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ársulás\2023\20231207\"/>
    </mc:Choice>
  </mc:AlternateContent>
  <bookViews>
    <workbookView xWindow="0" yWindow="0" windowWidth="23040" windowHeight="9510"/>
  </bookViews>
  <sheets>
    <sheet name="1.SZ.TÁBL. TÁRSULÁS KON. MÉRLEG" sheetId="22" r:id="rId1"/>
    <sheet name="1.1.SZ.TÁBL. BEV - KIAD" sheetId="1" r:id="rId2"/>
    <sheet name="2.SZ.TÁBL. BEVÉTELEK" sheetId="2" r:id="rId3"/>
    <sheet name="3.SZ.TÁBL. SEGÍTŐ SZOLGÁLAT" sheetId="9" r:id="rId4"/>
    <sheet name="4.SZ.TÁBL. SZOCIÁLIS NORMATÍVA" sheetId="18" r:id="rId5"/>
    <sheet name="5.SZ.TÁBL. PÉNZE. ÁTAD - ÁTVÉT" sheetId="21" r:id="rId6"/>
    <sheet name="6.SZ.TÁBL. ELŐIRÁNYZAT FELHASZN" sheetId="20" r:id="rId7"/>
    <sheet name="7.SZ.TÁBL. LÉTSZÁMADATOK" sheetId="13" r:id="rId8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1">'1.1.SZ.TÁBL. BEV - KIAD'!$1:$2</definedName>
    <definedName name="_xlnm.Print_Titles" localSheetId="2">'2.SZ.TÁBL. BEVÉTELEK'!$1:$2</definedName>
    <definedName name="_xlnm.Print_Titles" localSheetId="3">'3.SZ.TÁBL. SEGÍTŐ SZOLGÁLAT'!$1:$2</definedName>
    <definedName name="_xlnm.Print_Area" localSheetId="1">'1.1.SZ.TÁBL. BEV - KIAD'!$A$1:$N$114</definedName>
    <definedName name="_xlnm.Print_Area" localSheetId="0">'1.SZ.TÁBL. TÁRSULÁS KON. MÉRLEG'!$A$1:$L$17</definedName>
    <definedName name="_xlnm.Print_Area" localSheetId="2">'2.SZ.TÁBL. BEVÉTELEK'!$A$3:$O$122</definedName>
    <definedName name="_xlnm.Print_Area" localSheetId="3">'3.SZ.TÁBL. SEGÍTŐ SZOLGÁLAT'!$A$1:$AC$120</definedName>
    <definedName name="_xlnm.Print_Area" localSheetId="4">'4.SZ.TÁBL. SZOCIÁLIS NORMATÍVA'!$A$1:$I$49</definedName>
    <definedName name="_xlnm.Print_Area" localSheetId="5">'5.SZ.TÁBL. PÉNZE. ÁTAD - ÁTVÉT'!$A$1:$O$19</definedName>
    <definedName name="_xlnm.Print_Area" localSheetId="6">'6.SZ.TÁBL. ELŐIRÁNYZAT FELHASZN'!$A$1:$O$32</definedName>
    <definedName name="_xlnm.Print_Area" localSheetId="7">'7.SZ.TÁBL. LÉTSZÁMADATOK'!$A$1:$C$11</definedName>
    <definedName name="onev" localSheetId="7">[1]kod!$BT$34:$BT$3184</definedName>
    <definedName name="onev">[2]kod!$BT$34:$BT$3184</definedName>
  </definedNames>
  <calcPr calcId="152511"/>
</workbook>
</file>

<file path=xl/calcChain.xml><?xml version="1.0" encoding="utf-8"?>
<calcChain xmlns="http://schemas.openxmlformats.org/spreadsheetml/2006/main">
  <c r="J93" i="1" l="1"/>
  <c r="H75" i="1" l="1"/>
  <c r="H77" i="1" l="1"/>
  <c r="G77" i="1"/>
  <c r="Y132" i="9" l="1"/>
  <c r="Y129" i="9"/>
  <c r="Y33" i="9" s="1"/>
  <c r="Y36" i="9"/>
  <c r="S33" i="9"/>
  <c r="P34" i="9"/>
  <c r="P35" i="9"/>
  <c r="P36" i="9"/>
  <c r="P37" i="9"/>
  <c r="P38" i="9"/>
  <c r="P33" i="9"/>
  <c r="M34" i="9"/>
  <c r="M35" i="9"/>
  <c r="M36" i="9"/>
  <c r="M37" i="9"/>
  <c r="M38" i="9"/>
  <c r="M39" i="9"/>
  <c r="M33" i="9"/>
  <c r="J34" i="9"/>
  <c r="J35" i="9"/>
  <c r="J36" i="9"/>
  <c r="J37" i="9"/>
  <c r="J38" i="9"/>
  <c r="J39" i="9"/>
  <c r="J33" i="9"/>
  <c r="G34" i="9"/>
  <c r="G35" i="9"/>
  <c r="G36" i="9"/>
  <c r="G37" i="9"/>
  <c r="G38" i="9"/>
  <c r="G39" i="9"/>
  <c r="G33" i="9"/>
  <c r="AB76" i="9"/>
  <c r="D66" i="1" s="1"/>
  <c r="L66" i="1" s="1"/>
  <c r="AB77" i="9"/>
  <c r="D67" i="1" s="1"/>
  <c r="L67" i="1" s="1"/>
  <c r="AB78" i="9"/>
  <c r="D68" i="1" s="1"/>
  <c r="L68" i="1" s="1"/>
  <c r="N68" i="1" s="1"/>
  <c r="S87" i="9"/>
  <c r="O87" i="9"/>
  <c r="I87" i="9"/>
  <c r="AA76" i="9"/>
  <c r="C66" i="1" s="1"/>
  <c r="K66" i="1" s="1"/>
  <c r="AA77" i="9"/>
  <c r="C67" i="1" s="1"/>
  <c r="K67" i="1" s="1"/>
  <c r="AA78" i="9"/>
  <c r="C68" i="1" s="1"/>
  <c r="K68" i="1" s="1"/>
  <c r="Z75" i="9"/>
  <c r="Y75" i="9"/>
  <c r="Y87" i="9" s="1"/>
  <c r="X75" i="9"/>
  <c r="X87" i="9" s="1"/>
  <c r="W75" i="9"/>
  <c r="V75" i="9"/>
  <c r="V87" i="9" s="1"/>
  <c r="U75" i="9"/>
  <c r="U87" i="9" s="1"/>
  <c r="T75" i="9"/>
  <c r="S75" i="9"/>
  <c r="R75" i="9"/>
  <c r="R87" i="9" s="1"/>
  <c r="Q75" i="9"/>
  <c r="P75" i="9"/>
  <c r="P87" i="9" s="1"/>
  <c r="O75" i="9"/>
  <c r="N75" i="9"/>
  <c r="M75" i="9"/>
  <c r="M87" i="9" s="1"/>
  <c r="L75" i="9"/>
  <c r="L87" i="9" s="1"/>
  <c r="K75" i="9"/>
  <c r="J75" i="9"/>
  <c r="J87" i="9" s="1"/>
  <c r="I75" i="9"/>
  <c r="H75" i="9"/>
  <c r="G75" i="9"/>
  <c r="G87" i="9" s="1"/>
  <c r="F75" i="9"/>
  <c r="F87" i="9" s="1"/>
  <c r="D65" i="1" l="1"/>
  <c r="L65" i="1" s="1"/>
  <c r="N67" i="1"/>
  <c r="N66" i="1"/>
  <c r="C65" i="1"/>
  <c r="K65" i="1" l="1"/>
  <c r="O85" i="2"/>
  <c r="R27" i="9" l="1"/>
  <c r="O27" i="9"/>
  <c r="O41" i="9" s="1"/>
  <c r="X21" i="9"/>
  <c r="X27" i="9" s="1"/>
  <c r="U21" i="9"/>
  <c r="U27" i="9" s="1"/>
  <c r="R21" i="9"/>
  <c r="O21" i="9"/>
  <c r="L21" i="9"/>
  <c r="L27" i="9" s="1"/>
  <c r="I21" i="9"/>
  <c r="I27" i="9" s="1"/>
  <c r="I41" i="9" s="1"/>
  <c r="X62" i="9"/>
  <c r="U62" i="9"/>
  <c r="R62" i="9"/>
  <c r="O62" i="9"/>
  <c r="L62" i="9"/>
  <c r="I62" i="9"/>
  <c r="F62" i="9"/>
  <c r="X61" i="9"/>
  <c r="X109" i="9"/>
  <c r="U109" i="9"/>
  <c r="R109" i="9"/>
  <c r="O109" i="9"/>
  <c r="L109" i="9"/>
  <c r="I109" i="9"/>
  <c r="F109" i="9"/>
  <c r="X96" i="9"/>
  <c r="U96" i="9"/>
  <c r="R96" i="9"/>
  <c r="O96" i="9"/>
  <c r="L96" i="9"/>
  <c r="I96" i="9"/>
  <c r="F96" i="9"/>
  <c r="X90" i="9"/>
  <c r="X97" i="9" s="1"/>
  <c r="X116" i="9" s="1"/>
  <c r="X118" i="9" s="1"/>
  <c r="U90" i="9"/>
  <c r="R90" i="9"/>
  <c r="O90" i="9"/>
  <c r="L90" i="9"/>
  <c r="I90" i="9"/>
  <c r="F90" i="9"/>
  <c r="U74" i="9"/>
  <c r="R74" i="9"/>
  <c r="O74" i="9"/>
  <c r="L74" i="9"/>
  <c r="I74" i="9"/>
  <c r="F74" i="9"/>
  <c r="U71" i="9"/>
  <c r="U97" i="9" s="1"/>
  <c r="U116" i="9" s="1"/>
  <c r="U118" i="9" s="1"/>
  <c r="R71" i="9"/>
  <c r="R97" i="9" s="1"/>
  <c r="O71" i="9"/>
  <c r="O97" i="9" s="1"/>
  <c r="L71" i="9"/>
  <c r="L97" i="9" s="1"/>
  <c r="I71" i="9"/>
  <c r="I97" i="9" s="1"/>
  <c r="F71" i="9"/>
  <c r="F97" i="9" s="1"/>
  <c r="U60" i="9"/>
  <c r="R60" i="9"/>
  <c r="O60" i="9"/>
  <c r="O61" i="9" s="1"/>
  <c r="L60" i="9"/>
  <c r="L61" i="9" s="1"/>
  <c r="I60" i="9"/>
  <c r="F60" i="9"/>
  <c r="X56" i="9"/>
  <c r="U56" i="9"/>
  <c r="U61" i="9" s="1"/>
  <c r="R56" i="9"/>
  <c r="R61" i="9" s="1"/>
  <c r="O56" i="9"/>
  <c r="L56" i="9"/>
  <c r="I56" i="9"/>
  <c r="I61" i="9" s="1"/>
  <c r="F56" i="9"/>
  <c r="F61" i="9" s="1"/>
  <c r="X32" i="9"/>
  <c r="X29" i="9" s="1"/>
  <c r="X40" i="9" s="1"/>
  <c r="U29" i="9"/>
  <c r="U40" i="9" s="1"/>
  <c r="R32" i="9"/>
  <c r="R29" i="9" s="1"/>
  <c r="R40" i="9" s="1"/>
  <c r="O40" i="9"/>
  <c r="O29" i="9"/>
  <c r="L29" i="9"/>
  <c r="L40" i="9" s="1"/>
  <c r="I40" i="9"/>
  <c r="I29" i="9"/>
  <c r="F29" i="9"/>
  <c r="F40" i="9" s="1"/>
  <c r="F41" i="9" s="1"/>
  <c r="U41" i="9" l="1"/>
  <c r="L41" i="9"/>
  <c r="X41" i="9"/>
  <c r="X120" i="9" s="1"/>
  <c r="O116" i="9"/>
  <c r="O118" i="9" s="1"/>
  <c r="F116" i="9"/>
  <c r="F118" i="9" s="1"/>
  <c r="F120" i="9" s="1"/>
  <c r="R116" i="9"/>
  <c r="R118" i="9" s="1"/>
  <c r="R41" i="9"/>
  <c r="R120" i="9" s="1"/>
  <c r="O120" i="9"/>
  <c r="L116" i="9"/>
  <c r="L118" i="9" s="1"/>
  <c r="L120" i="9" s="1"/>
  <c r="I116" i="9"/>
  <c r="I118" i="9" s="1"/>
  <c r="I120" i="9" s="1"/>
  <c r="U120" i="9"/>
  <c r="Y128" i="9"/>
  <c r="AB73" i="9"/>
  <c r="J70" i="1"/>
  <c r="D83" i="2"/>
  <c r="D82" i="2"/>
  <c r="D81" i="2"/>
  <c r="D80" i="2"/>
  <c r="D79" i="2"/>
  <c r="D78" i="2"/>
  <c r="D77" i="2"/>
  <c r="D76" i="2"/>
  <c r="D70" i="2"/>
  <c r="D69" i="2"/>
  <c r="D68" i="2"/>
  <c r="D67" i="2"/>
  <c r="D66" i="2"/>
  <c r="D65" i="2"/>
  <c r="D64" i="2"/>
  <c r="D61" i="2"/>
  <c r="D60" i="2"/>
  <c r="D59" i="2"/>
  <c r="D58" i="2"/>
  <c r="D57" i="2"/>
  <c r="D56" i="2"/>
  <c r="D55" i="2"/>
  <c r="D52" i="2"/>
  <c r="D51" i="2"/>
  <c r="D50" i="2"/>
  <c r="D49" i="2"/>
  <c r="D48" i="2"/>
  <c r="D45" i="2"/>
  <c r="D44" i="2"/>
  <c r="D43" i="2"/>
  <c r="D42" i="2"/>
  <c r="D41" i="2"/>
  <c r="D38" i="2"/>
  <c r="D37" i="2"/>
  <c r="D36" i="2"/>
  <c r="D35" i="2"/>
  <c r="D34" i="2"/>
  <c r="D33" i="2"/>
  <c r="D32" i="2"/>
  <c r="D31" i="2"/>
  <c r="D19" i="2"/>
  <c r="D18" i="2"/>
  <c r="D17" i="2"/>
  <c r="D16" i="2"/>
  <c r="D15" i="2"/>
  <c r="D14" i="2"/>
  <c r="D11" i="2"/>
  <c r="D10" i="2"/>
  <c r="D9" i="2"/>
  <c r="D8" i="2"/>
  <c r="D7" i="2"/>
  <c r="D6" i="2"/>
  <c r="D5" i="2"/>
  <c r="C5" i="18"/>
  <c r="AB72" i="9" l="1"/>
  <c r="C85" i="2"/>
  <c r="P32" i="9"/>
  <c r="I18" i="18" l="1"/>
  <c r="Y30" i="9" s="1"/>
  <c r="E22" i="18"/>
  <c r="O97" i="2" l="1"/>
  <c r="J81" i="1" l="1"/>
  <c r="L97" i="2" l="1"/>
  <c r="M90" i="2" s="1"/>
  <c r="N90" i="2" s="1"/>
  <c r="D86" i="2" l="1"/>
  <c r="G86" i="2" s="1"/>
  <c r="J90" i="1"/>
  <c r="M95" i="2" l="1"/>
  <c r="N95" i="2" s="1"/>
  <c r="D91" i="2" s="1"/>
  <c r="G91" i="2" s="1"/>
  <c r="M94" i="2"/>
  <c r="N94" i="2" s="1"/>
  <c r="D90" i="2" s="1"/>
  <c r="G90" i="2" s="1"/>
  <c r="M93" i="2"/>
  <c r="N93" i="2" s="1"/>
  <c r="D89" i="2" s="1"/>
  <c r="G89" i="2" s="1"/>
  <c r="M92" i="2"/>
  <c r="N92" i="2" s="1"/>
  <c r="D88" i="2" s="1"/>
  <c r="G88" i="2" s="1"/>
  <c r="M91" i="2"/>
  <c r="N91" i="2" s="1"/>
  <c r="D87" i="2" l="1"/>
  <c r="G87" i="2" s="1"/>
  <c r="N97" i="2"/>
  <c r="D85" i="2"/>
  <c r="G85" i="2" s="1"/>
  <c r="I21" i="18"/>
  <c r="V30" i="9" s="1"/>
  <c r="I22" i="18"/>
  <c r="P30" i="9" s="1"/>
  <c r="I20" i="18"/>
  <c r="S30" i="9" s="1"/>
  <c r="I19" i="18"/>
  <c r="J30" i="9" s="1"/>
  <c r="I17" i="18"/>
  <c r="I16" i="18"/>
  <c r="I15" i="18"/>
  <c r="M30" i="9" s="1"/>
  <c r="G30" i="9" l="1"/>
  <c r="E3" i="21"/>
  <c r="C18" i="21"/>
  <c r="D18" i="21"/>
  <c r="E18" i="21"/>
  <c r="F18" i="21"/>
  <c r="G18" i="21"/>
  <c r="H18" i="21"/>
  <c r="I18" i="21"/>
  <c r="J18" i="21"/>
  <c r="K18" i="21"/>
  <c r="L18" i="21"/>
  <c r="M18" i="21"/>
  <c r="AB91" i="9" l="1"/>
  <c r="AB50" i="9" l="1"/>
  <c r="AB48" i="9"/>
  <c r="G83" i="2"/>
  <c r="G82" i="2"/>
  <c r="G81" i="2"/>
  <c r="G80" i="2"/>
  <c r="G79" i="2"/>
  <c r="G78" i="2"/>
  <c r="G77" i="2"/>
  <c r="G76" i="2"/>
  <c r="L85" i="2"/>
  <c r="M82" i="2" s="1"/>
  <c r="N82" i="2" s="1"/>
  <c r="M79" i="2" l="1"/>
  <c r="N79" i="2" s="1"/>
  <c r="M83" i="2"/>
  <c r="N83" i="2" s="1"/>
  <c r="M80" i="2"/>
  <c r="N80" i="2" s="1"/>
  <c r="M84" i="2"/>
  <c r="N84" i="2" s="1"/>
  <c r="M77" i="2"/>
  <c r="N77" i="2" s="1"/>
  <c r="M81" i="2"/>
  <c r="N81" i="2" s="1"/>
  <c r="M78" i="2"/>
  <c r="N78" i="2" s="1"/>
  <c r="C16" i="1"/>
  <c r="AA91" i="9"/>
  <c r="K16" i="1" l="1"/>
  <c r="N85" i="2"/>
  <c r="M85" i="2"/>
  <c r="AA17" i="9"/>
  <c r="AA16" i="9"/>
  <c r="AB15" i="9" l="1"/>
  <c r="AB16" i="9" l="1"/>
  <c r="D107" i="2" s="1"/>
  <c r="G107" i="2" s="1"/>
  <c r="D16" i="1" l="1"/>
  <c r="AB28" i="9"/>
  <c r="E39" i="18"/>
  <c r="C4" i="18" s="1"/>
  <c r="E38" i="18"/>
  <c r="C3" i="18" s="1"/>
  <c r="AA28" i="9"/>
  <c r="C28" i="1" s="1"/>
  <c r="C30" i="9"/>
  <c r="L16" i="1" l="1"/>
  <c r="N16" i="1" s="1"/>
  <c r="F16" i="1"/>
  <c r="C75" i="2"/>
  <c r="D3" i="18"/>
  <c r="D4" i="18"/>
  <c r="D63" i="2" l="1"/>
  <c r="D75" i="2" l="1"/>
  <c r="G75" i="2" s="1"/>
  <c r="AB33" i="9" l="1"/>
  <c r="AB46" i="9" l="1"/>
  <c r="AB47" i="9" l="1"/>
  <c r="D30" i="9" l="1"/>
  <c r="D5" i="18"/>
  <c r="AB30" i="9" l="1"/>
  <c r="O72" i="2"/>
  <c r="M47" i="2"/>
  <c r="M46" i="2"/>
  <c r="M44" i="2"/>
  <c r="Q51" i="2"/>
  <c r="P51" i="2"/>
  <c r="L51" i="2"/>
  <c r="M50" i="2"/>
  <c r="M49" i="2"/>
  <c r="M48" i="2"/>
  <c r="M45" i="2"/>
  <c r="M51" i="2" l="1"/>
  <c r="O51" i="2"/>
  <c r="N51" i="2" l="1"/>
  <c r="M32" i="2"/>
  <c r="K90" i="1" l="1"/>
  <c r="G9" i="1"/>
  <c r="G8" i="1"/>
  <c r="AA15" i="9"/>
  <c r="E48" i="18" l="1"/>
  <c r="E47" i="18"/>
  <c r="E46" i="18"/>
  <c r="E45" i="18"/>
  <c r="E44" i="18"/>
  <c r="E43" i="18"/>
  <c r="E42" i="18"/>
  <c r="C7" i="18" s="1"/>
  <c r="D7" i="18" s="1"/>
  <c r="E41" i="18"/>
  <c r="B22" i="18"/>
  <c r="AA31" i="9"/>
  <c r="AB31" i="9"/>
  <c r="G52" i="2"/>
  <c r="G51" i="2"/>
  <c r="G50" i="2"/>
  <c r="G49" i="2"/>
  <c r="G48" i="2"/>
  <c r="G45" i="2"/>
  <c r="G44" i="2"/>
  <c r="G43" i="2"/>
  <c r="G42" i="2"/>
  <c r="G41" i="2"/>
  <c r="G38" i="2"/>
  <c r="G37" i="2"/>
  <c r="G36" i="2"/>
  <c r="G35" i="2"/>
  <c r="G34" i="2"/>
  <c r="G33" i="2"/>
  <c r="G32" i="2"/>
  <c r="G31" i="2"/>
  <c r="D47" i="2"/>
  <c r="D40" i="2"/>
  <c r="D30" i="2"/>
  <c r="C47" i="2"/>
  <c r="C40" i="2"/>
  <c r="C30" i="2"/>
  <c r="C12" i="18" l="1"/>
  <c r="D12" i="18" s="1"/>
  <c r="C11" i="18"/>
  <c r="D11" i="18" s="1"/>
  <c r="C10" i="18"/>
  <c r="D10" i="18" s="1"/>
  <c r="C8" i="18"/>
  <c r="D8" i="18" s="1"/>
  <c r="C6" i="18"/>
  <c r="D6" i="18" s="1"/>
  <c r="G47" i="2"/>
  <c r="G30" i="2"/>
  <c r="G40" i="2"/>
  <c r="C22" i="18"/>
  <c r="E49" i="18"/>
  <c r="B31" i="18"/>
  <c r="C31" i="18"/>
  <c r="L90" i="1" l="1"/>
  <c r="M54" i="2" l="1"/>
  <c r="E13" i="18" l="1"/>
  <c r="D73" i="2" s="1"/>
  <c r="E33" i="18" l="1"/>
  <c r="H91" i="1"/>
  <c r="M32" i="9" l="1"/>
  <c r="G91" i="1" l="1"/>
  <c r="G88" i="1"/>
  <c r="B19" i="21"/>
  <c r="B14" i="21"/>
  <c r="C111" i="1"/>
  <c r="C109" i="1"/>
  <c r="C107" i="1"/>
  <c r="C106" i="1"/>
  <c r="C105" i="1"/>
  <c r="C104" i="1"/>
  <c r="C97" i="1"/>
  <c r="C96" i="1"/>
  <c r="C91" i="1"/>
  <c r="C89" i="1"/>
  <c r="C88" i="1"/>
  <c r="C79" i="1"/>
  <c r="C47" i="1"/>
  <c r="C26" i="1"/>
  <c r="C24" i="1"/>
  <c r="C3" i="21"/>
  <c r="D3" i="21"/>
  <c r="F3" i="21"/>
  <c r="G3" i="21"/>
  <c r="H3" i="21"/>
  <c r="I3" i="21"/>
  <c r="J3" i="21"/>
  <c r="K3" i="21"/>
  <c r="L3" i="21"/>
  <c r="M3" i="21"/>
  <c r="C4" i="21"/>
  <c r="D4" i="21"/>
  <c r="E4" i="21"/>
  <c r="F4" i="21"/>
  <c r="G4" i="21"/>
  <c r="H4" i="21"/>
  <c r="I4" i="21"/>
  <c r="J4" i="21"/>
  <c r="K4" i="21"/>
  <c r="L4" i="21"/>
  <c r="M4" i="21"/>
  <c r="C5" i="21"/>
  <c r="D5" i="21"/>
  <c r="E5" i="21"/>
  <c r="F5" i="21"/>
  <c r="G5" i="21"/>
  <c r="H5" i="21"/>
  <c r="I5" i="21"/>
  <c r="J5" i="21"/>
  <c r="K5" i="21"/>
  <c r="L5" i="21"/>
  <c r="M5" i="21"/>
  <c r="C6" i="21"/>
  <c r="D6" i="21"/>
  <c r="E6" i="21"/>
  <c r="F6" i="21"/>
  <c r="G6" i="21"/>
  <c r="H6" i="21"/>
  <c r="I6" i="21"/>
  <c r="J6" i="21"/>
  <c r="K6" i="21"/>
  <c r="L6" i="21"/>
  <c r="M6" i="21"/>
  <c r="C7" i="21"/>
  <c r="D7" i="21"/>
  <c r="E7" i="21"/>
  <c r="F7" i="21"/>
  <c r="G7" i="21"/>
  <c r="H7" i="21"/>
  <c r="I7" i="21"/>
  <c r="J7" i="21"/>
  <c r="K7" i="21"/>
  <c r="L7" i="21"/>
  <c r="M7" i="21"/>
  <c r="C8" i="21"/>
  <c r="D8" i="21"/>
  <c r="E8" i="21"/>
  <c r="F8" i="21"/>
  <c r="G8" i="21"/>
  <c r="H8" i="21"/>
  <c r="I8" i="21"/>
  <c r="J8" i="21"/>
  <c r="K8" i="21"/>
  <c r="L8" i="21"/>
  <c r="M8" i="21"/>
  <c r="C9" i="21"/>
  <c r="D9" i="21"/>
  <c r="E9" i="21"/>
  <c r="F9" i="21"/>
  <c r="G9" i="21"/>
  <c r="H9" i="21"/>
  <c r="I9" i="21"/>
  <c r="J9" i="21"/>
  <c r="K9" i="21"/>
  <c r="L9" i="21"/>
  <c r="M9" i="21"/>
  <c r="C10" i="21"/>
  <c r="D10" i="21"/>
  <c r="E10" i="21"/>
  <c r="F10" i="21"/>
  <c r="G10" i="21"/>
  <c r="H10" i="21"/>
  <c r="I10" i="21"/>
  <c r="J10" i="21"/>
  <c r="K10" i="21"/>
  <c r="L10" i="21"/>
  <c r="M10" i="21"/>
  <c r="O12" i="21"/>
  <c r="C13" i="21"/>
  <c r="C14" i="21" s="1"/>
  <c r="D13" i="21"/>
  <c r="E13" i="21"/>
  <c r="F13" i="21"/>
  <c r="F14" i="21" s="1"/>
  <c r="G13" i="21"/>
  <c r="G14" i="21" s="1"/>
  <c r="H13" i="21"/>
  <c r="H14" i="21" s="1"/>
  <c r="I13" i="21"/>
  <c r="J13" i="21"/>
  <c r="J14" i="21" s="1"/>
  <c r="K13" i="21"/>
  <c r="K14" i="21" s="1"/>
  <c r="L13" i="21"/>
  <c r="L14" i="21" s="1"/>
  <c r="M13" i="21"/>
  <c r="D14" i="21"/>
  <c r="E14" i="21"/>
  <c r="I14" i="21"/>
  <c r="M14" i="21"/>
  <c r="C19" i="21"/>
  <c r="D19" i="21"/>
  <c r="G19" i="21"/>
  <c r="H19" i="21"/>
  <c r="K19" i="21"/>
  <c r="L19" i="21"/>
  <c r="E19" i="21"/>
  <c r="F19" i="21"/>
  <c r="I19" i="21"/>
  <c r="J19" i="21"/>
  <c r="M19" i="21"/>
  <c r="G95" i="1" l="1"/>
  <c r="C29" i="9"/>
  <c r="B11" i="21"/>
  <c r="B15" i="21" s="1"/>
  <c r="C11" i="21"/>
  <c r="C15" i="21" s="1"/>
  <c r="G11" i="21"/>
  <c r="G15" i="21" s="1"/>
  <c r="K11" i="21"/>
  <c r="K15" i="21" s="1"/>
  <c r="M11" i="21"/>
  <c r="M15" i="21" s="1"/>
  <c r="I11" i="21"/>
  <c r="I15" i="21" s="1"/>
  <c r="E11" i="21"/>
  <c r="E15" i="21" s="1"/>
  <c r="L11" i="21"/>
  <c r="L15" i="21" s="1"/>
  <c r="H11" i="21"/>
  <c r="H15" i="21" s="1"/>
  <c r="D11" i="21"/>
  <c r="D15" i="21" s="1"/>
  <c r="J11" i="21"/>
  <c r="J15" i="21" s="1"/>
  <c r="F11" i="21"/>
  <c r="F15" i="21" s="1"/>
  <c r="C95" i="1"/>
  <c r="C108" i="1"/>
  <c r="G15" i="2" l="1"/>
  <c r="G16" i="2"/>
  <c r="G17" i="2"/>
  <c r="G18" i="2"/>
  <c r="G14" i="2"/>
  <c r="O22" i="2"/>
  <c r="L22" i="2"/>
  <c r="M21" i="2" s="1"/>
  <c r="C13" i="2"/>
  <c r="G19" i="2" l="1"/>
  <c r="D13" i="2"/>
  <c r="G13" i="2" s="1"/>
  <c r="N21" i="2"/>
  <c r="M16" i="2"/>
  <c r="N16" i="2" s="1"/>
  <c r="M18" i="2"/>
  <c r="N18" i="2" s="1"/>
  <c r="M17" i="2"/>
  <c r="N17" i="2" s="1"/>
  <c r="M20" i="2"/>
  <c r="N20" i="2" s="1"/>
  <c r="M19" i="2"/>
  <c r="N19" i="2" s="1"/>
  <c r="B13" i="18"/>
  <c r="B33" i="18" s="1"/>
  <c r="N22" i="2" l="1"/>
  <c r="Y32" i="9" l="1"/>
  <c r="B11" i="13"/>
  <c r="L93" i="1"/>
  <c r="L92" i="1"/>
  <c r="L28" i="1"/>
  <c r="B12" i="20" s="1"/>
  <c r="K28" i="1"/>
  <c r="B5" i="22" s="1"/>
  <c r="L25" i="1"/>
  <c r="K25" i="1"/>
  <c r="L23" i="1"/>
  <c r="K23" i="1"/>
  <c r="L22" i="1"/>
  <c r="K22" i="1"/>
  <c r="L7" i="1"/>
  <c r="K7" i="1"/>
  <c r="L3" i="1"/>
  <c r="K3" i="1"/>
  <c r="C72" i="2" l="1"/>
  <c r="L12" i="2" l="1"/>
  <c r="AB20" i="9" l="1"/>
  <c r="AB19" i="9"/>
  <c r="AB18" i="9"/>
  <c r="AB17" i="9"/>
  <c r="D106" i="2"/>
  <c r="AB14" i="9"/>
  <c r="D14" i="1" s="1"/>
  <c r="L14" i="1" s="1"/>
  <c r="AB13" i="9"/>
  <c r="D13" i="1" s="1"/>
  <c r="L13" i="1" s="1"/>
  <c r="AB12" i="9"/>
  <c r="AB11" i="9"/>
  <c r="D11" i="1" s="1"/>
  <c r="L11" i="1" s="1"/>
  <c r="C146" i="9"/>
  <c r="C155" i="9"/>
  <c r="D17" i="1" l="1"/>
  <c r="L17" i="1" s="1"/>
  <c r="D108" i="2"/>
  <c r="AB35" i="9"/>
  <c r="D24" i="2" s="1"/>
  <c r="D12" i="1"/>
  <c r="L12" i="1" s="1"/>
  <c r="D103" i="2"/>
  <c r="AB39" i="9"/>
  <c r="D28" i="2" s="1"/>
  <c r="D15" i="1"/>
  <c r="L15" i="1" s="1"/>
  <c r="AB37" i="9"/>
  <c r="D26" i="2" s="1"/>
  <c r="AB34" i="9"/>
  <c r="D23" i="2" s="1"/>
  <c r="D22" i="2"/>
  <c r="AB38" i="9"/>
  <c r="D27" i="2" s="1"/>
  <c r="D112" i="2" l="1"/>
  <c r="G108" i="2"/>
  <c r="S32" i="9"/>
  <c r="J32" i="9"/>
  <c r="G32" i="9"/>
  <c r="Y109" i="9" l="1"/>
  <c r="Y101" i="9"/>
  <c r="Y62" i="9"/>
  <c r="Y60" i="9"/>
  <c r="Y56" i="9"/>
  <c r="Y29" i="9"/>
  <c r="Y40" i="9" s="1"/>
  <c r="Y24" i="9"/>
  <c r="Y21" i="9"/>
  <c r="Y10" i="9"/>
  <c r="Y6" i="9"/>
  <c r="V114" i="9"/>
  <c r="V109" i="9"/>
  <c r="V101" i="9"/>
  <c r="S114" i="9"/>
  <c r="S109" i="9"/>
  <c r="S101" i="9"/>
  <c r="P109" i="9"/>
  <c r="P101" i="9"/>
  <c r="M109" i="9"/>
  <c r="M101" i="9"/>
  <c r="J114" i="9"/>
  <c r="J109" i="9"/>
  <c r="J101" i="9"/>
  <c r="G114" i="9"/>
  <c r="G109" i="9"/>
  <c r="G101" i="9"/>
  <c r="D114" i="9"/>
  <c r="D109" i="9"/>
  <c r="D101" i="9"/>
  <c r="Y61" i="9" l="1"/>
  <c r="Y27" i="9"/>
  <c r="Y41" i="9" s="1"/>
  <c r="D100" i="1" l="1"/>
  <c r="L100" i="1" s="1"/>
  <c r="D101" i="1"/>
  <c r="L101" i="1" s="1"/>
  <c r="Y90" i="9"/>
  <c r="Y96" i="9"/>
  <c r="V90" i="9"/>
  <c r="S90" i="9"/>
  <c r="P90" i="9"/>
  <c r="M90" i="9"/>
  <c r="J90" i="9"/>
  <c r="G90" i="9"/>
  <c r="D90" i="9"/>
  <c r="Y74" i="9"/>
  <c r="V74" i="9"/>
  <c r="S74" i="9"/>
  <c r="P74" i="9"/>
  <c r="J74" i="9"/>
  <c r="G74" i="9"/>
  <c r="M74" i="9"/>
  <c r="Y71" i="9"/>
  <c r="Y97" i="9" l="1"/>
  <c r="Y116" i="9" s="1"/>
  <c r="Y118" i="9" s="1"/>
  <c r="Y120" i="9" s="1"/>
  <c r="G71" i="9"/>
  <c r="M71" i="9"/>
  <c r="S71" i="9"/>
  <c r="D71" i="9"/>
  <c r="J71" i="9"/>
  <c r="P71" i="9"/>
  <c r="V71" i="9"/>
  <c r="D63" i="1"/>
  <c r="L63" i="1" s="1"/>
  <c r="D87" i="9"/>
  <c r="D74" i="9"/>
  <c r="AB108" i="9" l="1"/>
  <c r="D102" i="1" s="1"/>
  <c r="L102" i="1" s="1"/>
  <c r="AB105" i="9"/>
  <c r="D99" i="1" s="1"/>
  <c r="L99" i="1" s="1"/>
  <c r="AB104" i="9"/>
  <c r="AB94" i="9"/>
  <c r="D84" i="1" s="1"/>
  <c r="L84" i="1" s="1"/>
  <c r="AB93" i="9"/>
  <c r="D83" i="1" s="1"/>
  <c r="L83" i="1" s="1"/>
  <c r="AB92" i="9"/>
  <c r="D82" i="1" s="1"/>
  <c r="L82" i="1" s="1"/>
  <c r="D81" i="1"/>
  <c r="AB89" i="9"/>
  <c r="AB88" i="9"/>
  <c r="AB86" i="9"/>
  <c r="D76" i="1" s="1"/>
  <c r="AB85" i="9"/>
  <c r="D75" i="1" s="1"/>
  <c r="L75" i="1" s="1"/>
  <c r="AB84" i="9"/>
  <c r="D74" i="1" s="1"/>
  <c r="L74" i="1" s="1"/>
  <c r="AB83" i="9"/>
  <c r="AB81" i="9"/>
  <c r="D71" i="1" s="1"/>
  <c r="L71" i="1" s="1"/>
  <c r="AB80" i="9"/>
  <c r="D70" i="1" s="1"/>
  <c r="L70" i="1" s="1"/>
  <c r="AB79" i="9"/>
  <c r="D69" i="1" s="1"/>
  <c r="L69" i="1" s="1"/>
  <c r="AB75" i="9"/>
  <c r="D62" i="1"/>
  <c r="L62" i="1" s="1"/>
  <c r="AB70" i="9"/>
  <c r="D60" i="1" s="1"/>
  <c r="L60" i="1" s="1"/>
  <c r="AB69" i="9"/>
  <c r="D59" i="1" s="1"/>
  <c r="L59" i="1" s="1"/>
  <c r="AB68" i="9"/>
  <c r="D58" i="1" s="1"/>
  <c r="L58" i="1" s="1"/>
  <c r="AB66" i="9"/>
  <c r="D56" i="1" s="1"/>
  <c r="L56" i="1" s="1"/>
  <c r="AB55" i="9"/>
  <c r="D45" i="1" s="1"/>
  <c r="L45" i="1" s="1"/>
  <c r="AB54" i="9"/>
  <c r="D44" i="1" s="1"/>
  <c r="L44" i="1" s="1"/>
  <c r="AB53" i="9"/>
  <c r="D43" i="1" s="1"/>
  <c r="L43" i="1" s="1"/>
  <c r="AB52" i="9"/>
  <c r="D42" i="1" s="1"/>
  <c r="L42" i="1" s="1"/>
  <c r="AB51" i="9"/>
  <c r="D41" i="1" s="1"/>
  <c r="L41" i="1" s="1"/>
  <c r="AB49" i="9"/>
  <c r="D39" i="1" s="1"/>
  <c r="L39" i="1" s="1"/>
  <c r="D36" i="1"/>
  <c r="L36" i="1" s="1"/>
  <c r="AB44" i="9"/>
  <c r="D34" i="1" s="1"/>
  <c r="L34" i="1" s="1"/>
  <c r="AB43" i="9"/>
  <c r="D33" i="1" s="1"/>
  <c r="L33" i="1" s="1"/>
  <c r="AB26" i="9"/>
  <c r="AB24" i="9"/>
  <c r="AB21" i="9"/>
  <c r="AB10" i="9"/>
  <c r="AB6" i="9"/>
  <c r="V96" i="9"/>
  <c r="V97" i="9" s="1"/>
  <c r="V60" i="9"/>
  <c r="V29" i="9"/>
  <c r="V40" i="9" s="1"/>
  <c r="V21" i="9"/>
  <c r="V10" i="9"/>
  <c r="V6" i="9"/>
  <c r="S96" i="9"/>
  <c r="S97" i="9" s="1"/>
  <c r="S60" i="9"/>
  <c r="S29" i="9"/>
  <c r="S40" i="9" s="1"/>
  <c r="S26" i="9"/>
  <c r="S24" i="9"/>
  <c r="S21" i="9"/>
  <c r="S10" i="9"/>
  <c r="S6" i="9"/>
  <c r="P96" i="9"/>
  <c r="P97" i="9" s="1"/>
  <c r="P60" i="9"/>
  <c r="P29" i="9"/>
  <c r="P40" i="9" s="1"/>
  <c r="P24" i="9"/>
  <c r="P21" i="9"/>
  <c r="P10" i="9"/>
  <c r="P6" i="9"/>
  <c r="M96" i="9"/>
  <c r="M97" i="9" s="1"/>
  <c r="D37" i="1"/>
  <c r="L37" i="1" s="1"/>
  <c r="M29" i="9"/>
  <c r="M40" i="9" s="1"/>
  <c r="M26" i="9"/>
  <c r="M24" i="9"/>
  <c r="M21" i="9"/>
  <c r="M10" i="9"/>
  <c r="M6" i="9"/>
  <c r="J96" i="9"/>
  <c r="J97" i="9" s="1"/>
  <c r="J29" i="9"/>
  <c r="J40" i="9" s="1"/>
  <c r="J21" i="9"/>
  <c r="J10" i="9"/>
  <c r="J6" i="9"/>
  <c r="G96" i="9"/>
  <c r="G97" i="9" s="1"/>
  <c r="G29" i="9"/>
  <c r="G40" i="9" s="1"/>
  <c r="G26" i="9"/>
  <c r="G24" i="9"/>
  <c r="G21" i="9"/>
  <c r="G10" i="9"/>
  <c r="G6" i="9"/>
  <c r="D10" i="9"/>
  <c r="D6" i="9"/>
  <c r="D60" i="9"/>
  <c r="D21" i="9"/>
  <c r="AB27" i="9" l="1"/>
  <c r="L76" i="1"/>
  <c r="L77" i="1" s="1"/>
  <c r="D77" i="1"/>
  <c r="AB87" i="9"/>
  <c r="L81" i="1"/>
  <c r="G27" i="9"/>
  <c r="G41" i="9" s="1"/>
  <c r="V27" i="9"/>
  <c r="V41" i="9" s="1"/>
  <c r="D96" i="9"/>
  <c r="D97" i="9" s="1"/>
  <c r="S27" i="9"/>
  <c r="S41" i="9" s="1"/>
  <c r="AB82" i="9"/>
  <c r="D72" i="1" s="1"/>
  <c r="L72" i="1" s="1"/>
  <c r="D73" i="1"/>
  <c r="L73" i="1" s="1"/>
  <c r="AB109" i="9"/>
  <c r="D98" i="1"/>
  <c r="L98" i="1" s="1"/>
  <c r="P27" i="9"/>
  <c r="P41" i="9" s="1"/>
  <c r="AB90" i="9"/>
  <c r="D78" i="1"/>
  <c r="L78" i="1" s="1"/>
  <c r="G56" i="9"/>
  <c r="G60" i="9"/>
  <c r="G62" i="9"/>
  <c r="P56" i="9"/>
  <c r="P61" i="9" s="1"/>
  <c r="S56" i="9"/>
  <c r="S61" i="9" s="1"/>
  <c r="AB45" i="9"/>
  <c r="D35" i="1" s="1"/>
  <c r="L35" i="1" s="1"/>
  <c r="AB59" i="9"/>
  <c r="D49" i="1" s="1"/>
  <c r="L49" i="1" s="1"/>
  <c r="V56" i="9"/>
  <c r="V61" i="9" s="1"/>
  <c r="AB58" i="9"/>
  <c r="AA95" i="9"/>
  <c r="J27" i="9"/>
  <c r="J41" i="9" s="1"/>
  <c r="J56" i="9"/>
  <c r="J60" i="9"/>
  <c r="J62" i="9"/>
  <c r="M27" i="9"/>
  <c r="M41" i="9" s="1"/>
  <c r="M56" i="9"/>
  <c r="M60" i="9"/>
  <c r="M62" i="9"/>
  <c r="AB71" i="9"/>
  <c r="AB74" i="9"/>
  <c r="V62" i="9"/>
  <c r="S62" i="9"/>
  <c r="P62" i="9"/>
  <c r="AB95" i="9"/>
  <c r="D27" i="9"/>
  <c r="AB67" i="9"/>
  <c r="D57" i="1" s="1"/>
  <c r="L57" i="1" s="1"/>
  <c r="AB65" i="9"/>
  <c r="D55" i="1" s="1"/>
  <c r="L55" i="1" s="1"/>
  <c r="AB64" i="9"/>
  <c r="D54" i="1" s="1"/>
  <c r="L54" i="1" s="1"/>
  <c r="D40" i="1"/>
  <c r="L40" i="1" s="1"/>
  <c r="D38" i="1"/>
  <c r="L38" i="1" s="1"/>
  <c r="AB42" i="9"/>
  <c r="D32" i="1" s="1"/>
  <c r="L32" i="1" s="1"/>
  <c r="K9" i="1"/>
  <c r="C85" i="1" l="1"/>
  <c r="K85" i="1" s="1"/>
  <c r="G61" i="9"/>
  <c r="G116" i="9" s="1"/>
  <c r="G118" i="9" s="1"/>
  <c r="G120" i="9" s="1"/>
  <c r="C4" i="2"/>
  <c r="V116" i="9"/>
  <c r="V118" i="9" s="1"/>
  <c r="V120" i="9" s="1"/>
  <c r="P116" i="9"/>
  <c r="P118" i="9" s="1"/>
  <c r="P120" i="9" s="1"/>
  <c r="S116" i="9"/>
  <c r="S118" i="9" s="1"/>
  <c r="S120" i="9" s="1"/>
  <c r="AB96" i="9"/>
  <c r="D85" i="1"/>
  <c r="L85" i="1" s="1"/>
  <c r="AB60" i="9"/>
  <c r="D48" i="1"/>
  <c r="L48" i="1" s="1"/>
  <c r="M61" i="9"/>
  <c r="M116" i="9" s="1"/>
  <c r="M118" i="9" s="1"/>
  <c r="M120" i="9" s="1"/>
  <c r="J61" i="9"/>
  <c r="J116" i="9" s="1"/>
  <c r="J118" i="9" s="1"/>
  <c r="J120" i="9" s="1"/>
  <c r="D62" i="9"/>
  <c r="AB63" i="9"/>
  <c r="AB56" i="9"/>
  <c r="D56" i="9"/>
  <c r="D61" i="9" s="1"/>
  <c r="O3" i="20"/>
  <c r="H9" i="1"/>
  <c r="L9" i="1" s="1"/>
  <c r="F85" i="1" l="1"/>
  <c r="AB97" i="9"/>
  <c r="AB61" i="9"/>
  <c r="D116" i="9"/>
  <c r="D118" i="9" s="1"/>
  <c r="AB62" i="9"/>
  <c r="D53" i="1"/>
  <c r="L53" i="1" s="1"/>
  <c r="C21" i="9"/>
  <c r="AB116" i="9" l="1"/>
  <c r="AB118" i="9" s="1"/>
  <c r="J76" i="1"/>
  <c r="J75" i="1"/>
  <c r="K109" i="1"/>
  <c r="H13" i="22" s="1"/>
  <c r="K107" i="1"/>
  <c r="K106" i="1"/>
  <c r="K105" i="1"/>
  <c r="K104" i="1"/>
  <c r="K97" i="1"/>
  <c r="K96" i="1"/>
  <c r="K94" i="1"/>
  <c r="K92" i="1"/>
  <c r="K89" i="1"/>
  <c r="K79" i="1"/>
  <c r="K47" i="1"/>
  <c r="K30" i="1"/>
  <c r="K26" i="1"/>
  <c r="B12" i="22" s="1"/>
  <c r="K24" i="1"/>
  <c r="B4" i="22" s="1"/>
  <c r="K8" i="1"/>
  <c r="G108" i="1"/>
  <c r="G103" i="1"/>
  <c r="G80" i="1"/>
  <c r="G64" i="1"/>
  <c r="G61" i="1"/>
  <c r="G52" i="1"/>
  <c r="G50" i="1"/>
  <c r="G51" i="1" s="1"/>
  <c r="G30" i="1"/>
  <c r="G26" i="1"/>
  <c r="G24" i="1"/>
  <c r="G21" i="1"/>
  <c r="G10" i="1"/>
  <c r="K93" i="1" l="1"/>
  <c r="N93" i="1" s="1"/>
  <c r="K108" i="1"/>
  <c r="H12" i="22" s="1"/>
  <c r="G86" i="1"/>
  <c r="K88" i="1"/>
  <c r="H6" i="22" s="1"/>
  <c r="K10" i="1"/>
  <c r="B11" i="22" s="1"/>
  <c r="B16" i="22" s="1"/>
  <c r="G87" i="1" l="1"/>
  <c r="K91" i="1"/>
  <c r="H7" i="22" s="1"/>
  <c r="K95" i="1" l="1"/>
  <c r="G110" i="1"/>
  <c r="C11" i="13" l="1"/>
  <c r="D72" i="2" l="1"/>
  <c r="Q13" i="21" l="1"/>
  <c r="R13" i="21" s="1"/>
  <c r="AA20" i="9"/>
  <c r="AA19" i="9"/>
  <c r="AA18" i="9"/>
  <c r="C17" i="1"/>
  <c r="C15" i="1"/>
  <c r="K15" i="1" s="1"/>
  <c r="AA14" i="9"/>
  <c r="C14" i="1" s="1"/>
  <c r="K14" i="1" s="1"/>
  <c r="AA13" i="9"/>
  <c r="C13" i="1" s="1"/>
  <c r="K13" i="1" s="1"/>
  <c r="M114" i="9"/>
  <c r="K17" i="1" l="1"/>
  <c r="N17" i="1" s="1"/>
  <c r="F17" i="1"/>
  <c r="U13" i="21"/>
  <c r="N13" i="21" s="1"/>
  <c r="O13" i="21" s="1"/>
  <c r="O14" i="21" s="1"/>
  <c r="AA30" i="9"/>
  <c r="N14" i="21" l="1"/>
  <c r="AA12" i="9"/>
  <c r="C12" i="1" l="1"/>
  <c r="K12" i="1" s="1"/>
  <c r="C13" i="18"/>
  <c r="C33" i="18" s="1"/>
  <c r="D33" i="18" l="1"/>
  <c r="D13" i="18"/>
  <c r="AA117" i="9"/>
  <c r="AA115" i="9"/>
  <c r="AA113" i="9"/>
  <c r="AA112" i="9"/>
  <c r="AA111" i="9"/>
  <c r="AA110" i="9"/>
  <c r="AA108" i="9"/>
  <c r="C102" i="1" s="1"/>
  <c r="AA107" i="9"/>
  <c r="C101" i="1" s="1"/>
  <c r="K101" i="1" s="1"/>
  <c r="AA106" i="9"/>
  <c r="C100" i="1" s="1"/>
  <c r="K100" i="1" s="1"/>
  <c r="AA105" i="9"/>
  <c r="C99" i="1" s="1"/>
  <c r="AA104" i="9"/>
  <c r="C98" i="1" s="1"/>
  <c r="AA103" i="9"/>
  <c r="AA102" i="9"/>
  <c r="AA100" i="9"/>
  <c r="AA99" i="9"/>
  <c r="AA94" i="9"/>
  <c r="C84" i="1" s="1"/>
  <c r="K84" i="1" s="1"/>
  <c r="AA93" i="9"/>
  <c r="C83" i="1" s="1"/>
  <c r="K83" i="1" s="1"/>
  <c r="AA92" i="9"/>
  <c r="C81" i="1"/>
  <c r="F81" i="1" s="1"/>
  <c r="AA89" i="9"/>
  <c r="AA88" i="9"/>
  <c r="AA86" i="9"/>
  <c r="C76" i="1" s="1"/>
  <c r="K76" i="1" s="1"/>
  <c r="AA85" i="9"/>
  <c r="C75" i="1" s="1"/>
  <c r="K75" i="1" s="1"/>
  <c r="AA84" i="9"/>
  <c r="C74" i="1" s="1"/>
  <c r="K74" i="1" s="1"/>
  <c r="AA83" i="9"/>
  <c r="C73" i="1" s="1"/>
  <c r="K73" i="1" s="1"/>
  <c r="AA81" i="9"/>
  <c r="C71" i="1" s="1"/>
  <c r="K71" i="1" s="1"/>
  <c r="AA80" i="9"/>
  <c r="C70" i="1" s="1"/>
  <c r="K70" i="1" s="1"/>
  <c r="AA79" i="9"/>
  <c r="C69" i="1" s="1"/>
  <c r="AA75" i="9"/>
  <c r="AA73" i="9"/>
  <c r="C63" i="1" s="1"/>
  <c r="K63" i="1" s="1"/>
  <c r="AA72" i="9"/>
  <c r="AA70" i="9"/>
  <c r="C60" i="1" s="1"/>
  <c r="K60" i="1" s="1"/>
  <c r="AA69" i="9"/>
  <c r="C59" i="1" s="1"/>
  <c r="K59" i="1" s="1"/>
  <c r="AA68" i="9"/>
  <c r="AA67" i="9"/>
  <c r="C57" i="1" s="1"/>
  <c r="K57" i="1" s="1"/>
  <c r="AA66" i="9"/>
  <c r="C56" i="1" s="1"/>
  <c r="K56" i="1" s="1"/>
  <c r="AA65" i="9"/>
  <c r="C55" i="1" s="1"/>
  <c r="K55" i="1" s="1"/>
  <c r="AA64" i="9"/>
  <c r="C54" i="1" s="1"/>
  <c r="K54" i="1" s="1"/>
  <c r="AA63" i="9"/>
  <c r="AA59" i="9"/>
  <c r="C49" i="1" s="1"/>
  <c r="K49" i="1" s="1"/>
  <c r="AA58" i="9"/>
  <c r="AA57" i="9"/>
  <c r="AA55" i="9"/>
  <c r="C45" i="1" s="1"/>
  <c r="K45" i="1" s="1"/>
  <c r="AA54" i="9"/>
  <c r="C44" i="1" s="1"/>
  <c r="K44" i="1" s="1"/>
  <c r="AA53" i="9"/>
  <c r="C43" i="1" s="1"/>
  <c r="K43" i="1" s="1"/>
  <c r="AA52" i="9"/>
  <c r="C42" i="1" s="1"/>
  <c r="K42" i="1" s="1"/>
  <c r="AA51" i="9"/>
  <c r="C41" i="1" s="1"/>
  <c r="K41" i="1" s="1"/>
  <c r="AA50" i="9"/>
  <c r="C40" i="1" s="1"/>
  <c r="K40" i="1" s="1"/>
  <c r="AA49" i="9"/>
  <c r="C39" i="1" s="1"/>
  <c r="K39" i="1" s="1"/>
  <c r="AA48" i="9"/>
  <c r="C38" i="1" s="1"/>
  <c r="K38" i="1" s="1"/>
  <c r="AA47" i="9"/>
  <c r="C37" i="1" s="1"/>
  <c r="AA46" i="9"/>
  <c r="C36" i="1" s="1"/>
  <c r="K36" i="1" s="1"/>
  <c r="AA45" i="9"/>
  <c r="C35" i="1" s="1"/>
  <c r="K35" i="1" s="1"/>
  <c r="AA44" i="9"/>
  <c r="C34" i="1" s="1"/>
  <c r="K34" i="1" s="1"/>
  <c r="AA43" i="9"/>
  <c r="C33" i="1" s="1"/>
  <c r="K33" i="1" s="1"/>
  <c r="AA11" i="9"/>
  <c r="AA42" i="9"/>
  <c r="K69" i="1" l="1"/>
  <c r="K77" i="1" s="1"/>
  <c r="C77" i="1"/>
  <c r="AA87" i="9"/>
  <c r="C11" i="1"/>
  <c r="K11" i="1" s="1"/>
  <c r="K21" i="1" s="1"/>
  <c r="B3" i="22" s="1"/>
  <c r="AA21" i="9"/>
  <c r="C53" i="1"/>
  <c r="K53" i="1" s="1"/>
  <c r="K52" i="1" s="1"/>
  <c r="H3" i="22" s="1"/>
  <c r="AA62" i="9"/>
  <c r="C82" i="1"/>
  <c r="F82" i="1" s="1"/>
  <c r="AA96" i="9"/>
  <c r="C78" i="1"/>
  <c r="AA90" i="9"/>
  <c r="C62" i="1"/>
  <c r="C64" i="1" s="1"/>
  <c r="AA74" i="9"/>
  <c r="C58" i="1"/>
  <c r="AA71" i="9"/>
  <c r="C48" i="1"/>
  <c r="K48" i="1" s="1"/>
  <c r="K50" i="1" s="1"/>
  <c r="AA60" i="9"/>
  <c r="C32" i="1"/>
  <c r="K32" i="1" s="1"/>
  <c r="AA56" i="9"/>
  <c r="AA61" i="9" s="1"/>
  <c r="K99" i="1"/>
  <c r="F99" i="1"/>
  <c r="K37" i="1"/>
  <c r="N37" i="1" s="1"/>
  <c r="F37" i="1"/>
  <c r="K102" i="1"/>
  <c r="F102" i="1"/>
  <c r="C46" i="1"/>
  <c r="C52" i="1"/>
  <c r="C61" i="1"/>
  <c r="K58" i="1"/>
  <c r="K61" i="1" s="1"/>
  <c r="C80" i="1"/>
  <c r="K78" i="1"/>
  <c r="K80" i="1" s="1"/>
  <c r="K81" i="1"/>
  <c r="C103" i="1"/>
  <c r="K98" i="1"/>
  <c r="U136" i="9"/>
  <c r="C21" i="1" l="1"/>
  <c r="C27" i="1" s="1"/>
  <c r="K103" i="1"/>
  <c r="H11" i="22" s="1"/>
  <c r="H16" i="22" s="1"/>
  <c r="K82" i="1"/>
  <c r="N82" i="1" s="1"/>
  <c r="C86" i="1"/>
  <c r="K62" i="1"/>
  <c r="K64" i="1" s="1"/>
  <c r="C50" i="1"/>
  <c r="C51" i="1" s="1"/>
  <c r="K46" i="1"/>
  <c r="K51" i="1" s="1"/>
  <c r="H2" i="22" s="1"/>
  <c r="U123" i="9"/>
  <c r="K86" i="1" l="1"/>
  <c r="C136" i="9"/>
  <c r="G70" i="2" l="1"/>
  <c r="C112" i="2" l="1"/>
  <c r="C121" i="2"/>
  <c r="C117" i="2"/>
  <c r="C115" i="2"/>
  <c r="C99" i="2"/>
  <c r="C101" i="2" s="1"/>
  <c r="C63" i="2"/>
  <c r="C54" i="2"/>
  <c r="C21" i="2"/>
  <c r="C94" i="2" l="1"/>
  <c r="C97" i="2" s="1"/>
  <c r="G5" i="1" s="1"/>
  <c r="K5" i="1" s="1"/>
  <c r="K4" i="1" s="1"/>
  <c r="K6" i="1" s="1"/>
  <c r="C24" i="20"/>
  <c r="C6" i="20"/>
  <c r="D6" i="20"/>
  <c r="E6" i="20"/>
  <c r="F6" i="20"/>
  <c r="G6" i="20"/>
  <c r="H6" i="20"/>
  <c r="I6" i="20"/>
  <c r="J6" i="20"/>
  <c r="K6" i="20"/>
  <c r="L6" i="20"/>
  <c r="M6" i="20"/>
  <c r="N6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O27" i="20"/>
  <c r="O26" i="20"/>
  <c r="O25" i="20"/>
  <c r="N24" i="20"/>
  <c r="M24" i="20"/>
  <c r="L24" i="20"/>
  <c r="K24" i="20"/>
  <c r="J24" i="20"/>
  <c r="I24" i="20"/>
  <c r="H24" i="20"/>
  <c r="G24" i="20"/>
  <c r="F24" i="20"/>
  <c r="E24" i="20"/>
  <c r="D24" i="20"/>
  <c r="O23" i="20"/>
  <c r="O22" i="20"/>
  <c r="O21" i="20"/>
  <c r="O20" i="20"/>
  <c r="O19" i="20"/>
  <c r="O18" i="20"/>
  <c r="N14" i="20"/>
  <c r="N15" i="20" s="1"/>
  <c r="M14" i="20"/>
  <c r="M15" i="20" s="1"/>
  <c r="L14" i="20"/>
  <c r="L15" i="20" s="1"/>
  <c r="K14" i="20"/>
  <c r="K15" i="20" s="1"/>
  <c r="J14" i="20"/>
  <c r="J15" i="20" s="1"/>
  <c r="I14" i="20"/>
  <c r="I15" i="20" s="1"/>
  <c r="H14" i="20"/>
  <c r="H15" i="20" s="1"/>
  <c r="G14" i="20"/>
  <c r="G15" i="20" s="1"/>
  <c r="F14" i="20"/>
  <c r="F15" i="20" s="1"/>
  <c r="E14" i="20"/>
  <c r="E15" i="20" s="1"/>
  <c r="D14" i="20"/>
  <c r="D15" i="20" s="1"/>
  <c r="C14" i="20"/>
  <c r="C15" i="20" s="1"/>
  <c r="O13" i="20"/>
  <c r="O12" i="20"/>
  <c r="B14" i="20"/>
  <c r="B15" i="20" s="1"/>
  <c r="O9" i="20"/>
  <c r="O8" i="20"/>
  <c r="O7" i="20"/>
  <c r="O5" i="20"/>
  <c r="O4" i="20"/>
  <c r="G4" i="1" l="1"/>
  <c r="G6" i="1" s="1"/>
  <c r="G27" i="1" s="1"/>
  <c r="G31" i="1" s="1"/>
  <c r="B2" i="22"/>
  <c r="B9" i="22" s="1"/>
  <c r="B17" i="22" s="1"/>
  <c r="K27" i="1"/>
  <c r="K31" i="1" s="1"/>
  <c r="O28" i="20"/>
  <c r="C118" i="2"/>
  <c r="C122" i="2" s="1"/>
  <c r="O10" i="20"/>
  <c r="O24" i="20"/>
  <c r="O6" i="20"/>
  <c r="O14" i="20"/>
  <c r="O15" i="20" s="1"/>
  <c r="C30" i="20"/>
  <c r="D30" i="20"/>
  <c r="E30" i="20"/>
  <c r="F30" i="20"/>
  <c r="G30" i="20"/>
  <c r="H30" i="20"/>
  <c r="I30" i="20"/>
  <c r="J30" i="20"/>
  <c r="K30" i="20"/>
  <c r="L30" i="20"/>
  <c r="M30" i="20"/>
  <c r="N30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F32" i="20" l="1"/>
  <c r="H32" i="20"/>
  <c r="K32" i="20"/>
  <c r="O30" i="20"/>
  <c r="N32" i="20"/>
  <c r="D32" i="20"/>
  <c r="L32" i="20"/>
  <c r="M32" i="20"/>
  <c r="J32" i="20"/>
  <c r="G32" i="20"/>
  <c r="I32" i="20"/>
  <c r="E32" i="20"/>
  <c r="C32" i="20"/>
  <c r="O16" i="20"/>
  <c r="X136" i="9"/>
  <c r="AA136" i="9"/>
  <c r="O32" i="20" l="1"/>
  <c r="D91" i="1"/>
  <c r="G56" i="2"/>
  <c r="G58" i="2"/>
  <c r="Q10" i="21"/>
  <c r="N61" i="2"/>
  <c r="M57" i="2"/>
  <c r="M60" i="2"/>
  <c r="G69" i="2"/>
  <c r="G68" i="2"/>
  <c r="G67" i="2"/>
  <c r="G66" i="2"/>
  <c r="G65" i="2"/>
  <c r="H30" i="1"/>
  <c r="H26" i="1"/>
  <c r="H24" i="1"/>
  <c r="H21" i="1"/>
  <c r="H8" i="1"/>
  <c r="H10" i="1" s="1"/>
  <c r="L26" i="1"/>
  <c r="C12" i="22" s="1"/>
  <c r="L24" i="1"/>
  <c r="C4" i="22" s="1"/>
  <c r="L8" i="1"/>
  <c r="L72" i="2"/>
  <c r="M66" i="2" s="1"/>
  <c r="N66" i="2" s="1"/>
  <c r="N39" i="2"/>
  <c r="M38" i="2"/>
  <c r="L39" i="2"/>
  <c r="M33" i="2"/>
  <c r="M34" i="2"/>
  <c r="M35" i="2"/>
  <c r="M36" i="2"/>
  <c r="M37" i="2"/>
  <c r="M31" i="2"/>
  <c r="Q5" i="21"/>
  <c r="Q4" i="21"/>
  <c r="Q6" i="21"/>
  <c r="Q8" i="21"/>
  <c r="Q9" i="21"/>
  <c r="O12" i="2"/>
  <c r="M6" i="2"/>
  <c r="H108" i="1"/>
  <c r="H103" i="1"/>
  <c r="H86" i="1"/>
  <c r="J86" i="1" s="1"/>
  <c r="H80" i="1"/>
  <c r="J77" i="1"/>
  <c r="H64" i="1"/>
  <c r="H61" i="1"/>
  <c r="H52" i="1"/>
  <c r="H50" i="1"/>
  <c r="H51" i="1" s="1"/>
  <c r="C5" i="22"/>
  <c r="D26" i="1"/>
  <c r="D24" i="1"/>
  <c r="D117" i="2"/>
  <c r="D115" i="2"/>
  <c r="D99" i="2"/>
  <c r="D101" i="2" s="1"/>
  <c r="D150" i="9"/>
  <c r="O140" i="9" s="1"/>
  <c r="F136" i="9"/>
  <c r="P146" i="9"/>
  <c r="M146" i="9"/>
  <c r="J146" i="9"/>
  <c r="G146" i="9"/>
  <c r="D130" i="9"/>
  <c r="E130" i="9" s="1"/>
  <c r="D131" i="9"/>
  <c r="E131" i="9" s="1"/>
  <c r="D132" i="9"/>
  <c r="E132" i="9" s="1"/>
  <c r="D133" i="9"/>
  <c r="E133" i="9" s="1"/>
  <c r="D134" i="9"/>
  <c r="E134" i="9" s="1"/>
  <c r="D129" i="9"/>
  <c r="E129" i="9" s="1"/>
  <c r="Q3" i="21" l="1"/>
  <c r="R3" i="21" s="1"/>
  <c r="G55" i="2"/>
  <c r="G61" i="2"/>
  <c r="G60" i="2"/>
  <c r="G59" i="2"/>
  <c r="AB36" i="9"/>
  <c r="D32" i="9"/>
  <c r="D29" i="9" s="1"/>
  <c r="D40" i="9" s="1"/>
  <c r="D41" i="9" s="1"/>
  <c r="D120" i="9" s="1"/>
  <c r="U5" i="21"/>
  <c r="N5" i="21" s="1"/>
  <c r="O5" i="21" s="1"/>
  <c r="H87" i="1"/>
  <c r="J87" i="1" s="1"/>
  <c r="G11" i="2"/>
  <c r="G10" i="2"/>
  <c r="G9" i="2"/>
  <c r="G8" i="2"/>
  <c r="G7" i="2"/>
  <c r="E136" i="9"/>
  <c r="L10" i="1"/>
  <c r="C11" i="22" s="1"/>
  <c r="B7" i="20" s="1"/>
  <c r="B10" i="20" s="1"/>
  <c r="AA39" i="9"/>
  <c r="AA38" i="9"/>
  <c r="G27" i="2" s="1"/>
  <c r="AA34" i="9"/>
  <c r="G23" i="2" s="1"/>
  <c r="AA37" i="9"/>
  <c r="AA36" i="9"/>
  <c r="AA35" i="9"/>
  <c r="AA33" i="9"/>
  <c r="G22" i="2" s="1"/>
  <c r="D54" i="2"/>
  <c r="G57" i="2"/>
  <c r="M39" i="2"/>
  <c r="D4" i="2"/>
  <c r="G5" i="2"/>
  <c r="G6" i="2"/>
  <c r="L94" i="1"/>
  <c r="G64" i="2"/>
  <c r="M55" i="2"/>
  <c r="M56" i="2"/>
  <c r="M58" i="2"/>
  <c r="M59" i="2"/>
  <c r="M65" i="2"/>
  <c r="N65" i="2" s="1"/>
  <c r="M71" i="2"/>
  <c r="N71" i="2" s="1"/>
  <c r="M70" i="2"/>
  <c r="N70" i="2" s="1"/>
  <c r="M69" i="2"/>
  <c r="N69" i="2" s="1"/>
  <c r="M68" i="2"/>
  <c r="N68" i="2" s="1"/>
  <c r="M67" i="2"/>
  <c r="N67" i="2" s="1"/>
  <c r="M7" i="2"/>
  <c r="N7" i="2" s="1"/>
  <c r="M8" i="2"/>
  <c r="N8" i="2" s="1"/>
  <c r="M9" i="2"/>
  <c r="N9" i="2" s="1"/>
  <c r="M10" i="2"/>
  <c r="N10" i="2" s="1"/>
  <c r="M11" i="2"/>
  <c r="N11" i="2" s="1"/>
  <c r="M5" i="2"/>
  <c r="N5" i="2" s="1"/>
  <c r="N6" i="2"/>
  <c r="D149" i="9"/>
  <c r="O139" i="9" s="1"/>
  <c r="D154" i="9"/>
  <c r="O144" i="9" s="1"/>
  <c r="D153" i="9"/>
  <c r="O143" i="9" s="1"/>
  <c r="D152" i="9"/>
  <c r="O142" i="9" s="1"/>
  <c r="D151" i="9"/>
  <c r="O141" i="9" s="1"/>
  <c r="D139" i="9"/>
  <c r="D145" i="9"/>
  <c r="D144" i="9"/>
  <c r="D143" i="9"/>
  <c r="D142" i="9"/>
  <c r="D141" i="9"/>
  <c r="D140" i="9"/>
  <c r="D136" i="9"/>
  <c r="G103" i="2"/>
  <c r="D111" i="1"/>
  <c r="D109" i="1"/>
  <c r="L109" i="1" s="1"/>
  <c r="D107" i="1"/>
  <c r="L107" i="1" s="1"/>
  <c r="D106" i="1"/>
  <c r="L106" i="1" s="1"/>
  <c r="D105" i="1"/>
  <c r="L105" i="1" s="1"/>
  <c r="D104" i="1"/>
  <c r="L104" i="1" s="1"/>
  <c r="D97" i="1"/>
  <c r="L97" i="1" s="1"/>
  <c r="D96" i="1"/>
  <c r="L96" i="1" s="1"/>
  <c r="D89" i="1"/>
  <c r="D79" i="1"/>
  <c r="L79" i="1" s="1"/>
  <c r="F78" i="1"/>
  <c r="F76" i="1"/>
  <c r="F75" i="1"/>
  <c r="F71" i="1"/>
  <c r="F69" i="1"/>
  <c r="F65" i="1"/>
  <c r="F63" i="1"/>
  <c r="F62" i="1"/>
  <c r="F59" i="1"/>
  <c r="F58" i="1"/>
  <c r="F57" i="1"/>
  <c r="F54" i="1"/>
  <c r="C62" i="9"/>
  <c r="F49" i="1"/>
  <c r="F48" i="1"/>
  <c r="F35" i="1"/>
  <c r="F38" i="1"/>
  <c r="F40" i="1"/>
  <c r="G73" i="2"/>
  <c r="AA114" i="9"/>
  <c r="AA109" i="9"/>
  <c r="AA82" i="9"/>
  <c r="AA26" i="9"/>
  <c r="AA24" i="9"/>
  <c r="AA10" i="9"/>
  <c r="AA6" i="9"/>
  <c r="C114" i="9"/>
  <c r="C109" i="9"/>
  <c r="C96" i="9"/>
  <c r="C90" i="9"/>
  <c r="C87" i="9"/>
  <c r="C74" i="9"/>
  <c r="C71" i="9"/>
  <c r="C60" i="9"/>
  <c r="C56" i="9"/>
  <c r="C40" i="9"/>
  <c r="C26" i="9"/>
  <c r="C24" i="9"/>
  <c r="C10" i="9"/>
  <c r="C6" i="9"/>
  <c r="AA27" i="9" l="1"/>
  <c r="G54" i="2"/>
  <c r="U3" i="21"/>
  <c r="N3" i="21" s="1"/>
  <c r="O3" i="21" s="1"/>
  <c r="R5" i="21"/>
  <c r="Q18" i="21"/>
  <c r="D25" i="2"/>
  <c r="Q7" i="21" s="1"/>
  <c r="AB32" i="9"/>
  <c r="AB29" i="9" s="1"/>
  <c r="C72" i="1"/>
  <c r="R10" i="21"/>
  <c r="U10" i="21"/>
  <c r="N10" i="21" s="1"/>
  <c r="O10" i="21" s="1"/>
  <c r="R4" i="21"/>
  <c r="U4" i="21"/>
  <c r="N4" i="21" s="1"/>
  <c r="O4" i="21" s="1"/>
  <c r="R6" i="21"/>
  <c r="U6" i="21"/>
  <c r="N6" i="21" s="1"/>
  <c r="O6" i="21" s="1"/>
  <c r="R8" i="21"/>
  <c r="U8" i="21"/>
  <c r="N8" i="21" s="1"/>
  <c r="O8" i="21" s="1"/>
  <c r="R9" i="21"/>
  <c r="U9" i="21"/>
  <c r="N9" i="21" s="1"/>
  <c r="O9" i="21" s="1"/>
  <c r="G4" i="2"/>
  <c r="C101" i="9"/>
  <c r="AA98" i="9"/>
  <c r="D88" i="1" s="1"/>
  <c r="D95" i="1" s="1"/>
  <c r="J94" i="1"/>
  <c r="J91" i="1"/>
  <c r="D108" i="1"/>
  <c r="D103" i="1"/>
  <c r="F103" i="1" s="1"/>
  <c r="G28" i="2"/>
  <c r="G63" i="2"/>
  <c r="G26" i="2"/>
  <c r="G24" i="2"/>
  <c r="AA32" i="9"/>
  <c r="AA29" i="9" s="1"/>
  <c r="C61" i="9"/>
  <c r="F15" i="1"/>
  <c r="M61" i="2"/>
  <c r="M72" i="2"/>
  <c r="F32" i="1"/>
  <c r="D47" i="1"/>
  <c r="L47" i="1" s="1"/>
  <c r="F53" i="1"/>
  <c r="D61" i="1"/>
  <c r="F61" i="1" s="1"/>
  <c r="D64" i="1"/>
  <c r="F64" i="1" s="1"/>
  <c r="D80" i="1"/>
  <c r="F80" i="1" s="1"/>
  <c r="D86" i="1"/>
  <c r="F86" i="1" s="1"/>
  <c r="F12" i="1"/>
  <c r="N72" i="2"/>
  <c r="N12" i="2"/>
  <c r="L140" i="9"/>
  <c r="I140" i="9"/>
  <c r="F140" i="9"/>
  <c r="L141" i="9"/>
  <c r="I141" i="9"/>
  <c r="F141" i="9"/>
  <c r="L142" i="9"/>
  <c r="I142" i="9"/>
  <c r="F142" i="9"/>
  <c r="L143" i="9"/>
  <c r="I143" i="9"/>
  <c r="F143" i="9"/>
  <c r="L144" i="9"/>
  <c r="I144" i="9"/>
  <c r="F144" i="9"/>
  <c r="L145" i="9"/>
  <c r="I145" i="9"/>
  <c r="F145" i="9"/>
  <c r="O146" i="9"/>
  <c r="L139" i="9"/>
  <c r="I139" i="9"/>
  <c r="F139" i="9"/>
  <c r="D146" i="9"/>
  <c r="C27" i="9"/>
  <c r="C41" i="9" s="1"/>
  <c r="C97" i="9"/>
  <c r="D155" i="9"/>
  <c r="C123" i="9"/>
  <c r="F123" i="9"/>
  <c r="I123" i="9"/>
  <c r="L123" i="9"/>
  <c r="O123" i="9"/>
  <c r="R123" i="9"/>
  <c r="X123" i="9"/>
  <c r="C29" i="1" l="1"/>
  <c r="G111" i="1" s="1"/>
  <c r="G112" i="1" s="1"/>
  <c r="G114" i="1" s="1"/>
  <c r="AA40" i="9"/>
  <c r="AA41" i="9" s="1"/>
  <c r="H88" i="1"/>
  <c r="H95" i="1" s="1"/>
  <c r="J89" i="1"/>
  <c r="R18" i="21"/>
  <c r="U18" i="21"/>
  <c r="N18" i="21" s="1"/>
  <c r="O18" i="21" s="1"/>
  <c r="O19" i="21" s="1"/>
  <c r="AA101" i="9"/>
  <c r="U7" i="21"/>
  <c r="N7" i="21" s="1"/>
  <c r="D21" i="2"/>
  <c r="D94" i="2" s="1"/>
  <c r="D97" i="2" s="1"/>
  <c r="G25" i="2"/>
  <c r="D29" i="1"/>
  <c r="H111" i="1" s="1"/>
  <c r="AB40" i="9"/>
  <c r="K72" i="1"/>
  <c r="K87" i="1" s="1"/>
  <c r="H4" i="22" s="1"/>
  <c r="H9" i="22" s="1"/>
  <c r="H17" i="22" s="1"/>
  <c r="C87" i="1"/>
  <c r="C110" i="1" s="1"/>
  <c r="C112" i="1" s="1"/>
  <c r="L89" i="1"/>
  <c r="C116" i="9"/>
  <c r="C118" i="9" s="1"/>
  <c r="C120" i="9" s="1"/>
  <c r="I146" i="9"/>
  <c r="L146" i="9"/>
  <c r="F146" i="9"/>
  <c r="AA97" i="9"/>
  <c r="D52" i="1"/>
  <c r="F52" i="1" s="1"/>
  <c r="D50" i="1"/>
  <c r="F50" i="1" s="1"/>
  <c r="D46" i="1"/>
  <c r="F46" i="1" s="1"/>
  <c r="D21" i="1"/>
  <c r="D87" i="1"/>
  <c r="C30" i="1" l="1"/>
  <c r="C31" i="1" s="1"/>
  <c r="AA116" i="9"/>
  <c r="J88" i="1"/>
  <c r="AB41" i="9"/>
  <c r="AB120" i="9" s="1"/>
  <c r="N19" i="21"/>
  <c r="F77" i="1"/>
  <c r="O7" i="21"/>
  <c r="N11" i="21"/>
  <c r="N15" i="21" s="1"/>
  <c r="R7" i="21"/>
  <c r="F29" i="1"/>
  <c r="G21" i="2"/>
  <c r="D30" i="1"/>
  <c r="F30" i="1" s="1"/>
  <c r="F87" i="1"/>
  <c r="K110" i="1"/>
  <c r="K112" i="1" s="1"/>
  <c r="K114" i="1" s="1"/>
  <c r="C114" i="1"/>
  <c r="D27" i="1"/>
  <c r="F21" i="1"/>
  <c r="N15" i="1"/>
  <c r="L91" i="1"/>
  <c r="N94" i="1"/>
  <c r="H110" i="1"/>
  <c r="J110" i="1" s="1"/>
  <c r="J95" i="1"/>
  <c r="AA118" i="9"/>
  <c r="AA120" i="9" s="1"/>
  <c r="D51" i="1"/>
  <c r="D110" i="1" s="1"/>
  <c r="G106" i="2"/>
  <c r="G112" i="2"/>
  <c r="I13" i="22"/>
  <c r="O11" i="21" l="1"/>
  <c r="O15" i="21" s="1"/>
  <c r="D118" i="2"/>
  <c r="N85" i="1"/>
  <c r="N91" i="1"/>
  <c r="N89" i="1"/>
  <c r="L88" i="1"/>
  <c r="D31" i="1"/>
  <c r="F31" i="1" s="1"/>
  <c r="F27" i="1"/>
  <c r="L21" i="1"/>
  <c r="N21" i="1" s="1"/>
  <c r="N12" i="1"/>
  <c r="N38" i="1"/>
  <c r="N49" i="1"/>
  <c r="N35" i="1"/>
  <c r="N48" i="1"/>
  <c r="N40" i="1"/>
  <c r="N54" i="1"/>
  <c r="N57" i="1"/>
  <c r="F51" i="1"/>
  <c r="I6" i="22" l="1"/>
  <c r="L95" i="1"/>
  <c r="N95" i="1" s="1"/>
  <c r="C3" i="22"/>
  <c r="F3" i="22" s="1"/>
  <c r="B4" i="20"/>
  <c r="N76" i="1"/>
  <c r="N71" i="1"/>
  <c r="N69" i="1"/>
  <c r="N63" i="1"/>
  <c r="N75" i="1"/>
  <c r="N59" i="1"/>
  <c r="N88" i="1"/>
  <c r="D112" i="1"/>
  <c r="F110" i="1"/>
  <c r="G72" i="2"/>
  <c r="G94" i="2"/>
  <c r="H5" i="1"/>
  <c r="L108" i="1"/>
  <c r="I12" i="22" s="1"/>
  <c r="J5" i="1" l="1"/>
  <c r="L5" i="1"/>
  <c r="L4" i="1" s="1"/>
  <c r="N65" i="1"/>
  <c r="L61" i="1"/>
  <c r="N61" i="1" s="1"/>
  <c r="N58" i="1"/>
  <c r="L64" i="1"/>
  <c r="N64" i="1" s="1"/>
  <c r="N62" i="1"/>
  <c r="L80" i="1"/>
  <c r="N80" i="1" s="1"/>
  <c r="N78" i="1"/>
  <c r="L86" i="1"/>
  <c r="N86" i="1" s="1"/>
  <c r="N81" i="1"/>
  <c r="L6" i="22"/>
  <c r="B22" i="20"/>
  <c r="L103" i="1"/>
  <c r="D114" i="1"/>
  <c r="F112" i="1"/>
  <c r="G97" i="2"/>
  <c r="H4" i="1"/>
  <c r="L50" i="1"/>
  <c r="N50" i="1" s="1"/>
  <c r="N77" i="1" l="1"/>
  <c r="I11" i="22"/>
  <c r="B25" i="20" s="1"/>
  <c r="B28" i="20" s="1"/>
  <c r="L52" i="1"/>
  <c r="N53" i="1"/>
  <c r="L46" i="1"/>
  <c r="N46" i="1" s="1"/>
  <c r="N32" i="1"/>
  <c r="H6" i="1"/>
  <c r="J4" i="1"/>
  <c r="N5" i="1"/>
  <c r="G118" i="2"/>
  <c r="L30" i="1"/>
  <c r="D119" i="2" s="1"/>
  <c r="D121" i="2" s="1"/>
  <c r="D122" i="2" s="1"/>
  <c r="G122" i="2" s="1"/>
  <c r="I7" i="22"/>
  <c r="L87" i="1" l="1"/>
  <c r="L51" i="1"/>
  <c r="N51" i="1" s="1"/>
  <c r="I3" i="22"/>
  <c r="N52" i="1"/>
  <c r="H27" i="1"/>
  <c r="J6" i="1"/>
  <c r="L6" i="1"/>
  <c r="B3" i="20" s="1"/>
  <c r="N4" i="1"/>
  <c r="B23" i="20"/>
  <c r="L7" i="22"/>
  <c r="H112" i="1"/>
  <c r="I16" i="22"/>
  <c r="C16" i="22"/>
  <c r="I4" i="22" l="1"/>
  <c r="L4" i="22" s="1"/>
  <c r="L110" i="1"/>
  <c r="N110" i="1" s="1"/>
  <c r="N87" i="1"/>
  <c r="I2" i="22"/>
  <c r="B19" i="20"/>
  <c r="L3" i="22"/>
  <c r="H31" i="1"/>
  <c r="H114" i="1" s="1"/>
  <c r="J27" i="1"/>
  <c r="N6" i="1"/>
  <c r="B6" i="20"/>
  <c r="B16" i="20" s="1"/>
  <c r="C2" i="22"/>
  <c r="F2" i="22" s="1"/>
  <c r="L27" i="1"/>
  <c r="J112" i="1"/>
  <c r="J31" i="1" l="1"/>
  <c r="B20" i="20"/>
  <c r="L112" i="1"/>
  <c r="L2" i="22"/>
  <c r="I9" i="22"/>
  <c r="B18" i="20"/>
  <c r="C9" i="22"/>
  <c r="N27" i="1"/>
  <c r="L31" i="1"/>
  <c r="L114" i="1" l="1"/>
  <c r="B24" i="20"/>
  <c r="N112" i="1"/>
  <c r="L9" i="22"/>
  <c r="I17" i="22"/>
  <c r="L17" i="22" s="1"/>
  <c r="F9" i="22"/>
  <c r="C17" i="22"/>
  <c r="F17" i="22" s="1"/>
  <c r="N31" i="1"/>
  <c r="B30" i="20" l="1"/>
  <c r="B32" i="20" s="1"/>
</calcChain>
</file>

<file path=xl/sharedStrings.xml><?xml version="1.0" encoding="utf-8"?>
<sst xmlns="http://schemas.openxmlformats.org/spreadsheetml/2006/main" count="928" uniqueCount="421">
  <si>
    <t>BEVÉTELEK ÖSSZESEN</t>
  </si>
  <si>
    <t>Jubileumi jutalom</t>
  </si>
  <si>
    <t>Közlekedési költségtérítés</t>
  </si>
  <si>
    <t>Vásárolt élelmezés</t>
  </si>
  <si>
    <t>Baracska</t>
  </si>
  <si>
    <t>Ercsi</t>
  </si>
  <si>
    <t>Gyúró</t>
  </si>
  <si>
    <t>Kajászó</t>
  </si>
  <si>
    <t>Martonvásár</t>
  </si>
  <si>
    <t>Ráckeresztúr</t>
  </si>
  <si>
    <t>Tordas</t>
  </si>
  <si>
    <t>IDŐSEK NAPPALI ELLÁTÁSA</t>
  </si>
  <si>
    <t>HÁZI SEGÍTSÉGNYÚJTÁS</t>
  </si>
  <si>
    <t>TÁMOGATÓ SZOLGÁLAT</t>
  </si>
  <si>
    <t>SEGÍTŐ SZOLGÁLAT EGYÜTT</t>
  </si>
  <si>
    <t>TANYAGONDNOKI SZOLGÁLTATÁS</t>
  </si>
  <si>
    <t>Közalkalmazotti státuszok</t>
  </si>
  <si>
    <t>Összesen</t>
  </si>
  <si>
    <t>ENGEDÉLYEZETT LÉTSZÁM</t>
  </si>
  <si>
    <t>Segítő Szolgálat</t>
  </si>
  <si>
    <t>Segítő Szolgálat Összesen</t>
  </si>
  <si>
    <t>mutató</t>
  </si>
  <si>
    <t>Bevételek</t>
  </si>
  <si>
    <t>Tartalék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</si>
  <si>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</si>
  <si>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</si>
  <si>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</si>
  <si>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</si>
  <si>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</si>
  <si>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</si>
  <si>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</si>
  <si>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</si>
  <si>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</si>
  <si>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</si>
  <si>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</si>
  <si>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</si>
  <si>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Önkormányzati hozzájárulások </t>
    </r>
    <r>
      <rPr>
        <b/>
        <sz val="8"/>
        <rFont val="Times New Roman"/>
        <family val="1"/>
        <charset val="238"/>
      </rPr>
      <t>(fizetendő minden hó 5-éig)</t>
    </r>
  </si>
  <si>
    <r>
      <t>TKT által önkormányzatoknak utalandó</t>
    </r>
    <r>
      <rPr>
        <b/>
        <sz val="8"/>
        <rFont val="Times New Roman"/>
        <family val="1"/>
        <charset val="238"/>
      </rPr>
      <t xml:space="preserve"> (utalandó minden hó 7-éig)</t>
    </r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</si>
  <si>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</si>
  <si>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</si>
  <si>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</si>
  <si>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</si>
  <si>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</si>
  <si>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</si>
  <si>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</si>
  <si>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</si>
  <si>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</si>
  <si>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</si>
  <si>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</si>
  <si>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</si>
  <si>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Társulás és intézményeinek konszolidált összesítése</t>
  </si>
  <si>
    <t>Szociális és gyermekjóléti feladatok támogatása</t>
  </si>
  <si>
    <t>SZOCIÁLIS NORMATÍVA ÖSSZESEN</t>
  </si>
  <si>
    <t>Kiadások</t>
  </si>
  <si>
    <t>Martonvásár munkaszervezeti feladat</t>
  </si>
  <si>
    <t>Szent László Völgye Segítő Szolgálat költségvetése</t>
  </si>
  <si>
    <t>Társulás költségvetése</t>
  </si>
  <si>
    <t>Működési bevételek</t>
  </si>
  <si>
    <t>Dologi kiadások</t>
  </si>
  <si>
    <t>Felhalmozási célú tám. Áh belülről</t>
  </si>
  <si>
    <t>Beruházások</t>
  </si>
  <si>
    <t>Felújítások</t>
  </si>
  <si>
    <t>Egyéb felhalmozási kiadások</t>
  </si>
  <si>
    <t>Mindösszesen</t>
  </si>
  <si>
    <t>I. Működési bevételek összesen</t>
  </si>
  <si>
    <t>II. Felhalmozási bevételek összesen</t>
  </si>
  <si>
    <t>I. Működési kiadások összesen</t>
  </si>
  <si>
    <t>II. Felhalmozási kiadások összesen</t>
  </si>
  <si>
    <t>Teljesítés</t>
  </si>
  <si>
    <t xml:space="preserve">Önkormányzatok működési támogatásai </t>
  </si>
  <si>
    <t>Egyéb működési célú támogatások bevételei államháztartáson belülről</t>
  </si>
  <si>
    <t>ebből: helyi önkormányzatok és költségvetési szerveik</t>
  </si>
  <si>
    <t>Működési célú támogatások államháztartáson belülről</t>
  </si>
  <si>
    <t>Egyéb felhalmozási célú támogatások bevételei államháztartáson belülről</t>
  </si>
  <si>
    <t xml:space="preserve">Felhalmozási célú támogatások államháztartáson belülről </t>
  </si>
  <si>
    <t>Készletértékesítés ellenértéke</t>
  </si>
  <si>
    <t>Szolgáltatások ellenértéke</t>
  </si>
  <si>
    <t>Közvetített szolgáltatások ellenértéke</t>
  </si>
  <si>
    <t>Tulajdonosi bevételek</t>
  </si>
  <si>
    <t>Kamatbevételek</t>
  </si>
  <si>
    <t>Egyéb működési bevételek</t>
  </si>
  <si>
    <t xml:space="preserve">Működési bevételek </t>
  </si>
  <si>
    <t xml:space="preserve">Felhalmozási bevételek </t>
  </si>
  <si>
    <t>Egyéb működési célú átvett pénzeszközök</t>
  </si>
  <si>
    <t>Egyéb felhalmozási célú átvett pénzeszközök</t>
  </si>
  <si>
    <t xml:space="preserve">Költségvetési bevételek </t>
  </si>
  <si>
    <t xml:space="preserve">Maradvány igénybevétele </t>
  </si>
  <si>
    <t xml:space="preserve">Finanszírozási bevételek </t>
  </si>
  <si>
    <t xml:space="preserve">Foglalkoztatottak személyi juttatásai </t>
  </si>
  <si>
    <t xml:space="preserve">Külső személyi juttatások </t>
  </si>
  <si>
    <t xml:space="preserve">Személyi juttatások összesen </t>
  </si>
  <si>
    <t xml:space="preserve">Munkaadókat terhelő járulékok és szociális hozzájárulási adó                                                                   </t>
  </si>
  <si>
    <t xml:space="preserve">Készletbeszerzés </t>
  </si>
  <si>
    <t xml:space="preserve">Kommunikációs szolgáltatások </t>
  </si>
  <si>
    <t xml:space="preserve">Szolgáltatási kiadások </t>
  </si>
  <si>
    <t>Kiküldetések, reklám- és propagandakiadások</t>
  </si>
  <si>
    <t>Különféle befizetések és egyéb dologi kiadások</t>
  </si>
  <si>
    <t xml:space="preserve">Dologi kiadások </t>
  </si>
  <si>
    <t>Egyéb működési célú kiadások</t>
  </si>
  <si>
    <t xml:space="preserve">Felújítások </t>
  </si>
  <si>
    <t>Egyéb felhalmozási célú kiadások</t>
  </si>
  <si>
    <t xml:space="preserve">Költségvetési kiadások </t>
  </si>
  <si>
    <t>Finanszírozási kiadások</t>
  </si>
  <si>
    <t>Felhalmozási célú önkormányzati támogatások</t>
  </si>
  <si>
    <t>Rovat-szám</t>
  </si>
  <si>
    <t>B11</t>
  </si>
  <si>
    <t>B16</t>
  </si>
  <si>
    <t>B1</t>
  </si>
  <si>
    <t>B21</t>
  </si>
  <si>
    <t>B25</t>
  </si>
  <si>
    <t>B2</t>
  </si>
  <si>
    <t>B401</t>
  </si>
  <si>
    <t>B402</t>
  </si>
  <si>
    <t>B403</t>
  </si>
  <si>
    <t>B404</t>
  </si>
  <si>
    <t>B405</t>
  </si>
  <si>
    <t>B406</t>
  </si>
  <si>
    <t>B407</t>
  </si>
  <si>
    <t>B408</t>
  </si>
  <si>
    <t>B4</t>
  </si>
  <si>
    <t>B5</t>
  </si>
  <si>
    <t>B6</t>
  </si>
  <si>
    <t>B7</t>
  </si>
  <si>
    <t>B1-B7</t>
  </si>
  <si>
    <t>B813</t>
  </si>
  <si>
    <t>B8</t>
  </si>
  <si>
    <t>Megnevezés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</si>
  <si>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</si>
  <si>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</si>
  <si>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</si>
  <si>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</si>
  <si>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</si>
  <si>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</si>
  <si>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</si>
  <si>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</si>
  <si>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</si>
  <si>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</si>
  <si>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K5</t>
  </si>
  <si>
    <t>K6</t>
  </si>
  <si>
    <t>K7</t>
  </si>
  <si>
    <t>K8</t>
  </si>
  <si>
    <t>K1-K8</t>
  </si>
  <si>
    <t>K9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</si>
  <si>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</si>
  <si>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</si>
  <si>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</si>
  <si>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</si>
  <si>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</si>
  <si>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</si>
  <si>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</si>
  <si>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</si>
  <si>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</si>
  <si>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</si>
  <si>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</si>
  <si>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</si>
  <si>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</si>
  <si>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</si>
  <si>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</si>
  <si>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</si>
  <si>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K1110</t>
  </si>
  <si>
    <t>Egyéb költségtérítések</t>
  </si>
  <si>
    <t>K1111</t>
  </si>
  <si>
    <t>Lakhatási támogatások</t>
  </si>
  <si>
    <t>K1112</t>
  </si>
  <si>
    <t>Szociális támogatások</t>
  </si>
  <si>
    <t>K1113</t>
  </si>
  <si>
    <t>Foglalkoztatottak egyéb személyi juttatásai</t>
  </si>
  <si>
    <t>ebből:biztosítási díjak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</si>
  <si>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</si>
  <si>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</si>
  <si>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</si>
  <si>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</si>
  <si>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</si>
  <si>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</si>
  <si>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K311</t>
  </si>
  <si>
    <t>Szakmai anyagok beszerzése</t>
  </si>
  <si>
    <t>K312</t>
  </si>
  <si>
    <t>Üzemeltetési anyagok beszerzése</t>
  </si>
  <si>
    <t>K313</t>
  </si>
  <si>
    <t>Árubeszerzés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</si>
  <si>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</si>
  <si>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</si>
  <si>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</si>
  <si>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</si>
  <si>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</si>
  <si>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</si>
  <si>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K332</t>
  </si>
  <si>
    <t>K333</t>
  </si>
  <si>
    <t xml:space="preserve">Bérleti és lízing díjak </t>
  </si>
  <si>
    <t>K334</t>
  </si>
  <si>
    <t>Karbantartási, kisjavítási szolgáltatások</t>
  </si>
  <si>
    <t>K335</t>
  </si>
  <si>
    <t>Közvetített szolgáltatások</t>
  </si>
  <si>
    <t>K336</t>
  </si>
  <si>
    <t xml:space="preserve">Szakmai tevékenységet segítő szolgáltatások </t>
  </si>
  <si>
    <t>K337</t>
  </si>
  <si>
    <t>K341</t>
  </si>
  <si>
    <t>Kiküldetések kiadásai</t>
  </si>
  <si>
    <t>K342</t>
  </si>
  <si>
    <t>Reklám- és propagandakiadások</t>
  </si>
  <si>
    <t>K351</t>
  </si>
  <si>
    <t>Működési célú előzetesen felszámított általános forgalmi adó</t>
  </si>
  <si>
    <t>K352</t>
  </si>
  <si>
    <t>K353</t>
  </si>
  <si>
    <t xml:space="preserve">Kamatkiadások   </t>
  </si>
  <si>
    <t>K354</t>
  </si>
  <si>
    <t xml:space="preserve">Egyéb pénzügyi műveletek kiadásai </t>
  </si>
  <si>
    <t>K355</t>
  </si>
  <si>
    <t>K61</t>
  </si>
  <si>
    <t>Immateriális javak beszerzése, létesítése</t>
  </si>
  <si>
    <t>K62</t>
  </si>
  <si>
    <t xml:space="preserve">Ingatlanok beszerzése, létesítése </t>
  </si>
  <si>
    <t>K63</t>
  </si>
  <si>
    <t>Informatikai eszközök beszerzése, létesítése</t>
  </si>
  <si>
    <t>K64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</si>
  <si>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</si>
  <si>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</si>
  <si>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</si>
  <si>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</si>
  <si>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</si>
  <si>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</si>
  <si>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</si>
  <si>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</si>
  <si>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</si>
  <si>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</si>
  <si>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</si>
  <si>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</si>
  <si>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</si>
  <si>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</si>
  <si>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ebből: szociális hozzájárulási adó</t>
  </si>
  <si>
    <t>ebből: rehabilitációs hozzájárulás</t>
  </si>
  <si>
    <t>ebből: egészségügyi hozzájárulás</t>
  </si>
  <si>
    <t>ebből: munkáltatót terhelő személyi jövedelemadó</t>
  </si>
  <si>
    <t>ebből: államháztartáson belül</t>
  </si>
  <si>
    <t>ebből: államháztartáson kívül</t>
  </si>
  <si>
    <t>B816</t>
  </si>
  <si>
    <t>Központi, irányító szervi támogatás</t>
  </si>
  <si>
    <t>KIADÁSOK ÖSSZESEN</t>
  </si>
  <si>
    <t>ebből: normatív támogatás</t>
  </si>
  <si>
    <t>ebből: önkormányzati hozzájárulás</t>
  </si>
  <si>
    <t>Vál</t>
  </si>
  <si>
    <t>kerekítve</t>
  </si>
  <si>
    <t>Áfa</t>
  </si>
  <si>
    <t>K506</t>
  </si>
  <si>
    <t>Egyéb működési célú támogatások államháztartáson belülre</t>
  </si>
  <si>
    <t>K512</t>
  </si>
  <si>
    <t>Tartalékok</t>
  </si>
  <si>
    <t>EGYENLEG ÖSSZESEN</t>
  </si>
  <si>
    <t>TÖBBI SZOC. FELADAT</t>
  </si>
  <si>
    <t xml:space="preserve">Baracska  </t>
  </si>
  <si>
    <t xml:space="preserve">Ercsi  </t>
  </si>
  <si>
    <t xml:space="preserve">Kajászó  </t>
  </si>
  <si>
    <t xml:space="preserve">Martonvásár  </t>
  </si>
  <si>
    <t xml:space="preserve">Ráckeresztúr  </t>
  </si>
  <si>
    <t xml:space="preserve">Tordas  </t>
  </si>
  <si>
    <t xml:space="preserve">Gyúró  </t>
  </si>
  <si>
    <t>C) Szociális ellátásokhoz</t>
  </si>
  <si>
    <t>tagdíj</t>
  </si>
  <si>
    <t>munkasz. műk</t>
  </si>
  <si>
    <t>társulási feladatarányosan</t>
  </si>
  <si>
    <t>A) Központi orvosi ügyelethez</t>
  </si>
  <si>
    <t>Szociális ellátás</t>
  </si>
  <si>
    <t>ÖNKORMÁNYZATI HOZZÁJÁRULÁSOK ÖSSZESEN</t>
  </si>
  <si>
    <t>belső ell.</t>
  </si>
  <si>
    <t>ebből: pénzügyi alap tartaléka</t>
  </si>
  <si>
    <t>K915</t>
  </si>
  <si>
    <t>Martonvásár normatíva átadás</t>
  </si>
  <si>
    <t>Normatíva átadás összesen</t>
  </si>
  <si>
    <t>MINDÖSSZESEN</t>
  </si>
  <si>
    <t>Tárgyévi terv</t>
  </si>
  <si>
    <t>Auguszt.</t>
  </si>
  <si>
    <t>Összesen:</t>
  </si>
  <si>
    <t>Hitel, kölcsön felvétel államháztartáson kívülről</t>
  </si>
  <si>
    <t>Finanszírozási bevételek</t>
  </si>
  <si>
    <t xml:space="preserve">Ellátottak pénzbeli juttatásai </t>
  </si>
  <si>
    <t>Egyenleg</t>
  </si>
  <si>
    <t xml:space="preserve">Felhalmozási célú tám. ÁH belülről </t>
  </si>
  <si>
    <t>Működési célú bevételek összesen</t>
  </si>
  <si>
    <t>Működési célú tám. ÁH belülről</t>
  </si>
  <si>
    <t>Felhalmozási bevételek összesen</t>
  </si>
  <si>
    <t>Működési célú kiadások összesen</t>
  </si>
  <si>
    <t>Felhalmozási kiadások összesen</t>
  </si>
  <si>
    <t>%</t>
  </si>
  <si>
    <t>ebből: helyi önkormányzatok és költségvetési szerveik támogatása</t>
  </si>
  <si>
    <t>Egyéb szolgáltatások  (üzemeltetés, szolg. igénybevétel, bankköltség)</t>
  </si>
  <si>
    <t xml:space="preserve">Üzemeltetési anyagok beszerzése (üzemanyag, tisztító szerek, irodaszer) </t>
  </si>
  <si>
    <t>Szent László Völgye Segítő Szolgálat</t>
  </si>
  <si>
    <t>CSALÁD- ÉS GYERMEKJÓLÉTI KÖZPONT</t>
  </si>
  <si>
    <t>CSALÁD- ÉS GYERMEKJÓLÉTI SZOLGÁLAT</t>
  </si>
  <si>
    <t>SZOCIÁLIS ÉTKEZTETÉS</t>
  </si>
  <si>
    <t xml:space="preserve">     Család- és gyermekjóléti szolgálat</t>
  </si>
  <si>
    <t xml:space="preserve">     Család- és gyermekjóléti központ</t>
  </si>
  <si>
    <t xml:space="preserve">     Szociális étkeztetés</t>
  </si>
  <si>
    <t xml:space="preserve">     Támogató szolgáltatás</t>
  </si>
  <si>
    <t>kerekítés</t>
  </si>
  <si>
    <t>Martonvásár beruházási pe. Átadás</t>
  </si>
  <si>
    <t>CSALÁDI BÖLCSŐDE</t>
  </si>
  <si>
    <t xml:space="preserve">     Házi segítségnyújtás - szociális segítés</t>
  </si>
  <si>
    <t xml:space="preserve">     Házi segítségnyújtás - személyi gondozás társulási kiegészítéssel</t>
  </si>
  <si>
    <t xml:space="preserve">     Családi bölcsöde</t>
  </si>
  <si>
    <t>IDŐSEK - SZOC ÉKT</t>
  </si>
  <si>
    <t>B) Fogorvosi ügyelethez</t>
  </si>
  <si>
    <t>fogorvosi ügyelet deficitje</t>
  </si>
  <si>
    <t xml:space="preserve">ügyelet </t>
  </si>
  <si>
    <t>Idősek nappali ellátása</t>
  </si>
  <si>
    <t>Család-és Gyermekjóléti Központ</t>
  </si>
  <si>
    <t>Házi segítségnyújtás</t>
  </si>
  <si>
    <t>Család-és Gyermekjóléti Szolgálat</t>
  </si>
  <si>
    <t>Támogató Szolgálat</t>
  </si>
  <si>
    <t>Tanyagondnok</t>
  </si>
  <si>
    <t>Családi bölcsőde</t>
  </si>
  <si>
    <t>E) Belső ellenőrzéshez</t>
  </si>
  <si>
    <t>F) Munkaszervezeti feladatokhoz</t>
  </si>
  <si>
    <t>G) Normatív támogatás átvétel</t>
  </si>
  <si>
    <t xml:space="preserve">     Óvodai és iskolai szociális segítő tevékenység támogatása</t>
  </si>
  <si>
    <t>ell.óránként Ft</t>
  </si>
  <si>
    <t>ell.óra száma</t>
  </si>
  <si>
    <t>Marton ÖTE</t>
  </si>
  <si>
    <t>Vál.Önk.TP</t>
  </si>
  <si>
    <t>Vál Önk.TP</t>
  </si>
  <si>
    <t>K513</t>
  </si>
  <si>
    <t>Működési célú támogatások Áh belülről</t>
  </si>
  <si>
    <t xml:space="preserve">Műk. célú átvett pénzeszközök </t>
  </si>
  <si>
    <t>Maradvány igénybevétele</t>
  </si>
  <si>
    <t>Felhalmozási bevételek</t>
  </si>
  <si>
    <t>Felhalmozási célú átvett pénzeszközök</t>
  </si>
  <si>
    <t>Munkaadókat terhelő járulékok és szociális hozzájárulási adó</t>
  </si>
  <si>
    <t>Ellátottak pénzbeli juttatási</t>
  </si>
  <si>
    <t>Kamatbevételek és más nyereségjellegű bevételek</t>
  </si>
  <si>
    <t>B411</t>
  </si>
  <si>
    <t>B65</t>
  </si>
  <si>
    <t>B75</t>
  </si>
  <si>
    <t xml:space="preserve">Működési célú átvett pénzeszközök </t>
  </si>
  <si>
    <t xml:space="preserve">Felhalmozási célú átvett pénzeszközök </t>
  </si>
  <si>
    <t>ebből: táppénz hozzájárulás</t>
  </si>
  <si>
    <t>Egyéb dologi kiadások (biztosítás, mű.i vizsgák)</t>
  </si>
  <si>
    <t>ebből: szociális feladatok tartaléka</t>
  </si>
  <si>
    <t>ebből: családi bölcsöde tartaléka</t>
  </si>
  <si>
    <t xml:space="preserve">D/1) Tagdíjhoz   </t>
  </si>
  <si>
    <t xml:space="preserve">Ercsi </t>
  </si>
  <si>
    <t xml:space="preserve">Gyúró      </t>
  </si>
  <si>
    <t xml:space="preserve">Kajászó          </t>
  </si>
  <si>
    <t xml:space="preserve">Martonvásár    </t>
  </si>
  <si>
    <t xml:space="preserve">Ráckeresztúr   </t>
  </si>
  <si>
    <t xml:space="preserve">Tordas        </t>
  </si>
  <si>
    <t xml:space="preserve">Vál        </t>
  </si>
  <si>
    <t>D/2) Martonvásári Önkéntes Tűzoltó Egyesülethez</t>
  </si>
  <si>
    <t>D/3) Váli Önkormányzati Tűzoltósághoz</t>
  </si>
  <si>
    <t>Működési célú átvett pénzeszközök</t>
  </si>
  <si>
    <t>ebből: TKT tartalék v. költségvetési felhasználás</t>
  </si>
  <si>
    <t>Egyéb dologi kiadások (biztosítás, műszaki vizsga)</t>
  </si>
  <si>
    <t xml:space="preserve">     Idősek klubja - társulási kiegészítéssel</t>
  </si>
  <si>
    <t xml:space="preserve">     Falugondnoki feladatellátás </t>
  </si>
  <si>
    <t>Családi bölcsöde</t>
  </si>
  <si>
    <t>Család- és Gyermekjóléti Központ</t>
  </si>
  <si>
    <t>Család- és Gyermekjóléti Szolgálat</t>
  </si>
  <si>
    <t>Támogató szolgáltatás</t>
  </si>
  <si>
    <t>Falugondnoki ellátás</t>
  </si>
  <si>
    <t>Idősek klubja</t>
  </si>
  <si>
    <t>SZOCIÁLIS ÁGAZATI PÓTLÉK ÖSSZESEN</t>
  </si>
  <si>
    <t>SZOCIÁLIS NORMATÍVA ÉS TÁMOGATÁS MINDÖSSZESEN</t>
  </si>
  <si>
    <t>mértékegység</t>
  </si>
  <si>
    <t>fajlagos összeg Ft</t>
  </si>
  <si>
    <t>eredeti összeg Ft</t>
  </si>
  <si>
    <t>számított létszám</t>
  </si>
  <si>
    <t>szociál- és nyugdíjpolitikáért felelős miniszter állapítja meg</t>
  </si>
  <si>
    <t>fő</t>
  </si>
  <si>
    <t xml:space="preserve">     Idősek klubja - társulási kiegészítéssel </t>
  </si>
  <si>
    <t xml:space="preserve">     Falugondnoki feladatellátás</t>
  </si>
  <si>
    <t>szolgálat száma</t>
  </si>
  <si>
    <t>feladategység</t>
  </si>
  <si>
    <t>Rácker.</t>
  </si>
  <si>
    <t>Tűzoltóság tám.</t>
  </si>
  <si>
    <t xml:space="preserve">              H) Bankköltség, vagyonbiztosítás</t>
  </si>
  <si>
    <r>
      <t xml:space="preserve">Egyéb működési célú támogatások államháztartáson kívülre  </t>
    </r>
    <r>
      <rPr>
        <i/>
        <sz val="10"/>
        <rFont val="Times New Roman"/>
        <family val="1"/>
        <charset val="238"/>
      </rPr>
      <t>(Marton ÖTE, Vál Önk.TP)</t>
    </r>
  </si>
  <si>
    <t>szociál- és nyugdíjpolitikáért felelős miniszter állapítja meg, még változhat az összeg</t>
  </si>
  <si>
    <r>
      <t xml:space="preserve">Ellátási díjak </t>
    </r>
    <r>
      <rPr>
        <i/>
        <sz val="10"/>
        <rFont val="Times New Roman"/>
        <family val="1"/>
        <charset val="238"/>
      </rPr>
      <t>(Bölcsőde étkezési díj )</t>
    </r>
  </si>
  <si>
    <r>
      <t xml:space="preserve">Egyéb szolgáltatások </t>
    </r>
    <r>
      <rPr>
        <i/>
        <sz val="10"/>
        <color indexed="8"/>
        <rFont val="Times New Roman"/>
        <family val="1"/>
        <charset val="238"/>
      </rPr>
      <t>(Martongazda kft., bankköltségek, üzemorvos, posta költség)</t>
    </r>
  </si>
  <si>
    <r>
      <t xml:space="preserve">Egyéb tárgyi eszközök beszerzése, létesítése </t>
    </r>
    <r>
      <rPr>
        <i/>
        <sz val="10"/>
        <color indexed="8"/>
        <rFont val="Times New Roman"/>
        <family val="1"/>
        <charset val="238"/>
      </rPr>
      <t>(Klímaberendezés beszerzése)</t>
    </r>
  </si>
  <si>
    <t>Bankköltség</t>
  </si>
  <si>
    <t xml:space="preserve">Egyéb tárgyi eszközök beszerzése, létesítése </t>
  </si>
  <si>
    <r>
      <t xml:space="preserve">Ellátási díjak </t>
    </r>
    <r>
      <rPr>
        <i/>
        <sz val="10"/>
        <rFont val="Times New Roman"/>
        <family val="1"/>
        <charset val="238"/>
      </rPr>
      <t>(Házi segítségnyújtás 2500 E Ft, Támogató Szolgálat 1500 E Ft, Családi bölcsőde 7500 E Ft, Szociális étkezés 900 E Ft)</t>
    </r>
  </si>
  <si>
    <r>
      <t xml:space="preserve">Kiszámlázott általános forgalmi adó </t>
    </r>
    <r>
      <rPr>
        <i/>
        <sz val="10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</si>
  <si>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</si>
  <si>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Fizetendő általános forgalmi adó  </t>
    </r>
    <r>
      <rPr>
        <i/>
        <sz val="10"/>
        <color indexed="8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</si>
  <si>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Vásárolt élelmezés </t>
    </r>
    <r>
      <rPr>
        <i/>
        <sz val="10"/>
        <color indexed="8"/>
        <rFont val="Times New Roman"/>
        <family val="1"/>
        <charset val="238"/>
      </rPr>
      <t>(Szociális étkezés 2500 E Ft, Bölcsőde étkezési díj 3200 E Ft, Család-és Gyermekjóléti Szolgálat 104 E Ft)</t>
    </r>
  </si>
  <si>
    <r>
      <t xml:space="preserve">Fizetendő általános forgalmi adó </t>
    </r>
    <r>
      <rPr>
        <i/>
        <sz val="10"/>
        <color indexed="8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</si>
  <si>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t>Szolg</t>
  </si>
  <si>
    <t>Központ</t>
  </si>
  <si>
    <t>Óvodai segítő</t>
  </si>
  <si>
    <t>Szoc.étk</t>
  </si>
  <si>
    <t>Házi</t>
  </si>
  <si>
    <t>Falugondnoki</t>
  </si>
  <si>
    <t>Bölcsi</t>
  </si>
  <si>
    <t>Támogató</t>
  </si>
  <si>
    <t>Bérleti díj</t>
  </si>
  <si>
    <t>I) Segítő Szolgálat bérleti díj</t>
  </si>
  <si>
    <t>100,00%</t>
  </si>
  <si>
    <t>2022.ÉVI BÉRINTÉZKEDÉSEK TÁMOGATÁSA ÖSSZESEN</t>
  </si>
  <si>
    <t>Szociális étkeztetés</t>
  </si>
  <si>
    <t>2023. évi eredeti előirányzat</t>
  </si>
  <si>
    <t>2023. évi eredeti ei</t>
  </si>
  <si>
    <t>2023.évi</t>
  </si>
  <si>
    <t>2023. évi eredeti ei.</t>
  </si>
  <si>
    <t>2024. évi</t>
  </si>
  <si>
    <t>2024. évi eredeti ei.</t>
  </si>
  <si>
    <t>2024.évi</t>
  </si>
  <si>
    <t>2024. évi eredeti előirányzat</t>
  </si>
  <si>
    <t>2024. évi módosított előirányzat</t>
  </si>
  <si>
    <t>2023.évi eredeti ei</t>
  </si>
  <si>
    <t>2024. évi eredeti ei</t>
  </si>
  <si>
    <t>2024.évi teljesítés</t>
  </si>
  <si>
    <t>2024. évi mód. ei</t>
  </si>
  <si>
    <t>2024. évi teljesítés</t>
  </si>
  <si>
    <t>lakosszám 2023.01.01.</t>
  </si>
  <si>
    <t>K3311</t>
  </si>
  <si>
    <t>ebből: villamos energia</t>
  </si>
  <si>
    <t>K33121</t>
  </si>
  <si>
    <t>ebből:gázdíj</t>
  </si>
  <si>
    <t>K33131</t>
  </si>
  <si>
    <t>ebből: víz-és csatornadíj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</si>
</sst>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#,##0.000"/>
    <numFmt numFmtId="168" formatCode="#,##0_ ;\-#,##0\ "/>
    <numFmt numFmtId="169" formatCode="#,##0\ _F_t"/>
    <numFmt numFmtId="170" formatCode="0.0000"/>
    <numFmt numFmtId="171" formatCode="0__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3"/>
      <name val="Cambria"/>
      <family val="2"/>
      <charset val="238"/>
    </font>
    <font>
      <b/>
      <sz val="15"/>
      <color indexed="63"/>
      <name val="Calibri"/>
      <family val="2"/>
      <charset val="238"/>
    </font>
    <font>
      <b/>
      <sz val="13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6" borderId="1" applyNumberFormat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24" borderId="2" applyNumberFormat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4" borderId="1" applyNumberFormat="0" applyAlignment="0" applyProtection="0"/>
    <xf numFmtId="0" fontId="19" fillId="25" borderId="9" applyNumberFormat="0" applyFont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11" fillId="6" borderId="10" applyNumberFormat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" fillId="25" borderId="9" applyNumberFormat="0" applyFont="0" applyAlignment="0" applyProtection="0"/>
    <xf numFmtId="0" fontId="11" fillId="6" borderId="10" applyNumberFormat="0" applyAlignment="0" applyProtection="0"/>
    <xf numFmtId="0" fontId="23" fillId="0" borderId="11" applyNumberFormat="0" applyFill="0" applyAlignment="0" applyProtection="0"/>
    <xf numFmtId="0" fontId="4" fillId="3" borderId="0" applyNumberFormat="0" applyBorder="0" applyAlignment="0" applyProtection="0"/>
    <xf numFmtId="0" fontId="20" fillId="26" borderId="0" applyNumberFormat="0" applyBorder="0" applyAlignment="0" applyProtection="0"/>
    <xf numFmtId="0" fontId="6" fillId="6" borderId="1" applyNumberFormat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/>
  </cellStyleXfs>
  <cellXfs count="819">
    <xf numFmtId="0" fontId="0" fillId="0" borderId="0" xfId="0"/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1" fillId="0" borderId="20" xfId="0" applyNumberFormat="1" applyFont="1" applyFill="1" applyBorder="1" applyAlignment="1">
      <alignment wrapText="1"/>
    </xf>
    <xf numFmtId="3" fontId="21" fillId="0" borderId="24" xfId="0" applyNumberFormat="1" applyFont="1" applyFill="1" applyBorder="1" applyAlignment="1">
      <alignment wrapText="1"/>
    </xf>
    <xf numFmtId="3" fontId="21" fillId="0" borderId="2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8" fillId="0" borderId="28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Fill="1"/>
    <xf numFmtId="0" fontId="21" fillId="0" borderId="0" xfId="0" applyFont="1" applyFill="1"/>
    <xf numFmtId="4" fontId="21" fillId="0" borderId="0" xfId="0" applyNumberFormat="1" applyFont="1" applyFill="1"/>
    <xf numFmtId="1" fontId="21" fillId="0" borderId="0" xfId="0" applyNumberFormat="1" applyFont="1" applyFill="1"/>
    <xf numFmtId="3" fontId="21" fillId="0" borderId="0" xfId="0" applyNumberFormat="1" applyFont="1" applyFill="1" applyBorder="1"/>
    <xf numFmtId="3" fontId="28" fillId="0" borderId="0" xfId="0" applyNumberFormat="1" applyFont="1" applyFill="1" applyBorder="1"/>
    <xf numFmtId="0" fontId="21" fillId="0" borderId="0" xfId="0" applyFont="1" applyFill="1" applyBorder="1"/>
    <xf numFmtId="0" fontId="26" fillId="0" borderId="0" xfId="0" applyFont="1" applyFill="1"/>
    <xf numFmtId="0" fontId="26" fillId="0" borderId="0" xfId="78" applyFont="1" applyFill="1"/>
    <xf numFmtId="3" fontId="26" fillId="0" borderId="0" xfId="78" applyNumberFormat="1" applyFont="1" applyFill="1"/>
    <xf numFmtId="0" fontId="26" fillId="0" borderId="0" xfId="78" applyFont="1" applyFill="1" applyBorder="1"/>
    <xf numFmtId="0" fontId="21" fillId="0" borderId="0" xfId="0" applyFont="1" applyFill="1" applyAlignment="1">
      <alignment wrapText="1"/>
    </xf>
    <xf numFmtId="3" fontId="21" fillId="0" borderId="0" xfId="54" applyNumberFormat="1" applyFont="1" applyFill="1" applyAlignment="1">
      <alignment wrapText="1"/>
    </xf>
    <xf numFmtId="168" fontId="21" fillId="0" borderId="0" xfId="54" applyNumberFormat="1" applyFont="1" applyFill="1" applyAlignment="1">
      <alignment wrapText="1"/>
    </xf>
    <xf numFmtId="0" fontId="32" fillId="0" borderId="0" xfId="0" applyFont="1" applyFill="1"/>
    <xf numFmtId="0" fontId="26" fillId="0" borderId="45" xfId="0" applyFont="1" applyFill="1" applyBorder="1"/>
    <xf numFmtId="0" fontId="26" fillId="0" borderId="46" xfId="0" applyFont="1" applyFill="1" applyBorder="1"/>
    <xf numFmtId="0" fontId="26" fillId="0" borderId="47" xfId="0" applyFont="1" applyFill="1" applyBorder="1"/>
    <xf numFmtId="0" fontId="21" fillId="0" borderId="55" xfId="0" applyFont="1" applyFill="1" applyBorder="1"/>
    <xf numFmtId="3" fontId="21" fillId="0" borderId="33" xfId="0" applyNumberFormat="1" applyFont="1" applyFill="1" applyBorder="1"/>
    <xf numFmtId="3" fontId="21" fillId="0" borderId="24" xfId="0" applyNumberFormat="1" applyFont="1" applyFill="1" applyBorder="1"/>
    <xf numFmtId="0" fontId="21" fillId="0" borderId="56" xfId="0" applyFont="1" applyFill="1" applyBorder="1"/>
    <xf numFmtId="0" fontId="28" fillId="0" borderId="14" xfId="0" applyFont="1" applyFill="1" applyBorder="1"/>
    <xf numFmtId="3" fontId="28" fillId="0" borderId="57" xfId="0" applyNumberFormat="1" applyFont="1" applyFill="1" applyBorder="1"/>
    <xf numFmtId="3" fontId="28" fillId="0" borderId="26" xfId="0" applyNumberFormat="1" applyFont="1" applyFill="1" applyBorder="1"/>
    <xf numFmtId="2" fontId="21" fillId="0" borderId="0" xfId="0" applyNumberFormat="1" applyFont="1" applyFill="1"/>
    <xf numFmtId="3" fontId="21" fillId="0" borderId="46" xfId="0" applyNumberFormat="1" applyFont="1" applyFill="1" applyBorder="1"/>
    <xf numFmtId="3" fontId="21" fillId="0" borderId="47" xfId="0" applyNumberFormat="1" applyFont="1" applyFill="1" applyBorder="1"/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/>
    <xf numFmtId="3" fontId="21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0" fontId="27" fillId="0" borderId="2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3" fontId="21" fillId="0" borderId="62" xfId="0" applyNumberFormat="1" applyFont="1" applyFill="1" applyBorder="1"/>
    <xf numFmtId="3" fontId="21" fillId="0" borderId="55" xfId="0" applyNumberFormat="1" applyFont="1" applyFill="1" applyBorder="1"/>
    <xf numFmtId="3" fontId="28" fillId="0" borderId="14" xfId="0" applyNumberFormat="1" applyFont="1" applyFill="1" applyBorder="1"/>
    <xf numFmtId="0" fontId="32" fillId="0" borderId="0" xfId="78" applyFont="1" applyFill="1"/>
    <xf numFmtId="0" fontId="26" fillId="0" borderId="45" xfId="78" applyFont="1" applyFill="1" applyBorder="1"/>
    <xf numFmtId="0" fontId="26" fillId="0" borderId="46" xfId="78" applyFont="1" applyFill="1" applyBorder="1"/>
    <xf numFmtId="0" fontId="26" fillId="0" borderId="47" xfId="78" applyFont="1" applyFill="1" applyBorder="1"/>
    <xf numFmtId="167" fontId="21" fillId="0" borderId="0" xfId="0" applyNumberFormat="1" applyFont="1" applyFill="1"/>
    <xf numFmtId="0" fontId="29" fillId="0" borderId="0" xfId="0" applyFont="1" applyFill="1" applyBorder="1"/>
    <xf numFmtId="3" fontId="21" fillId="0" borderId="0" xfId="54" applyNumberFormat="1" applyFont="1" applyFill="1" applyBorder="1"/>
    <xf numFmtId="3" fontId="29" fillId="0" borderId="0" xfId="0" applyNumberFormat="1" applyFont="1" applyFill="1" applyBorder="1"/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3" fontId="21" fillId="0" borderId="20" xfId="54" applyNumberFormat="1" applyFont="1" applyFill="1" applyBorder="1" applyAlignment="1">
      <alignment horizontal="right"/>
    </xf>
    <xf numFmtId="3" fontId="21" fillId="0" borderId="24" xfId="54" applyNumberFormat="1" applyFont="1" applyFill="1" applyBorder="1" applyAlignment="1">
      <alignment horizontal="right"/>
    </xf>
    <xf numFmtId="3" fontId="21" fillId="0" borderId="21" xfId="54" applyNumberFormat="1" applyFont="1" applyFill="1" applyBorder="1" applyAlignment="1">
      <alignment horizontal="right"/>
    </xf>
    <xf numFmtId="3" fontId="21" fillId="0" borderId="17" xfId="0" applyNumberFormat="1" applyFont="1" applyFill="1" applyBorder="1"/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77" xfId="0" applyNumberFormat="1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21" fillId="0" borderId="77" xfId="0" applyNumberFormat="1" applyFont="1" applyFill="1" applyBorder="1"/>
    <xf numFmtId="3" fontId="21" fillId="0" borderId="28" xfId="0" applyNumberFormat="1" applyFont="1" applyFill="1" applyBorder="1"/>
    <xf numFmtId="0" fontId="21" fillId="0" borderId="52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62" xfId="0" applyFont="1" applyFill="1" applyBorder="1"/>
    <xf numFmtId="0" fontId="27" fillId="0" borderId="32" xfId="0" applyFont="1" applyFill="1" applyBorder="1" applyAlignment="1">
      <alignment horizontal="center" vertical="center" wrapText="1"/>
    </xf>
    <xf numFmtId="3" fontId="28" fillId="0" borderId="32" xfId="0" applyNumberFormat="1" applyFont="1" applyFill="1" applyBorder="1"/>
    <xf numFmtId="3" fontId="21" fillId="0" borderId="33" xfId="54" applyNumberFormat="1" applyFont="1" applyFill="1" applyBorder="1" applyAlignment="1">
      <alignment horizontal="right"/>
    </xf>
    <xf numFmtId="3" fontId="21" fillId="0" borderId="34" xfId="54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wrapText="1"/>
    </xf>
    <xf numFmtId="0" fontId="19" fillId="0" borderId="0" xfId="77" applyFont="1"/>
    <xf numFmtId="3" fontId="21" fillId="0" borderId="36" xfId="54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 vertical="center"/>
    </xf>
    <xf numFmtId="0" fontId="26" fillId="0" borderId="45" xfId="0" applyFont="1" applyFill="1" applyBorder="1" applyAlignment="1">
      <alignment vertical="center" wrapText="1"/>
    </xf>
    <xf numFmtId="3" fontId="26" fillId="0" borderId="4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/>
    </xf>
    <xf numFmtId="169" fontId="26" fillId="0" borderId="45" xfId="0" applyNumberFormat="1" applyFont="1" applyFill="1" applyBorder="1" applyAlignment="1">
      <alignment vertical="center"/>
    </xf>
    <xf numFmtId="0" fontId="26" fillId="0" borderId="46" xfId="0" applyFont="1" applyFill="1" applyBorder="1" applyAlignment="1">
      <alignment vertical="center" wrapText="1"/>
    </xf>
    <xf numFmtId="3" fontId="26" fillId="0" borderId="46" xfId="0" applyNumberFormat="1" applyFont="1" applyFill="1" applyBorder="1" applyAlignment="1">
      <alignment horizontal="right" vertical="center"/>
    </xf>
    <xf numFmtId="0" fontId="26" fillId="0" borderId="46" xfId="0" applyFont="1" applyFill="1" applyBorder="1" applyAlignment="1">
      <alignment vertical="center"/>
    </xf>
    <xf numFmtId="169" fontId="26" fillId="0" borderId="46" xfId="0" applyNumberFormat="1" applyFont="1" applyFill="1" applyBorder="1" applyAlignment="1">
      <alignment vertical="center"/>
    </xf>
    <xf numFmtId="0" fontId="26" fillId="0" borderId="47" xfId="0" applyFont="1" applyFill="1" applyBorder="1" applyAlignment="1">
      <alignment vertical="center" wrapText="1"/>
    </xf>
    <xf numFmtId="3" fontId="26" fillId="0" borderId="47" xfId="0" applyNumberFormat="1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vertical="center"/>
    </xf>
    <xf numFmtId="169" fontId="26" fillId="0" borderId="47" xfId="0" applyNumberFormat="1" applyFont="1" applyFill="1" applyBorder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8" fillId="0" borderId="67" xfId="0" applyFont="1" applyFill="1" applyBorder="1" applyAlignment="1">
      <alignment wrapText="1"/>
    </xf>
    <xf numFmtId="0" fontId="21" fillId="0" borderId="16" xfId="0" applyFont="1" applyFill="1" applyBorder="1"/>
    <xf numFmtId="3" fontId="21" fillId="0" borderId="86" xfId="0" applyNumberFormat="1" applyFont="1" applyFill="1" applyBorder="1"/>
    <xf numFmtId="3" fontId="21" fillId="0" borderId="79" xfId="0" applyNumberFormat="1" applyFont="1" applyFill="1" applyBorder="1"/>
    <xf numFmtId="3" fontId="21" fillId="0" borderId="31" xfId="0" applyNumberFormat="1" applyFont="1" applyFill="1" applyBorder="1"/>
    <xf numFmtId="3" fontId="28" fillId="0" borderId="75" xfId="0" applyNumberFormat="1" applyFont="1" applyFill="1" applyBorder="1"/>
    <xf numFmtId="0" fontId="28" fillId="0" borderId="75" xfId="0" applyFont="1" applyFill="1" applyBorder="1"/>
    <xf numFmtId="0" fontId="19" fillId="0" borderId="0" xfId="77" applyFont="1" applyBorder="1"/>
    <xf numFmtId="3" fontId="21" fillId="0" borderId="98" xfId="54" applyNumberFormat="1" applyFont="1" applyFill="1" applyBorder="1" applyAlignment="1">
      <alignment horizontal="right"/>
    </xf>
    <xf numFmtId="3" fontId="28" fillId="28" borderId="72" xfId="0" applyNumberFormat="1" applyFont="1" applyFill="1" applyBorder="1" applyAlignment="1">
      <alignment vertical="center"/>
    </xf>
    <xf numFmtId="168" fontId="28" fillId="28" borderId="72" xfId="54" applyNumberFormat="1" applyFont="1" applyFill="1" applyBorder="1" applyAlignment="1">
      <alignment vertical="center"/>
    </xf>
    <xf numFmtId="0" fontId="28" fillId="0" borderId="103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13" xfId="0" applyFont="1" applyBorder="1"/>
    <xf numFmtId="0" fontId="28" fillId="27" borderId="104" xfId="0" applyFont="1" applyFill="1" applyBorder="1" applyAlignment="1">
      <alignment horizontal="center" vertical="center" wrapText="1"/>
    </xf>
    <xf numFmtId="3" fontId="21" fillId="0" borderId="49" xfId="0" applyNumberFormat="1" applyFont="1" applyBorder="1"/>
    <xf numFmtId="3" fontId="21" fillId="0" borderId="65" xfId="0" applyNumberFormat="1" applyFont="1" applyBorder="1"/>
    <xf numFmtId="3" fontId="21" fillId="0" borderId="65" xfId="0" applyNumberFormat="1" applyFont="1" applyFill="1" applyBorder="1"/>
    <xf numFmtId="0" fontId="28" fillId="27" borderId="105" xfId="0" applyFont="1" applyFill="1" applyBorder="1" applyAlignment="1">
      <alignment horizontal="center" vertical="center" wrapText="1"/>
    </xf>
    <xf numFmtId="3" fontId="21" fillId="0" borderId="45" xfId="0" applyNumberFormat="1" applyFont="1" applyBorder="1"/>
    <xf numFmtId="3" fontId="21" fillId="0" borderId="46" xfId="0" applyNumberFormat="1" applyFont="1" applyBorder="1"/>
    <xf numFmtId="0" fontId="21" fillId="27" borderId="18" xfId="0" applyFont="1" applyFill="1" applyBorder="1"/>
    <xf numFmtId="3" fontId="21" fillId="27" borderId="64" xfId="0" applyNumberFormat="1" applyFont="1" applyFill="1" applyBorder="1"/>
    <xf numFmtId="3" fontId="21" fillId="27" borderId="47" xfId="0" applyNumberFormat="1" applyFont="1" applyFill="1" applyBorder="1"/>
    <xf numFmtId="0" fontId="28" fillId="0" borderId="29" xfId="0" applyFont="1" applyBorder="1" applyAlignment="1">
      <alignment vertical="center"/>
    </xf>
    <xf numFmtId="3" fontId="28" fillId="0" borderId="94" xfId="0" applyNumberFormat="1" applyFont="1" applyBorder="1" applyAlignment="1">
      <alignment vertical="center"/>
    </xf>
    <xf numFmtId="3" fontId="28" fillId="0" borderId="99" xfId="0" applyNumberFormat="1" applyFont="1" applyBorder="1" applyAlignment="1">
      <alignment vertical="center"/>
    </xf>
    <xf numFmtId="3" fontId="21" fillId="0" borderId="65" xfId="0" applyNumberFormat="1" applyFont="1" applyBorder="1" applyAlignment="1">
      <alignment wrapText="1"/>
    </xf>
    <xf numFmtId="0" fontId="35" fillId="27" borderId="64" xfId="0" applyFont="1" applyFill="1" applyBorder="1"/>
    <xf numFmtId="3" fontId="21" fillId="0" borderId="46" xfId="0" applyNumberFormat="1" applyFont="1" applyBorder="1" applyAlignment="1">
      <alignment wrapText="1"/>
    </xf>
    <xf numFmtId="3" fontId="21" fillId="0" borderId="47" xfId="0" applyNumberFormat="1" applyFont="1" applyBorder="1"/>
    <xf numFmtId="9" fontId="28" fillId="0" borderId="106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/>
    </xf>
    <xf numFmtId="3" fontId="28" fillId="0" borderId="40" xfId="0" applyNumberFormat="1" applyFont="1" applyBorder="1" applyAlignment="1">
      <alignment vertical="center"/>
    </xf>
    <xf numFmtId="3" fontId="28" fillId="0" borderId="69" xfId="0" applyNumberFormat="1" applyFont="1" applyBorder="1" applyAlignment="1">
      <alignment vertical="center"/>
    </xf>
    <xf numFmtId="0" fontId="21" fillId="0" borderId="13" xfId="0" applyFont="1" applyBorder="1" applyProtection="1">
      <protection locked="0" hidden="1"/>
    </xf>
    <xf numFmtId="168" fontId="21" fillId="0" borderId="49" xfId="54" applyNumberFormat="1" applyFont="1" applyBorder="1" applyAlignment="1"/>
    <xf numFmtId="168" fontId="21" fillId="0" borderId="65" xfId="54" applyNumberFormat="1" applyFont="1" applyBorder="1" applyAlignment="1"/>
    <xf numFmtId="168" fontId="21" fillId="0" borderId="65" xfId="54" applyNumberFormat="1" applyFont="1" applyBorder="1" applyAlignment="1">
      <alignment horizontal="right"/>
    </xf>
    <xf numFmtId="168" fontId="21" fillId="0" borderId="45" xfId="54" applyNumberFormat="1" applyFont="1" applyBorder="1" applyAlignment="1"/>
    <xf numFmtId="168" fontId="21" fillId="0" borderId="46" xfId="54" applyNumberFormat="1" applyFont="1" applyBorder="1" applyAlignment="1"/>
    <xf numFmtId="3" fontId="28" fillId="28" borderId="25" xfId="0" applyNumberFormat="1" applyFont="1" applyFill="1" applyBorder="1" applyAlignment="1">
      <alignment horizontal="center" vertical="center"/>
    </xf>
    <xf numFmtId="3" fontId="28" fillId="28" borderId="37" xfId="0" applyNumberFormat="1" applyFont="1" applyFill="1" applyBorder="1" applyAlignment="1">
      <alignment vertical="center"/>
    </xf>
    <xf numFmtId="168" fontId="28" fillId="28" borderId="37" xfId="54" applyNumberFormat="1" applyFont="1" applyFill="1" applyBorder="1" applyAlignment="1">
      <alignment vertical="center"/>
    </xf>
    <xf numFmtId="0" fontId="28" fillId="0" borderId="68" xfId="0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3" fontId="28" fillId="0" borderId="97" xfId="0" applyNumberFormat="1" applyFont="1" applyBorder="1" applyAlignment="1">
      <alignment vertical="center"/>
    </xf>
    <xf numFmtId="0" fontId="21" fillId="0" borderId="18" xfId="0" applyFont="1" applyBorder="1"/>
    <xf numFmtId="3" fontId="21" fillId="0" borderId="64" xfId="0" applyNumberFormat="1" applyFont="1" applyFill="1" applyBorder="1"/>
    <xf numFmtId="168" fontId="21" fillId="0" borderId="64" xfId="54" applyNumberFormat="1" applyFont="1" applyBorder="1" applyAlignment="1"/>
    <xf numFmtId="168" fontId="21" fillId="0" borderId="47" xfId="54" applyNumberFormat="1" applyFont="1" applyBorder="1" applyAlignment="1"/>
    <xf numFmtId="168" fontId="28" fillId="0" borderId="94" xfId="54" applyNumberFormat="1" applyFont="1" applyBorder="1" applyAlignment="1">
      <alignment vertical="center"/>
    </xf>
    <xf numFmtId="168" fontId="28" fillId="0" borderId="99" xfId="54" applyNumberFormat="1" applyFont="1" applyBorder="1" applyAlignment="1">
      <alignment vertical="center"/>
    </xf>
    <xf numFmtId="3" fontId="21" fillId="0" borderId="33" xfId="0" applyNumberFormat="1" applyFont="1" applyFill="1" applyBorder="1" applyAlignment="1">
      <alignment wrapText="1"/>
    </xf>
    <xf numFmtId="0" fontId="28" fillId="0" borderId="8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3" fontId="29" fillId="0" borderId="33" xfId="54" applyNumberFormat="1" applyFont="1" applyFill="1" applyBorder="1"/>
    <xf numFmtId="3" fontId="29" fillId="0" borderId="33" xfId="0" applyNumberFormat="1" applyFont="1" applyFill="1" applyBorder="1"/>
    <xf numFmtId="3" fontId="28" fillId="0" borderId="23" xfId="54" applyNumberFormat="1" applyFont="1" applyFill="1" applyBorder="1" applyAlignment="1">
      <alignment horizontal="center" vertical="center" wrapText="1"/>
    </xf>
    <xf numFmtId="3" fontId="28" fillId="0" borderId="35" xfId="54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81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left" vertical="center" wrapText="1"/>
    </xf>
    <xf numFmtId="0" fontId="36" fillId="0" borderId="46" xfId="75" applyFont="1" applyFill="1" applyBorder="1" applyAlignment="1">
      <alignment vertical="center" wrapText="1"/>
    </xf>
    <xf numFmtId="3" fontId="21" fillId="0" borderId="33" xfId="54" applyNumberFormat="1" applyFont="1" applyFill="1" applyBorder="1" applyAlignment="1">
      <alignment wrapText="1"/>
    </xf>
    <xf numFmtId="171" fontId="38" fillId="0" borderId="46" xfId="75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vertical="center"/>
    </xf>
    <xf numFmtId="0" fontId="29" fillId="0" borderId="91" xfId="0" applyFont="1" applyFill="1" applyBorder="1" applyAlignment="1">
      <alignment horizontal="left" vertical="center"/>
    </xf>
    <xf numFmtId="0" fontId="21" fillId="0" borderId="90" xfId="0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wrapText="1"/>
    </xf>
    <xf numFmtId="0" fontId="21" fillId="0" borderId="91" xfId="0" applyFont="1" applyFill="1" applyBorder="1" applyAlignment="1">
      <alignment horizontal="left" vertical="center"/>
    </xf>
    <xf numFmtId="0" fontId="21" fillId="0" borderId="114" xfId="0" applyFont="1" applyFill="1" applyBorder="1" applyAlignment="1">
      <alignment horizontal="left" vertical="center"/>
    </xf>
    <xf numFmtId="0" fontId="36" fillId="0" borderId="45" xfId="75" applyFont="1" applyFill="1" applyBorder="1" applyAlignment="1">
      <alignment vertical="center" wrapText="1"/>
    </xf>
    <xf numFmtId="0" fontId="36" fillId="0" borderId="47" xfId="75" applyFont="1" applyFill="1" applyBorder="1" applyAlignment="1">
      <alignment vertical="center" wrapText="1"/>
    </xf>
    <xf numFmtId="0" fontId="37" fillId="0" borderId="69" xfId="75" applyFont="1" applyFill="1" applyBorder="1" applyAlignment="1">
      <alignment vertical="center" wrapText="1"/>
    </xf>
    <xf numFmtId="0" fontId="21" fillId="0" borderId="88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0" fontId="29" fillId="0" borderId="84" xfId="0" applyFont="1" applyFill="1" applyBorder="1" applyAlignment="1">
      <alignment horizontal="left" vertical="center" wrapText="1" indent="5"/>
    </xf>
    <xf numFmtId="0" fontId="21" fillId="0" borderId="83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116" xfId="0" applyFont="1" applyFill="1" applyBorder="1" applyAlignment="1">
      <alignment horizontal="left" vertical="center" wrapText="1"/>
    </xf>
    <xf numFmtId="3" fontId="21" fillId="0" borderId="34" xfId="0" applyNumberFormat="1" applyFont="1" applyFill="1" applyBorder="1" applyAlignment="1">
      <alignment wrapText="1"/>
    </xf>
    <xf numFmtId="3" fontId="21" fillId="0" borderId="98" xfId="0" applyNumberFormat="1" applyFont="1" applyFill="1" applyBorder="1" applyAlignment="1">
      <alignment wrapText="1"/>
    </xf>
    <xf numFmtId="0" fontId="28" fillId="0" borderId="116" xfId="0" applyFont="1" applyFill="1" applyBorder="1" applyAlignment="1">
      <alignment horizontal="left" vertical="center"/>
    </xf>
    <xf numFmtId="3" fontId="21" fillId="0" borderId="34" xfId="54" applyNumberFormat="1" applyFont="1" applyFill="1" applyBorder="1" applyAlignment="1">
      <alignment wrapText="1"/>
    </xf>
    <xf numFmtId="171" fontId="38" fillId="0" borderId="45" xfId="75" applyNumberFormat="1" applyFont="1" applyFill="1" applyBorder="1" applyAlignment="1">
      <alignment horizontal="left" vertical="center" wrapText="1"/>
    </xf>
    <xf numFmtId="3" fontId="21" fillId="0" borderId="36" xfId="54" applyNumberFormat="1" applyFont="1" applyFill="1" applyBorder="1" applyAlignment="1">
      <alignment wrapText="1"/>
    </xf>
    <xf numFmtId="0" fontId="21" fillId="0" borderId="45" xfId="75" applyFont="1" applyFill="1" applyBorder="1" applyAlignment="1">
      <alignment vertical="center" wrapText="1"/>
    </xf>
    <xf numFmtId="0" fontId="29" fillId="0" borderId="47" xfId="75" applyFont="1" applyFill="1" applyBorder="1" applyAlignment="1">
      <alignment horizontal="left" vertical="center" wrapText="1"/>
    </xf>
    <xf numFmtId="3" fontId="28" fillId="0" borderId="57" xfId="54" applyNumberFormat="1" applyFont="1" applyFill="1" applyBorder="1" applyAlignment="1">
      <alignment wrapText="1"/>
    </xf>
    <xf numFmtId="3" fontId="28" fillId="0" borderId="57" xfId="0" applyNumberFormat="1" applyFont="1" applyFill="1" applyBorder="1" applyAlignment="1">
      <alignment wrapText="1"/>
    </xf>
    <xf numFmtId="0" fontId="36" fillId="0" borderId="90" xfId="75" applyFont="1" applyFill="1" applyBorder="1" applyAlignment="1">
      <alignment horizontal="left" vertical="center"/>
    </xf>
    <xf numFmtId="0" fontId="36" fillId="0" borderId="81" xfId="75" applyFont="1" applyFill="1" applyBorder="1" applyAlignment="1">
      <alignment horizontal="left" vertical="center"/>
    </xf>
    <xf numFmtId="0" fontId="36" fillId="0" borderId="91" xfId="75" applyFont="1" applyFill="1" applyBorder="1" applyAlignment="1">
      <alignment horizontal="left" vertical="center"/>
    </xf>
    <xf numFmtId="0" fontId="37" fillId="0" borderId="39" xfId="75" applyFont="1" applyFill="1" applyBorder="1" applyAlignment="1">
      <alignment horizontal="left" vertical="center"/>
    </xf>
    <xf numFmtId="0" fontId="38" fillId="0" borderId="90" xfId="75" applyFont="1" applyFill="1" applyBorder="1" applyAlignment="1">
      <alignment horizontal="left" vertical="center"/>
    </xf>
    <xf numFmtId="0" fontId="38" fillId="0" borderId="81" xfId="75" applyFont="1" applyFill="1" applyBorder="1" applyAlignment="1">
      <alignment horizontal="left" vertical="center"/>
    </xf>
    <xf numFmtId="0" fontId="38" fillId="0" borderId="91" xfId="75" applyFont="1" applyFill="1" applyBorder="1" applyAlignment="1">
      <alignment horizontal="left" vertical="center" wrapText="1"/>
    </xf>
    <xf numFmtId="0" fontId="37" fillId="0" borderId="39" xfId="75" applyFont="1" applyFill="1" applyBorder="1" applyAlignment="1">
      <alignment horizontal="left" vertical="center" wrapText="1"/>
    </xf>
    <xf numFmtId="3" fontId="21" fillId="0" borderId="33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0" fontId="36" fillId="0" borderId="65" xfId="75" applyFont="1" applyFill="1" applyBorder="1" applyAlignment="1">
      <alignment vertical="center" wrapText="1"/>
    </xf>
    <xf numFmtId="171" fontId="38" fillId="0" borderId="65" xfId="75" applyNumberFormat="1" applyFont="1" applyFill="1" applyBorder="1" applyAlignment="1">
      <alignment horizontal="left" vertical="center" wrapText="1"/>
    </xf>
    <xf numFmtId="3" fontId="21" fillId="0" borderId="79" xfId="0" applyNumberFormat="1" applyFont="1" applyFill="1" applyBorder="1" applyAlignment="1">
      <alignment vertical="center" wrapText="1"/>
    </xf>
    <xf numFmtId="3" fontId="21" fillId="0" borderId="119" xfId="0" applyNumberFormat="1" applyFont="1" applyFill="1" applyBorder="1" applyAlignment="1">
      <alignment vertical="center" wrapText="1"/>
    </xf>
    <xf numFmtId="3" fontId="21" fillId="0" borderId="117" xfId="0" applyNumberFormat="1" applyFont="1" applyFill="1" applyBorder="1" applyAlignment="1">
      <alignment vertical="center" wrapText="1"/>
    </xf>
    <xf numFmtId="166" fontId="21" fillId="0" borderId="117" xfId="0" applyNumberFormat="1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left" vertical="center" wrapText="1"/>
    </xf>
    <xf numFmtId="3" fontId="21" fillId="0" borderId="36" xfId="0" applyNumberFormat="1" applyFont="1" applyFill="1" applyBorder="1" applyAlignment="1">
      <alignment vertical="center" wrapText="1"/>
    </xf>
    <xf numFmtId="3" fontId="21" fillId="0" borderId="121" xfId="0" applyNumberFormat="1" applyFont="1" applyFill="1" applyBorder="1" applyAlignment="1">
      <alignment vertical="center" wrapText="1"/>
    </xf>
    <xf numFmtId="3" fontId="21" fillId="0" borderId="122" xfId="0" applyNumberFormat="1" applyFont="1" applyFill="1" applyBorder="1" applyAlignment="1">
      <alignment vertical="center" wrapText="1"/>
    </xf>
    <xf numFmtId="3" fontId="21" fillId="0" borderId="123" xfId="0" applyNumberFormat="1" applyFont="1" applyFill="1" applyBorder="1" applyAlignment="1">
      <alignment vertical="center" wrapText="1"/>
    </xf>
    <xf numFmtId="166" fontId="21" fillId="0" borderId="123" xfId="0" applyNumberFormat="1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21" fillId="0" borderId="73" xfId="0" applyNumberFormat="1" applyFont="1" applyFill="1" applyBorder="1" applyAlignment="1">
      <alignment vertical="center" wrapText="1"/>
    </xf>
    <xf numFmtId="3" fontId="28" fillId="0" borderId="129" xfId="54" applyNumberFormat="1" applyFont="1" applyFill="1" applyBorder="1" applyAlignment="1">
      <alignment horizontal="center" vertical="center" wrapText="1"/>
    </xf>
    <xf numFmtId="3" fontId="28" fillId="0" borderId="131" xfId="54" applyNumberFormat="1" applyFont="1" applyFill="1" applyBorder="1" applyAlignment="1">
      <alignment horizontal="center" vertical="center" wrapText="1"/>
    </xf>
    <xf numFmtId="3" fontId="28" fillId="0" borderId="132" xfId="54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center" wrapText="1" indent="5"/>
    </xf>
    <xf numFmtId="3" fontId="21" fillId="0" borderId="133" xfId="0" applyNumberFormat="1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vertical="center" wrapText="1"/>
    </xf>
    <xf numFmtId="3" fontId="21" fillId="0" borderId="134" xfId="0" applyNumberFormat="1" applyFont="1" applyFill="1" applyBorder="1" applyAlignment="1">
      <alignment vertical="center" wrapText="1"/>
    </xf>
    <xf numFmtId="3" fontId="21" fillId="0" borderId="135" xfId="0" applyNumberFormat="1" applyFont="1" applyFill="1" applyBorder="1" applyAlignment="1">
      <alignment vertical="center" wrapText="1"/>
    </xf>
    <xf numFmtId="3" fontId="21" fillId="0" borderId="136" xfId="0" applyNumberFormat="1" applyFont="1" applyFill="1" applyBorder="1" applyAlignment="1">
      <alignment vertical="center" wrapText="1"/>
    </xf>
    <xf numFmtId="166" fontId="21" fillId="0" borderId="136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89" xfId="0" applyFont="1" applyFill="1" applyBorder="1" applyAlignment="1">
      <alignment horizontal="left" vertical="center" wrapText="1"/>
    </xf>
    <xf numFmtId="3" fontId="21" fillId="0" borderId="98" xfId="0" applyNumberFormat="1" applyFont="1" applyFill="1" applyBorder="1" applyAlignment="1">
      <alignment vertical="center" wrapText="1"/>
    </xf>
    <xf numFmtId="3" fontId="21" fillId="0" borderId="142" xfId="0" applyNumberFormat="1" applyFont="1" applyFill="1" applyBorder="1" applyAlignment="1">
      <alignment vertical="center" wrapText="1"/>
    </xf>
    <xf numFmtId="3" fontId="21" fillId="0" borderId="143" xfId="0" applyNumberFormat="1" applyFont="1" applyFill="1" applyBorder="1" applyAlignment="1">
      <alignment vertical="center" wrapText="1"/>
    </xf>
    <xf numFmtId="3" fontId="21" fillId="0" borderId="144" xfId="0" applyNumberFormat="1" applyFont="1" applyFill="1" applyBorder="1" applyAlignment="1">
      <alignment vertical="center" wrapText="1"/>
    </xf>
    <xf numFmtId="166" fontId="21" fillId="0" borderId="144" xfId="0" applyNumberFormat="1" applyFont="1" applyFill="1" applyBorder="1" applyAlignment="1">
      <alignment vertical="center" wrapText="1"/>
    </xf>
    <xf numFmtId="3" fontId="21" fillId="0" borderId="27" xfId="0" applyNumberFormat="1" applyFont="1" applyFill="1" applyBorder="1" applyAlignment="1">
      <alignment vertical="center" wrapText="1"/>
    </xf>
    <xf numFmtId="3" fontId="21" fillId="0" borderId="74" xfId="0" applyNumberFormat="1" applyFont="1" applyFill="1" applyBorder="1" applyAlignment="1">
      <alignment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36" fillId="0" borderId="49" xfId="75" applyFont="1" applyFill="1" applyBorder="1" applyAlignment="1">
      <alignment vertical="center" wrapText="1"/>
    </xf>
    <xf numFmtId="0" fontId="36" fillId="0" borderId="64" xfId="75" applyFont="1" applyFill="1" applyBorder="1" applyAlignment="1">
      <alignment vertical="center" wrapText="1"/>
    </xf>
    <xf numFmtId="0" fontId="37" fillId="0" borderId="40" xfId="75" applyFont="1" applyFill="1" applyBorder="1" applyAlignment="1">
      <alignment vertical="center" wrapText="1"/>
    </xf>
    <xf numFmtId="171" fontId="38" fillId="0" borderId="49" xfId="75" applyNumberFormat="1" applyFont="1" applyFill="1" applyBorder="1" applyAlignment="1">
      <alignment horizontal="left" vertical="center" wrapText="1"/>
    </xf>
    <xf numFmtId="0" fontId="29" fillId="0" borderId="64" xfId="75" applyFont="1" applyFill="1" applyBorder="1" applyAlignment="1">
      <alignment horizontal="left" vertical="center" wrapText="1"/>
    </xf>
    <xf numFmtId="0" fontId="37" fillId="0" borderId="114" xfId="0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vertical="center" wrapText="1"/>
    </xf>
    <xf numFmtId="166" fontId="21" fillId="0" borderId="73" xfId="0" applyNumberFormat="1" applyFont="1" applyFill="1" applyBorder="1" applyAlignment="1">
      <alignment vertical="center" wrapText="1"/>
    </xf>
    <xf numFmtId="166" fontId="21" fillId="0" borderId="17" xfId="0" applyNumberFormat="1" applyFont="1" applyFill="1" applyBorder="1" applyAlignment="1">
      <alignment vertical="center" wrapText="1"/>
    </xf>
    <xf numFmtId="166" fontId="21" fillId="0" borderId="51" xfId="0" applyNumberFormat="1" applyFont="1" applyFill="1" applyBorder="1" applyAlignment="1">
      <alignment vertical="center" wrapText="1"/>
    </xf>
    <xf numFmtId="166" fontId="21" fillId="0" borderId="74" xfId="0" applyNumberFormat="1" applyFont="1" applyFill="1" applyBorder="1" applyAlignment="1">
      <alignment vertical="center" wrapText="1"/>
    </xf>
    <xf numFmtId="3" fontId="21" fillId="0" borderId="148" xfId="0" applyNumberFormat="1" applyFont="1" applyFill="1" applyBorder="1" applyAlignment="1">
      <alignment vertical="center" wrapText="1"/>
    </xf>
    <xf numFmtId="3" fontId="21" fillId="0" borderId="149" xfId="0" applyNumberFormat="1" applyFont="1" applyFill="1" applyBorder="1" applyAlignment="1">
      <alignment vertical="center" wrapText="1"/>
    </xf>
    <xf numFmtId="3" fontId="21" fillId="0" borderId="151" xfId="0" applyNumberFormat="1" applyFont="1" applyFill="1" applyBorder="1" applyAlignment="1">
      <alignment vertical="center" wrapText="1"/>
    </xf>
    <xf numFmtId="3" fontId="21" fillId="0" borderId="152" xfId="0" applyNumberFormat="1" applyFont="1" applyFill="1" applyBorder="1" applyAlignment="1">
      <alignment vertical="center" wrapText="1"/>
    </xf>
    <xf numFmtId="166" fontId="21" fillId="0" borderId="152" xfId="0" applyNumberFormat="1" applyFont="1" applyFill="1" applyBorder="1" applyAlignment="1">
      <alignment vertical="center" wrapText="1"/>
    </xf>
    <xf numFmtId="3" fontId="21" fillId="0" borderId="153" xfId="0" applyNumberFormat="1" applyFont="1" applyFill="1" applyBorder="1" applyAlignment="1">
      <alignment vertical="center" wrapText="1"/>
    </xf>
    <xf numFmtId="3" fontId="21" fillId="0" borderId="154" xfId="0" applyNumberFormat="1" applyFont="1" applyFill="1" applyBorder="1" applyAlignment="1">
      <alignment vertical="center" wrapText="1"/>
    </xf>
    <xf numFmtId="3" fontId="21" fillId="0" borderId="155" xfId="0" applyNumberFormat="1" applyFont="1" applyFill="1" applyBorder="1" applyAlignment="1">
      <alignment vertical="center" wrapText="1"/>
    </xf>
    <xf numFmtId="166" fontId="21" fillId="0" borderId="155" xfId="0" applyNumberFormat="1" applyFont="1" applyFill="1" applyBorder="1" applyAlignment="1">
      <alignment vertical="center" wrapText="1"/>
    </xf>
    <xf numFmtId="3" fontId="21" fillId="0" borderId="156" xfId="0" applyNumberFormat="1" applyFont="1" applyFill="1" applyBorder="1" applyAlignment="1">
      <alignment vertical="center" wrapText="1"/>
    </xf>
    <xf numFmtId="0" fontId="28" fillId="0" borderId="94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0" fontId="29" fillId="0" borderId="81" xfId="0" applyFont="1" applyFill="1" applyBorder="1" applyAlignment="1">
      <alignment horizontal="left" vertical="center" wrapText="1"/>
    </xf>
    <xf numFmtId="3" fontId="29" fillId="0" borderId="33" xfId="0" applyNumberFormat="1" applyFont="1" applyFill="1" applyBorder="1" applyAlignment="1">
      <alignment vertical="center" wrapText="1"/>
    </xf>
    <xf numFmtId="3" fontId="29" fillId="0" borderId="79" xfId="0" applyNumberFormat="1" applyFont="1" applyFill="1" applyBorder="1" applyAlignment="1">
      <alignment vertical="center" wrapText="1"/>
    </xf>
    <xf numFmtId="3" fontId="29" fillId="0" borderId="117" xfId="0" applyNumberFormat="1" applyFont="1" applyFill="1" applyBorder="1" applyAlignment="1">
      <alignment vertical="center" wrapText="1"/>
    </xf>
    <xf numFmtId="166" fontId="29" fillId="0" borderId="117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92" xfId="0" applyFont="1" applyFill="1" applyBorder="1" applyAlignment="1">
      <alignment horizontal="left" vertical="center" wrapText="1"/>
    </xf>
    <xf numFmtId="166" fontId="21" fillId="0" borderId="156" xfId="0" applyNumberFormat="1" applyFont="1" applyFill="1" applyBorder="1" applyAlignment="1">
      <alignment vertical="center" wrapText="1"/>
    </xf>
    <xf numFmtId="166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3" fontId="28" fillId="0" borderId="23" xfId="0" applyNumberFormat="1" applyFont="1" applyFill="1" applyBorder="1" applyAlignment="1">
      <alignment vertical="center" wrapText="1"/>
    </xf>
    <xf numFmtId="3" fontId="29" fillId="0" borderId="34" xfId="0" applyNumberFormat="1" applyFont="1" applyFill="1" applyBorder="1" applyAlignment="1">
      <alignment vertical="center" wrapText="1"/>
    </xf>
    <xf numFmtId="3" fontId="29" fillId="0" borderId="51" xfId="0" applyNumberFormat="1" applyFont="1" applyFill="1" applyBorder="1" applyAlignment="1">
      <alignment vertical="center" wrapText="1"/>
    </xf>
    <xf numFmtId="3" fontId="29" fillId="0" borderId="134" xfId="0" applyNumberFormat="1" applyFont="1" applyFill="1" applyBorder="1" applyAlignment="1">
      <alignment vertical="center" wrapText="1"/>
    </xf>
    <xf numFmtId="166" fontId="29" fillId="0" borderId="51" xfId="0" applyNumberFormat="1" applyFont="1" applyFill="1" applyBorder="1" applyAlignment="1">
      <alignment vertical="center" wrapText="1"/>
    </xf>
    <xf numFmtId="3" fontId="28" fillId="0" borderId="35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37" xfId="0" applyNumberFormat="1" applyFont="1" applyFill="1" applyBorder="1" applyAlignment="1">
      <alignment vertical="center" wrapText="1"/>
    </xf>
    <xf numFmtId="3" fontId="28" fillId="0" borderId="138" xfId="0" applyNumberFormat="1" applyFont="1" applyFill="1" applyBorder="1" applyAlignment="1">
      <alignment vertical="center" wrapText="1"/>
    </xf>
    <xf numFmtId="166" fontId="28" fillId="0" borderId="15" xfId="0" applyNumberFormat="1" applyFont="1" applyFill="1" applyBorder="1" applyAlignment="1">
      <alignment vertical="center" wrapText="1"/>
    </xf>
    <xf numFmtId="3" fontId="28" fillId="0" borderId="158" xfId="0" applyNumberFormat="1" applyFont="1" applyFill="1" applyBorder="1" applyAlignment="1">
      <alignment vertical="center" wrapText="1"/>
    </xf>
    <xf numFmtId="3" fontId="28" fillId="0" borderId="159" xfId="0" applyNumberFormat="1" applyFont="1" applyFill="1" applyBorder="1" applyAlignment="1">
      <alignment vertical="center" wrapText="1"/>
    </xf>
    <xf numFmtId="3" fontId="28" fillId="0" borderId="160" xfId="0" applyNumberFormat="1" applyFont="1" applyFill="1" applyBorder="1" applyAlignment="1">
      <alignment vertical="center" wrapText="1"/>
    </xf>
    <xf numFmtId="3" fontId="28" fillId="0" borderId="161" xfId="0" applyNumberFormat="1" applyFont="1" applyFill="1" applyBorder="1" applyAlignment="1">
      <alignment vertical="center" wrapText="1"/>
    </xf>
    <xf numFmtId="166" fontId="28" fillId="0" borderId="160" xfId="0" applyNumberFormat="1" applyFont="1" applyFill="1" applyBorder="1" applyAlignment="1">
      <alignment vertical="center" wrapText="1"/>
    </xf>
    <xf numFmtId="3" fontId="28" fillId="0" borderId="26" xfId="0" applyNumberFormat="1" applyFont="1" applyFill="1" applyBorder="1" applyAlignment="1">
      <alignment vertical="center" wrapText="1"/>
    </xf>
    <xf numFmtId="3" fontId="28" fillId="0" borderId="57" xfId="0" applyNumberFormat="1" applyFont="1" applyFill="1" applyBorder="1" applyAlignment="1">
      <alignment vertical="center" wrapText="1"/>
    </xf>
    <xf numFmtId="3" fontId="28" fillId="0" borderId="32" xfId="0" applyNumberFormat="1" applyFont="1" applyFill="1" applyBorder="1" applyAlignment="1">
      <alignment vertical="center" wrapText="1"/>
    </xf>
    <xf numFmtId="3" fontId="28" fillId="0" borderId="61" xfId="0" applyNumberFormat="1" applyFont="1" applyFill="1" applyBorder="1" applyAlignment="1">
      <alignment vertical="center" wrapText="1"/>
    </xf>
    <xf numFmtId="3" fontId="28" fillId="0" borderId="146" xfId="0" applyNumberFormat="1" applyFont="1" applyFill="1" applyBorder="1" applyAlignment="1">
      <alignment vertical="center" wrapText="1"/>
    </xf>
    <xf numFmtId="166" fontId="28" fillId="0" borderId="32" xfId="0" applyNumberFormat="1" applyFont="1" applyFill="1" applyBorder="1" applyAlignment="1">
      <alignment vertical="center" wrapText="1"/>
    </xf>
    <xf numFmtId="3" fontId="28" fillId="0" borderId="98" xfId="0" applyNumberFormat="1" applyFont="1" applyFill="1" applyBorder="1" applyAlignment="1">
      <alignment vertical="center" wrapText="1"/>
    </xf>
    <xf numFmtId="3" fontId="28" fillId="0" borderId="74" xfId="0" applyNumberFormat="1" applyFont="1" applyFill="1" applyBorder="1" applyAlignment="1">
      <alignment vertical="center" wrapText="1"/>
    </xf>
    <xf numFmtId="3" fontId="28" fillId="0" borderId="142" xfId="0" applyNumberFormat="1" applyFont="1" applyFill="1" applyBorder="1" applyAlignment="1">
      <alignment vertical="center" wrapText="1"/>
    </xf>
    <xf numFmtId="166" fontId="28" fillId="0" borderId="74" xfId="0" applyNumberFormat="1" applyFont="1" applyFill="1" applyBorder="1" applyAlignment="1">
      <alignment vertical="center" wrapText="1"/>
    </xf>
    <xf numFmtId="0" fontId="36" fillId="0" borderId="59" xfId="75" applyFont="1" applyFill="1" applyBorder="1" applyAlignment="1">
      <alignment horizontal="left" vertical="center" wrapText="1"/>
    </xf>
    <xf numFmtId="0" fontId="21" fillId="0" borderId="42" xfId="75" applyFont="1" applyFill="1" applyBorder="1" applyAlignment="1">
      <alignment vertical="center" wrapText="1"/>
    </xf>
    <xf numFmtId="0" fontId="21" fillId="0" borderId="44" xfId="75" applyFont="1" applyFill="1" applyBorder="1" applyAlignment="1">
      <alignment horizontal="left" vertical="center" wrapText="1"/>
    </xf>
    <xf numFmtId="3" fontId="28" fillId="0" borderId="139" xfId="0" applyNumberFormat="1" applyFont="1" applyFill="1" applyBorder="1" applyAlignment="1">
      <alignment vertical="center" wrapText="1"/>
    </xf>
    <xf numFmtId="3" fontId="28" fillId="0" borderId="140" xfId="0" applyNumberFormat="1" applyFont="1" applyFill="1" applyBorder="1" applyAlignment="1">
      <alignment vertical="center" wrapText="1"/>
    </xf>
    <xf numFmtId="166" fontId="28" fillId="0" borderId="14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3" fontId="28" fillId="0" borderId="143" xfId="0" applyNumberFormat="1" applyFont="1" applyFill="1" applyBorder="1" applyAlignment="1">
      <alignment vertical="center" wrapText="1"/>
    </xf>
    <xf numFmtId="3" fontId="28" fillId="0" borderId="144" xfId="0" applyNumberFormat="1" applyFont="1" applyFill="1" applyBorder="1" applyAlignment="1">
      <alignment vertical="center" wrapText="1"/>
    </xf>
    <xf numFmtId="166" fontId="28" fillId="0" borderId="144" xfId="0" applyNumberFormat="1" applyFont="1" applyFill="1" applyBorder="1" applyAlignment="1">
      <alignment vertical="center" wrapText="1"/>
    </xf>
    <xf numFmtId="3" fontId="28" fillId="0" borderId="147" xfId="0" applyNumberFormat="1" applyFont="1" applyFill="1" applyBorder="1" applyAlignment="1">
      <alignment vertical="center" wrapText="1"/>
    </xf>
    <xf numFmtId="3" fontId="28" fillId="0" borderId="145" xfId="0" applyNumberFormat="1" applyFont="1" applyFill="1" applyBorder="1" applyAlignment="1">
      <alignment vertical="center" wrapText="1"/>
    </xf>
    <xf numFmtId="166" fontId="28" fillId="0" borderId="145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Border="1" applyAlignment="1">
      <alignment vertical="center" wrapText="1"/>
    </xf>
    <xf numFmtId="10" fontId="21" fillId="0" borderId="0" xfId="90" applyNumberFormat="1" applyFont="1" applyFill="1" applyAlignment="1">
      <alignment vertical="center" wrapText="1"/>
    </xf>
    <xf numFmtId="167" fontId="21" fillId="0" borderId="0" xfId="0" applyNumberFormat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Alignment="1">
      <alignment vertical="center" wrapText="1"/>
    </xf>
    <xf numFmtId="3" fontId="28" fillId="0" borderId="162" xfId="0" applyNumberFormat="1" applyFont="1" applyFill="1" applyBorder="1" applyAlignment="1">
      <alignment vertical="center" wrapText="1"/>
    </xf>
    <xf numFmtId="3" fontId="21" fillId="0" borderId="120" xfId="54" applyNumberFormat="1" applyFont="1" applyFill="1" applyBorder="1"/>
    <xf numFmtId="3" fontId="21" fillId="0" borderId="70" xfId="54" applyNumberFormat="1" applyFont="1" applyFill="1" applyBorder="1"/>
    <xf numFmtId="3" fontId="29" fillId="0" borderId="70" xfId="54" applyNumberFormat="1" applyFont="1" applyFill="1" applyBorder="1"/>
    <xf numFmtId="3" fontId="21" fillId="0" borderId="133" xfId="54" applyNumberFormat="1" applyFont="1" applyFill="1" applyBorder="1"/>
    <xf numFmtId="3" fontId="21" fillId="0" borderId="34" xfId="0" applyNumberFormat="1" applyFont="1" applyFill="1" applyBorder="1"/>
    <xf numFmtId="3" fontId="21" fillId="0" borderId="51" xfId="0" applyNumberFormat="1" applyFont="1" applyFill="1" applyBorder="1"/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9" fillId="0" borderId="133" xfId="54" applyNumberFormat="1" applyFont="1" applyFill="1" applyBorder="1"/>
    <xf numFmtId="3" fontId="29" fillId="0" borderId="34" xfId="0" applyNumberFormat="1" applyFont="1" applyFill="1" applyBorder="1"/>
    <xf numFmtId="3" fontId="21" fillId="0" borderId="36" xfId="0" applyNumberFormat="1" applyFont="1" applyFill="1" applyBorder="1"/>
    <xf numFmtId="3" fontId="28" fillId="0" borderId="137" xfId="54" applyNumberFormat="1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vertical="center"/>
    </xf>
    <xf numFmtId="3" fontId="28" fillId="0" borderId="137" xfId="54" applyNumberFormat="1" applyFont="1" applyFill="1" applyBorder="1"/>
    <xf numFmtId="3" fontId="28" fillId="0" borderId="35" xfId="0" applyNumberFormat="1" applyFont="1" applyFill="1" applyBorder="1"/>
    <xf numFmtId="3" fontId="21" fillId="0" borderId="141" xfId="54" applyNumberFormat="1" applyFont="1" applyFill="1" applyBorder="1"/>
    <xf numFmtId="3" fontId="21" fillId="0" borderId="98" xfId="0" applyNumberFormat="1" applyFont="1" applyFill="1" applyBorder="1"/>
    <xf numFmtId="0" fontId="28" fillId="0" borderId="93" xfId="0" applyFont="1" applyFill="1" applyBorder="1" applyAlignment="1">
      <alignment horizontal="left" vertical="center"/>
    </xf>
    <xf numFmtId="3" fontId="39" fillId="0" borderId="35" xfId="54" applyNumberFormat="1" applyFont="1" applyFill="1" applyBorder="1"/>
    <xf numFmtId="3" fontId="28" fillId="0" borderId="35" xfId="54" applyNumberFormat="1" applyFont="1" applyFill="1" applyBorder="1"/>
    <xf numFmtId="3" fontId="28" fillId="0" borderId="164" xfId="54" applyNumberFormat="1" applyFont="1" applyFill="1" applyBorder="1"/>
    <xf numFmtId="3" fontId="28" fillId="0" borderId="159" xfId="0" applyNumberFormat="1" applyFont="1" applyFill="1" applyBorder="1"/>
    <xf numFmtId="3" fontId="28" fillId="0" borderId="61" xfId="54" applyNumberFormat="1" applyFont="1" applyFill="1" applyBorder="1"/>
    <xf numFmtId="3" fontId="39" fillId="0" borderId="0" xfId="0" applyNumberFormat="1" applyFont="1" applyFill="1" applyBorder="1"/>
    <xf numFmtId="0" fontId="39" fillId="0" borderId="0" xfId="0" applyFont="1" applyFill="1" applyBorder="1"/>
    <xf numFmtId="0" fontId="21" fillId="0" borderId="19" xfId="0" applyFont="1" applyFill="1" applyBorder="1" applyAlignment="1">
      <alignment horizontal="left" wrapText="1" indent="4"/>
    </xf>
    <xf numFmtId="0" fontId="29" fillId="0" borderId="64" xfId="0" applyFont="1" applyFill="1" applyBorder="1" applyAlignment="1">
      <alignment horizontal="left" vertical="center" wrapText="1" indent="2"/>
    </xf>
    <xf numFmtId="3" fontId="28" fillId="0" borderId="27" xfId="54" applyNumberFormat="1" applyFont="1" applyFill="1" applyBorder="1" applyAlignment="1">
      <alignment horizontal="right"/>
    </xf>
    <xf numFmtId="3" fontId="28" fillId="0" borderId="98" xfId="54" applyNumberFormat="1" applyFont="1" applyFill="1" applyBorder="1" applyAlignment="1">
      <alignment horizontal="right"/>
    </xf>
    <xf numFmtId="3" fontId="28" fillId="0" borderId="98" xfId="0" applyNumberFormat="1" applyFont="1" applyFill="1" applyBorder="1" applyAlignment="1">
      <alignment wrapText="1"/>
    </xf>
    <xf numFmtId="3" fontId="28" fillId="0" borderId="26" xfId="54" applyNumberFormat="1" applyFont="1" applyFill="1" applyBorder="1" applyAlignment="1">
      <alignment horizontal="right"/>
    </xf>
    <xf numFmtId="3" fontId="28" fillId="0" borderId="57" xfId="54" applyNumberFormat="1" applyFont="1" applyFill="1" applyBorder="1" applyAlignment="1">
      <alignment horizontal="right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right"/>
    </xf>
    <xf numFmtId="10" fontId="21" fillId="0" borderId="0" xfId="90" applyNumberFormat="1" applyFont="1" applyFill="1" applyBorder="1"/>
    <xf numFmtId="166" fontId="21" fillId="0" borderId="0" xfId="0" applyNumberFormat="1" applyFont="1" applyFill="1" applyBorder="1"/>
    <xf numFmtId="2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horizontal="left" vertical="center" wrapText="1" indent="2"/>
    </xf>
    <xf numFmtId="3" fontId="29" fillId="0" borderId="24" xfId="54" applyNumberFormat="1" applyFont="1" applyFill="1" applyBorder="1" applyAlignment="1">
      <alignment horizontal="right"/>
    </xf>
    <xf numFmtId="3" fontId="29" fillId="0" borderId="33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wrapText="1"/>
    </xf>
    <xf numFmtId="3" fontId="29" fillId="0" borderId="21" xfId="54" applyNumberFormat="1" applyFont="1" applyFill="1" applyBorder="1" applyAlignment="1">
      <alignment horizontal="right"/>
    </xf>
    <xf numFmtId="3" fontId="29" fillId="0" borderId="34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vertical="center" wrapText="1"/>
    </xf>
    <xf numFmtId="3" fontId="29" fillId="0" borderId="34" xfId="0" applyNumberFormat="1" applyFont="1" applyFill="1" applyBorder="1" applyAlignment="1">
      <alignment wrapText="1"/>
    </xf>
    <xf numFmtId="3" fontId="29" fillId="0" borderId="36" xfId="54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wrapText="1"/>
    </xf>
    <xf numFmtId="3" fontId="29" fillId="0" borderId="36" xfId="0" applyNumberFormat="1" applyFont="1" applyFill="1" applyBorder="1" applyAlignment="1">
      <alignment wrapText="1"/>
    </xf>
    <xf numFmtId="3" fontId="29" fillId="0" borderId="24" xfId="0" applyNumberFormat="1" applyFont="1" applyFill="1" applyBorder="1" applyAlignment="1">
      <alignment wrapText="1"/>
    </xf>
    <xf numFmtId="3" fontId="29" fillId="0" borderId="33" xfId="0" applyNumberFormat="1" applyFont="1" applyFill="1" applyBorder="1" applyAlignment="1">
      <alignment wrapText="1"/>
    </xf>
    <xf numFmtId="3" fontId="29" fillId="0" borderId="33" xfId="54" applyNumberFormat="1" applyFont="1" applyFill="1" applyBorder="1" applyAlignment="1">
      <alignment wrapText="1"/>
    </xf>
    <xf numFmtId="3" fontId="29" fillId="0" borderId="34" xfId="54" applyNumberFormat="1" applyFont="1" applyFill="1" applyBorder="1" applyAlignment="1">
      <alignment wrapText="1"/>
    </xf>
    <xf numFmtId="3" fontId="28" fillId="0" borderId="23" xfId="54" applyNumberFormat="1" applyFont="1" applyFill="1" applyBorder="1" applyAlignment="1">
      <alignment horizontal="right"/>
    </xf>
    <xf numFmtId="3" fontId="28" fillId="0" borderId="35" xfId="54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 wrapText="1"/>
    </xf>
    <xf numFmtId="3" fontId="28" fillId="0" borderId="35" xfId="0" applyNumberFormat="1" applyFont="1" applyFill="1" applyBorder="1" applyAlignment="1">
      <alignment wrapText="1"/>
    </xf>
    <xf numFmtId="3" fontId="28" fillId="0" borderId="35" xfId="54" applyNumberFormat="1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3" fontId="28" fillId="0" borderId="0" xfId="54" applyNumberFormat="1" applyFont="1" applyFill="1" applyAlignment="1">
      <alignment wrapText="1"/>
    </xf>
    <xf numFmtId="168" fontId="28" fillId="0" borderId="0" xfId="54" applyNumberFormat="1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3" fontId="28" fillId="0" borderId="0" xfId="54" applyNumberFormat="1" applyFont="1" applyFill="1" applyBorder="1" applyAlignment="1">
      <alignment horizontal="center" vertical="center" wrapText="1"/>
    </xf>
    <xf numFmtId="3" fontId="29" fillId="0" borderId="0" xfId="54" applyNumberFormat="1" applyFont="1" applyFill="1" applyBorder="1"/>
    <xf numFmtId="3" fontId="39" fillId="0" borderId="0" xfId="54" applyNumberFormat="1" applyFont="1" applyFill="1" applyBorder="1"/>
    <xf numFmtId="3" fontId="28" fillId="0" borderId="0" xfId="54" applyNumberFormat="1" applyFont="1" applyFill="1" applyBorder="1"/>
    <xf numFmtId="3" fontId="28" fillId="0" borderId="3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29" fillId="0" borderId="65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6" fillId="0" borderId="81" xfId="75" applyFont="1" applyFill="1" applyBorder="1" applyAlignment="1">
      <alignment horizontal="left" vertical="center" wrapText="1"/>
    </xf>
    <xf numFmtId="0" fontId="21" fillId="0" borderId="46" xfId="75" applyFont="1" applyFill="1" applyBorder="1" applyAlignment="1">
      <alignment horizontal="left" vertical="center" wrapText="1"/>
    </xf>
    <xf numFmtId="0" fontId="38" fillId="0" borderId="81" xfId="75" applyFont="1" applyFill="1" applyBorder="1" applyAlignment="1">
      <alignment horizontal="left" vertical="center" wrapText="1"/>
    </xf>
    <xf numFmtId="0" fontId="29" fillId="0" borderId="46" xfId="75" applyFont="1" applyFill="1" applyBorder="1" applyAlignment="1">
      <alignment horizontal="left" vertical="center" wrapText="1"/>
    </xf>
    <xf numFmtId="10" fontId="21" fillId="0" borderId="0" xfId="0" applyNumberFormat="1" applyFont="1" applyFill="1" applyAlignment="1">
      <alignment vertical="center" wrapText="1"/>
    </xf>
    <xf numFmtId="0" fontId="28" fillId="29" borderId="22" xfId="0" applyFont="1" applyFill="1" applyBorder="1" applyAlignment="1">
      <alignment horizontal="left" vertical="center" wrapText="1"/>
    </xf>
    <xf numFmtId="0" fontId="28" fillId="29" borderId="85" xfId="0" applyFont="1" applyFill="1" applyBorder="1" applyAlignment="1">
      <alignment horizontal="left" vertical="center" wrapText="1"/>
    </xf>
    <xf numFmtId="3" fontId="28" fillId="29" borderId="23" xfId="0" applyNumberFormat="1" applyFont="1" applyFill="1" applyBorder="1" applyAlignment="1">
      <alignment vertical="center" wrapText="1"/>
    </xf>
    <xf numFmtId="3" fontId="28" fillId="29" borderId="35" xfId="54" applyNumberFormat="1" applyFont="1" applyFill="1" applyBorder="1" applyAlignment="1">
      <alignment horizontal="right"/>
    </xf>
    <xf numFmtId="3" fontId="28" fillId="29" borderId="23" xfId="54" applyNumberFormat="1" applyFont="1" applyFill="1" applyBorder="1" applyAlignment="1">
      <alignment horizontal="right"/>
    </xf>
    <xf numFmtId="3" fontId="28" fillId="29" borderId="23" xfId="0" applyNumberFormat="1" applyFont="1" applyFill="1" applyBorder="1" applyAlignment="1">
      <alignment wrapText="1"/>
    </xf>
    <xf numFmtId="3" fontId="28" fillId="29" borderId="35" xfId="0" applyNumberFormat="1" applyFont="1" applyFill="1" applyBorder="1" applyAlignment="1">
      <alignment wrapText="1"/>
    </xf>
    <xf numFmtId="0" fontId="37" fillId="29" borderId="91" xfId="0" applyFont="1" applyFill="1" applyBorder="1" applyAlignment="1">
      <alignment horizontal="left" vertical="center" wrapText="1"/>
    </xf>
    <xf numFmtId="0" fontId="28" fillId="29" borderId="47" xfId="0" applyFont="1" applyFill="1" applyBorder="1" applyAlignment="1">
      <alignment vertical="center" wrapText="1"/>
    </xf>
    <xf numFmtId="3" fontId="28" fillId="29" borderId="27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wrapText="1"/>
    </xf>
    <xf numFmtId="0" fontId="28" fillId="29" borderId="34" xfId="0" applyFont="1" applyFill="1" applyBorder="1" applyAlignment="1">
      <alignment wrapText="1"/>
    </xf>
    <xf numFmtId="3" fontId="28" fillId="29" borderId="21" xfId="0" applyNumberFormat="1" applyFont="1" applyFill="1" applyBorder="1" applyAlignment="1">
      <alignment wrapText="1"/>
    </xf>
    <xf numFmtId="3" fontId="28" fillId="29" borderId="34" xfId="0" applyNumberFormat="1" applyFont="1" applyFill="1" applyBorder="1" applyAlignment="1">
      <alignment wrapText="1"/>
    </xf>
    <xf numFmtId="3" fontId="28" fillId="29" borderId="21" xfId="54" applyNumberFormat="1" applyFont="1" applyFill="1" applyBorder="1" applyAlignment="1">
      <alignment horizontal="right"/>
    </xf>
    <xf numFmtId="3" fontId="21" fillId="0" borderId="166" xfId="0" applyNumberFormat="1" applyFont="1" applyFill="1" applyBorder="1"/>
    <xf numFmtId="0" fontId="21" fillId="0" borderId="167" xfId="0" applyFont="1" applyFill="1" applyBorder="1"/>
    <xf numFmtId="3" fontId="21" fillId="0" borderId="21" xfId="0" applyNumberFormat="1" applyFont="1" applyFill="1" applyBorder="1"/>
    <xf numFmtId="0" fontId="21" fillId="0" borderId="30" xfId="0" applyFont="1" applyFill="1" applyBorder="1" applyAlignment="1"/>
    <xf numFmtId="0" fontId="28" fillId="0" borderId="29" xfId="0" applyFont="1" applyFill="1" applyBorder="1" applyAlignment="1">
      <alignment vertical="center"/>
    </xf>
    <xf numFmtId="3" fontId="28" fillId="0" borderId="168" xfId="0" applyNumberFormat="1" applyFont="1" applyFill="1" applyBorder="1" applyAlignment="1">
      <alignment vertical="center"/>
    </xf>
    <xf numFmtId="3" fontId="28" fillId="0" borderId="159" xfId="0" applyNumberFormat="1" applyFont="1" applyFill="1" applyBorder="1" applyAlignment="1">
      <alignment vertical="center"/>
    </xf>
    <xf numFmtId="0" fontId="28" fillId="0" borderId="169" xfId="0" applyFont="1" applyFill="1" applyBorder="1" applyAlignment="1">
      <alignment vertical="center"/>
    </xf>
    <xf numFmtId="3" fontId="28" fillId="0" borderId="78" xfId="0" applyNumberFormat="1" applyFont="1" applyFill="1" applyBorder="1" applyAlignment="1">
      <alignment vertical="center"/>
    </xf>
    <xf numFmtId="3" fontId="28" fillId="0" borderId="170" xfId="0" applyNumberFormat="1" applyFont="1" applyFill="1" applyBorder="1" applyAlignment="1">
      <alignment vertical="center"/>
    </xf>
    <xf numFmtId="3" fontId="28" fillId="0" borderId="165" xfId="0" applyNumberFormat="1" applyFont="1" applyFill="1" applyBorder="1" applyAlignment="1">
      <alignment vertical="center"/>
    </xf>
    <xf numFmtId="3" fontId="28" fillId="0" borderId="171" xfId="0" applyNumberFormat="1" applyFont="1" applyFill="1" applyBorder="1" applyAlignment="1">
      <alignment vertical="center"/>
    </xf>
    <xf numFmtId="3" fontId="21" fillId="0" borderId="166" xfId="0" applyNumberFormat="1" applyFont="1" applyFill="1" applyBorder="1" applyAlignment="1"/>
    <xf numFmtId="3" fontId="21" fillId="0" borderId="141" xfId="0" applyNumberFormat="1" applyFont="1" applyFill="1" applyBorder="1" applyAlignment="1"/>
    <xf numFmtId="3" fontId="21" fillId="0" borderId="98" xfId="0" applyNumberFormat="1" applyFont="1" applyFill="1" applyBorder="1" applyAlignment="1"/>
    <xf numFmtId="3" fontId="21" fillId="0" borderId="142" xfId="0" applyNumberFormat="1" applyFont="1" applyFill="1" applyBorder="1" applyAlignment="1"/>
    <xf numFmtId="3" fontId="28" fillId="0" borderId="104" xfId="91" applyNumberFormat="1" applyFont="1" applyFill="1" applyBorder="1" applyAlignment="1" applyProtection="1">
      <alignment horizontal="center" vertical="center"/>
    </xf>
    <xf numFmtId="3" fontId="28" fillId="0" borderId="104" xfId="91" applyNumberFormat="1" applyFont="1" applyFill="1" applyBorder="1" applyAlignment="1" applyProtection="1">
      <alignment horizontal="center" vertical="center" wrapText="1"/>
    </xf>
    <xf numFmtId="3" fontId="28" fillId="0" borderId="106" xfId="91" applyNumberFormat="1" applyFont="1" applyFill="1" applyBorder="1" applyAlignment="1" applyProtection="1">
      <alignment horizontal="center" vertical="center"/>
    </xf>
    <xf numFmtId="3" fontId="28" fillId="0" borderId="0" xfId="91" applyNumberFormat="1" applyFont="1" applyFill="1" applyBorder="1" applyAlignment="1" applyProtection="1">
      <alignment vertical="center"/>
    </xf>
    <xf numFmtId="3" fontId="28" fillId="0" borderId="40" xfId="75" applyNumberFormat="1" applyFont="1" applyFill="1" applyBorder="1" applyAlignment="1">
      <alignment horizontal="right" vertical="center" wrapText="1"/>
    </xf>
    <xf numFmtId="3" fontId="28" fillId="0" borderId="41" xfId="75" applyNumberFormat="1" applyFont="1" applyFill="1" applyBorder="1" applyAlignment="1">
      <alignment horizontal="right" vertical="center" wrapText="1"/>
    </xf>
    <xf numFmtId="3" fontId="28" fillId="0" borderId="36" xfId="91" applyNumberFormat="1" applyFont="1" applyFill="1" applyBorder="1" applyAlignment="1" applyProtection="1">
      <alignment horizontal="center" vertical="center"/>
    </xf>
    <xf numFmtId="3" fontId="28" fillId="0" borderId="35" xfId="75" applyNumberFormat="1" applyFont="1" applyFill="1" applyBorder="1" applyAlignment="1">
      <alignment horizontal="right" vertical="center" wrapText="1"/>
    </xf>
    <xf numFmtId="3" fontId="28" fillId="0" borderId="103" xfId="91" applyNumberFormat="1" applyFont="1" applyFill="1" applyBorder="1" applyAlignment="1" applyProtection="1">
      <alignment horizontal="center" vertical="center"/>
    </xf>
    <xf numFmtId="3" fontId="28" fillId="0" borderId="16" xfId="91" applyNumberFormat="1" applyFont="1" applyFill="1" applyBorder="1" applyAlignment="1" applyProtection="1">
      <alignment horizontal="left"/>
    </xf>
    <xf numFmtId="0" fontId="21" fillId="0" borderId="1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8" fillId="0" borderId="22" xfId="75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3" fontId="28" fillId="0" borderId="22" xfId="91" applyNumberFormat="1" applyFont="1" applyFill="1" applyBorder="1" applyAlignment="1" applyProtection="1">
      <alignment horizontal="left" vertical="center"/>
    </xf>
    <xf numFmtId="0" fontId="36" fillId="0" borderId="13" xfId="75" applyFont="1" applyFill="1" applyBorder="1" applyAlignment="1">
      <alignment vertical="center" wrapText="1"/>
    </xf>
    <xf numFmtId="0" fontId="21" fillId="0" borderId="13" xfId="75" applyFont="1" applyFill="1" applyBorder="1" applyAlignment="1">
      <alignment vertical="center" wrapText="1"/>
    </xf>
    <xf numFmtId="0" fontId="36" fillId="0" borderId="18" xfId="75" applyFont="1" applyFill="1" applyBorder="1" applyAlignment="1">
      <alignment vertical="center" wrapText="1"/>
    </xf>
    <xf numFmtId="0" fontId="36" fillId="0" borderId="16" xfId="75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3" fontId="28" fillId="0" borderId="169" xfId="91" applyNumberFormat="1" applyFont="1" applyFill="1" applyBorder="1" applyAlignment="1" applyProtection="1">
      <alignment vertical="center"/>
    </xf>
    <xf numFmtId="3" fontId="28" fillId="0" borderId="172" xfId="91" applyNumberFormat="1" applyFont="1" applyFill="1" applyBorder="1" applyAlignment="1" applyProtection="1">
      <alignment horizontal="center" vertical="center"/>
    </xf>
    <xf numFmtId="3" fontId="28" fillId="0" borderId="120" xfId="91" applyNumberFormat="1" applyFont="1" applyFill="1" applyBorder="1" applyAlignment="1" applyProtection="1">
      <alignment horizontal="center" vertical="center"/>
    </xf>
    <xf numFmtId="3" fontId="28" fillId="0" borderId="137" xfId="75" applyNumberFormat="1" applyFont="1" applyFill="1" applyBorder="1" applyAlignment="1">
      <alignment horizontal="right" vertical="center" wrapText="1"/>
    </xf>
    <xf numFmtId="3" fontId="28" fillId="0" borderId="49" xfId="91" applyNumberFormat="1" applyFont="1" applyFill="1" applyBorder="1" applyAlignment="1" applyProtection="1">
      <alignment horizontal="center" vertical="center" wrapText="1"/>
    </xf>
    <xf numFmtId="3" fontId="28" fillId="0" borderId="108" xfId="91" applyNumberFormat="1" applyFont="1" applyFill="1" applyBorder="1" applyAlignment="1" applyProtection="1">
      <alignment horizontal="center" vertical="center"/>
    </xf>
    <xf numFmtId="3" fontId="28" fillId="0" borderId="121" xfId="91" applyNumberFormat="1" applyFont="1" applyFill="1" applyBorder="1" applyAlignment="1" applyProtection="1">
      <alignment horizontal="center" vertical="center"/>
    </xf>
    <xf numFmtId="3" fontId="28" fillId="0" borderId="138" xfId="75" applyNumberFormat="1" applyFont="1" applyFill="1" applyBorder="1" applyAlignment="1">
      <alignment horizontal="right" vertical="center" wrapText="1"/>
    </xf>
    <xf numFmtId="3" fontId="28" fillId="0" borderId="50" xfId="91" applyNumberFormat="1" applyFont="1" applyFill="1" applyBorder="1" applyAlignment="1" applyProtection="1">
      <alignment horizontal="center" vertical="center"/>
    </xf>
    <xf numFmtId="3" fontId="28" fillId="0" borderId="40" xfId="91" applyNumberFormat="1" applyFont="1" applyFill="1" applyBorder="1" applyAlignment="1" applyProtection="1">
      <alignment horizontal="center"/>
      <protection locked="0"/>
    </xf>
    <xf numFmtId="0" fontId="26" fillId="0" borderId="0" xfId="78" applyFont="1" applyFill="1" applyAlignment="1">
      <alignment horizontal="center" vertical="center"/>
    </xf>
    <xf numFmtId="0" fontId="32" fillId="0" borderId="0" xfId="78" applyFont="1" applyFill="1" applyAlignment="1">
      <alignment horizontal="center" vertical="center"/>
    </xf>
    <xf numFmtId="0" fontId="26" fillId="0" borderId="0" xfId="78" applyFont="1" applyFill="1" applyBorder="1" applyAlignment="1">
      <alignment horizontal="center" vertical="center"/>
    </xf>
    <xf numFmtId="0" fontId="26" fillId="0" borderId="45" xfId="78" applyFont="1" applyFill="1" applyBorder="1" applyAlignment="1">
      <alignment horizontal="center" vertical="center"/>
    </xf>
    <xf numFmtId="0" fontId="26" fillId="0" borderId="46" xfId="78" applyFont="1" applyFill="1" applyBorder="1" applyAlignment="1">
      <alignment horizontal="center" vertical="center"/>
    </xf>
    <xf numFmtId="0" fontId="26" fillId="0" borderId="47" xfId="78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right" vertical="center"/>
    </xf>
    <xf numFmtId="3" fontId="21" fillId="0" borderId="70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</xf>
    <xf numFmtId="3" fontId="21" fillId="0" borderId="33" xfId="91" applyNumberFormat="1" applyFont="1" applyFill="1" applyBorder="1" applyAlignment="1" applyProtection="1">
      <alignment horizontal="right" vertical="center"/>
      <protection locked="0"/>
    </xf>
    <xf numFmtId="3" fontId="21" fillId="0" borderId="79" xfId="91" applyNumberFormat="1" applyFont="1" applyFill="1" applyBorder="1" applyAlignment="1" applyProtection="1">
      <alignment horizontal="right" vertical="center"/>
      <protection locked="0"/>
    </xf>
    <xf numFmtId="3" fontId="21" fillId="0" borderId="64" xfId="0" applyNumberFormat="1" applyFont="1" applyFill="1" applyBorder="1" applyAlignment="1">
      <alignment horizontal="right" vertical="center"/>
    </xf>
    <xf numFmtId="3" fontId="21" fillId="0" borderId="133" xfId="91" applyNumberFormat="1" applyFont="1" applyFill="1" applyBorder="1" applyAlignment="1" applyProtection="1">
      <alignment horizontal="right" vertical="center"/>
      <protection locked="0"/>
    </xf>
    <xf numFmtId="3" fontId="21" fillId="0" borderId="34" xfId="91" applyNumberFormat="1" applyFont="1" applyFill="1" applyBorder="1" applyAlignment="1" applyProtection="1">
      <alignment horizontal="right" vertical="center"/>
      <protection locked="0"/>
    </xf>
    <xf numFmtId="3" fontId="21" fillId="0" borderId="134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28" fillId="0" borderId="137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8" fillId="0" borderId="138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21" fillId="0" borderId="120" xfId="91" applyNumberFormat="1" applyFont="1" applyFill="1" applyBorder="1" applyAlignment="1" applyProtection="1">
      <alignment horizontal="right" vertical="center"/>
      <protection locked="0"/>
    </xf>
    <xf numFmtId="3" fontId="21" fillId="0" borderId="36" xfId="91" applyNumberFormat="1" applyFont="1" applyFill="1" applyBorder="1" applyAlignment="1" applyProtection="1">
      <alignment horizontal="right" vertical="center"/>
      <protection locked="0"/>
    </xf>
    <xf numFmtId="3" fontId="21" fillId="0" borderId="121" xfId="91" applyNumberFormat="1" applyFont="1" applyFill="1" applyBorder="1" applyAlignment="1" applyProtection="1">
      <alignment horizontal="right" vertical="center"/>
      <protection locked="0"/>
    </xf>
    <xf numFmtId="3" fontId="28" fillId="0" borderId="50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  <protection locked="0"/>
    </xf>
    <xf numFmtId="3" fontId="28" fillId="0" borderId="40" xfId="91" applyNumberFormat="1" applyFont="1" applyFill="1" applyBorder="1" applyAlignment="1" applyProtection="1">
      <alignment horizontal="right" vertical="center"/>
    </xf>
    <xf numFmtId="3" fontId="28" fillId="0" borderId="137" xfId="91" applyNumberFormat="1" applyFont="1" applyFill="1" applyBorder="1" applyAlignment="1" applyProtection="1">
      <alignment horizontal="right" vertical="center"/>
    </xf>
    <xf numFmtId="3" fontId="28" fillId="0" borderId="35" xfId="91" applyNumberFormat="1" applyFont="1" applyFill="1" applyBorder="1" applyAlignment="1" applyProtection="1">
      <alignment horizontal="right" vertical="center"/>
    </xf>
    <xf numFmtId="3" fontId="28" fillId="0" borderId="138" xfId="91" applyNumberFormat="1" applyFont="1" applyFill="1" applyBorder="1" applyAlignment="1" applyProtection="1">
      <alignment horizontal="right" vertical="center"/>
    </xf>
    <xf numFmtId="3" fontId="28" fillId="0" borderId="41" xfId="91" applyNumberFormat="1" applyFont="1" applyFill="1" applyBorder="1" applyAlignment="1" applyProtection="1">
      <alignment horizontal="right" vertical="center"/>
    </xf>
    <xf numFmtId="3" fontId="28" fillId="0" borderId="49" xfId="91" applyNumberFormat="1" applyFont="1" applyFill="1" applyBorder="1" applyAlignment="1" applyProtection="1">
      <alignment horizontal="right" vertical="center"/>
    </xf>
    <xf numFmtId="3" fontId="28" fillId="0" borderId="120" xfId="91" applyNumberFormat="1" applyFont="1" applyFill="1" applyBorder="1" applyAlignment="1" applyProtection="1">
      <alignment horizontal="right" vertical="center"/>
    </xf>
    <xf numFmtId="3" fontId="28" fillId="0" borderId="36" xfId="91" applyNumberFormat="1" applyFont="1" applyFill="1" applyBorder="1" applyAlignment="1" applyProtection="1">
      <alignment horizontal="right" vertical="center"/>
    </xf>
    <xf numFmtId="3" fontId="28" fillId="0" borderId="121" xfId="91" applyNumberFormat="1" applyFont="1" applyFill="1" applyBorder="1" applyAlignment="1" applyProtection="1">
      <alignment horizontal="right" vertical="center"/>
    </xf>
    <xf numFmtId="3" fontId="28" fillId="0" borderId="50" xfId="91" applyNumberFormat="1" applyFont="1" applyFill="1" applyBorder="1" applyAlignment="1" applyProtection="1">
      <alignment horizontal="right" vertical="center"/>
    </xf>
    <xf numFmtId="3" fontId="21" fillId="0" borderId="137" xfId="91" applyNumberFormat="1" applyFont="1" applyFill="1" applyBorder="1" applyAlignment="1" applyProtection="1">
      <alignment horizontal="right" vertical="center"/>
      <protection locked="0"/>
    </xf>
    <xf numFmtId="3" fontId="21" fillId="0" borderId="35" xfId="91" applyNumberFormat="1" applyFont="1" applyFill="1" applyBorder="1" applyAlignment="1" applyProtection="1">
      <alignment horizontal="right" vertical="center"/>
      <protection locked="0"/>
    </xf>
    <xf numFmtId="3" fontId="21" fillId="0" borderId="138" xfId="91" applyNumberFormat="1" applyFont="1" applyFill="1" applyBorder="1" applyAlignment="1" applyProtection="1">
      <alignment horizontal="right" vertical="center"/>
      <protection locked="0"/>
    </xf>
    <xf numFmtId="3" fontId="28" fillId="0" borderId="109" xfId="91" applyNumberFormat="1" applyFont="1" applyFill="1" applyBorder="1" applyAlignment="1" applyProtection="1">
      <alignment horizontal="right" vertical="center"/>
    </xf>
    <xf numFmtId="3" fontId="28" fillId="0" borderId="170" xfId="91" applyNumberFormat="1" applyFont="1" applyFill="1" applyBorder="1" applyAlignment="1" applyProtection="1">
      <alignment horizontal="right" vertical="center"/>
    </xf>
    <xf numFmtId="3" fontId="28" fillId="0" borderId="165" xfId="91" applyNumberFormat="1" applyFont="1" applyFill="1" applyBorder="1" applyAlignment="1" applyProtection="1">
      <alignment horizontal="right" vertical="center"/>
    </xf>
    <xf numFmtId="3" fontId="28" fillId="0" borderId="171" xfId="91" applyNumberFormat="1" applyFont="1" applyFill="1" applyBorder="1" applyAlignment="1" applyProtection="1">
      <alignment horizontal="right" vertical="center"/>
    </xf>
    <xf numFmtId="3" fontId="28" fillId="0" borderId="110" xfId="91" applyNumberFormat="1" applyFont="1" applyFill="1" applyBorder="1" applyAlignment="1" applyProtection="1">
      <alignment horizontal="right" vertical="center"/>
    </xf>
    <xf numFmtId="3" fontId="28" fillId="0" borderId="0" xfId="91" applyNumberFormat="1" applyFont="1" applyFill="1" applyBorder="1" applyAlignment="1" applyProtection="1">
      <alignment horizontal="right" vertical="center"/>
    </xf>
    <xf numFmtId="9" fontId="28" fillId="0" borderId="108" xfId="0" applyNumberFormat="1" applyFont="1" applyBorder="1" applyAlignment="1">
      <alignment horizontal="center" vertical="center" wrapText="1"/>
    </xf>
    <xf numFmtId="9" fontId="21" fillId="0" borderId="83" xfId="0" applyNumberFormat="1" applyFont="1" applyBorder="1"/>
    <xf numFmtId="9" fontId="21" fillId="0" borderId="82" xfId="0" applyNumberFormat="1" applyFont="1" applyBorder="1"/>
    <xf numFmtId="9" fontId="21" fillId="0" borderId="84" xfId="0" applyNumberFormat="1" applyFont="1" applyBorder="1"/>
    <xf numFmtId="9" fontId="21" fillId="0" borderId="85" xfId="0" applyNumberFormat="1" applyFont="1" applyBorder="1"/>
    <xf numFmtId="9" fontId="21" fillId="0" borderId="88" xfId="0" applyNumberFormat="1" applyFont="1" applyBorder="1"/>
    <xf numFmtId="9" fontId="21" fillId="0" borderId="157" xfId="0" applyNumberFormat="1" applyFont="1" applyBorder="1"/>
    <xf numFmtId="9" fontId="21" fillId="0" borderId="173" xfId="0" applyNumberFormat="1" applyFont="1" applyBorder="1"/>
    <xf numFmtId="0" fontId="28" fillId="0" borderId="111" xfId="0" applyFont="1" applyBorder="1" applyAlignment="1">
      <alignment horizontal="center" vertical="center"/>
    </xf>
    <xf numFmtId="0" fontId="21" fillId="0" borderId="90" xfId="0" applyFont="1" applyBorder="1"/>
    <xf numFmtId="0" fontId="21" fillId="0" borderId="81" xfId="0" applyFont="1" applyBorder="1"/>
    <xf numFmtId="0" fontId="21" fillId="0" borderId="81" xfId="0" applyFont="1" applyFill="1" applyBorder="1"/>
    <xf numFmtId="0" fontId="35" fillId="27" borderId="91" xfId="0" applyFont="1" applyFill="1" applyBorder="1"/>
    <xf numFmtId="0" fontId="28" fillId="0" borderId="3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1" fillId="0" borderId="91" xfId="0" applyFont="1" applyBorder="1"/>
    <xf numFmtId="0" fontId="28" fillId="0" borderId="92" xfId="0" applyFont="1" applyBorder="1" applyAlignment="1">
      <alignment vertical="center"/>
    </xf>
    <xf numFmtId="3" fontId="28" fillId="28" borderId="63" xfId="0" applyNumberFormat="1" applyFont="1" applyFill="1" applyBorder="1" applyAlignment="1">
      <alignment horizontal="center" vertical="center"/>
    </xf>
    <xf numFmtId="166" fontId="21" fillId="0" borderId="83" xfId="0" applyNumberFormat="1" applyFont="1" applyBorder="1"/>
    <xf numFmtId="166" fontId="21" fillId="0" borderId="82" xfId="0" applyNumberFormat="1" applyFont="1" applyBorder="1"/>
    <xf numFmtId="166" fontId="21" fillId="0" borderId="84" xfId="0" applyNumberFormat="1" applyFont="1" applyBorder="1"/>
    <xf numFmtId="166" fontId="28" fillId="0" borderId="85" xfId="0" applyNumberFormat="1" applyFont="1" applyBorder="1"/>
    <xf numFmtId="166" fontId="21" fillId="0" borderId="88" xfId="0" applyNumberFormat="1" applyFont="1" applyBorder="1"/>
    <xf numFmtId="166" fontId="21" fillId="0" borderId="157" xfId="0" applyNumberFormat="1" applyFont="1" applyBorder="1"/>
    <xf numFmtId="166" fontId="28" fillId="0" borderId="173" xfId="0" applyNumberFormat="1" applyFont="1" applyBorder="1"/>
    <xf numFmtId="166" fontId="21" fillId="0" borderId="50" xfId="0" applyNumberFormat="1" applyFont="1" applyBorder="1"/>
    <xf numFmtId="166" fontId="21" fillId="0" borderId="48" xfId="0" applyNumberFormat="1" applyFont="1" applyBorder="1"/>
    <xf numFmtId="166" fontId="21" fillId="0" borderId="66" xfId="0" applyNumberFormat="1" applyFont="1" applyBorder="1"/>
    <xf numFmtId="166" fontId="28" fillId="0" borderId="41" xfId="0" applyNumberFormat="1" applyFont="1" applyBorder="1"/>
    <xf numFmtId="166" fontId="21" fillId="0" borderId="43" xfId="0" applyNumberFormat="1" applyFont="1" applyBorder="1"/>
    <xf numFmtId="166" fontId="28" fillId="0" borderId="95" xfId="0" applyNumberFormat="1" applyFont="1" applyBorder="1"/>
    <xf numFmtId="166" fontId="28" fillId="0" borderId="38" xfId="0" applyNumberFormat="1" applyFont="1" applyBorder="1"/>
    <xf numFmtId="3" fontId="29" fillId="0" borderId="79" xfId="0" applyNumberFormat="1" applyFont="1" applyFill="1" applyBorder="1"/>
    <xf numFmtId="3" fontId="29" fillId="0" borderId="134" xfId="0" applyNumberFormat="1" applyFont="1" applyFill="1" applyBorder="1"/>
    <xf numFmtId="3" fontId="21" fillId="0" borderId="134" xfId="0" applyNumberFormat="1" applyFont="1" applyFill="1" applyBorder="1"/>
    <xf numFmtId="3" fontId="28" fillId="0" borderId="138" xfId="0" applyNumberFormat="1" applyFont="1" applyFill="1" applyBorder="1" applyAlignment="1">
      <alignment vertical="center"/>
    </xf>
    <xf numFmtId="3" fontId="21" fillId="0" borderId="121" xfId="0" applyNumberFormat="1" applyFont="1" applyFill="1" applyBorder="1"/>
    <xf numFmtId="3" fontId="28" fillId="0" borderId="138" xfId="0" applyNumberFormat="1" applyFont="1" applyFill="1" applyBorder="1"/>
    <xf numFmtId="3" fontId="29" fillId="0" borderId="79" xfId="54" applyNumberFormat="1" applyFont="1" applyFill="1" applyBorder="1"/>
    <xf numFmtId="3" fontId="21" fillId="0" borderId="142" xfId="0" applyNumberFormat="1" applyFont="1" applyFill="1" applyBorder="1"/>
    <xf numFmtId="3" fontId="39" fillId="0" borderId="138" xfId="54" applyNumberFormat="1" applyFont="1" applyFill="1" applyBorder="1"/>
    <xf numFmtId="3" fontId="28" fillId="0" borderId="138" xfId="54" applyNumberFormat="1" applyFont="1" applyFill="1" applyBorder="1"/>
    <xf numFmtId="3" fontId="28" fillId="0" borderId="161" xfId="0" applyNumberFormat="1" applyFont="1" applyFill="1" applyBorder="1"/>
    <xf numFmtId="3" fontId="28" fillId="0" borderId="146" xfId="0" applyNumberFormat="1" applyFont="1" applyFill="1" applyBorder="1"/>
    <xf numFmtId="165" fontId="21" fillId="0" borderId="0" xfId="54" applyNumberFormat="1" applyFont="1" applyFill="1" applyBorder="1"/>
    <xf numFmtId="166" fontId="29" fillId="0" borderId="66" xfId="0" applyNumberFormat="1" applyFont="1" applyFill="1" applyBorder="1"/>
    <xf numFmtId="166" fontId="21" fillId="0" borderId="66" xfId="0" applyNumberFormat="1" applyFont="1" applyFill="1" applyBorder="1"/>
    <xf numFmtId="166" fontId="21" fillId="0" borderId="50" xfId="0" applyNumberFormat="1" applyFont="1" applyFill="1" applyBorder="1"/>
    <xf numFmtId="166" fontId="21" fillId="0" borderId="48" xfId="0" applyNumberFormat="1" applyFont="1" applyFill="1" applyBorder="1"/>
    <xf numFmtId="166" fontId="28" fillId="0" borderId="41" xfId="0" applyNumberFormat="1" applyFont="1" applyFill="1" applyBorder="1"/>
    <xf numFmtId="166" fontId="21" fillId="0" borderId="176" xfId="0" applyNumberFormat="1" applyFont="1" applyFill="1" applyBorder="1"/>
    <xf numFmtId="166" fontId="28" fillId="0" borderId="38" xfId="0" applyNumberFormat="1" applyFont="1" applyFill="1" applyBorder="1"/>
    <xf numFmtId="166" fontId="21" fillId="0" borderId="41" xfId="0" applyNumberFormat="1" applyFont="1" applyFill="1" applyBorder="1"/>
    <xf numFmtId="166" fontId="21" fillId="0" borderId="95" xfId="0" applyNumberFormat="1" applyFont="1" applyFill="1" applyBorder="1"/>
    <xf numFmtId="0" fontId="28" fillId="0" borderId="0" xfId="0" applyFont="1" applyFill="1"/>
    <xf numFmtId="0" fontId="32" fillId="0" borderId="10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164" fontId="26" fillId="0" borderId="40" xfId="0" applyNumberFormat="1" applyFont="1" applyFill="1" applyBorder="1" applyAlignment="1">
      <alignment horizontal="center" vertical="center" wrapText="1"/>
    </xf>
    <xf numFmtId="164" fontId="32" fillId="0" borderId="4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/>
    <xf numFmtId="0" fontId="29" fillId="0" borderId="91" xfId="0" applyFont="1" applyFill="1" applyBorder="1" applyAlignment="1">
      <alignment horizontal="left" vertical="center" wrapText="1"/>
    </xf>
    <xf numFmtId="3" fontId="29" fillId="0" borderId="136" xfId="0" applyNumberFormat="1" applyFont="1" applyFill="1" applyBorder="1" applyAlignment="1">
      <alignment vertical="center" wrapText="1"/>
    </xf>
    <xf numFmtId="166" fontId="29" fillId="0" borderId="136" xfId="0" applyNumberFormat="1" applyFont="1" applyFill="1" applyBorder="1" applyAlignment="1">
      <alignment vertical="center" wrapText="1"/>
    </xf>
    <xf numFmtId="3" fontId="28" fillId="0" borderId="179" xfId="0" applyNumberFormat="1" applyFont="1" applyFill="1" applyBorder="1" applyAlignment="1">
      <alignment vertical="center" wrapText="1"/>
    </xf>
    <xf numFmtId="166" fontId="28" fillId="0" borderId="179" xfId="0" applyNumberFormat="1" applyFont="1" applyFill="1" applyBorder="1" applyAlignment="1">
      <alignment vertical="center" wrapText="1"/>
    </xf>
    <xf numFmtId="3" fontId="28" fillId="29" borderId="35" xfId="0" applyNumberFormat="1" applyFont="1" applyFill="1" applyBorder="1" applyAlignment="1">
      <alignment vertical="center" wrapText="1"/>
    </xf>
    <xf numFmtId="3" fontId="28" fillId="29" borderId="98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horizontal="center" vertical="center" wrapText="1"/>
    </xf>
    <xf numFmtId="166" fontId="21" fillId="0" borderId="73" xfId="90" applyNumberFormat="1" applyFont="1" applyFill="1" applyBorder="1" applyAlignment="1">
      <alignment horizontal="right"/>
    </xf>
    <xf numFmtId="166" fontId="21" fillId="0" borderId="17" xfId="90" applyNumberFormat="1" applyFont="1" applyFill="1" applyBorder="1" applyAlignment="1">
      <alignment horizontal="right"/>
    </xf>
    <xf numFmtId="166" fontId="29" fillId="0" borderId="51" xfId="90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horizontal="right"/>
    </xf>
    <xf numFmtId="166" fontId="21" fillId="0" borderId="51" xfId="90" applyNumberFormat="1" applyFont="1" applyFill="1" applyBorder="1" applyAlignment="1">
      <alignment horizontal="right"/>
    </xf>
    <xf numFmtId="166" fontId="21" fillId="0" borderId="74" xfId="90" applyNumberFormat="1" applyFont="1" applyFill="1" applyBorder="1" applyAlignment="1">
      <alignment horizontal="right"/>
    </xf>
    <xf numFmtId="166" fontId="28" fillId="29" borderId="15" xfId="90" applyNumberFormat="1" applyFont="1" applyFill="1" applyBorder="1" applyAlignment="1">
      <alignment horizontal="right"/>
    </xf>
    <xf numFmtId="166" fontId="28" fillId="0" borderId="74" xfId="90" applyNumberFormat="1" applyFont="1" applyFill="1" applyBorder="1" applyAlignment="1">
      <alignment horizontal="right"/>
    </xf>
    <xf numFmtId="166" fontId="28" fillId="0" borderId="32" xfId="90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wrapText="1"/>
    </xf>
    <xf numFmtId="166" fontId="21" fillId="0" borderId="73" xfId="90" applyNumberFormat="1" applyFont="1" applyFill="1" applyBorder="1" applyAlignment="1">
      <alignment wrapText="1"/>
    </xf>
    <xf numFmtId="166" fontId="21" fillId="0" borderId="51" xfId="90" applyNumberFormat="1" applyFont="1" applyFill="1" applyBorder="1" applyAlignment="1">
      <alignment wrapText="1"/>
    </xf>
    <xf numFmtId="166" fontId="21" fillId="0" borderId="17" xfId="90" applyNumberFormat="1" applyFont="1" applyFill="1" applyBorder="1" applyAlignment="1">
      <alignment wrapText="1"/>
    </xf>
    <xf numFmtId="166" fontId="29" fillId="0" borderId="17" xfId="90" applyNumberFormat="1" applyFont="1" applyFill="1" applyBorder="1" applyAlignment="1">
      <alignment wrapText="1"/>
    </xf>
    <xf numFmtId="166" fontId="29" fillId="0" borderId="51" xfId="90" applyNumberFormat="1" applyFont="1" applyFill="1" applyBorder="1" applyAlignment="1">
      <alignment wrapText="1"/>
    </xf>
    <xf numFmtId="166" fontId="28" fillId="29" borderId="51" xfId="90" applyNumberFormat="1" applyFont="1" applyFill="1" applyBorder="1" applyAlignment="1">
      <alignment wrapText="1"/>
    </xf>
    <xf numFmtId="166" fontId="28" fillId="0" borderId="32" xfId="90" applyNumberFormat="1" applyFont="1" applyFill="1" applyBorder="1" applyAlignment="1">
      <alignment wrapText="1"/>
    </xf>
    <xf numFmtId="166" fontId="28" fillId="0" borderId="0" xfId="90" applyNumberFormat="1" applyFont="1" applyFill="1" applyAlignment="1">
      <alignment wrapText="1"/>
    </xf>
    <xf numFmtId="166" fontId="28" fillId="0" borderId="145" xfId="90" applyNumberFormat="1" applyFont="1" applyFill="1" applyBorder="1" applyAlignment="1">
      <alignment vertical="center" wrapText="1"/>
    </xf>
    <xf numFmtId="166" fontId="21" fillId="0" borderId="0" xfId="90" applyNumberFormat="1" applyFont="1" applyFill="1" applyAlignment="1">
      <alignment wrapText="1"/>
    </xf>
    <xf numFmtId="166" fontId="21" fillId="0" borderId="74" xfId="90" applyNumberFormat="1" applyFont="1" applyFill="1" applyBorder="1" applyAlignment="1">
      <alignment wrapText="1"/>
    </xf>
    <xf numFmtId="166" fontId="28" fillId="29" borderId="15" xfId="90" applyNumberFormat="1" applyFont="1" applyFill="1" applyBorder="1" applyAlignment="1">
      <alignment wrapText="1"/>
    </xf>
    <xf numFmtId="166" fontId="28" fillId="0" borderId="74" xfId="90" applyNumberFormat="1" applyFont="1" applyFill="1" applyBorder="1" applyAlignment="1">
      <alignment wrapText="1"/>
    </xf>
    <xf numFmtId="166" fontId="29" fillId="0" borderId="73" xfId="90" applyNumberFormat="1" applyFont="1" applyFill="1" applyBorder="1" applyAlignment="1">
      <alignment wrapText="1"/>
    </xf>
    <xf numFmtId="166" fontId="28" fillId="0" borderId="32" xfId="90" applyNumberFormat="1" applyFont="1" applyFill="1" applyBorder="1" applyAlignment="1">
      <alignment vertical="center" wrapText="1"/>
    </xf>
    <xf numFmtId="0" fontId="28" fillId="0" borderId="103" xfId="0" applyFont="1" applyFill="1" applyBorder="1"/>
    <xf numFmtId="3" fontId="28" fillId="0" borderId="180" xfId="0" applyNumberFormat="1" applyFont="1" applyFill="1" applyBorder="1"/>
    <xf numFmtId="3" fontId="28" fillId="0" borderId="128" xfId="0" applyNumberFormat="1" applyFont="1" applyFill="1" applyBorder="1"/>
    <xf numFmtId="3" fontId="28" fillId="0" borderId="125" xfId="0" applyNumberFormat="1" applyFont="1" applyFill="1" applyBorder="1"/>
    <xf numFmtId="3" fontId="28" fillId="0" borderId="126" xfId="0" applyNumberFormat="1" applyFont="1" applyFill="1" applyBorder="1"/>
    <xf numFmtId="3" fontId="28" fillId="0" borderId="180" xfId="0" applyNumberFormat="1" applyFont="1" applyFill="1" applyBorder="1" applyAlignment="1"/>
    <xf numFmtId="166" fontId="21" fillId="0" borderId="149" xfId="0" applyNumberFormat="1" applyFont="1" applyFill="1" applyBorder="1" applyAlignment="1">
      <alignment vertical="center" wrapText="1"/>
    </xf>
    <xf numFmtId="3" fontId="42" fillId="0" borderId="65" xfId="0" applyNumberFormat="1" applyFont="1" applyBorder="1"/>
    <xf numFmtId="0" fontId="28" fillId="0" borderId="0" xfId="0" applyFont="1" applyFill="1" applyAlignment="1">
      <alignment horizontal="justify"/>
    </xf>
    <xf numFmtId="0" fontId="21" fillId="0" borderId="65" xfId="0" applyFont="1" applyFill="1" applyBorder="1" applyAlignment="1">
      <alignment horizontal="left" indent="6"/>
    </xf>
    <xf numFmtId="0" fontId="21" fillId="0" borderId="0" xfId="0" applyFont="1" applyFill="1" applyAlignment="1">
      <alignment horizontal="justify"/>
    </xf>
    <xf numFmtId="0" fontId="21" fillId="0" borderId="64" xfId="0" applyFont="1" applyFill="1" applyBorder="1" applyAlignment="1">
      <alignment horizontal="left" indent="6"/>
    </xf>
    <xf numFmtId="0" fontId="21" fillId="0" borderId="53" xfId="0" applyFont="1" applyFill="1" applyBorder="1" applyAlignment="1">
      <alignment horizontal="left" indent="6"/>
    </xf>
    <xf numFmtId="164" fontId="26" fillId="0" borderId="41" xfId="0" applyNumberFormat="1" applyFont="1" applyFill="1" applyBorder="1" applyAlignment="1">
      <alignment horizontal="center" vertical="center" wrapText="1"/>
    </xf>
    <xf numFmtId="164" fontId="32" fillId="0" borderId="50" xfId="0" applyNumberFormat="1" applyFont="1" applyFill="1" applyBorder="1" applyAlignment="1">
      <alignment horizontal="center" vertical="center" wrapText="1"/>
    </xf>
    <xf numFmtId="0" fontId="33" fillId="0" borderId="177" xfId="0" applyFont="1" applyFill="1" applyBorder="1" applyAlignment="1">
      <alignment horizontal="left" vertical="center"/>
    </xf>
    <xf numFmtId="164" fontId="33" fillId="0" borderId="178" xfId="0" applyNumberFormat="1" applyFont="1" applyFill="1" applyBorder="1" applyAlignment="1">
      <alignment vertical="center" wrapText="1"/>
    </xf>
    <xf numFmtId="0" fontId="26" fillId="0" borderId="81" xfId="0" applyFont="1" applyFill="1" applyBorder="1" applyAlignment="1">
      <alignment vertical="center" wrapText="1"/>
    </xf>
    <xf numFmtId="0" fontId="26" fillId="0" borderId="111" xfId="0" applyFont="1" applyFill="1" applyBorder="1" applyAlignment="1">
      <alignment vertical="center" wrapText="1"/>
    </xf>
    <xf numFmtId="0" fontId="32" fillId="0" borderId="60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vertical="center" wrapText="1"/>
    </xf>
    <xf numFmtId="0" fontId="32" fillId="0" borderId="92" xfId="0" applyFont="1" applyFill="1" applyBorder="1" applyAlignment="1">
      <alignment vertical="center" wrapText="1"/>
    </xf>
    <xf numFmtId="3" fontId="32" fillId="0" borderId="94" xfId="0" applyNumberFormat="1" applyFont="1" applyFill="1" applyBorder="1" applyAlignment="1">
      <alignment horizontal="right" vertical="center" wrapText="1"/>
    </xf>
    <xf numFmtId="0" fontId="32" fillId="0" borderId="104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left" vertical="center" wrapText="1" indent="5"/>
    </xf>
    <xf numFmtId="3" fontId="43" fillId="0" borderId="0" xfId="0" applyNumberFormat="1" applyFont="1" applyFill="1" applyBorder="1"/>
    <xf numFmtId="0" fontId="43" fillId="0" borderId="0" xfId="0" applyFont="1" applyFill="1" applyBorder="1"/>
    <xf numFmtId="3" fontId="44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/>
    <xf numFmtId="3" fontId="28" fillId="0" borderId="158" xfId="54" applyNumberFormat="1" applyFont="1" applyFill="1" applyBorder="1" applyAlignment="1">
      <alignment horizontal="right"/>
    </xf>
    <xf numFmtId="3" fontId="21" fillId="0" borderId="23" xfId="54" applyNumberFormat="1" applyFont="1" applyFill="1" applyBorder="1" applyAlignment="1">
      <alignment horizontal="right"/>
    </xf>
    <xf numFmtId="3" fontId="21" fillId="0" borderId="35" xfId="54" applyNumberFormat="1" applyFont="1" applyFill="1" applyBorder="1" applyAlignment="1">
      <alignment horizontal="right"/>
    </xf>
    <xf numFmtId="164" fontId="26" fillId="0" borderId="48" xfId="0" applyNumberFormat="1" applyFont="1" applyFill="1" applyBorder="1" applyAlignment="1">
      <alignment vertical="center" wrapText="1"/>
    </xf>
    <xf numFmtId="164" fontId="33" fillId="0" borderId="181" xfId="0" applyNumberFormat="1" applyFont="1" applyFill="1" applyBorder="1" applyAlignment="1">
      <alignment vertical="center" wrapText="1"/>
    </xf>
    <xf numFmtId="3" fontId="26" fillId="0" borderId="65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/>
    <xf numFmtId="0" fontId="21" fillId="0" borderId="0" xfId="0" applyFont="1" applyFill="1" applyBorder="1" applyAlignment="1">
      <alignment horizontal="left" wrapText="1"/>
    </xf>
    <xf numFmtId="3" fontId="29" fillId="0" borderId="20" xfId="0" applyNumberFormat="1" applyFont="1" applyFill="1" applyBorder="1" applyAlignment="1">
      <alignment vertical="center" wrapText="1"/>
    </xf>
    <xf numFmtId="3" fontId="29" fillId="0" borderId="24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42" fillId="0" borderId="0" xfId="0" applyNumberFormat="1" applyFont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justify"/>
    </xf>
    <xf numFmtId="3" fontId="26" fillId="0" borderId="0" xfId="0" applyNumberFormat="1" applyFont="1" applyFill="1" applyAlignment="1">
      <alignment horizontal="left" vertical="center"/>
    </xf>
    <xf numFmtId="3" fontId="42" fillId="0" borderId="65" xfId="0" applyNumberFormat="1" applyFont="1" applyFill="1" applyBorder="1"/>
    <xf numFmtId="1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/>
    <xf numFmtId="0" fontId="46" fillId="0" borderId="0" xfId="0" applyFont="1" applyFill="1" applyBorder="1"/>
    <xf numFmtId="0" fontId="36" fillId="0" borderId="91" xfId="75" applyFont="1" applyFill="1" applyBorder="1" applyAlignment="1">
      <alignment horizontal="left" vertical="center" wrapText="1"/>
    </xf>
    <xf numFmtId="0" fontId="21" fillId="0" borderId="47" xfId="75" applyFont="1" applyFill="1" applyBorder="1" applyAlignment="1">
      <alignment horizontal="left" vertical="center" wrapText="1"/>
    </xf>
    <xf numFmtId="0" fontId="21" fillId="0" borderId="81" xfId="0" applyFont="1" applyBorder="1" applyAlignment="1">
      <alignment wrapText="1"/>
    </xf>
    <xf numFmtId="0" fontId="21" fillId="0" borderId="13" xfId="0" applyFont="1" applyBorder="1" applyAlignment="1">
      <alignment vertical="center"/>
    </xf>
    <xf numFmtId="0" fontId="21" fillId="0" borderId="90" xfId="0" applyFont="1" applyFill="1" applyBorder="1" applyAlignment="1">
      <alignment horizontal="left" vertical="center" wrapText="1"/>
    </xf>
    <xf numFmtId="3" fontId="21" fillId="0" borderId="182" xfId="0" applyNumberFormat="1" applyFont="1" applyFill="1" applyBorder="1" applyAlignment="1">
      <alignment vertical="center" wrapText="1"/>
    </xf>
    <xf numFmtId="3" fontId="21" fillId="0" borderId="183" xfId="0" applyNumberFormat="1" applyFont="1" applyFill="1" applyBorder="1" applyAlignment="1">
      <alignment vertical="center" wrapText="1"/>
    </xf>
    <xf numFmtId="0" fontId="32" fillId="0" borderId="68" xfId="0" applyFont="1" applyFill="1" applyBorder="1" applyAlignment="1">
      <alignment vertical="center" wrapText="1"/>
    </xf>
    <xf numFmtId="3" fontId="32" fillId="0" borderId="42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3" fontId="32" fillId="0" borderId="4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 wrapText="1"/>
    </xf>
    <xf numFmtId="3" fontId="26" fillId="0" borderId="49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vertical="center" wrapText="1"/>
    </xf>
    <xf numFmtId="3" fontId="26" fillId="0" borderId="89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vertical="center" wrapText="1"/>
    </xf>
    <xf numFmtId="3" fontId="32" fillId="0" borderId="37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/>
    </xf>
    <xf numFmtId="169" fontId="26" fillId="0" borderId="80" xfId="0" applyNumberFormat="1" applyFont="1" applyFill="1" applyBorder="1" applyAlignment="1">
      <alignment horizontal="center" vertical="center" wrapText="1"/>
    </xf>
    <xf numFmtId="3" fontId="26" fillId="0" borderId="184" xfId="0" applyNumberFormat="1" applyFont="1" applyFill="1" applyBorder="1" applyAlignment="1">
      <alignment horizontal="center" vertical="center" wrapText="1"/>
    </xf>
    <xf numFmtId="170" fontId="26" fillId="0" borderId="65" xfId="0" applyNumberFormat="1" applyFont="1" applyFill="1" applyBorder="1" applyAlignment="1">
      <alignment vertical="center"/>
    </xf>
    <xf numFmtId="170" fontId="26" fillId="0" borderId="65" xfId="0" applyNumberFormat="1" applyFont="1" applyFill="1" applyBorder="1" applyAlignment="1">
      <alignment vertical="center" shrinkToFit="1"/>
    </xf>
    <xf numFmtId="3" fontId="26" fillId="0" borderId="65" xfId="0" applyNumberFormat="1" applyFont="1" applyFill="1" applyBorder="1" applyAlignment="1">
      <alignment horizontal="right" vertical="center" wrapText="1"/>
    </xf>
    <xf numFmtId="3" fontId="26" fillId="0" borderId="48" xfId="0" applyNumberFormat="1" applyFont="1" applyFill="1" applyBorder="1" applyAlignment="1">
      <alignment vertical="center"/>
    </xf>
    <xf numFmtId="3" fontId="26" fillId="0" borderId="65" xfId="0" applyNumberFormat="1" applyFont="1" applyFill="1" applyBorder="1" applyAlignment="1">
      <alignment vertical="center"/>
    </xf>
    <xf numFmtId="165" fontId="26" fillId="0" borderId="65" xfId="0" applyNumberFormat="1" applyFont="1" applyFill="1" applyBorder="1" applyAlignment="1">
      <alignment vertical="center"/>
    </xf>
    <xf numFmtId="165" fontId="26" fillId="0" borderId="65" xfId="0" applyNumberFormat="1" applyFont="1" applyFill="1" applyBorder="1" applyAlignment="1">
      <alignment vertical="center" shrinkToFit="1"/>
    </xf>
    <xf numFmtId="3" fontId="26" fillId="0" borderId="64" xfId="0" applyNumberFormat="1" applyFont="1" applyFill="1" applyBorder="1" applyAlignment="1">
      <alignment vertical="center"/>
    </xf>
    <xf numFmtId="3" fontId="26" fillId="0" borderId="64" xfId="0" applyNumberFormat="1" applyFont="1" applyFill="1" applyBorder="1" applyAlignment="1">
      <alignment horizontal="right" vertical="center"/>
    </xf>
    <xf numFmtId="3" fontId="26" fillId="0" borderId="66" xfId="0" applyNumberFormat="1" applyFont="1" applyFill="1" applyBorder="1" applyAlignment="1">
      <alignment vertical="center"/>
    </xf>
    <xf numFmtId="4" fontId="26" fillId="0" borderId="94" xfId="0" applyNumberFormat="1" applyFont="1" applyFill="1" applyBorder="1" applyAlignment="1">
      <alignment horizontal="right" vertical="center"/>
    </xf>
    <xf numFmtId="3" fontId="26" fillId="0" borderId="94" xfId="0" applyNumberFormat="1" applyFont="1" applyFill="1" applyBorder="1" applyAlignment="1">
      <alignment horizontal="right" vertical="center"/>
    </xf>
    <xf numFmtId="0" fontId="26" fillId="0" borderId="94" xfId="0" applyFont="1" applyFill="1" applyBorder="1" applyAlignment="1">
      <alignment vertical="center"/>
    </xf>
    <xf numFmtId="3" fontId="32" fillId="0" borderId="95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right"/>
    </xf>
    <xf numFmtId="3" fontId="28" fillId="0" borderId="33" xfId="54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wrapText="1"/>
    </xf>
    <xf numFmtId="1" fontId="32" fillId="0" borderId="108" xfId="0" applyNumberFormat="1" applyFont="1" applyFill="1" applyBorder="1" applyAlignment="1">
      <alignment horizontal="center" vertical="center" wrapText="1"/>
    </xf>
    <xf numFmtId="3" fontId="26" fillId="0" borderId="88" xfId="0" applyNumberFormat="1" applyFont="1" applyFill="1" applyBorder="1" applyAlignment="1">
      <alignment horizontal="right" vertical="center"/>
    </xf>
    <xf numFmtId="3" fontId="26" fillId="0" borderId="82" xfId="0" applyNumberFormat="1" applyFont="1" applyFill="1" applyBorder="1" applyAlignment="1">
      <alignment horizontal="right" vertical="center"/>
    </xf>
    <xf numFmtId="3" fontId="26" fillId="0" borderId="84" xfId="0" applyNumberFormat="1" applyFont="1" applyFill="1" applyBorder="1" applyAlignment="1">
      <alignment horizontal="right" vertical="center"/>
    </xf>
    <xf numFmtId="3" fontId="32" fillId="0" borderId="157" xfId="0" applyNumberFormat="1" applyFont="1" applyFill="1" applyBorder="1" applyAlignment="1">
      <alignment horizontal="right" vertical="center"/>
    </xf>
    <xf numFmtId="3" fontId="32" fillId="0" borderId="88" xfId="0" applyNumberFormat="1" applyFont="1" applyFill="1" applyBorder="1" applyAlignment="1">
      <alignment horizontal="right" vertical="center"/>
    </xf>
    <xf numFmtId="3" fontId="26" fillId="0" borderId="83" xfId="0" applyNumberFormat="1" applyFont="1" applyFill="1" applyBorder="1" applyAlignment="1">
      <alignment horizontal="right" vertical="center"/>
    </xf>
    <xf numFmtId="3" fontId="26" fillId="0" borderId="116" xfId="0" applyNumberFormat="1" applyFont="1" applyFill="1" applyBorder="1" applyAlignment="1">
      <alignment horizontal="right" vertical="center"/>
    </xf>
    <xf numFmtId="3" fontId="26" fillId="0" borderId="186" xfId="0" applyNumberFormat="1" applyFont="1" applyFill="1" applyBorder="1" applyAlignment="1">
      <alignment horizontal="right" vertical="center"/>
    </xf>
    <xf numFmtId="3" fontId="32" fillId="0" borderId="85" xfId="0" applyNumberFormat="1" applyFont="1" applyFill="1" applyBorder="1" applyAlignment="1">
      <alignment horizontal="right" vertical="center"/>
    </xf>
    <xf numFmtId="3" fontId="32" fillId="0" borderId="173" xfId="0" applyNumberFormat="1" applyFont="1" applyFill="1" applyBorder="1" applyAlignment="1">
      <alignment horizontal="right" vertical="center"/>
    </xf>
    <xf numFmtId="0" fontId="36" fillId="0" borderId="65" xfId="75" applyFont="1" applyFill="1" applyBorder="1" applyAlignment="1">
      <alignment vertical="center"/>
    </xf>
    <xf numFmtId="3" fontId="35" fillId="0" borderId="0" xfId="0" applyNumberFormat="1" applyFont="1" applyFill="1" applyBorder="1"/>
    <xf numFmtId="0" fontId="35" fillId="0" borderId="0" xfId="0" applyFont="1" applyFill="1" applyBorder="1"/>
    <xf numFmtId="10" fontId="35" fillId="0" borderId="0" xfId="0" applyNumberFormat="1" applyFont="1" applyFill="1" applyBorder="1"/>
    <xf numFmtId="2" fontId="35" fillId="0" borderId="0" xfId="0" applyNumberFormat="1" applyFont="1" applyFill="1" applyBorder="1"/>
    <xf numFmtId="3" fontId="21" fillId="30" borderId="0" xfId="0" applyNumberFormat="1" applyFont="1" applyFill="1" applyAlignment="1">
      <alignment vertical="center" wrapText="1"/>
    </xf>
    <xf numFmtId="3" fontId="21" fillId="30" borderId="0" xfId="90" applyNumberFormat="1" applyFont="1" applyFill="1" applyAlignment="1">
      <alignment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10" fontId="26" fillId="0" borderId="48" xfId="0" applyNumberFormat="1" applyFont="1" applyFill="1" applyBorder="1" applyAlignment="1">
      <alignment horizontal="right" vertical="center" wrapText="1"/>
    </xf>
    <xf numFmtId="3" fontId="32" fillId="0" borderId="184" xfId="0" applyNumberFormat="1" applyFont="1" applyFill="1" applyBorder="1" applyAlignment="1">
      <alignment vertical="center"/>
    </xf>
    <xf numFmtId="3" fontId="26" fillId="0" borderId="187" xfId="0" applyNumberFormat="1" applyFont="1" applyFill="1" applyBorder="1" applyAlignment="1">
      <alignment vertical="center"/>
    </xf>
    <xf numFmtId="3" fontId="26" fillId="0" borderId="41" xfId="0" applyNumberFormat="1" applyFont="1" applyFill="1" applyBorder="1" applyAlignment="1">
      <alignment vertical="center"/>
    </xf>
    <xf numFmtId="3" fontId="26" fillId="0" borderId="43" xfId="0" applyNumberFormat="1" applyFont="1" applyFill="1" applyBorder="1" applyAlignment="1">
      <alignment vertical="center"/>
    </xf>
    <xf numFmtId="3" fontId="26" fillId="0" borderId="188" xfId="0" applyNumberFormat="1" applyFont="1" applyFill="1" applyBorder="1" applyAlignment="1">
      <alignment vertical="center"/>
    </xf>
    <xf numFmtId="10" fontId="32" fillId="0" borderId="38" xfId="0" applyNumberFormat="1" applyFont="1" applyFill="1" applyBorder="1" applyAlignment="1">
      <alignment vertical="center"/>
    </xf>
    <xf numFmtId="3" fontId="21" fillId="0" borderId="0" xfId="0" applyNumberFormat="1" applyFont="1" applyBorder="1"/>
    <xf numFmtId="10" fontId="21" fillId="0" borderId="0" xfId="0" applyNumberFormat="1" applyFont="1" applyFill="1" applyBorder="1"/>
    <xf numFmtId="3" fontId="47" fillId="0" borderId="0" xfId="0" applyNumberFormat="1" applyFont="1" applyFill="1" applyBorder="1"/>
    <xf numFmtId="4" fontId="21" fillId="0" borderId="36" xfId="0" applyNumberFormat="1" applyFont="1" applyFill="1" applyBorder="1" applyAlignment="1">
      <alignment vertical="center" wrapText="1"/>
    </xf>
    <xf numFmtId="4" fontId="21" fillId="0" borderId="119" xfId="0" applyNumberFormat="1" applyFont="1" applyFill="1" applyBorder="1" applyAlignment="1">
      <alignment vertical="center" wrapText="1"/>
    </xf>
    <xf numFmtId="4" fontId="21" fillId="0" borderId="123" xfId="0" applyNumberFormat="1" applyFont="1" applyFill="1" applyBorder="1" applyAlignment="1">
      <alignment vertical="center" wrapText="1"/>
    </xf>
    <xf numFmtId="0" fontId="29" fillId="0" borderId="114" xfId="0" applyFont="1" applyFill="1" applyBorder="1" applyAlignment="1">
      <alignment horizontal="left" vertical="center"/>
    </xf>
    <xf numFmtId="0" fontId="29" fillId="0" borderId="89" xfId="0" applyFont="1" applyFill="1" applyBorder="1" applyAlignment="1">
      <alignment horizontal="left" vertical="center" wrapText="1" indent="5"/>
    </xf>
    <xf numFmtId="3" fontId="29" fillId="0" borderId="141" xfId="54" applyNumberFormat="1" applyFont="1" applyFill="1" applyBorder="1"/>
    <xf numFmtId="3" fontId="29" fillId="0" borderId="98" xfId="0" applyNumberFormat="1" applyFont="1" applyFill="1" applyBorder="1"/>
    <xf numFmtId="3" fontId="29" fillId="0" borderId="142" xfId="0" applyNumberFormat="1" applyFont="1" applyFill="1" applyBorder="1"/>
    <xf numFmtId="10" fontId="46" fillId="0" borderId="0" xfId="0" applyNumberFormat="1" applyFont="1" applyFill="1" applyBorder="1"/>
    <xf numFmtId="2" fontId="46" fillId="0" borderId="0" xfId="0" applyNumberFormat="1" applyFont="1" applyFill="1" applyBorder="1"/>
    <xf numFmtId="1" fontId="46" fillId="0" borderId="0" xfId="0" applyNumberFormat="1" applyFont="1" applyFill="1" applyBorder="1"/>
    <xf numFmtId="3" fontId="48" fillId="0" borderId="0" xfId="0" applyNumberFormat="1" applyFont="1" applyFill="1" applyBorder="1"/>
    <xf numFmtId="3" fontId="48" fillId="0" borderId="0" xfId="0" applyNumberFormat="1" applyFont="1" applyFill="1" applyBorder="1" applyAlignment="1">
      <alignment wrapText="1"/>
    </xf>
    <xf numFmtId="10" fontId="46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horizontal="right"/>
    </xf>
    <xf numFmtId="166" fontId="21" fillId="0" borderId="73" xfId="90" applyNumberFormat="1" applyFont="1" applyFill="1" applyBorder="1" applyAlignment="1">
      <alignment horizontal="right" vertical="center"/>
    </xf>
    <xf numFmtId="166" fontId="21" fillId="0" borderId="73" xfId="90" applyNumberFormat="1" applyFont="1" applyFill="1" applyBorder="1" applyAlignment="1">
      <alignment vertical="center" wrapText="1"/>
    </xf>
    <xf numFmtId="3" fontId="29" fillId="0" borderId="36" xfId="0" applyNumberFormat="1" applyFont="1" applyFill="1" applyBorder="1" applyAlignment="1">
      <alignment vertical="center" wrapText="1"/>
    </xf>
    <xf numFmtId="0" fontId="38" fillId="0" borderId="49" xfId="75" applyFont="1" applyFill="1" applyBorder="1" applyAlignment="1">
      <alignment vertical="center" wrapText="1"/>
    </xf>
    <xf numFmtId="3" fontId="28" fillId="0" borderId="76" xfId="54" applyNumberFormat="1" applyFont="1" applyFill="1" applyBorder="1" applyAlignment="1">
      <alignment horizontal="center" vertical="center" wrapText="1"/>
    </xf>
    <xf numFmtId="3" fontId="28" fillId="0" borderId="100" xfId="54" applyNumberFormat="1" applyFont="1" applyFill="1" applyBorder="1" applyAlignment="1">
      <alignment horizontal="center" vertical="center" wrapText="1"/>
    </xf>
    <xf numFmtId="3" fontId="28" fillId="0" borderId="87" xfId="54" applyNumberFormat="1" applyFont="1" applyFill="1" applyBorder="1" applyAlignment="1">
      <alignment horizontal="center" vertical="center" wrapText="1"/>
    </xf>
    <xf numFmtId="3" fontId="28" fillId="0" borderId="101" xfId="0" applyNumberFormat="1" applyFont="1" applyFill="1" applyBorder="1" applyAlignment="1">
      <alignment horizontal="center" vertical="center" wrapText="1"/>
    </xf>
    <xf numFmtId="3" fontId="28" fillId="0" borderId="125" xfId="0" applyNumberFormat="1" applyFont="1" applyFill="1" applyBorder="1" applyAlignment="1">
      <alignment horizontal="center" vertical="center" wrapText="1"/>
    </xf>
    <xf numFmtId="3" fontId="28" fillId="0" borderId="102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4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72" xfId="0" applyFont="1" applyFill="1" applyBorder="1" applyAlignment="1">
      <alignment horizontal="center" wrapText="1"/>
    </xf>
    <xf numFmtId="0" fontId="28" fillId="0" borderId="111" xfId="75" applyFont="1" applyFill="1" applyBorder="1" applyAlignment="1">
      <alignment horizontal="center" vertical="center" wrapText="1"/>
    </xf>
    <xf numFmtId="0" fontId="28" fillId="0" borderId="39" xfId="75" applyFont="1" applyFill="1" applyBorder="1" applyAlignment="1">
      <alignment horizontal="center" vertical="center" wrapText="1"/>
    </xf>
    <xf numFmtId="0" fontId="28" fillId="0" borderId="115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3" fontId="28" fillId="0" borderId="77" xfId="54" applyNumberFormat="1" applyFont="1" applyFill="1" applyBorder="1" applyAlignment="1">
      <alignment horizontal="center" vertical="center" wrapText="1"/>
    </xf>
    <xf numFmtId="3" fontId="28" fillId="0" borderId="148" xfId="54" applyNumberFormat="1" applyFont="1" applyFill="1" applyBorder="1" applyAlignment="1">
      <alignment horizontal="center" vertical="center" wrapText="1"/>
    </xf>
    <xf numFmtId="3" fontId="28" fillId="0" borderId="96" xfId="54" applyNumberFormat="1" applyFont="1" applyFill="1" applyBorder="1" applyAlignment="1">
      <alignment horizontal="center" vertical="center" wrapText="1"/>
    </xf>
    <xf numFmtId="3" fontId="28" fillId="0" borderId="150" xfId="5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5" fontId="28" fillId="0" borderId="112" xfId="54" applyNumberFormat="1" applyFont="1" applyFill="1" applyBorder="1" applyAlignment="1">
      <alignment horizontal="center" vertical="center" wrapText="1"/>
    </xf>
    <xf numFmtId="165" fontId="28" fillId="0" borderId="175" xfId="54" applyNumberFormat="1" applyFont="1" applyFill="1" applyBorder="1" applyAlignment="1">
      <alignment horizontal="center" vertical="center" wrapText="1"/>
    </xf>
    <xf numFmtId="3" fontId="28" fillId="0" borderId="174" xfId="54" applyNumberFormat="1" applyFont="1" applyFill="1" applyBorder="1" applyAlignment="1">
      <alignment horizontal="center" vertical="center" wrapText="1"/>
    </xf>
    <xf numFmtId="3" fontId="28" fillId="0" borderId="130" xfId="54" applyNumberFormat="1" applyFont="1" applyFill="1" applyBorder="1" applyAlignment="1">
      <alignment horizontal="center" vertical="center" wrapText="1"/>
    </xf>
    <xf numFmtId="0" fontId="28" fillId="0" borderId="58" xfId="75" applyFont="1" applyFill="1" applyBorder="1" applyAlignment="1">
      <alignment horizontal="center" vertical="center" wrapText="1"/>
    </xf>
    <xf numFmtId="0" fontId="28" fillId="0" borderId="59" xfId="75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28" fillId="0" borderId="163" xfId="0" applyFont="1" applyFill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127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166" fontId="28" fillId="0" borderId="124" xfId="0" applyNumberFormat="1" applyFont="1" applyFill="1" applyBorder="1" applyAlignment="1">
      <alignment horizontal="center" vertical="center" wrapText="1"/>
    </xf>
    <xf numFmtId="166" fontId="28" fillId="0" borderId="125" xfId="0" applyNumberFormat="1" applyFont="1" applyFill="1" applyBorder="1" applyAlignment="1">
      <alignment horizontal="center" vertical="center" wrapText="1"/>
    </xf>
    <xf numFmtId="166" fontId="28" fillId="0" borderId="127" xfId="0" applyNumberFormat="1" applyFont="1" applyFill="1" applyBorder="1" applyAlignment="1">
      <alignment horizontal="center" vertical="center" wrapText="1"/>
    </xf>
    <xf numFmtId="166" fontId="28" fillId="0" borderId="102" xfId="0" applyNumberFormat="1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3" fontId="28" fillId="0" borderId="124" xfId="0" applyNumberFormat="1" applyFont="1" applyFill="1" applyBorder="1" applyAlignment="1">
      <alignment horizontal="center" vertical="center" wrapText="1"/>
    </xf>
    <xf numFmtId="3" fontId="28" fillId="0" borderId="126" xfId="0" applyNumberFormat="1" applyFont="1" applyFill="1" applyBorder="1" applyAlignment="1">
      <alignment horizontal="center" vertical="center" wrapText="1"/>
    </xf>
    <xf numFmtId="170" fontId="26" fillId="0" borderId="82" xfId="0" applyNumberFormat="1" applyFont="1" applyFill="1" applyBorder="1" applyAlignment="1">
      <alignment horizontal="center" vertical="center" shrinkToFit="1"/>
    </xf>
    <xf numFmtId="170" fontId="26" fillId="0" borderId="46" xfId="0" applyNumberFormat="1" applyFont="1" applyFill="1" applyBorder="1" applyAlignment="1">
      <alignment horizontal="center" vertical="center" shrinkToFit="1"/>
    </xf>
    <xf numFmtId="170" fontId="26" fillId="0" borderId="19" xfId="0" applyNumberFormat="1" applyFont="1" applyFill="1" applyBorder="1" applyAlignment="1">
      <alignment horizontal="center" vertical="center" shrinkToFit="1"/>
    </xf>
    <xf numFmtId="0" fontId="26" fillId="0" borderId="91" xfId="0" applyFont="1" applyFill="1" applyBorder="1" applyAlignment="1">
      <alignment horizontal="left" vertical="center" wrapText="1"/>
    </xf>
    <xf numFmtId="0" fontId="26" fillId="0" borderId="185" xfId="0" applyFont="1" applyFill="1" applyBorder="1" applyAlignment="1">
      <alignment horizontal="left" vertical="center" wrapText="1"/>
    </xf>
    <xf numFmtId="170" fontId="26" fillId="0" borderId="82" xfId="0" applyNumberFormat="1" applyFont="1" applyFill="1" applyBorder="1" applyAlignment="1">
      <alignment horizontal="center" vertical="center" wrapText="1" shrinkToFit="1"/>
    </xf>
    <xf numFmtId="170" fontId="26" fillId="0" borderId="46" xfId="0" applyNumberFormat="1" applyFont="1" applyFill="1" applyBorder="1" applyAlignment="1">
      <alignment horizontal="center" vertical="center" wrapText="1" shrinkToFit="1"/>
    </xf>
    <xf numFmtId="170" fontId="26" fillId="0" borderId="19" xfId="0" applyNumberFormat="1" applyFont="1" applyFill="1" applyBorder="1" applyAlignment="1">
      <alignment horizontal="center" vertical="center" wrapText="1" shrinkToFit="1"/>
    </xf>
    <xf numFmtId="0" fontId="32" fillId="0" borderId="108" xfId="0" applyFont="1" applyFill="1" applyBorder="1" applyAlignment="1">
      <alignment horizontal="center" vertical="center" wrapText="1"/>
    </xf>
    <xf numFmtId="0" fontId="32" fillId="0" borderId="107" xfId="0" applyFont="1" applyFill="1" applyBorder="1" applyAlignment="1">
      <alignment horizontal="center" vertical="center" wrapText="1"/>
    </xf>
  </cellXfs>
  <cellStyles count="92">
    <cellStyle name="1. jelölőszín" xfId="64" builtinId="29" customBuiltin="1"/>
    <cellStyle name="2. jelölőszín" xfId="65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6" builtinId="37" customBuiltin="1"/>
    <cellStyle name="4. jelölőszín" xfId="67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68" builtinId="45" customBuiltin="1"/>
    <cellStyle name="6. jelölőszín" xfId="69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5"/>
    <cellStyle name="Normál 3" xfId="76"/>
    <cellStyle name="Normál 4" xfId="77"/>
    <cellStyle name="Normál_CSP2005-KTG-1" xfId="78"/>
    <cellStyle name="Normal_KARSZJ3" xfId="79"/>
    <cellStyle name="Normál_SEGEDLETEK" xfId="91"/>
    <cellStyle name="Note" xfId="80"/>
    <cellStyle name="Output" xfId="81"/>
    <cellStyle name="Összesen" xfId="82" builtinId="25" customBuiltin="1"/>
    <cellStyle name="Rossz" xfId="83" builtinId="27" customBuiltin="1"/>
    <cellStyle name="Semleges" xfId="84" builtinId="28" customBuiltin="1"/>
    <cellStyle name="Számítás" xfId="85" builtinId="22" customBuiltin="1"/>
    <cellStyle name="Százalék" xfId="90" builtinId="5"/>
    <cellStyle name="Százalék 2" xfId="86"/>
    <cellStyle name="Title" xfId="87"/>
    <cellStyle name="Total" xfId="88"/>
    <cellStyle name="Warning Text" xfId="89"/>
  </cellStyles>
  <dxfs count="0"/>
  <tableStyles count="0" defaultTableStyle="TableStyleMedium9" defaultPivotStyle="PivotStyleLight16"/>
  <colors>
    <mruColors>
      <color rgb="FF3399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Public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ocuments\TKT\2020.&#233;vi%20koncepci&#243;\2019%20&#233;vi%20k&#246;lts&#233;gvet&#233;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0.&#233;vi%20k&#246;lts&#233;gvet&#233;s\2020%20&#233;vi%20k&#246;lts&#233;gvet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/>
      <sheetData sheetId="1">
        <row r="6">
          <cell r="H6">
            <v>147398</v>
          </cell>
        </row>
        <row r="9">
          <cell r="H9">
            <v>0</v>
          </cell>
        </row>
        <row r="10">
          <cell r="H10">
            <v>0</v>
          </cell>
        </row>
      </sheetData>
      <sheetData sheetId="2">
        <row r="7">
          <cell r="D7">
            <v>1684</v>
          </cell>
        </row>
      </sheetData>
      <sheetData sheetId="3">
        <row r="13">
          <cell r="S13">
            <v>300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10818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/>
      <sheetData sheetId="1"/>
      <sheetData sheetId="2"/>
      <sheetData sheetId="3">
        <row r="29">
          <cell r="D29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M26"/>
  <sheetViews>
    <sheetView tabSelected="1" zoomScaleNormal="100" workbookViewId="0">
      <selection activeCell="H11" sqref="H11"/>
    </sheetView>
  </sheetViews>
  <sheetFormatPr defaultColWidth="9.140625" defaultRowHeight="12.75" x14ac:dyDescent="0.2"/>
  <cols>
    <col min="1" max="1" width="37.7109375" style="84" customWidth="1"/>
    <col min="2" max="5" width="11.28515625" style="84" customWidth="1"/>
    <col min="6" max="6" width="8" style="84" customWidth="1"/>
    <col min="7" max="7" width="37.7109375" style="84" customWidth="1"/>
    <col min="8" max="11" width="11.28515625" style="84" customWidth="1"/>
    <col min="12" max="12" width="7.85546875" style="84" customWidth="1"/>
    <col min="13" max="16384" width="9.140625" style="84"/>
  </cols>
  <sheetData>
    <row r="1" spans="1:13" ht="42.75" customHeight="1" x14ac:dyDescent="0.2">
      <c r="A1" s="122" t="s">
        <v>22</v>
      </c>
      <c r="B1" s="125" t="s">
        <v>400</v>
      </c>
      <c r="C1" s="125" t="s">
        <v>407</v>
      </c>
      <c r="D1" s="129" t="s">
        <v>408</v>
      </c>
      <c r="E1" s="525" t="s">
        <v>411</v>
      </c>
      <c r="F1" s="525" t="s">
        <v>282</v>
      </c>
      <c r="G1" s="533" t="s">
        <v>53</v>
      </c>
      <c r="H1" s="125" t="s">
        <v>400</v>
      </c>
      <c r="I1" s="125" t="s">
        <v>407</v>
      </c>
      <c r="J1" s="129" t="s">
        <v>408</v>
      </c>
      <c r="K1" s="525" t="s">
        <v>411</v>
      </c>
      <c r="L1" s="142" t="s">
        <v>282</v>
      </c>
    </row>
    <row r="2" spans="1:13" ht="16.149999999999999" customHeight="1" x14ac:dyDescent="0.2">
      <c r="A2" s="123" t="s">
        <v>321</v>
      </c>
      <c r="B2" s="126">
        <f>+'1.1.SZ.TÁBL. BEV - KIAD'!K6</f>
        <v>240284</v>
      </c>
      <c r="C2" s="126">
        <f>+'1.1.SZ.TÁBL. BEV - KIAD'!L6</f>
        <v>247425.6</v>
      </c>
      <c r="D2" s="130"/>
      <c r="E2" s="526"/>
      <c r="F2" s="543">
        <f>+C2/B2</f>
        <v>1.0297214962294619</v>
      </c>
      <c r="G2" s="534" t="s">
        <v>38</v>
      </c>
      <c r="H2" s="126">
        <f>+'1.1.SZ.TÁBL. BEV - KIAD'!K51</f>
        <v>138088</v>
      </c>
      <c r="I2" s="126">
        <f>+'1.1.SZ.TÁBL. BEV - KIAD'!L51</f>
        <v>152900</v>
      </c>
      <c r="J2" s="130"/>
      <c r="K2" s="526"/>
      <c r="L2" s="550">
        <f>+I2/H2</f>
        <v>1.1072649325068074</v>
      </c>
    </row>
    <row r="3" spans="1:13" ht="26.45" customHeight="1" x14ac:dyDescent="0.2">
      <c r="A3" s="678" t="s">
        <v>57</v>
      </c>
      <c r="B3" s="127">
        <f>+'1.1.SZ.TÁBL. BEV - KIAD'!K21</f>
        <v>19468</v>
      </c>
      <c r="C3" s="127">
        <f>+'1.1.SZ.TÁBL. BEV - KIAD'!L21</f>
        <v>25156</v>
      </c>
      <c r="D3" s="131"/>
      <c r="E3" s="527"/>
      <c r="F3" s="544">
        <f>+C3/B3</f>
        <v>1.2921717690569139</v>
      </c>
      <c r="G3" s="677" t="s">
        <v>326</v>
      </c>
      <c r="H3" s="138">
        <f>+'1.1.SZ.TÁBL. BEV - KIAD'!K52</f>
        <v>22006</v>
      </c>
      <c r="I3" s="138">
        <f>+'1.1.SZ.TÁBL. BEV - KIAD'!L52</f>
        <v>24722</v>
      </c>
      <c r="J3" s="140"/>
      <c r="K3" s="527"/>
      <c r="L3" s="551">
        <f>+I3/H3</f>
        <v>1.1234208852131238</v>
      </c>
    </row>
    <row r="4" spans="1:13" ht="16.149999999999999" customHeight="1" x14ac:dyDescent="0.2">
      <c r="A4" s="124" t="s">
        <v>322</v>
      </c>
      <c r="B4" s="128">
        <f>+'1.1.SZ.TÁBL. BEV - KIAD'!K24</f>
        <v>0</v>
      </c>
      <c r="C4" s="128">
        <f>+'1.1.SZ.TÁBL. BEV - KIAD'!L24</f>
        <v>0</v>
      </c>
      <c r="D4" s="41"/>
      <c r="E4" s="527"/>
      <c r="F4" s="544"/>
      <c r="G4" s="535" t="s">
        <v>58</v>
      </c>
      <c r="H4" s="127">
        <f>+'1.1.SZ.TÁBL. BEV - KIAD'!K87</f>
        <v>83737</v>
      </c>
      <c r="I4" s="127">
        <f>+'1.1.SZ.TÁBL. BEV - KIAD'!L87</f>
        <v>77348</v>
      </c>
      <c r="J4" s="131"/>
      <c r="K4" s="527"/>
      <c r="L4" s="551">
        <f>+I4/H4</f>
        <v>0.92370158950045977</v>
      </c>
    </row>
    <row r="5" spans="1:13" ht="16.149999999999999" customHeight="1" x14ac:dyDescent="0.2">
      <c r="A5" s="124" t="s">
        <v>323</v>
      </c>
      <c r="B5" s="128">
        <f>+'1.1.SZ.TÁBL. BEV - KIAD'!K28</f>
        <v>0</v>
      </c>
      <c r="C5" s="128">
        <f>+'1.1.SZ.TÁBL. BEV - KIAD'!L28</f>
        <v>0</v>
      </c>
      <c r="D5" s="41"/>
      <c r="E5" s="527"/>
      <c r="F5" s="544"/>
      <c r="G5" s="536" t="s">
        <v>327</v>
      </c>
      <c r="H5" s="128"/>
      <c r="I5" s="128">
        <v>0</v>
      </c>
      <c r="J5" s="41"/>
      <c r="K5" s="527"/>
      <c r="L5" s="551"/>
    </row>
    <row r="6" spans="1:13" ht="16.149999999999999" customHeight="1" x14ac:dyDescent="0.2">
      <c r="A6" s="124"/>
      <c r="B6" s="128"/>
      <c r="C6" s="128"/>
      <c r="D6" s="41"/>
      <c r="E6" s="527"/>
      <c r="F6" s="544"/>
      <c r="G6" s="535" t="s">
        <v>98</v>
      </c>
      <c r="H6" s="127">
        <f>+'1.1.SZ.TÁBL. BEV - KIAD'!K88+'1.1.SZ.TÁBL. BEV - KIAD'!K90</f>
        <v>9628</v>
      </c>
      <c r="I6" s="127">
        <f>+'1.1.SZ.TÁBL. BEV - KIAD'!L88+'1.1.SZ.TÁBL. BEV - KIAD'!L90</f>
        <v>9654</v>
      </c>
      <c r="J6" s="41"/>
      <c r="K6" s="527"/>
      <c r="L6" s="551">
        <f>+I6/H6</f>
        <v>1.0027004570004154</v>
      </c>
    </row>
    <row r="7" spans="1:13" ht="16.149999999999999" customHeight="1" x14ac:dyDescent="0.2">
      <c r="A7" s="124"/>
      <c r="B7" s="128"/>
      <c r="C7" s="128"/>
      <c r="D7" s="41"/>
      <c r="E7" s="527"/>
      <c r="F7" s="544"/>
      <c r="G7" s="536" t="s">
        <v>246</v>
      </c>
      <c r="H7" s="128">
        <f>+'1.1.SZ.TÁBL. BEV - KIAD'!K91</f>
        <v>4893</v>
      </c>
      <c r="I7" s="128">
        <f>+'1.1.SZ.TÁBL. BEV - KIAD'!L91</f>
        <v>7108</v>
      </c>
      <c r="J7" s="131"/>
      <c r="K7" s="527"/>
      <c r="L7" s="551">
        <f>+I7/H7</f>
        <v>1.4526875127733496</v>
      </c>
    </row>
    <row r="8" spans="1:13" ht="16.149999999999999" customHeight="1" x14ac:dyDescent="0.2">
      <c r="A8" s="132"/>
      <c r="B8" s="133"/>
      <c r="C8" s="133"/>
      <c r="D8" s="134"/>
      <c r="E8" s="528"/>
      <c r="F8" s="545"/>
      <c r="G8" s="537"/>
      <c r="H8" s="139"/>
      <c r="I8" s="139"/>
      <c r="J8" s="141"/>
      <c r="K8" s="528"/>
      <c r="L8" s="552"/>
    </row>
    <row r="9" spans="1:13" ht="16.149999999999999" customHeight="1" x14ac:dyDescent="0.2">
      <c r="A9" s="143" t="s">
        <v>64</v>
      </c>
      <c r="B9" s="144">
        <f>SUM(B2:B8)</f>
        <v>259752</v>
      </c>
      <c r="C9" s="144">
        <f>SUM(C2:C8)</f>
        <v>272581.59999999998</v>
      </c>
      <c r="D9" s="145"/>
      <c r="E9" s="529"/>
      <c r="F9" s="546">
        <f>+C9/B9</f>
        <v>1.0493917274939173</v>
      </c>
      <c r="G9" s="538" t="s">
        <v>66</v>
      </c>
      <c r="H9" s="144">
        <f>SUM(H2:H7)</f>
        <v>258352</v>
      </c>
      <c r="I9" s="144">
        <f>SUM(I2:I7)</f>
        <v>271732</v>
      </c>
      <c r="J9" s="145"/>
      <c r="K9" s="529"/>
      <c r="L9" s="553">
        <f>+I9/H9</f>
        <v>1.0517898061559423</v>
      </c>
    </row>
    <row r="10" spans="1:13" ht="16.149999999999999" customHeight="1" x14ac:dyDescent="0.2">
      <c r="A10" s="155"/>
      <c r="B10" s="156"/>
      <c r="C10" s="156"/>
      <c r="D10" s="157"/>
      <c r="E10" s="530"/>
      <c r="F10" s="547"/>
      <c r="G10" s="539"/>
      <c r="H10" s="156"/>
      <c r="I10" s="156"/>
      <c r="J10" s="157"/>
      <c r="K10" s="530"/>
      <c r="L10" s="554"/>
    </row>
    <row r="11" spans="1:13" ht="16.149999999999999" customHeight="1" x14ac:dyDescent="0.2">
      <c r="A11" s="123" t="s">
        <v>59</v>
      </c>
      <c r="B11" s="126">
        <f>+'1.1.SZ.TÁBL. BEV - KIAD'!K10</f>
        <v>0</v>
      </c>
      <c r="C11" s="126">
        <f>+'1.1.SZ.TÁBL. BEV - KIAD'!L10</f>
        <v>0</v>
      </c>
      <c r="D11" s="130"/>
      <c r="E11" s="526"/>
      <c r="F11" s="543"/>
      <c r="G11" s="534" t="s">
        <v>60</v>
      </c>
      <c r="H11" s="147">
        <f>+'1.1.SZ.TÁBL. BEV - KIAD'!K103</f>
        <v>1400</v>
      </c>
      <c r="I11" s="147">
        <f>+'1.1.SZ.TÁBL. BEV - KIAD'!L103</f>
        <v>850</v>
      </c>
      <c r="J11" s="150"/>
      <c r="K11" s="526"/>
      <c r="L11" s="550"/>
      <c r="M11" s="118"/>
    </row>
    <row r="12" spans="1:13" ht="16.149999999999999" customHeight="1" x14ac:dyDescent="0.2">
      <c r="A12" s="146" t="s">
        <v>324</v>
      </c>
      <c r="B12" s="127">
        <f>+'1.1.SZ.TÁBL. BEV - KIAD'!K26</f>
        <v>0</v>
      </c>
      <c r="C12" s="127">
        <f>+'1.1.SZ.TÁBL. BEV - KIAD'!L26</f>
        <v>0</v>
      </c>
      <c r="D12" s="131"/>
      <c r="E12" s="527"/>
      <c r="F12" s="544"/>
      <c r="G12" s="535" t="s">
        <v>61</v>
      </c>
      <c r="H12" s="148">
        <f>+'1.1.SZ.TÁBL. BEV - KIAD'!K108</f>
        <v>0</v>
      </c>
      <c r="I12" s="148">
        <f>+'1.1.SZ.TÁBL. BEV - KIAD'!L108</f>
        <v>0</v>
      </c>
      <c r="J12" s="151"/>
      <c r="K12" s="527"/>
      <c r="L12" s="551"/>
      <c r="M12" s="118"/>
    </row>
    <row r="13" spans="1:13" ht="16.149999999999999" customHeight="1" x14ac:dyDescent="0.2">
      <c r="A13" s="124" t="s">
        <v>325</v>
      </c>
      <c r="B13" s="127"/>
      <c r="C13" s="127"/>
      <c r="D13" s="131"/>
      <c r="E13" s="527"/>
      <c r="F13" s="544"/>
      <c r="G13" s="535" t="s">
        <v>62</v>
      </c>
      <c r="H13" s="148">
        <f>+'1.1.SZ.TÁBL. BEV - KIAD'!K109</f>
        <v>0</v>
      </c>
      <c r="I13" s="148">
        <f>+'1.1.SZ.TÁBL. BEV - KIAD'!L109</f>
        <v>0</v>
      </c>
      <c r="J13" s="151"/>
      <c r="K13" s="527"/>
      <c r="L13" s="551"/>
      <c r="M13" s="118"/>
    </row>
    <row r="14" spans="1:13" ht="16.149999999999999" customHeight="1" x14ac:dyDescent="0.2">
      <c r="A14" s="124"/>
      <c r="B14" s="128"/>
      <c r="C14" s="128"/>
      <c r="D14" s="41"/>
      <c r="E14" s="527"/>
      <c r="F14" s="544"/>
      <c r="G14" s="535"/>
      <c r="H14" s="149"/>
      <c r="I14" s="149"/>
      <c r="J14" s="151"/>
      <c r="K14" s="527"/>
      <c r="L14" s="551"/>
      <c r="M14" s="118"/>
    </row>
    <row r="15" spans="1:13" ht="16.149999999999999" customHeight="1" x14ac:dyDescent="0.2">
      <c r="A15" s="158"/>
      <c r="B15" s="159"/>
      <c r="C15" s="159"/>
      <c r="D15" s="42"/>
      <c r="E15" s="528"/>
      <c r="F15" s="545"/>
      <c r="G15" s="540"/>
      <c r="H15" s="160"/>
      <c r="I15" s="160"/>
      <c r="J15" s="161"/>
      <c r="K15" s="528"/>
      <c r="L15" s="552"/>
    </row>
    <row r="16" spans="1:13" ht="16.149999999999999" customHeight="1" thickBot="1" x14ac:dyDescent="0.25">
      <c r="A16" s="135" t="s">
        <v>65</v>
      </c>
      <c r="B16" s="136">
        <f>SUM(B11:B15)</f>
        <v>0</v>
      </c>
      <c r="C16" s="136">
        <f>SUM(C11:C15)</f>
        <v>0</v>
      </c>
      <c r="D16" s="137"/>
      <c r="E16" s="531"/>
      <c r="F16" s="548"/>
      <c r="G16" s="541" t="s">
        <v>67</v>
      </c>
      <c r="H16" s="162">
        <f>SUM(H11:H15)</f>
        <v>1400</v>
      </c>
      <c r="I16" s="162">
        <f>SUM(I11:I15)</f>
        <v>850</v>
      </c>
      <c r="J16" s="163"/>
      <c r="K16" s="531"/>
      <c r="L16" s="555"/>
    </row>
    <row r="17" spans="1:13" ht="16.149999999999999" customHeight="1" thickBot="1" x14ac:dyDescent="0.25">
      <c r="A17" s="152" t="s">
        <v>63</v>
      </c>
      <c r="B17" s="153">
        <f>B9+B16</f>
        <v>259752</v>
      </c>
      <c r="C17" s="153">
        <f>C9+C16</f>
        <v>272581.59999999998</v>
      </c>
      <c r="D17" s="120"/>
      <c r="E17" s="532"/>
      <c r="F17" s="549">
        <f>+C17/B17</f>
        <v>1.0493917274939173</v>
      </c>
      <c r="G17" s="542" t="s">
        <v>63</v>
      </c>
      <c r="H17" s="154">
        <f>H9+H16</f>
        <v>259752</v>
      </c>
      <c r="I17" s="154">
        <f>I9+I16</f>
        <v>272582</v>
      </c>
      <c r="J17" s="121"/>
      <c r="K17" s="532"/>
      <c r="L17" s="556">
        <f>+I17/H17</f>
        <v>1.0493932674243125</v>
      </c>
      <c r="M17" s="118"/>
    </row>
    <row r="18" spans="1:13" ht="16.149999999999999" customHeight="1" x14ac:dyDescent="0.2"/>
    <row r="19" spans="1:13" ht="16.149999999999999" customHeight="1" x14ac:dyDescent="0.2"/>
    <row r="20" spans="1:13" ht="16.149999999999999" customHeight="1" x14ac:dyDescent="0.2"/>
    <row r="21" spans="1:13" ht="16.149999999999999" customHeight="1" x14ac:dyDescent="0.2"/>
    <row r="22" spans="1:13" ht="16.149999999999999" customHeight="1" x14ac:dyDescent="0.2"/>
    <row r="23" spans="1:13" ht="16.149999999999999" customHeight="1" x14ac:dyDescent="0.2"/>
    <row r="24" spans="1:13" ht="16.149999999999999" customHeight="1" x14ac:dyDescent="0.2"/>
    <row r="25" spans="1:13" ht="16.149999999999999" customHeight="1" x14ac:dyDescent="0.2"/>
    <row r="26" spans="1:13" ht="16.149999999999999" customHeight="1" x14ac:dyDescent="0.2"/>
  </sheetData>
  <phoneticPr fontId="34" type="noConversion"/>
  <printOptions horizontalCentered="1"/>
  <pageMargins left="0.70866141732283472" right="0.70866141732283472" top="1.299212598425197" bottom="0.74803149606299213" header="0.43307086614173229" footer="0.31496062992125984"/>
  <pageSetup paperSize="9" scale="73" orientation="landscape" r:id="rId1"/>
  <headerFooter>
    <oddHeader>&amp;L&amp;"Times New Roman,Félkövér"&amp;13Szent László Völgye TKT&amp;C&amp;"Times New Roman,Félkövér"&amp;16 2024. ÉVI KÖLTSÉGVETÉS&amp;R1. sz. táblázat
&amp;12TÁRSULÁS KONSZOLIDÁLT MÉRLEGE
&amp;10Adatok: eFt-ban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Z116"/>
  <sheetViews>
    <sheetView topLeftCell="A97" zoomScaleNormal="100" workbookViewId="0">
      <selection activeCell="H95" sqref="H95"/>
    </sheetView>
  </sheetViews>
  <sheetFormatPr defaultColWidth="8.85546875" defaultRowHeight="12.75" x14ac:dyDescent="0.2"/>
  <cols>
    <col min="1" max="1" width="6.28515625" style="1" customWidth="1"/>
    <col min="2" max="2" width="48" style="26" customWidth="1"/>
    <col min="3" max="3" width="10.42578125" style="26" customWidth="1"/>
    <col min="4" max="5" width="10.42578125" style="27" customWidth="1"/>
    <col min="6" max="6" width="10.42578125" style="617" customWidth="1"/>
    <col min="7" max="7" width="10.42578125" style="28" customWidth="1"/>
    <col min="8" max="9" width="10.42578125" style="14" customWidth="1"/>
    <col min="10" max="10" width="10.42578125" style="617" customWidth="1"/>
    <col min="11" max="13" width="10.42578125" style="14" customWidth="1"/>
    <col min="14" max="14" width="10.42578125" style="617" customWidth="1"/>
    <col min="15" max="15" width="8.85546875" style="1"/>
    <col min="16" max="16" width="10.85546875" style="2" bestFit="1" customWidth="1"/>
    <col min="17" max="16384" width="8.85546875" style="1"/>
  </cols>
  <sheetData>
    <row r="1" spans="1:16" s="166" customFormat="1" ht="45.75" customHeight="1" x14ac:dyDescent="0.2">
      <c r="A1" s="778" t="s">
        <v>104</v>
      </c>
      <c r="B1" s="780" t="s">
        <v>126</v>
      </c>
      <c r="C1" s="766" t="s">
        <v>55</v>
      </c>
      <c r="D1" s="767"/>
      <c r="E1" s="767"/>
      <c r="F1" s="768"/>
      <c r="G1" s="769" t="s">
        <v>56</v>
      </c>
      <c r="H1" s="770"/>
      <c r="I1" s="770"/>
      <c r="J1" s="771"/>
      <c r="K1" s="769" t="s">
        <v>50</v>
      </c>
      <c r="L1" s="770"/>
      <c r="M1" s="770"/>
      <c r="N1" s="771"/>
      <c r="P1" s="167"/>
    </row>
    <row r="2" spans="1:16" s="168" customFormat="1" ht="29.45" customHeight="1" x14ac:dyDescent="0.15">
      <c r="A2" s="779"/>
      <c r="B2" s="781"/>
      <c r="C2" s="175" t="s">
        <v>401</v>
      </c>
      <c r="D2" s="176" t="s">
        <v>410</v>
      </c>
      <c r="E2" s="176" t="s">
        <v>412</v>
      </c>
      <c r="F2" s="597" t="s">
        <v>282</v>
      </c>
      <c r="G2" s="175" t="s">
        <v>401</v>
      </c>
      <c r="H2" s="176" t="s">
        <v>410</v>
      </c>
      <c r="I2" s="176" t="s">
        <v>412</v>
      </c>
      <c r="J2" s="597" t="s">
        <v>282</v>
      </c>
      <c r="K2" s="175" t="s">
        <v>401</v>
      </c>
      <c r="L2" s="176" t="s">
        <v>410</v>
      </c>
      <c r="M2" s="176" t="s">
        <v>412</v>
      </c>
      <c r="N2" s="597" t="s">
        <v>282</v>
      </c>
      <c r="P2" s="169"/>
    </row>
    <row r="3" spans="1:16" ht="13.5" customHeight="1" x14ac:dyDescent="0.2">
      <c r="A3" s="177" t="s">
        <v>105</v>
      </c>
      <c r="B3" s="192" t="s">
        <v>69</v>
      </c>
      <c r="C3" s="65"/>
      <c r="D3" s="85"/>
      <c r="E3" s="85"/>
      <c r="F3" s="598"/>
      <c r="G3" s="65"/>
      <c r="H3" s="85"/>
      <c r="I3" s="85"/>
      <c r="J3" s="598"/>
      <c r="K3" s="65">
        <f>+C3+G3</f>
        <v>0</v>
      </c>
      <c r="L3" s="85">
        <f>+D3+H3</f>
        <v>0</v>
      </c>
      <c r="M3" s="85"/>
      <c r="N3" s="598"/>
    </row>
    <row r="4" spans="1:16" ht="24" customHeight="1" x14ac:dyDescent="0.2">
      <c r="A4" s="178" t="s">
        <v>106</v>
      </c>
      <c r="B4" s="193" t="s">
        <v>70</v>
      </c>
      <c r="C4" s="66"/>
      <c r="D4" s="81"/>
      <c r="E4" s="81"/>
      <c r="F4" s="599"/>
      <c r="G4" s="66">
        <f>+SUM(G5:G5)</f>
        <v>240284</v>
      </c>
      <c r="H4" s="81">
        <f>+SUM(H5:H5)</f>
        <v>247425.6</v>
      </c>
      <c r="I4" s="81"/>
      <c r="J4" s="599">
        <f>+H4/G4</f>
        <v>1.0297214962294619</v>
      </c>
      <c r="K4" s="65">
        <f>+SUM(K5:K5)</f>
        <v>240284</v>
      </c>
      <c r="L4" s="85">
        <f>+SUM(L5:L5)</f>
        <v>247425.6</v>
      </c>
      <c r="M4" s="81"/>
      <c r="N4" s="599">
        <f>+L4/K4</f>
        <v>1.0297214962294619</v>
      </c>
    </row>
    <row r="5" spans="1:16" s="286" customFormat="1" ht="24" customHeight="1" x14ac:dyDescent="0.2">
      <c r="A5" s="184"/>
      <c r="B5" s="194" t="s">
        <v>71</v>
      </c>
      <c r="C5" s="379"/>
      <c r="D5" s="380"/>
      <c r="E5" s="380"/>
      <c r="F5" s="600"/>
      <c r="G5" s="376">
        <f>+'2.SZ.TÁBL. BEVÉTELEK'!C97</f>
        <v>240284</v>
      </c>
      <c r="H5" s="380">
        <f>+'2.SZ.TÁBL. BEVÉTELEK'!D94</f>
        <v>247425.6</v>
      </c>
      <c r="I5" s="380"/>
      <c r="J5" s="600">
        <f>+H5/G5</f>
        <v>1.0297214962294619</v>
      </c>
      <c r="K5" s="65">
        <f t="shared" ref="K5" si="0">+C5+G5</f>
        <v>240284</v>
      </c>
      <c r="L5" s="85">
        <f t="shared" ref="L5" si="1">+D5+H5</f>
        <v>247425.6</v>
      </c>
      <c r="M5" s="380"/>
      <c r="N5" s="600">
        <f>+L5/K5</f>
        <v>1.0297214962294619</v>
      </c>
      <c r="O5" s="381"/>
      <c r="P5" s="381"/>
    </row>
    <row r="6" spans="1:16" s="3" customFormat="1" ht="13.5" customHeight="1" x14ac:dyDescent="0.2">
      <c r="A6" s="170" t="s">
        <v>107</v>
      </c>
      <c r="B6" s="165" t="s">
        <v>72</v>
      </c>
      <c r="C6" s="390"/>
      <c r="D6" s="391"/>
      <c r="E6" s="391"/>
      <c r="F6" s="601"/>
      <c r="G6" s="392">
        <f>+G3+G4</f>
        <v>240284</v>
      </c>
      <c r="H6" s="393">
        <f>+H3+H4</f>
        <v>247425.6</v>
      </c>
      <c r="I6" s="393"/>
      <c r="J6" s="607">
        <f>+H6/G6</f>
        <v>1.0297214962294619</v>
      </c>
      <c r="K6" s="390">
        <f>+K3+K4</f>
        <v>240284</v>
      </c>
      <c r="L6" s="391">
        <f>+L3+L4</f>
        <v>247425.6</v>
      </c>
      <c r="M6" s="391"/>
      <c r="N6" s="601">
        <f>+L6/K6</f>
        <v>1.0297214962294619</v>
      </c>
      <c r="P6" s="4"/>
    </row>
    <row r="7" spans="1:16" ht="13.5" customHeight="1" x14ac:dyDescent="0.2">
      <c r="A7" s="185" t="s">
        <v>108</v>
      </c>
      <c r="B7" s="195" t="s">
        <v>103</v>
      </c>
      <c r="C7" s="65"/>
      <c r="D7" s="85"/>
      <c r="E7" s="85"/>
      <c r="F7" s="598"/>
      <c r="G7" s="5"/>
      <c r="H7" s="83"/>
      <c r="I7" s="83"/>
      <c r="J7" s="608"/>
      <c r="K7" s="65">
        <f>+C7+G7</f>
        <v>0</v>
      </c>
      <c r="L7" s="85">
        <f>+D7+H7</f>
        <v>0</v>
      </c>
      <c r="M7" s="85"/>
      <c r="N7" s="598"/>
    </row>
    <row r="8" spans="1:16" ht="24" customHeight="1" x14ac:dyDescent="0.2">
      <c r="A8" s="178" t="s">
        <v>109</v>
      </c>
      <c r="B8" s="193" t="s">
        <v>73</v>
      </c>
      <c r="C8" s="66"/>
      <c r="D8" s="81"/>
      <c r="E8" s="81"/>
      <c r="F8" s="599"/>
      <c r="G8" s="376">
        <f>+'[3]1.1.SZ.TÁBL. BEV - KIAD'!$H9</f>
        <v>0</v>
      </c>
      <c r="H8" s="164">
        <f>+H9</f>
        <v>0</v>
      </c>
      <c r="I8" s="164"/>
      <c r="J8" s="610"/>
      <c r="K8" s="65">
        <f>+SUM(K9)</f>
        <v>0</v>
      </c>
      <c r="L8" s="85">
        <f>+SUM(L9)</f>
        <v>0</v>
      </c>
      <c r="M8" s="81"/>
      <c r="N8" s="599"/>
    </row>
    <row r="9" spans="1:16" s="290" customFormat="1" ht="23.25" customHeight="1" x14ac:dyDescent="0.2">
      <c r="A9" s="184"/>
      <c r="B9" s="194" t="s">
        <v>71</v>
      </c>
      <c r="C9" s="379"/>
      <c r="D9" s="380"/>
      <c r="E9" s="380"/>
      <c r="F9" s="600"/>
      <c r="G9" s="376">
        <f>+'[3]1.1.SZ.TÁBL. BEV - KIAD'!$H10</f>
        <v>0</v>
      </c>
      <c r="H9" s="382">
        <f>+'2.SZ.TÁBL. BEVÉTELEK'!D100</f>
        <v>0</v>
      </c>
      <c r="I9" s="382"/>
      <c r="J9" s="612"/>
      <c r="K9" s="65">
        <f>+C9+G9</f>
        <v>0</v>
      </c>
      <c r="L9" s="85">
        <f>+D9+H9</f>
        <v>0</v>
      </c>
      <c r="M9" s="380"/>
      <c r="N9" s="600"/>
      <c r="P9" s="378"/>
    </row>
    <row r="10" spans="1:16" s="3" customFormat="1" ht="13.5" customHeight="1" x14ac:dyDescent="0.2">
      <c r="A10" s="170" t="s">
        <v>110</v>
      </c>
      <c r="B10" s="165" t="s">
        <v>74</v>
      </c>
      <c r="C10" s="390"/>
      <c r="D10" s="391"/>
      <c r="E10" s="391"/>
      <c r="F10" s="601"/>
      <c r="G10" s="392">
        <f>+G7+G8</f>
        <v>0</v>
      </c>
      <c r="H10" s="393">
        <f>+H7+H8</f>
        <v>0</v>
      </c>
      <c r="I10" s="393"/>
      <c r="J10" s="607"/>
      <c r="K10" s="390">
        <f>+K7+K8</f>
        <v>0</v>
      </c>
      <c r="L10" s="391">
        <f>+L7+L8</f>
        <v>0</v>
      </c>
      <c r="M10" s="391"/>
      <c r="N10" s="601"/>
      <c r="P10" s="4"/>
    </row>
    <row r="11" spans="1:16" ht="13.5" customHeight="1" x14ac:dyDescent="0.2">
      <c r="A11" s="185" t="s">
        <v>111</v>
      </c>
      <c r="B11" s="195" t="s">
        <v>75</v>
      </c>
      <c r="C11" s="65">
        <f>+'3.SZ.TÁBL. SEGÍTŐ SZOLGÁLAT'!AA11</f>
        <v>0</v>
      </c>
      <c r="D11" s="85">
        <f>+'3.SZ.TÁBL. SEGÍTŐ SZOLGÁLAT'!AB11</f>
        <v>0</v>
      </c>
      <c r="E11" s="85"/>
      <c r="F11" s="598"/>
      <c r="G11" s="5"/>
      <c r="H11" s="83"/>
      <c r="I11" s="85"/>
      <c r="J11" s="598"/>
      <c r="K11" s="65">
        <f t="shared" ref="K11:K17" si="2">+C11+G11</f>
        <v>0</v>
      </c>
      <c r="L11" s="85">
        <f t="shared" ref="L11:L17" si="3">+D11+H11</f>
        <v>0</v>
      </c>
      <c r="M11" s="85"/>
      <c r="N11" s="598"/>
    </row>
    <row r="12" spans="1:16" ht="13.5" customHeight="1" x14ac:dyDescent="0.2">
      <c r="A12" s="178" t="s">
        <v>112</v>
      </c>
      <c r="B12" s="193" t="s">
        <v>76</v>
      </c>
      <c r="C12" s="66">
        <f>+'3.SZ.TÁBL. SEGÍTŐ SZOLGÁLAT'!AA12</f>
        <v>1000</v>
      </c>
      <c r="D12" s="81">
        <f>+'3.SZ.TÁBL. SEGÍTŐ SZOLGÁLAT'!AB12</f>
        <v>2300</v>
      </c>
      <c r="E12" s="81"/>
      <c r="F12" s="599">
        <f>+D12/C12</f>
        <v>2.2999999999999998</v>
      </c>
      <c r="G12" s="6"/>
      <c r="H12" s="164"/>
      <c r="I12" s="164"/>
      <c r="J12" s="610"/>
      <c r="K12" s="66">
        <f t="shared" si="2"/>
        <v>1000</v>
      </c>
      <c r="L12" s="81">
        <f t="shared" si="3"/>
        <v>2300</v>
      </c>
      <c r="M12" s="81"/>
      <c r="N12" s="599">
        <f>+L12/K12</f>
        <v>2.2999999999999998</v>
      </c>
    </row>
    <row r="13" spans="1:16" ht="13.5" customHeight="1" x14ac:dyDescent="0.2">
      <c r="A13" s="178" t="s">
        <v>113</v>
      </c>
      <c r="B13" s="193" t="s">
        <v>77</v>
      </c>
      <c r="C13" s="66">
        <f>+'3.SZ.TÁBL. SEGÍTŐ SZOLGÁLAT'!AA13</f>
        <v>0</v>
      </c>
      <c r="D13" s="81">
        <f>+'3.SZ.TÁBL. SEGÍTŐ SZOLGÁLAT'!AB13</f>
        <v>0</v>
      </c>
      <c r="E13" s="81"/>
      <c r="F13" s="599"/>
      <c r="G13" s="6"/>
      <c r="H13" s="164"/>
      <c r="I13" s="81"/>
      <c r="J13" s="599"/>
      <c r="K13" s="66">
        <f t="shared" si="2"/>
        <v>0</v>
      </c>
      <c r="L13" s="81">
        <f t="shared" si="3"/>
        <v>0</v>
      </c>
      <c r="M13" s="81"/>
      <c r="N13" s="599"/>
    </row>
    <row r="14" spans="1:16" ht="13.5" customHeight="1" x14ac:dyDescent="0.2">
      <c r="A14" s="178" t="s">
        <v>114</v>
      </c>
      <c r="B14" s="193" t="s">
        <v>78</v>
      </c>
      <c r="C14" s="66">
        <f>+'3.SZ.TÁBL. SEGÍTŐ SZOLGÁLAT'!AA14</f>
        <v>0</v>
      </c>
      <c r="D14" s="81">
        <f>+'3.SZ.TÁBL. SEGÍTŐ SZOLGÁLAT'!AB14</f>
        <v>0</v>
      </c>
      <c r="E14" s="81"/>
      <c r="F14" s="599"/>
      <c r="G14" s="6"/>
      <c r="H14" s="164"/>
      <c r="I14" s="164"/>
      <c r="J14" s="610"/>
      <c r="K14" s="66">
        <f t="shared" si="2"/>
        <v>0</v>
      </c>
      <c r="L14" s="81">
        <f t="shared" si="3"/>
        <v>0</v>
      </c>
      <c r="M14" s="164"/>
      <c r="N14" s="610"/>
    </row>
    <row r="15" spans="1:16" ht="37.15" customHeight="1" x14ac:dyDescent="0.2">
      <c r="A15" s="178" t="s">
        <v>115</v>
      </c>
      <c r="B15" s="193" t="s">
        <v>381</v>
      </c>
      <c r="C15" s="66">
        <f>+'3.SZ.TÁBL. SEGÍTŐ SZOLGÁLAT'!AA15</f>
        <v>13300</v>
      </c>
      <c r="D15" s="81">
        <f>+'3.SZ.TÁBL. SEGÍTŐ SZOLGÁLAT'!AB15</f>
        <v>16638</v>
      </c>
      <c r="E15" s="81"/>
      <c r="F15" s="599">
        <f>+D15/C15</f>
        <v>1.2509774436090226</v>
      </c>
      <c r="G15" s="6"/>
      <c r="H15" s="164"/>
      <c r="I15" s="164"/>
      <c r="J15" s="610"/>
      <c r="K15" s="66">
        <f t="shared" si="2"/>
        <v>13300</v>
      </c>
      <c r="L15" s="81">
        <f t="shared" si="3"/>
        <v>16638</v>
      </c>
      <c r="M15" s="164"/>
      <c r="N15" s="610">
        <f>+L15/K15</f>
        <v>1.2509774436090226</v>
      </c>
    </row>
    <row r="16" spans="1:16" ht="13.5" customHeight="1" x14ac:dyDescent="0.2">
      <c r="A16" s="178" t="s">
        <v>115</v>
      </c>
      <c r="B16" s="193" t="s">
        <v>376</v>
      </c>
      <c r="C16" s="66">
        <f>+'3.SZ.TÁBL. SEGÍTŐ SZOLGÁLAT'!U16</f>
        <v>3538</v>
      </c>
      <c r="D16" s="81">
        <f>+'3.SZ.TÁBL. SEGÍTŐ SZOLGÁLAT'!AB16</f>
        <v>3846</v>
      </c>
      <c r="E16" s="81"/>
      <c r="F16" s="599">
        <f t="shared" ref="F16:F17" si="4">+D16/C16</f>
        <v>1.0870548332391181</v>
      </c>
      <c r="G16" s="6"/>
      <c r="H16" s="164"/>
      <c r="I16" s="164"/>
      <c r="J16" s="610"/>
      <c r="K16" s="66">
        <f t="shared" si="2"/>
        <v>3538</v>
      </c>
      <c r="L16" s="81">
        <f t="shared" si="3"/>
        <v>3846</v>
      </c>
      <c r="M16" s="164"/>
      <c r="N16" s="610">
        <f t="shared" ref="N16:N17" si="5">+L16/K16</f>
        <v>1.0870548332391181</v>
      </c>
    </row>
    <row r="17" spans="1:16" ht="45" customHeight="1" x14ac:dyDescent="0.2">
      <c r="A17" s="178" t="s">
        <v>116</v>
      </c>
      <c r="B17" s="193" t="s">
        <v>382</v>
      </c>
      <c r="C17" s="66">
        <f>+'3.SZ.TÁBL. SEGÍTŐ SZOLGÁLAT'!AA17</f>
        <v>1630</v>
      </c>
      <c r="D17" s="81">
        <f>+'3.SZ.TÁBL. SEGÍTŐ SZOLGÁLAT'!AB17</f>
        <v>2372</v>
      </c>
      <c r="E17" s="81"/>
      <c r="F17" s="599">
        <f t="shared" si="4"/>
        <v>1.4552147239263804</v>
      </c>
      <c r="G17" s="6"/>
      <c r="H17" s="164"/>
      <c r="I17" s="164"/>
      <c r="J17" s="610"/>
      <c r="K17" s="66">
        <f t="shared" si="2"/>
        <v>1630</v>
      </c>
      <c r="L17" s="81">
        <f t="shared" si="3"/>
        <v>2372</v>
      </c>
      <c r="M17" s="164"/>
      <c r="N17" s="610">
        <f t="shared" si="5"/>
        <v>1.4552147239263804</v>
      </c>
    </row>
    <row r="18" spans="1:16" ht="37.9" customHeight="1" x14ac:dyDescent="0.2">
      <c r="A18" s="178" t="s">
        <v>117</v>
      </c>
      <c r="B18" s="193" t="s">
        <v>383</v>
      </c>
      <c r="C18" s="66"/>
      <c r="D18" s="81"/>
      <c r="E18" s="81"/>
      <c r="F18" s="599"/>
      <c r="G18" s="6"/>
      <c r="H18" s="164"/>
      <c r="I18" s="164"/>
      <c r="J18" s="610"/>
      <c r="K18" s="66"/>
      <c r="L18" s="81"/>
      <c r="M18" s="164"/>
      <c r="N18" s="610"/>
    </row>
    <row r="19" spans="1:16" ht="13.5" customHeight="1" x14ac:dyDescent="0.2">
      <c r="A19" s="178" t="s">
        <v>118</v>
      </c>
      <c r="B19" s="193" t="s">
        <v>328</v>
      </c>
      <c r="C19" s="66"/>
      <c r="D19" s="81"/>
      <c r="E19" s="81"/>
      <c r="F19" s="599"/>
      <c r="G19" s="6"/>
      <c r="H19" s="164"/>
      <c r="I19" s="164"/>
      <c r="J19" s="610"/>
      <c r="K19" s="66"/>
      <c r="L19" s="81"/>
      <c r="M19" s="164"/>
      <c r="N19" s="610"/>
    </row>
    <row r="20" spans="1:16" ht="13.5" customHeight="1" x14ac:dyDescent="0.2">
      <c r="A20" s="187" t="s">
        <v>329</v>
      </c>
      <c r="B20" s="196" t="s">
        <v>80</v>
      </c>
      <c r="C20" s="67"/>
      <c r="D20" s="82"/>
      <c r="E20" s="82"/>
      <c r="F20" s="602"/>
      <c r="G20" s="186"/>
      <c r="H20" s="198"/>
      <c r="I20" s="198"/>
      <c r="J20" s="609"/>
      <c r="K20" s="67"/>
      <c r="L20" s="82"/>
      <c r="M20" s="198"/>
      <c r="N20" s="609"/>
    </row>
    <row r="21" spans="1:16" s="3" customFormat="1" ht="13.5" customHeight="1" x14ac:dyDescent="0.2">
      <c r="A21" s="170" t="s">
        <v>119</v>
      </c>
      <c r="B21" s="165" t="s">
        <v>81</v>
      </c>
      <c r="C21" s="291">
        <f>SUM(C11:C20)</f>
        <v>19468</v>
      </c>
      <c r="D21" s="296">
        <f>SUM(D11:D20)</f>
        <v>25156</v>
      </c>
      <c r="E21" s="391"/>
      <c r="F21" s="601">
        <f>+D21/C21</f>
        <v>1.2921717690569139</v>
      </c>
      <c r="G21" s="291">
        <f>SUM(G11:G20)</f>
        <v>0</v>
      </c>
      <c r="H21" s="296">
        <f>SUM(H11:H20)</f>
        <v>0</v>
      </c>
      <c r="I21" s="393"/>
      <c r="J21" s="607"/>
      <c r="K21" s="390">
        <f>SUM(K11:K20)</f>
        <v>19468</v>
      </c>
      <c r="L21" s="391">
        <f>SUM(L11:L20)</f>
        <v>25156</v>
      </c>
      <c r="M21" s="393"/>
      <c r="N21" s="607">
        <f>+L21/K21</f>
        <v>1.2921717690569139</v>
      </c>
      <c r="P21" s="4"/>
    </row>
    <row r="22" spans="1:16" s="3" customFormat="1" ht="13.5" customHeight="1" x14ac:dyDescent="0.2">
      <c r="A22" s="170" t="s">
        <v>120</v>
      </c>
      <c r="B22" s="165" t="s">
        <v>82</v>
      </c>
      <c r="C22" s="291"/>
      <c r="D22" s="296"/>
      <c r="E22" s="391"/>
      <c r="F22" s="601"/>
      <c r="G22" s="392"/>
      <c r="H22" s="393"/>
      <c r="I22" s="393"/>
      <c r="J22" s="607"/>
      <c r="K22" s="656">
        <f t="shared" ref="K22:K23" si="6">+C22+G22</f>
        <v>0</v>
      </c>
      <c r="L22" s="657">
        <f t="shared" ref="L22:L23" si="7">+D22+H22</f>
        <v>0</v>
      </c>
      <c r="M22" s="393"/>
      <c r="N22" s="607"/>
      <c r="P22" s="4"/>
    </row>
    <row r="23" spans="1:16" ht="13.5" customHeight="1" x14ac:dyDescent="0.2">
      <c r="A23" s="188" t="s">
        <v>330</v>
      </c>
      <c r="B23" s="197" t="s">
        <v>83</v>
      </c>
      <c r="C23" s="253"/>
      <c r="D23" s="248"/>
      <c r="E23" s="119"/>
      <c r="F23" s="603"/>
      <c r="G23" s="7"/>
      <c r="H23" s="199"/>
      <c r="I23" s="199"/>
      <c r="J23" s="618"/>
      <c r="K23" s="65">
        <f t="shared" si="6"/>
        <v>0</v>
      </c>
      <c r="L23" s="85">
        <f t="shared" si="7"/>
        <v>0</v>
      </c>
      <c r="M23" s="199"/>
      <c r="N23" s="618"/>
    </row>
    <row r="24" spans="1:16" s="3" customFormat="1" ht="13.5" customHeight="1" x14ac:dyDescent="0.2">
      <c r="A24" s="170" t="s">
        <v>121</v>
      </c>
      <c r="B24" s="165" t="s">
        <v>332</v>
      </c>
      <c r="C24" s="291">
        <f>+C23</f>
        <v>0</v>
      </c>
      <c r="D24" s="296">
        <f>+D23</f>
        <v>0</v>
      </c>
      <c r="E24" s="391"/>
      <c r="F24" s="601"/>
      <c r="G24" s="291">
        <f>+G23</f>
        <v>0</v>
      </c>
      <c r="H24" s="296">
        <f>+H23</f>
        <v>0</v>
      </c>
      <c r="I24" s="393"/>
      <c r="J24" s="601"/>
      <c r="K24" s="390">
        <f>+K23</f>
        <v>0</v>
      </c>
      <c r="L24" s="391">
        <f>+L23</f>
        <v>0</v>
      </c>
      <c r="M24" s="391"/>
      <c r="N24" s="601"/>
      <c r="P24" s="4"/>
    </row>
    <row r="25" spans="1:16" ht="13.5" customHeight="1" x14ac:dyDescent="0.2">
      <c r="A25" s="188" t="s">
        <v>331</v>
      </c>
      <c r="B25" s="197" t="s">
        <v>84</v>
      </c>
      <c r="C25" s="253"/>
      <c r="D25" s="248"/>
      <c r="E25" s="119"/>
      <c r="F25" s="603"/>
      <c r="G25" s="7"/>
      <c r="H25" s="199"/>
      <c r="I25" s="199"/>
      <c r="J25" s="618"/>
      <c r="K25" s="66">
        <f t="shared" ref="K25" si="8">+C25+G25</f>
        <v>0</v>
      </c>
      <c r="L25" s="81">
        <f t="shared" ref="L25" si="9">+D25+H25</f>
        <v>0</v>
      </c>
      <c r="M25" s="199"/>
      <c r="N25" s="618"/>
    </row>
    <row r="26" spans="1:16" s="3" customFormat="1" ht="13.5" customHeight="1" x14ac:dyDescent="0.2">
      <c r="A26" s="170" t="s">
        <v>122</v>
      </c>
      <c r="B26" s="165" t="s">
        <v>333</v>
      </c>
      <c r="C26" s="291">
        <f>+C25</f>
        <v>0</v>
      </c>
      <c r="D26" s="296">
        <f>+D25</f>
        <v>0</v>
      </c>
      <c r="E26" s="391"/>
      <c r="F26" s="601"/>
      <c r="G26" s="291">
        <f>+G25</f>
        <v>0</v>
      </c>
      <c r="H26" s="296">
        <f>+H25</f>
        <v>0</v>
      </c>
      <c r="I26" s="393"/>
      <c r="J26" s="607"/>
      <c r="K26" s="390">
        <f>+K25</f>
        <v>0</v>
      </c>
      <c r="L26" s="391">
        <f>+L25</f>
        <v>0</v>
      </c>
      <c r="M26" s="393"/>
      <c r="N26" s="607"/>
      <c r="P26" s="4"/>
    </row>
    <row r="27" spans="1:16" s="3" customFormat="1" ht="13.5" customHeight="1" x14ac:dyDescent="0.2">
      <c r="A27" s="170" t="s">
        <v>123</v>
      </c>
      <c r="B27" s="165" t="s">
        <v>85</v>
      </c>
      <c r="C27" s="291">
        <f>+C6+C10+C21+C22+C24+C26</f>
        <v>19468</v>
      </c>
      <c r="D27" s="296">
        <f>+D6+D10+D21+D22+D24+D26</f>
        <v>25156</v>
      </c>
      <c r="E27" s="391"/>
      <c r="F27" s="601">
        <f>+D27/C27</f>
        <v>1.2921717690569139</v>
      </c>
      <c r="G27" s="291">
        <f>+G6+G10+G21+G22+G24+G26</f>
        <v>240284</v>
      </c>
      <c r="H27" s="296">
        <f>+H6+H10+H21+H22+H24+H26</f>
        <v>247425.6</v>
      </c>
      <c r="I27" s="393"/>
      <c r="J27" s="607">
        <f>+H27/G27</f>
        <v>1.0297214962294619</v>
      </c>
      <c r="K27" s="390">
        <f>+K6+K10+K21+K22+K24+K26</f>
        <v>259752</v>
      </c>
      <c r="L27" s="391">
        <f>+L6+L10+L21+L22+L24+L26</f>
        <v>272581.59999999998</v>
      </c>
      <c r="M27" s="393"/>
      <c r="N27" s="607">
        <f>+L27/K27</f>
        <v>1.0493917274939173</v>
      </c>
      <c r="P27" s="4"/>
    </row>
    <row r="28" spans="1:16" s="3" customFormat="1" ht="13.5" customHeight="1" x14ac:dyDescent="0.2">
      <c r="A28" s="171" t="s">
        <v>124</v>
      </c>
      <c r="B28" s="165" t="s">
        <v>86</v>
      </c>
      <c r="C28" s="291">
        <f>+'3.SZ.TÁBL. SEGÍTŐ SZOLGÁLAT'!AA28</f>
        <v>0</v>
      </c>
      <c r="D28" s="296"/>
      <c r="E28" s="391"/>
      <c r="F28" s="601"/>
      <c r="G28" s="392"/>
      <c r="H28" s="393"/>
      <c r="I28" s="393"/>
      <c r="J28" s="607"/>
      <c r="K28" s="66">
        <f t="shared" ref="K28" si="10">+C28+G28</f>
        <v>0</v>
      </c>
      <c r="L28" s="715">
        <f t="shared" ref="L28" si="11">+D28+H28</f>
        <v>0</v>
      </c>
      <c r="M28" s="393"/>
      <c r="N28" s="607"/>
      <c r="P28" s="4"/>
    </row>
    <row r="29" spans="1:16" s="3" customFormat="1" ht="13.5" customHeight="1" x14ac:dyDescent="0.2">
      <c r="A29" s="417" t="s">
        <v>235</v>
      </c>
      <c r="B29" s="418" t="s">
        <v>236</v>
      </c>
      <c r="C29" s="419">
        <f>+'3.SZ.TÁBL. SEGÍTŐ SZOLGÁLAT'!AA29</f>
        <v>193169</v>
      </c>
      <c r="D29" s="594">
        <f>+'3.SZ.TÁBL. SEGÍTŐ SZOLGÁLAT'!AB29</f>
        <v>211274</v>
      </c>
      <c r="E29" s="420"/>
      <c r="F29" s="604">
        <f>+D29/C29</f>
        <v>1.0937262190102968</v>
      </c>
      <c r="G29" s="422"/>
      <c r="H29" s="423"/>
      <c r="I29" s="423"/>
      <c r="J29" s="619"/>
      <c r="K29" s="421"/>
      <c r="L29" s="420"/>
      <c r="M29" s="423"/>
      <c r="N29" s="619"/>
      <c r="P29" s="4"/>
    </row>
    <row r="30" spans="1:16" s="3" customFormat="1" ht="13.5" customHeight="1" thickBot="1" x14ac:dyDescent="0.25">
      <c r="A30" s="172" t="s">
        <v>125</v>
      </c>
      <c r="B30" s="200" t="s">
        <v>87</v>
      </c>
      <c r="C30" s="655">
        <f>SUM(C28:C29)</f>
        <v>193169</v>
      </c>
      <c r="D30" s="365">
        <f>SUM(D28:D29)</f>
        <v>211274</v>
      </c>
      <c r="E30" s="365"/>
      <c r="F30" s="605">
        <f>+D30/C30</f>
        <v>1.0937262190102968</v>
      </c>
      <c r="G30" s="364">
        <f>SUM(G28:G29)</f>
        <v>0</v>
      </c>
      <c r="H30" s="365">
        <f>SUM(H28:H29)</f>
        <v>0</v>
      </c>
      <c r="I30" s="366"/>
      <c r="J30" s="620"/>
      <c r="K30" s="364">
        <f>+K28+K29</f>
        <v>0</v>
      </c>
      <c r="L30" s="365">
        <f>+L28+L29</f>
        <v>0</v>
      </c>
      <c r="M30" s="366"/>
      <c r="N30" s="620"/>
      <c r="P30" s="4"/>
    </row>
    <row r="31" spans="1:16" s="3" customFormat="1" ht="13.5" customHeight="1" thickBot="1" x14ac:dyDescent="0.25">
      <c r="A31" s="774" t="s">
        <v>0</v>
      </c>
      <c r="B31" s="775"/>
      <c r="C31" s="367">
        <f>+C27+C30</f>
        <v>212637</v>
      </c>
      <c r="D31" s="368">
        <f>+D27+D30</f>
        <v>236430</v>
      </c>
      <c r="E31" s="368"/>
      <c r="F31" s="606">
        <f>+D31/C31</f>
        <v>1.1118949195107155</v>
      </c>
      <c r="G31" s="367">
        <f>+G27+G30</f>
        <v>240284</v>
      </c>
      <c r="H31" s="368">
        <f>+H27+H30</f>
        <v>247425.6</v>
      </c>
      <c r="I31" s="207"/>
      <c r="J31" s="614">
        <f>+H31/G31</f>
        <v>1.0297214962294619</v>
      </c>
      <c r="K31" s="367">
        <f>+K27+K30</f>
        <v>259752</v>
      </c>
      <c r="L31" s="368">
        <f>+L27+L30</f>
        <v>272581.59999999998</v>
      </c>
      <c r="M31" s="207"/>
      <c r="N31" s="614">
        <f>+L31/K31</f>
        <v>1.0493917274939173</v>
      </c>
      <c r="P31" s="4"/>
    </row>
    <row r="32" spans="1:16" ht="13.5" customHeight="1" x14ac:dyDescent="0.2">
      <c r="A32" s="208" t="s">
        <v>143</v>
      </c>
      <c r="B32" s="189" t="s">
        <v>144</v>
      </c>
      <c r="C32" s="231">
        <f>+'3.SZ.TÁBL. SEGÍTŐ SZOLGÁLAT'!AA42</f>
        <v>121960</v>
      </c>
      <c r="D32" s="226">
        <f>+'3.SZ.TÁBL. SEGÍTŐ SZOLGÁLAT'!AB42</f>
        <v>134295</v>
      </c>
      <c r="E32" s="85"/>
      <c r="F32" s="598">
        <f>+D32/C32</f>
        <v>1.1011397179403084</v>
      </c>
      <c r="G32" s="5"/>
      <c r="H32" s="83"/>
      <c r="I32" s="83"/>
      <c r="J32" s="608"/>
      <c r="K32" s="66">
        <f t="shared" ref="K32:K45" si="12">+C32+G32</f>
        <v>121960</v>
      </c>
      <c r="L32" s="81">
        <f t="shared" ref="L32:L45" si="13">+D32+H32</f>
        <v>134295</v>
      </c>
      <c r="M32" s="83"/>
      <c r="N32" s="608">
        <f>+L32/K32</f>
        <v>1.1011397179403084</v>
      </c>
    </row>
    <row r="33" spans="1:16" ht="13.5" customHeight="1" x14ac:dyDescent="0.2">
      <c r="A33" s="209" t="s">
        <v>145</v>
      </c>
      <c r="B33" s="180" t="s">
        <v>146</v>
      </c>
      <c r="C33" s="224">
        <f>+'3.SZ.TÁBL. SEGÍTŐ SZOLGÁLAT'!AA43</f>
        <v>0</v>
      </c>
      <c r="D33" s="226">
        <f>+'3.SZ.TÁBL. SEGÍTŐ SZOLGÁLAT'!AB43</f>
        <v>0</v>
      </c>
      <c r="E33" s="81"/>
      <c r="F33" s="599"/>
      <c r="G33" s="6"/>
      <c r="H33" s="164"/>
      <c r="I33" s="164"/>
      <c r="J33" s="610"/>
      <c r="K33" s="66">
        <f t="shared" si="12"/>
        <v>0</v>
      </c>
      <c r="L33" s="81">
        <f t="shared" si="13"/>
        <v>0</v>
      </c>
      <c r="M33" s="164"/>
      <c r="N33" s="610"/>
    </row>
    <row r="34" spans="1:16" ht="13.5" customHeight="1" x14ac:dyDescent="0.2">
      <c r="A34" s="209" t="s">
        <v>147</v>
      </c>
      <c r="B34" s="180" t="s">
        <v>148</v>
      </c>
      <c r="C34" s="224">
        <f>+'3.SZ.TÁBL. SEGÍTŐ SZOLGÁLAT'!AA44</f>
        <v>0</v>
      </c>
      <c r="D34" s="226">
        <f>+'3.SZ.TÁBL. SEGÍTŐ SZOLGÁLAT'!AB44</f>
        <v>0</v>
      </c>
      <c r="E34" s="81"/>
      <c r="F34" s="599"/>
      <c r="G34" s="6"/>
      <c r="H34" s="164"/>
      <c r="I34" s="164"/>
      <c r="J34" s="610"/>
      <c r="K34" s="66">
        <f t="shared" si="12"/>
        <v>0</v>
      </c>
      <c r="L34" s="81">
        <f t="shared" si="13"/>
        <v>0</v>
      </c>
      <c r="M34" s="164"/>
      <c r="N34" s="610"/>
    </row>
    <row r="35" spans="1:16" ht="13.5" customHeight="1" x14ac:dyDescent="0.2">
      <c r="A35" s="209" t="s">
        <v>149</v>
      </c>
      <c r="B35" s="180" t="s">
        <v>150</v>
      </c>
      <c r="C35" s="224">
        <f>+'3.SZ.TÁBL. SEGÍTŐ SZOLGÁLAT'!AA45</f>
        <v>1550</v>
      </c>
      <c r="D35" s="226">
        <f>+'3.SZ.TÁBL. SEGÍTŐ SZOLGÁLAT'!AB45</f>
        <v>1550</v>
      </c>
      <c r="E35" s="81"/>
      <c r="F35" s="598">
        <f>+D35/C35</f>
        <v>1</v>
      </c>
      <c r="G35" s="6"/>
      <c r="H35" s="164"/>
      <c r="I35" s="164"/>
      <c r="J35" s="610"/>
      <c r="K35" s="66">
        <f t="shared" si="12"/>
        <v>1550</v>
      </c>
      <c r="L35" s="81">
        <f t="shared" si="13"/>
        <v>1550</v>
      </c>
      <c r="M35" s="164"/>
      <c r="N35" s="610">
        <f>+L35/K35</f>
        <v>1</v>
      </c>
    </row>
    <row r="36" spans="1:16" ht="13.5" customHeight="1" x14ac:dyDescent="0.2">
      <c r="A36" s="209" t="s">
        <v>151</v>
      </c>
      <c r="B36" s="180" t="s">
        <v>152</v>
      </c>
      <c r="C36" s="224">
        <f>+'3.SZ.TÁBL. SEGÍTŐ SZOLGÁLAT'!AA46</f>
        <v>0</v>
      </c>
      <c r="D36" s="226">
        <f>+'3.SZ.TÁBL. SEGÍTŐ SZOLGÁLAT'!AB46</f>
        <v>0</v>
      </c>
      <c r="E36" s="81"/>
      <c r="F36" s="599"/>
      <c r="G36" s="6"/>
      <c r="H36" s="164"/>
      <c r="I36" s="81"/>
      <c r="J36" s="599"/>
      <c r="K36" s="66">
        <f t="shared" si="12"/>
        <v>0</v>
      </c>
      <c r="L36" s="81">
        <f t="shared" si="13"/>
        <v>0</v>
      </c>
      <c r="M36" s="164"/>
      <c r="N36" s="610"/>
    </row>
    <row r="37" spans="1:16" ht="13.5" customHeight="1" x14ac:dyDescent="0.2">
      <c r="A37" s="209" t="s">
        <v>153</v>
      </c>
      <c r="B37" s="180" t="s">
        <v>1</v>
      </c>
      <c r="C37" s="224">
        <f>+'3.SZ.TÁBL. SEGÍTŐ SZOLGÁLAT'!AA47</f>
        <v>1803</v>
      </c>
      <c r="D37" s="226">
        <f>+'3.SZ.TÁBL. SEGÍTŐ SZOLGÁLAT'!AB47</f>
        <v>0</v>
      </c>
      <c r="E37" s="81"/>
      <c r="F37" s="598">
        <f>+D37/C37</f>
        <v>0</v>
      </c>
      <c r="G37" s="6"/>
      <c r="H37" s="164"/>
      <c r="I37" s="164"/>
      <c r="J37" s="610"/>
      <c r="K37" s="66">
        <f t="shared" si="12"/>
        <v>1803</v>
      </c>
      <c r="L37" s="81">
        <f t="shared" si="13"/>
        <v>0</v>
      </c>
      <c r="M37" s="164"/>
      <c r="N37" s="610">
        <f>+L37/K37</f>
        <v>0</v>
      </c>
    </row>
    <row r="38" spans="1:16" ht="13.5" customHeight="1" x14ac:dyDescent="0.2">
      <c r="A38" s="209" t="s">
        <v>154</v>
      </c>
      <c r="B38" s="180" t="s">
        <v>155</v>
      </c>
      <c r="C38" s="224">
        <f>+'3.SZ.TÁBL. SEGÍTŐ SZOLGÁLAT'!AA48</f>
        <v>2040</v>
      </c>
      <c r="D38" s="226">
        <f>+'3.SZ.TÁBL. SEGÍTŐ SZOLGÁLAT'!AB48</f>
        <v>2100</v>
      </c>
      <c r="E38" s="81"/>
      <c r="F38" s="598">
        <f t="shared" ref="F38" si="14">+D38/C38</f>
        <v>1.0294117647058822</v>
      </c>
      <c r="G38" s="6"/>
      <c r="H38" s="164"/>
      <c r="I38" s="164"/>
      <c r="J38" s="610"/>
      <c r="K38" s="66">
        <f t="shared" si="12"/>
        <v>2040</v>
      </c>
      <c r="L38" s="81">
        <f t="shared" si="13"/>
        <v>2100</v>
      </c>
      <c r="M38" s="164"/>
      <c r="N38" s="610">
        <f>+L38/K38</f>
        <v>1.0294117647058822</v>
      </c>
    </row>
    <row r="39" spans="1:16" ht="13.5" customHeight="1" x14ac:dyDescent="0.2">
      <c r="A39" s="209" t="s">
        <v>156</v>
      </c>
      <c r="B39" s="180" t="s">
        <v>157</v>
      </c>
      <c r="C39" s="224">
        <f>+'3.SZ.TÁBL. SEGÍTŐ SZOLGÁLAT'!AA49</f>
        <v>0</v>
      </c>
      <c r="D39" s="226">
        <f>+'3.SZ.TÁBL. SEGÍTŐ SZOLGÁLAT'!AB49</f>
        <v>0</v>
      </c>
      <c r="E39" s="81"/>
      <c r="F39" s="599"/>
      <c r="G39" s="6"/>
      <c r="H39" s="164"/>
      <c r="I39" s="164"/>
      <c r="J39" s="610"/>
      <c r="K39" s="66">
        <f t="shared" si="12"/>
        <v>0</v>
      </c>
      <c r="L39" s="81">
        <f t="shared" si="13"/>
        <v>0</v>
      </c>
      <c r="M39" s="164"/>
      <c r="N39" s="610"/>
    </row>
    <row r="40" spans="1:16" ht="13.5" customHeight="1" x14ac:dyDescent="0.2">
      <c r="A40" s="209" t="s">
        <v>158</v>
      </c>
      <c r="B40" s="180" t="s">
        <v>2</v>
      </c>
      <c r="C40" s="224">
        <f>+'3.SZ.TÁBL. SEGÍTŐ SZOLGÁLAT'!AA50</f>
        <v>2785</v>
      </c>
      <c r="D40" s="226">
        <f>+'3.SZ.TÁBL. SEGÍTŐ SZOLGÁLAT'!AB50</f>
        <v>2235</v>
      </c>
      <c r="E40" s="81"/>
      <c r="F40" s="598">
        <f>+D40/C40</f>
        <v>0.80251346499102338</v>
      </c>
      <c r="G40" s="6"/>
      <c r="H40" s="164"/>
      <c r="I40" s="81"/>
      <c r="J40" s="599"/>
      <c r="K40" s="66">
        <f t="shared" si="12"/>
        <v>2785</v>
      </c>
      <c r="L40" s="81">
        <f t="shared" si="13"/>
        <v>2235</v>
      </c>
      <c r="M40" s="81"/>
      <c r="N40" s="610">
        <f>+L40/K40</f>
        <v>0.80251346499102338</v>
      </c>
    </row>
    <row r="41" spans="1:16" ht="13.5" customHeight="1" x14ac:dyDescent="0.2">
      <c r="A41" s="209" t="s">
        <v>159</v>
      </c>
      <c r="B41" s="180" t="s">
        <v>160</v>
      </c>
      <c r="C41" s="224">
        <f>+'3.SZ.TÁBL. SEGÍTŐ SZOLGÁLAT'!AA51</f>
        <v>0</v>
      </c>
      <c r="D41" s="226">
        <f>+'3.SZ.TÁBL. SEGÍTŐ SZOLGÁLAT'!AB51</f>
        <v>0</v>
      </c>
      <c r="E41" s="81"/>
      <c r="F41" s="599"/>
      <c r="G41" s="6"/>
      <c r="H41" s="164"/>
      <c r="I41" s="81"/>
      <c r="J41" s="599"/>
      <c r="K41" s="66">
        <f t="shared" si="12"/>
        <v>0</v>
      </c>
      <c r="L41" s="81">
        <f t="shared" si="13"/>
        <v>0</v>
      </c>
      <c r="M41" s="164"/>
      <c r="N41" s="610"/>
    </row>
    <row r="42" spans="1:16" ht="13.5" customHeight="1" x14ac:dyDescent="0.2">
      <c r="A42" s="209" t="s">
        <v>161</v>
      </c>
      <c r="B42" s="180" t="s">
        <v>162</v>
      </c>
      <c r="C42" s="224">
        <f>+'3.SZ.TÁBL. SEGÍTŐ SZOLGÁLAT'!AA52</f>
        <v>0</v>
      </c>
      <c r="D42" s="226">
        <f>+'3.SZ.TÁBL. SEGÍTŐ SZOLGÁLAT'!AB52</f>
        <v>0</v>
      </c>
      <c r="E42" s="81"/>
      <c r="F42" s="599"/>
      <c r="G42" s="6"/>
      <c r="H42" s="164"/>
      <c r="I42" s="164"/>
      <c r="J42" s="610"/>
      <c r="K42" s="66">
        <f t="shared" si="12"/>
        <v>0</v>
      </c>
      <c r="L42" s="81">
        <f t="shared" si="13"/>
        <v>0</v>
      </c>
      <c r="M42" s="164"/>
      <c r="N42" s="610"/>
    </row>
    <row r="43" spans="1:16" ht="13.5" customHeight="1" x14ac:dyDescent="0.2">
      <c r="A43" s="209" t="s">
        <v>163</v>
      </c>
      <c r="B43" s="180" t="s">
        <v>164</v>
      </c>
      <c r="C43" s="224">
        <f>+'3.SZ.TÁBL. SEGÍTŐ SZOLGÁLAT'!AA53</f>
        <v>0</v>
      </c>
      <c r="D43" s="226">
        <f>+'3.SZ.TÁBL. SEGÍTŐ SZOLGÁLAT'!AB53</f>
        <v>0</v>
      </c>
      <c r="E43" s="81"/>
      <c r="F43" s="599"/>
      <c r="G43" s="6"/>
      <c r="H43" s="164"/>
      <c r="I43" s="164"/>
      <c r="J43" s="610"/>
      <c r="K43" s="66">
        <f t="shared" si="12"/>
        <v>0</v>
      </c>
      <c r="L43" s="81">
        <f t="shared" si="13"/>
        <v>0</v>
      </c>
      <c r="M43" s="164"/>
      <c r="N43" s="610"/>
    </row>
    <row r="44" spans="1:16" ht="13.5" customHeight="1" x14ac:dyDescent="0.2">
      <c r="A44" s="209" t="s">
        <v>165</v>
      </c>
      <c r="B44" s="180" t="s">
        <v>166</v>
      </c>
      <c r="C44" s="224">
        <f>+'3.SZ.TÁBL. SEGÍTŐ SZOLGÁLAT'!AA54</f>
        <v>0</v>
      </c>
      <c r="D44" s="226">
        <f>+'3.SZ.TÁBL. SEGÍTŐ SZOLGÁLAT'!AB54</f>
        <v>0</v>
      </c>
      <c r="E44" s="81"/>
      <c r="F44" s="599"/>
      <c r="G44" s="6"/>
      <c r="H44" s="164"/>
      <c r="I44" s="164"/>
      <c r="J44" s="610"/>
      <c r="K44" s="66">
        <f t="shared" si="12"/>
        <v>0</v>
      </c>
      <c r="L44" s="81">
        <f t="shared" si="13"/>
        <v>0</v>
      </c>
      <c r="M44" s="164"/>
      <c r="N44" s="610"/>
    </row>
    <row r="45" spans="1:16" ht="13.5" customHeight="1" x14ac:dyDescent="0.2">
      <c r="A45" s="210" t="s">
        <v>165</v>
      </c>
      <c r="B45" s="190" t="s">
        <v>167</v>
      </c>
      <c r="C45" s="243">
        <f>+'3.SZ.TÁBL. SEGÍTŐ SZOLGÁLAT'!AA55</f>
        <v>0</v>
      </c>
      <c r="D45" s="226">
        <f>+'3.SZ.TÁBL. SEGÍTŐ SZOLGÁLAT'!AB55</f>
        <v>0</v>
      </c>
      <c r="E45" s="82"/>
      <c r="F45" s="602"/>
      <c r="G45" s="186"/>
      <c r="H45" s="198"/>
      <c r="I45" s="82"/>
      <c r="J45" s="602"/>
      <c r="K45" s="66">
        <f t="shared" si="12"/>
        <v>0</v>
      </c>
      <c r="L45" s="81">
        <f t="shared" si="13"/>
        <v>0</v>
      </c>
      <c r="M45" s="82"/>
      <c r="N45" s="602"/>
    </row>
    <row r="46" spans="1:16" s="3" customFormat="1" ht="13.5" customHeight="1" x14ac:dyDescent="0.2">
      <c r="A46" s="211" t="s">
        <v>127</v>
      </c>
      <c r="B46" s="191" t="s">
        <v>88</v>
      </c>
      <c r="C46" s="291">
        <f>+SUM(C32:C44)</f>
        <v>130138</v>
      </c>
      <c r="D46" s="296">
        <f>+SUM(D32:D44)</f>
        <v>140180</v>
      </c>
      <c r="E46" s="391"/>
      <c r="F46" s="601">
        <f>+D46/C46</f>
        <v>1.0771642410364382</v>
      </c>
      <c r="G46" s="392"/>
      <c r="H46" s="393"/>
      <c r="I46" s="393"/>
      <c r="J46" s="607"/>
      <c r="K46" s="390">
        <f>SUM(K32:K45)</f>
        <v>130138</v>
      </c>
      <c r="L46" s="391">
        <f>SUM(L32:L45)</f>
        <v>140180</v>
      </c>
      <c r="M46" s="393"/>
      <c r="N46" s="607">
        <f>+L46/K46</f>
        <v>1.0771642410364382</v>
      </c>
      <c r="P46" s="4"/>
    </row>
    <row r="47" spans="1:16" ht="13.5" customHeight="1" x14ac:dyDescent="0.2">
      <c r="A47" s="208" t="s">
        <v>168</v>
      </c>
      <c r="B47" s="189" t="s">
        <v>169</v>
      </c>
      <c r="C47" s="231">
        <f>+'3.SZ.TÁBL. SEGÍTŐ SZOLGÁLAT'!Z57</f>
        <v>0</v>
      </c>
      <c r="D47" s="226">
        <f>+'3.SZ.TÁBL. SEGÍTŐ SZOLGÁLAT'!AA57</f>
        <v>0</v>
      </c>
      <c r="E47" s="85"/>
      <c r="F47" s="598"/>
      <c r="G47" s="5"/>
      <c r="H47" s="83"/>
      <c r="I47" s="85"/>
      <c r="J47" s="598"/>
      <c r="K47" s="66">
        <f t="shared" ref="K47:K49" si="15">+C47+G47</f>
        <v>0</v>
      </c>
      <c r="L47" s="81">
        <f t="shared" ref="L47:L49" si="16">+D47+H47</f>
        <v>0</v>
      </c>
      <c r="M47" s="85"/>
      <c r="N47" s="598"/>
    </row>
    <row r="48" spans="1:16" ht="26.25" customHeight="1" x14ac:dyDescent="0.2">
      <c r="A48" s="209" t="s">
        <v>170</v>
      </c>
      <c r="B48" s="180" t="s">
        <v>171</v>
      </c>
      <c r="C48" s="6">
        <f>+'3.SZ.TÁBL. SEGÍTŐ SZOLGÁLAT'!AA58</f>
        <v>7800</v>
      </c>
      <c r="D48" s="164">
        <f>+'3.SZ.TÁBL. SEGÍTŐ SZOLGÁLAT'!AB58</f>
        <v>12520</v>
      </c>
      <c r="E48" s="81"/>
      <c r="F48" s="598">
        <f t="shared" ref="F48:F49" si="17">+D48/C48</f>
        <v>1.6051282051282052</v>
      </c>
      <c r="G48" s="6"/>
      <c r="H48" s="164"/>
      <c r="I48" s="164"/>
      <c r="J48" s="610"/>
      <c r="K48" s="66">
        <f t="shared" si="15"/>
        <v>7800</v>
      </c>
      <c r="L48" s="81">
        <f t="shared" si="16"/>
        <v>12520</v>
      </c>
      <c r="M48" s="164"/>
      <c r="N48" s="610">
        <f>+L48/K48</f>
        <v>1.6051282051282052</v>
      </c>
    </row>
    <row r="49" spans="1:26" ht="13.5" customHeight="1" x14ac:dyDescent="0.2">
      <c r="A49" s="210" t="s">
        <v>172</v>
      </c>
      <c r="B49" s="190" t="s">
        <v>173</v>
      </c>
      <c r="C49" s="243">
        <f>+'3.SZ.TÁBL. SEGÍTŐ SZOLGÁLAT'!AA59</f>
        <v>150</v>
      </c>
      <c r="D49" s="216">
        <f>+'3.SZ.TÁBL. SEGÍTŐ SZOLGÁLAT'!AB59</f>
        <v>200</v>
      </c>
      <c r="E49" s="82"/>
      <c r="F49" s="598">
        <f t="shared" si="17"/>
        <v>1.3333333333333333</v>
      </c>
      <c r="G49" s="186"/>
      <c r="H49" s="198"/>
      <c r="I49" s="201"/>
      <c r="J49" s="609"/>
      <c r="K49" s="66">
        <f t="shared" si="15"/>
        <v>150</v>
      </c>
      <c r="L49" s="81">
        <f t="shared" si="16"/>
        <v>200</v>
      </c>
      <c r="M49" s="198"/>
      <c r="N49" s="609">
        <f>+L49/K49</f>
        <v>1.3333333333333333</v>
      </c>
      <c r="O49" s="2"/>
      <c r="Q49" s="2"/>
      <c r="R49" s="2"/>
      <c r="S49" s="2"/>
      <c r="T49" s="2"/>
      <c r="V49" s="2"/>
      <c r="W49" s="2"/>
      <c r="X49" s="2"/>
      <c r="Y49" s="2"/>
      <c r="Z49" s="2"/>
    </row>
    <row r="50" spans="1:26" s="3" customFormat="1" ht="13.5" customHeight="1" x14ac:dyDescent="0.2">
      <c r="A50" s="211" t="s">
        <v>128</v>
      </c>
      <c r="B50" s="191" t="s">
        <v>89</v>
      </c>
      <c r="C50" s="291">
        <f>SUM(C47:C49)</f>
        <v>7950</v>
      </c>
      <c r="D50" s="296">
        <f>SUM(D47:D49)</f>
        <v>12720</v>
      </c>
      <c r="E50" s="391"/>
      <c r="F50" s="601">
        <f>+D50/C50</f>
        <v>1.6</v>
      </c>
      <c r="G50" s="291">
        <f t="shared" ref="G50:H50" si="18">SUM(G47:G49)</f>
        <v>0</v>
      </c>
      <c r="H50" s="296">
        <f t="shared" si="18"/>
        <v>0</v>
      </c>
      <c r="I50" s="394"/>
      <c r="J50" s="607"/>
      <c r="K50" s="390">
        <f>SUM(K47:K49)</f>
        <v>7950</v>
      </c>
      <c r="L50" s="391">
        <f>SUM(L47:L49)</f>
        <v>12720</v>
      </c>
      <c r="M50" s="393"/>
      <c r="N50" s="607">
        <f>+L50/K50</f>
        <v>1.6</v>
      </c>
      <c r="O50" s="4"/>
      <c r="P50" s="4"/>
      <c r="Q50" s="4"/>
      <c r="R50" s="4"/>
      <c r="S50" s="4"/>
      <c r="T50" s="4"/>
      <c r="V50" s="4"/>
      <c r="W50" s="4"/>
      <c r="X50" s="4"/>
      <c r="Y50" s="4"/>
      <c r="Z50" s="4"/>
    </row>
    <row r="51" spans="1:26" s="3" customFormat="1" ht="13.5" customHeight="1" x14ac:dyDescent="0.2">
      <c r="A51" s="211" t="s">
        <v>129</v>
      </c>
      <c r="B51" s="191" t="s">
        <v>90</v>
      </c>
      <c r="C51" s="291">
        <f>+C46+C50</f>
        <v>138088</v>
      </c>
      <c r="D51" s="296">
        <f>+D46+D50</f>
        <v>152900</v>
      </c>
      <c r="E51" s="391"/>
      <c r="F51" s="601">
        <f>+D51/C51</f>
        <v>1.1072649325068074</v>
      </c>
      <c r="G51" s="291">
        <f>+G46+G50</f>
        <v>0</v>
      </c>
      <c r="H51" s="296">
        <f>+H46+H50</f>
        <v>0</v>
      </c>
      <c r="I51" s="393"/>
      <c r="J51" s="607"/>
      <c r="K51" s="390">
        <f>+K46+K50</f>
        <v>138088</v>
      </c>
      <c r="L51" s="391">
        <f>+L46+L50</f>
        <v>152900</v>
      </c>
      <c r="M51" s="393"/>
      <c r="N51" s="607">
        <f>+L51/K51</f>
        <v>1.1072649325068074</v>
      </c>
      <c r="O51" s="4"/>
      <c r="P51" s="4"/>
      <c r="Q51" s="4"/>
      <c r="R51" s="4"/>
      <c r="S51" s="4"/>
      <c r="T51" s="4"/>
      <c r="V51" s="4"/>
      <c r="W51" s="4"/>
      <c r="X51" s="4"/>
      <c r="Y51" s="4"/>
      <c r="Z51" s="4"/>
    </row>
    <row r="52" spans="1:26" s="3" customFormat="1" ht="25.5" customHeight="1" x14ac:dyDescent="0.2">
      <c r="A52" s="211" t="s">
        <v>130</v>
      </c>
      <c r="B52" s="191" t="s">
        <v>91</v>
      </c>
      <c r="C52" s="291">
        <f>+SUM(C53:C57)</f>
        <v>22006</v>
      </c>
      <c r="D52" s="296">
        <f>+SUM(D53:D57)</f>
        <v>24722</v>
      </c>
      <c r="E52" s="391"/>
      <c r="F52" s="601">
        <f>+D52/C52</f>
        <v>1.1234208852131238</v>
      </c>
      <c r="G52" s="291">
        <f>+SUM(G53:G57)</f>
        <v>0</v>
      </c>
      <c r="H52" s="296">
        <f>+SUM(H53:H57)</f>
        <v>0</v>
      </c>
      <c r="I52" s="393"/>
      <c r="J52" s="607"/>
      <c r="K52" s="390">
        <f>+SUM(K53:K57)</f>
        <v>22006</v>
      </c>
      <c r="L52" s="391">
        <f>+SUM(L53:L57)</f>
        <v>24722</v>
      </c>
      <c r="M52" s="393"/>
      <c r="N52" s="607">
        <f>+L52/K52</f>
        <v>1.1234208852131238</v>
      </c>
      <c r="P52" s="4"/>
    </row>
    <row r="53" spans="1:26" s="290" customFormat="1" ht="13.5" customHeight="1" x14ac:dyDescent="0.2">
      <c r="A53" s="212" t="s">
        <v>130</v>
      </c>
      <c r="B53" s="202" t="s">
        <v>229</v>
      </c>
      <c r="C53" s="663">
        <f>+'3.SZ.TÁBL. SEGÍTŐ SZOLGÁLAT'!AA63</f>
        <v>17570</v>
      </c>
      <c r="D53" s="764">
        <f>+'3.SZ.TÁBL. SEGÍTŐ SZOLGÁLAT'!AB63</f>
        <v>19588</v>
      </c>
      <c r="E53" s="383"/>
      <c r="F53" s="598">
        <f t="shared" ref="F53:F59" si="19">+D53/C53</f>
        <v>1.1148548662492885</v>
      </c>
      <c r="G53" s="384"/>
      <c r="H53" s="385"/>
      <c r="I53" s="385"/>
      <c r="J53" s="621"/>
      <c r="K53" s="66">
        <f t="shared" ref="K53:K60" si="20">+C53+G53</f>
        <v>17570</v>
      </c>
      <c r="L53" s="81">
        <f t="shared" ref="L53:L60" si="21">+D53+H53</f>
        <v>19588</v>
      </c>
      <c r="M53" s="385"/>
      <c r="N53" s="608">
        <f t="shared" ref="N53:N59" si="22">+L53/K53</f>
        <v>1.1148548662492885</v>
      </c>
      <c r="P53" s="378"/>
    </row>
    <row r="54" spans="1:26" s="290" customFormat="1" ht="13.5" customHeight="1" x14ac:dyDescent="0.2">
      <c r="A54" s="213" t="s">
        <v>130</v>
      </c>
      <c r="B54" s="182" t="s">
        <v>230</v>
      </c>
      <c r="C54" s="664">
        <f>+'3.SZ.TÁBL. SEGÍTŐ SZOLGÁLAT'!AA64</f>
        <v>4106</v>
      </c>
      <c r="D54" s="764">
        <f>+'3.SZ.TÁBL. SEGÍTŐ SZOLGÁLAT'!AB64</f>
        <v>4788</v>
      </c>
      <c r="E54" s="377"/>
      <c r="F54" s="598">
        <f t="shared" si="19"/>
        <v>1.1660983925962007</v>
      </c>
      <c r="G54" s="386"/>
      <c r="H54" s="387"/>
      <c r="I54" s="387"/>
      <c r="J54" s="611"/>
      <c r="K54" s="66">
        <f t="shared" si="20"/>
        <v>4106</v>
      </c>
      <c r="L54" s="81">
        <f t="shared" si="21"/>
        <v>4788</v>
      </c>
      <c r="M54" s="387"/>
      <c r="N54" s="610">
        <f t="shared" si="22"/>
        <v>1.1660983925962007</v>
      </c>
      <c r="P54" s="378"/>
    </row>
    <row r="55" spans="1:26" s="290" customFormat="1" ht="13.5" customHeight="1" x14ac:dyDescent="0.2">
      <c r="A55" s="213" t="s">
        <v>130</v>
      </c>
      <c r="B55" s="182" t="s">
        <v>231</v>
      </c>
      <c r="C55" s="664">
        <f>+'3.SZ.TÁBL. SEGÍTŐ SZOLGÁLAT'!AA65</f>
        <v>0</v>
      </c>
      <c r="D55" s="764">
        <f>+'3.SZ.TÁBL. SEGÍTŐ SZOLGÁLAT'!AB65</f>
        <v>0</v>
      </c>
      <c r="E55" s="377"/>
      <c r="F55" s="598"/>
      <c r="G55" s="386"/>
      <c r="H55" s="387"/>
      <c r="I55" s="387"/>
      <c r="J55" s="611"/>
      <c r="K55" s="66">
        <f t="shared" si="20"/>
        <v>0</v>
      </c>
      <c r="L55" s="81">
        <f t="shared" si="21"/>
        <v>0</v>
      </c>
      <c r="M55" s="387"/>
      <c r="N55" s="610"/>
      <c r="P55" s="378"/>
    </row>
    <row r="56" spans="1:26" s="290" customFormat="1" x14ac:dyDescent="0.2">
      <c r="A56" s="213" t="s">
        <v>130</v>
      </c>
      <c r="B56" s="182" t="s">
        <v>334</v>
      </c>
      <c r="C56" s="664">
        <f>+'3.SZ.TÁBL. SEGÍTŐ SZOLGÁLAT'!AA66</f>
        <v>0</v>
      </c>
      <c r="D56" s="764">
        <f>+'3.SZ.TÁBL. SEGÍTŐ SZOLGÁLAT'!AB66</f>
        <v>0</v>
      </c>
      <c r="E56" s="377"/>
      <c r="F56" s="598"/>
      <c r="G56" s="386"/>
      <c r="H56" s="387"/>
      <c r="I56" s="387"/>
      <c r="J56" s="611"/>
      <c r="K56" s="66">
        <f t="shared" si="20"/>
        <v>0</v>
      </c>
      <c r="L56" s="81">
        <f t="shared" si="21"/>
        <v>0</v>
      </c>
      <c r="M56" s="387"/>
      <c r="N56" s="610"/>
      <c r="P56" s="378"/>
    </row>
    <row r="57" spans="1:26" s="290" customFormat="1" ht="13.5" customHeight="1" x14ac:dyDescent="0.2">
      <c r="A57" s="213" t="s">
        <v>130</v>
      </c>
      <c r="B57" s="182" t="s">
        <v>232</v>
      </c>
      <c r="C57" s="664">
        <f>+'3.SZ.TÁBL. SEGÍTŐ SZOLGÁLAT'!AA67</f>
        <v>330</v>
      </c>
      <c r="D57" s="764">
        <f>+'3.SZ.TÁBL. SEGÍTŐ SZOLGÁLAT'!AB67</f>
        <v>346</v>
      </c>
      <c r="E57" s="377"/>
      <c r="F57" s="598">
        <f t="shared" si="19"/>
        <v>1.0484848484848486</v>
      </c>
      <c r="G57" s="386"/>
      <c r="H57" s="387"/>
      <c r="I57" s="387"/>
      <c r="J57" s="611"/>
      <c r="K57" s="66">
        <f t="shared" si="20"/>
        <v>330</v>
      </c>
      <c r="L57" s="81">
        <f t="shared" si="21"/>
        <v>346</v>
      </c>
      <c r="M57" s="387"/>
      <c r="N57" s="610">
        <f t="shared" si="22"/>
        <v>1.0484848484848486</v>
      </c>
      <c r="P57" s="378"/>
    </row>
    <row r="58" spans="1:26" ht="13.5" customHeight="1" x14ac:dyDescent="0.2">
      <c r="A58" s="209" t="s">
        <v>174</v>
      </c>
      <c r="B58" s="180" t="s">
        <v>175</v>
      </c>
      <c r="C58" s="663">
        <f>+'3.SZ.TÁBL. SEGÍTŐ SZOLGÁLAT'!AA68</f>
        <v>1250</v>
      </c>
      <c r="D58" s="764">
        <f>+'3.SZ.TÁBL. SEGÍTŐ SZOLGÁLAT'!AB68</f>
        <v>1340</v>
      </c>
      <c r="E58" s="81"/>
      <c r="F58" s="598">
        <f t="shared" si="19"/>
        <v>1.0720000000000001</v>
      </c>
      <c r="G58" s="6"/>
      <c r="H58" s="164"/>
      <c r="I58" s="164"/>
      <c r="J58" s="610"/>
      <c r="K58" s="66">
        <f t="shared" si="20"/>
        <v>1250</v>
      </c>
      <c r="L58" s="81">
        <f t="shared" si="21"/>
        <v>1340</v>
      </c>
      <c r="M58" s="164"/>
      <c r="N58" s="610">
        <f t="shared" si="22"/>
        <v>1.0720000000000001</v>
      </c>
    </row>
    <row r="59" spans="1:26" ht="13.5" customHeight="1" x14ac:dyDescent="0.2">
      <c r="A59" s="209" t="s">
        <v>176</v>
      </c>
      <c r="B59" s="180" t="s">
        <v>177</v>
      </c>
      <c r="C59" s="664">
        <f>+'3.SZ.TÁBL. SEGÍTŐ SZOLGÁLAT'!AA69</f>
        <v>6982</v>
      </c>
      <c r="D59" s="764">
        <f>+'3.SZ.TÁBL. SEGÍTŐ SZOLGÁLAT'!AB69</f>
        <v>9451</v>
      </c>
      <c r="E59" s="81"/>
      <c r="F59" s="598">
        <f t="shared" si="19"/>
        <v>1.3536236035519909</v>
      </c>
      <c r="G59" s="6"/>
      <c r="H59" s="164"/>
      <c r="I59" s="164"/>
      <c r="J59" s="610"/>
      <c r="K59" s="66">
        <f t="shared" si="20"/>
        <v>6982</v>
      </c>
      <c r="L59" s="81">
        <f t="shared" si="21"/>
        <v>9451</v>
      </c>
      <c r="M59" s="164"/>
      <c r="N59" s="610">
        <f t="shared" si="22"/>
        <v>1.3536236035519909</v>
      </c>
    </row>
    <row r="60" spans="1:26" ht="13.5" customHeight="1" x14ac:dyDescent="0.2">
      <c r="A60" s="210" t="s">
        <v>178</v>
      </c>
      <c r="B60" s="190" t="s">
        <v>179</v>
      </c>
      <c r="C60" s="665">
        <f>+'3.SZ.TÁBL. SEGÍTŐ SZOLGÁLAT'!AA70</f>
        <v>0</v>
      </c>
      <c r="D60" s="764">
        <f>+'3.SZ.TÁBL. SEGÍTŐ SZOLGÁLAT'!AB70</f>
        <v>0</v>
      </c>
      <c r="E60" s="82"/>
      <c r="F60" s="598"/>
      <c r="G60" s="186"/>
      <c r="H60" s="198"/>
      <c r="I60" s="198"/>
      <c r="J60" s="609"/>
      <c r="K60" s="66">
        <f t="shared" si="20"/>
        <v>0</v>
      </c>
      <c r="L60" s="81">
        <f t="shared" si="21"/>
        <v>0</v>
      </c>
      <c r="M60" s="198"/>
      <c r="N60" s="609"/>
    </row>
    <row r="61" spans="1:26" s="3" customFormat="1" ht="13.5" customHeight="1" x14ac:dyDescent="0.2">
      <c r="A61" s="211" t="s">
        <v>131</v>
      </c>
      <c r="B61" s="191" t="s">
        <v>92</v>
      </c>
      <c r="C61" s="291">
        <f>SUM(C58:C60)</f>
        <v>8232</v>
      </c>
      <c r="D61" s="296">
        <f>SUM(D58:D60)</f>
        <v>10791</v>
      </c>
      <c r="E61" s="394"/>
      <c r="F61" s="607">
        <f>+D61/C61</f>
        <v>1.310860058309038</v>
      </c>
      <c r="G61" s="291">
        <f>SUM(G58:G60)</f>
        <v>0</v>
      </c>
      <c r="H61" s="296">
        <f>SUM(H58:H60)</f>
        <v>0</v>
      </c>
      <c r="I61" s="393"/>
      <c r="J61" s="607"/>
      <c r="K61" s="390">
        <f>+SUM(K58:K60)</f>
        <v>8232</v>
      </c>
      <c r="L61" s="391">
        <f>+SUM(L58:L60)</f>
        <v>10791</v>
      </c>
      <c r="M61" s="393"/>
      <c r="N61" s="607">
        <f>+L61/K61</f>
        <v>1.310860058309038</v>
      </c>
      <c r="P61" s="4"/>
    </row>
    <row r="62" spans="1:26" ht="13.5" customHeight="1" x14ac:dyDescent="0.2">
      <c r="A62" s="208" t="s">
        <v>180</v>
      </c>
      <c r="B62" s="189" t="s">
        <v>181</v>
      </c>
      <c r="C62" s="231">
        <f>+'3.SZ.TÁBL. SEGÍTŐ SZOLGÁLAT'!AA72</f>
        <v>1102</v>
      </c>
      <c r="D62" s="226">
        <f>+'3.SZ.TÁBL. SEGÍTŐ SZOLGÁLAT'!AB72</f>
        <v>1228</v>
      </c>
      <c r="E62" s="203"/>
      <c r="F62" s="598">
        <f t="shared" ref="F62:F63" si="23">+D62/C62</f>
        <v>1.1143375680580763</v>
      </c>
      <c r="G62" s="5"/>
      <c r="H62" s="83"/>
      <c r="I62" s="83"/>
      <c r="J62" s="608"/>
      <c r="K62" s="66">
        <f t="shared" ref="K62:L68" si="24">+C62+G62</f>
        <v>1102</v>
      </c>
      <c r="L62" s="81">
        <f t="shared" ref="L62:L63" si="25">+D62+H62</f>
        <v>1228</v>
      </c>
      <c r="M62" s="83"/>
      <c r="N62" s="608">
        <f t="shared" ref="N62:N63" si="26">+L62/K62</f>
        <v>1.1143375680580763</v>
      </c>
    </row>
    <row r="63" spans="1:26" ht="13.5" customHeight="1" x14ac:dyDescent="0.2">
      <c r="A63" s="210" t="s">
        <v>182</v>
      </c>
      <c r="B63" s="190" t="s">
        <v>183</v>
      </c>
      <c r="C63" s="243">
        <f>+'3.SZ.TÁBL. SEGÍTŐ SZOLGÁLAT'!AA73</f>
        <v>371</v>
      </c>
      <c r="D63" s="226">
        <f>+'3.SZ.TÁBL. SEGÍTŐ SZOLGÁLAT'!AB73</f>
        <v>394</v>
      </c>
      <c r="E63" s="201"/>
      <c r="F63" s="598">
        <f t="shared" si="23"/>
        <v>1.0619946091644206</v>
      </c>
      <c r="G63" s="186"/>
      <c r="H63" s="198"/>
      <c r="I63" s="198"/>
      <c r="J63" s="609"/>
      <c r="K63" s="66">
        <f t="shared" si="24"/>
        <v>371</v>
      </c>
      <c r="L63" s="81">
        <f t="shared" si="25"/>
        <v>394</v>
      </c>
      <c r="M63" s="198"/>
      <c r="N63" s="609">
        <f t="shared" si="26"/>
        <v>1.0619946091644206</v>
      </c>
    </row>
    <row r="64" spans="1:26" s="3" customFormat="1" ht="13.5" customHeight="1" x14ac:dyDescent="0.2">
      <c r="A64" s="211" t="s">
        <v>132</v>
      </c>
      <c r="B64" s="191" t="s">
        <v>93</v>
      </c>
      <c r="C64" s="291">
        <f>SUM(C62:C63)</f>
        <v>1473</v>
      </c>
      <c r="D64" s="296">
        <f>SUM(D62:D63)</f>
        <v>1622</v>
      </c>
      <c r="E64" s="394"/>
      <c r="F64" s="607">
        <f>+D64/C64</f>
        <v>1.1011541072640869</v>
      </c>
      <c r="G64" s="291">
        <f>SUM(G62:G63)</f>
        <v>0</v>
      </c>
      <c r="H64" s="296">
        <f>SUM(H62:H63)</f>
        <v>0</v>
      </c>
      <c r="I64" s="393"/>
      <c r="J64" s="607"/>
      <c r="K64" s="390">
        <f>+SUM(K62:K63)</f>
        <v>1473</v>
      </c>
      <c r="L64" s="391">
        <f>+SUM(L62:L63)</f>
        <v>1622</v>
      </c>
      <c r="M64" s="393"/>
      <c r="N64" s="607">
        <f>+L64/K64</f>
        <v>1.1011541072640869</v>
      </c>
      <c r="P64" s="4"/>
    </row>
    <row r="65" spans="1:16" ht="13.5" customHeight="1" x14ac:dyDescent="0.2">
      <c r="A65" s="208" t="s">
        <v>184</v>
      </c>
      <c r="B65" s="189" t="s">
        <v>185</v>
      </c>
      <c r="C65" s="231">
        <f>C66+C67+C68</f>
        <v>4032</v>
      </c>
      <c r="D65" s="226">
        <f>D66+D67+D68</f>
        <v>2560</v>
      </c>
      <c r="E65" s="203"/>
      <c r="F65" s="598">
        <f t="shared" ref="F65:F76" si="27">+D65/C65</f>
        <v>0.63492063492063489</v>
      </c>
      <c r="G65" s="5"/>
      <c r="H65" s="83"/>
      <c r="I65" s="83"/>
      <c r="J65" s="608"/>
      <c r="K65" s="66">
        <f t="shared" si="24"/>
        <v>4032</v>
      </c>
      <c r="L65" s="81">
        <f t="shared" si="24"/>
        <v>2560</v>
      </c>
      <c r="M65" s="83"/>
      <c r="N65" s="608">
        <f t="shared" ref="N65:N76" si="28">+L65/K65</f>
        <v>0.63492063492063489</v>
      </c>
    </row>
    <row r="66" spans="1:16" ht="13.5" customHeight="1" x14ac:dyDescent="0.2">
      <c r="A66" s="212" t="s">
        <v>415</v>
      </c>
      <c r="B66" s="765" t="s">
        <v>416</v>
      </c>
      <c r="C66" s="231">
        <f>+'3.SZ.TÁBL. SEGÍTŐ SZOLGÁLAT'!AA76</f>
        <v>415</v>
      </c>
      <c r="D66" s="226">
        <f>+'3.SZ.TÁBL. SEGÍTŐ SZOLGÁLAT'!AB76</f>
        <v>1000</v>
      </c>
      <c r="E66" s="203"/>
      <c r="F66" s="598"/>
      <c r="G66" s="5"/>
      <c r="H66" s="83"/>
      <c r="I66" s="83"/>
      <c r="J66" s="608"/>
      <c r="K66" s="66">
        <f t="shared" si="24"/>
        <v>415</v>
      </c>
      <c r="L66" s="81">
        <f t="shared" si="24"/>
        <v>1000</v>
      </c>
      <c r="M66" s="83"/>
      <c r="N66" s="608">
        <f t="shared" si="28"/>
        <v>2.4096385542168677</v>
      </c>
    </row>
    <row r="67" spans="1:16" ht="13.5" customHeight="1" x14ac:dyDescent="0.2">
      <c r="A67" s="212" t="s">
        <v>417</v>
      </c>
      <c r="B67" s="765" t="s">
        <v>418</v>
      </c>
      <c r="C67" s="231">
        <f>+'3.SZ.TÁBL. SEGÍTŐ SZOLGÁLAT'!AA77</f>
        <v>3287</v>
      </c>
      <c r="D67" s="226">
        <f>+'3.SZ.TÁBL. SEGÍTŐ SZOLGÁLAT'!AB77</f>
        <v>1465</v>
      </c>
      <c r="E67" s="203"/>
      <c r="F67" s="598"/>
      <c r="G67" s="5"/>
      <c r="H67" s="83"/>
      <c r="I67" s="83"/>
      <c r="J67" s="608"/>
      <c r="K67" s="66">
        <f t="shared" si="24"/>
        <v>3287</v>
      </c>
      <c r="L67" s="81">
        <f t="shared" si="24"/>
        <v>1465</v>
      </c>
      <c r="M67" s="83"/>
      <c r="N67" s="608">
        <f t="shared" si="28"/>
        <v>0.44569516276239735</v>
      </c>
    </row>
    <row r="68" spans="1:16" ht="13.5" customHeight="1" x14ac:dyDescent="0.2">
      <c r="A68" s="212" t="s">
        <v>419</v>
      </c>
      <c r="B68" s="765" t="s">
        <v>420</v>
      </c>
      <c r="C68" s="231">
        <f>+'3.SZ.TÁBL. SEGÍTŐ SZOLGÁLAT'!AA78</f>
        <v>330</v>
      </c>
      <c r="D68" s="226">
        <f>+'3.SZ.TÁBL. SEGÍTŐ SZOLGÁLAT'!AB78</f>
        <v>95</v>
      </c>
      <c r="E68" s="203"/>
      <c r="F68" s="598"/>
      <c r="G68" s="5"/>
      <c r="H68" s="83"/>
      <c r="I68" s="83"/>
      <c r="J68" s="608"/>
      <c r="K68" s="66">
        <f t="shared" si="24"/>
        <v>330</v>
      </c>
      <c r="L68" s="81">
        <f t="shared" si="24"/>
        <v>95</v>
      </c>
      <c r="M68" s="83"/>
      <c r="N68" s="608">
        <f t="shared" si="28"/>
        <v>0.2878787878787879</v>
      </c>
    </row>
    <row r="69" spans="1:16" ht="13.5" customHeight="1" x14ac:dyDescent="0.2">
      <c r="A69" s="209" t="s">
        <v>186</v>
      </c>
      <c r="B69" s="180" t="s">
        <v>3</v>
      </c>
      <c r="C69" s="224">
        <f>+'3.SZ.TÁBL. SEGÍTŐ SZOLGÁLAT'!AA79</f>
        <v>9080</v>
      </c>
      <c r="D69" s="226">
        <f>+'3.SZ.TÁBL. SEGÍTŐ SZOLGÁLAT'!AB79</f>
        <v>11076</v>
      </c>
      <c r="E69" s="181"/>
      <c r="F69" s="598">
        <f t="shared" si="27"/>
        <v>1.2198237885462555</v>
      </c>
      <c r="G69" s="6"/>
      <c r="H69" s="164"/>
      <c r="I69" s="164"/>
      <c r="J69" s="610"/>
      <c r="K69" s="66">
        <f t="shared" ref="K69:K76" si="29">+C69+G69</f>
        <v>9080</v>
      </c>
      <c r="L69" s="81">
        <f t="shared" ref="L69:L76" si="30">+D69+H69</f>
        <v>11076</v>
      </c>
      <c r="M69" s="164"/>
      <c r="N69" s="610">
        <f t="shared" si="28"/>
        <v>1.2198237885462555</v>
      </c>
    </row>
    <row r="70" spans="1:16" ht="13.5" customHeight="1" x14ac:dyDescent="0.2">
      <c r="A70" s="209" t="s">
        <v>187</v>
      </c>
      <c r="B70" s="180" t="s">
        <v>188</v>
      </c>
      <c r="C70" s="224">
        <f>+'3.SZ.TÁBL. SEGÍTŐ SZOLGÁLAT'!AA80</f>
        <v>0</v>
      </c>
      <c r="D70" s="226">
        <f>+'3.SZ.TÁBL. SEGÍTŐ SZOLGÁLAT'!AB80</f>
        <v>0</v>
      </c>
      <c r="E70" s="181"/>
      <c r="F70" s="598"/>
      <c r="G70" s="6">
        <v>4000</v>
      </c>
      <c r="H70" s="164">
        <v>4000</v>
      </c>
      <c r="I70" s="164"/>
      <c r="J70" s="610">
        <f>+H70/G70</f>
        <v>1</v>
      </c>
      <c r="K70" s="66">
        <f t="shared" si="29"/>
        <v>4000</v>
      </c>
      <c r="L70" s="81">
        <f t="shared" si="30"/>
        <v>4000</v>
      </c>
      <c r="M70" s="164"/>
      <c r="N70" s="610"/>
    </row>
    <row r="71" spans="1:16" ht="13.5" customHeight="1" x14ac:dyDescent="0.2">
      <c r="A71" s="209" t="s">
        <v>189</v>
      </c>
      <c r="B71" s="180" t="s">
        <v>190</v>
      </c>
      <c r="C71" s="224">
        <f>+'3.SZ.TÁBL. SEGÍTŐ SZOLGÁLAT'!AA81</f>
        <v>6679</v>
      </c>
      <c r="D71" s="226">
        <f>+'3.SZ.TÁBL. SEGÍTŐ SZOLGÁLAT'!AB81</f>
        <v>7356</v>
      </c>
      <c r="E71" s="181"/>
      <c r="F71" s="598">
        <f t="shared" si="27"/>
        <v>1.1013624794130858</v>
      </c>
      <c r="G71" s="6"/>
      <c r="H71" s="164"/>
      <c r="I71" s="164"/>
      <c r="J71" s="610"/>
      <c r="K71" s="66">
        <f t="shared" si="29"/>
        <v>6679</v>
      </c>
      <c r="L71" s="81">
        <f t="shared" si="30"/>
        <v>7356</v>
      </c>
      <c r="M71" s="164"/>
      <c r="N71" s="610">
        <f t="shared" si="28"/>
        <v>1.1013624794130858</v>
      </c>
    </row>
    <row r="72" spans="1:16" ht="13.5" customHeight="1" x14ac:dyDescent="0.2">
      <c r="A72" s="209" t="s">
        <v>191</v>
      </c>
      <c r="B72" s="180" t="s">
        <v>192</v>
      </c>
      <c r="C72" s="224">
        <f>+'3.SZ.TÁBL. SEGÍTŐ SZOLGÁLAT'!AA82</f>
        <v>0</v>
      </c>
      <c r="D72" s="226">
        <f>+'3.SZ.TÁBL. SEGÍTŐ SZOLGÁLAT'!AB82</f>
        <v>0</v>
      </c>
      <c r="E72" s="181"/>
      <c r="F72" s="598"/>
      <c r="G72" s="6"/>
      <c r="H72" s="164"/>
      <c r="I72" s="164"/>
      <c r="J72" s="610"/>
      <c r="K72" s="66">
        <f t="shared" si="29"/>
        <v>0</v>
      </c>
      <c r="L72" s="81">
        <f t="shared" si="30"/>
        <v>0</v>
      </c>
      <c r="M72" s="164"/>
      <c r="N72" s="610"/>
    </row>
    <row r="73" spans="1:16" s="290" customFormat="1" ht="13.5" customHeight="1" x14ac:dyDescent="0.2">
      <c r="A73" s="213" t="s">
        <v>191</v>
      </c>
      <c r="B73" s="182" t="s">
        <v>233</v>
      </c>
      <c r="C73" s="224">
        <f>+'3.SZ.TÁBL. SEGÍTŐ SZOLGÁLAT'!AA83</f>
        <v>0</v>
      </c>
      <c r="D73" s="226">
        <f>+'3.SZ.TÁBL. SEGÍTŐ SZOLGÁLAT'!AB83</f>
        <v>0</v>
      </c>
      <c r="E73" s="388"/>
      <c r="F73" s="598"/>
      <c r="G73" s="386"/>
      <c r="H73" s="387"/>
      <c r="I73" s="387"/>
      <c r="J73" s="611"/>
      <c r="K73" s="66">
        <f t="shared" si="29"/>
        <v>0</v>
      </c>
      <c r="L73" s="81">
        <f t="shared" si="30"/>
        <v>0</v>
      </c>
      <c r="M73" s="387"/>
      <c r="N73" s="610"/>
      <c r="P73" s="378"/>
    </row>
    <row r="74" spans="1:16" s="290" customFormat="1" ht="13.5" customHeight="1" x14ac:dyDescent="0.2">
      <c r="A74" s="213" t="s">
        <v>191</v>
      </c>
      <c r="B74" s="182" t="s">
        <v>234</v>
      </c>
      <c r="C74" s="224">
        <f>+'3.SZ.TÁBL. SEGÍTŐ SZOLGÁLAT'!AA84</f>
        <v>0</v>
      </c>
      <c r="D74" s="226">
        <f>+'3.SZ.TÁBL. SEGÍTŐ SZOLGÁLAT'!AB84</f>
        <v>0</v>
      </c>
      <c r="E74" s="388"/>
      <c r="F74" s="598"/>
      <c r="G74" s="386"/>
      <c r="H74" s="387"/>
      <c r="I74" s="387"/>
      <c r="J74" s="611"/>
      <c r="K74" s="66">
        <f t="shared" si="29"/>
        <v>0</v>
      </c>
      <c r="L74" s="81">
        <f t="shared" si="30"/>
        <v>0</v>
      </c>
      <c r="M74" s="387"/>
      <c r="N74" s="610"/>
      <c r="P74" s="378"/>
    </row>
    <row r="75" spans="1:16" ht="13.5" customHeight="1" x14ac:dyDescent="0.2">
      <c r="A75" s="209" t="s">
        <v>193</v>
      </c>
      <c r="B75" s="180" t="s">
        <v>194</v>
      </c>
      <c r="C75" s="224">
        <f>+'3.SZ.TÁBL. SEGÍTŐ SZOLGÁLAT'!AA85</f>
        <v>962</v>
      </c>
      <c r="D75" s="226">
        <f>+'3.SZ.TÁBL. SEGÍTŐ SZOLGÁLAT'!AB85</f>
        <v>2320</v>
      </c>
      <c r="E75" s="181"/>
      <c r="F75" s="598">
        <f t="shared" si="27"/>
        <v>2.4116424116424118</v>
      </c>
      <c r="G75" s="66">
        <v>27447</v>
      </c>
      <c r="H75" s="164">
        <f>+(3166*3)+(275*12)+(528*3)</f>
        <v>14382</v>
      </c>
      <c r="I75" s="164"/>
      <c r="J75" s="610">
        <f>+H75/G75</f>
        <v>0.52399169308121107</v>
      </c>
      <c r="K75" s="66">
        <f t="shared" si="29"/>
        <v>28409</v>
      </c>
      <c r="L75" s="81">
        <f t="shared" si="30"/>
        <v>16702</v>
      </c>
      <c r="M75" s="164"/>
      <c r="N75" s="610">
        <f t="shared" si="28"/>
        <v>0.58791228131930018</v>
      </c>
    </row>
    <row r="76" spans="1:16" ht="29.25" customHeight="1" x14ac:dyDescent="0.2">
      <c r="A76" s="210" t="s">
        <v>195</v>
      </c>
      <c r="B76" s="190" t="s">
        <v>377</v>
      </c>
      <c r="C76" s="186">
        <f>+'3.SZ.TÁBL. SEGÍTŐ SZOLGÁLAT'!AA86</f>
        <v>8060</v>
      </c>
      <c r="D76" s="83">
        <f>+'3.SZ.TÁBL. SEGÍTŐ SZOLGÁLAT'!AB86</f>
        <v>8259</v>
      </c>
      <c r="E76" s="201"/>
      <c r="F76" s="598">
        <f t="shared" si="27"/>
        <v>1.0246898263027295</v>
      </c>
      <c r="G76" s="66">
        <v>535</v>
      </c>
      <c r="H76" s="198">
        <v>580</v>
      </c>
      <c r="I76" s="198"/>
      <c r="J76" s="609">
        <f>+H76/G76</f>
        <v>1.0841121495327102</v>
      </c>
      <c r="K76" s="66">
        <f t="shared" si="29"/>
        <v>8595</v>
      </c>
      <c r="L76" s="81">
        <f t="shared" si="30"/>
        <v>8839</v>
      </c>
      <c r="M76" s="198"/>
      <c r="N76" s="609">
        <f t="shared" si="28"/>
        <v>1.0283885980221059</v>
      </c>
    </row>
    <row r="77" spans="1:16" s="3" customFormat="1" ht="13.5" customHeight="1" x14ac:dyDescent="0.2">
      <c r="A77" s="211" t="s">
        <v>133</v>
      </c>
      <c r="B77" s="191" t="s">
        <v>94</v>
      </c>
      <c r="C77" s="291">
        <f>C65+C69+C70+C71+C75+C76</f>
        <v>28813</v>
      </c>
      <c r="D77" s="296">
        <f>D65+D69+D70+D71+D75+D76</f>
        <v>31571</v>
      </c>
      <c r="E77" s="394"/>
      <c r="F77" s="607">
        <f>+D77/C77</f>
        <v>1.0957206816367613</v>
      </c>
      <c r="G77" s="291">
        <f>G65+G69+G70+G71+G75+G76</f>
        <v>31982</v>
      </c>
      <c r="H77" s="296">
        <f>H65+H69+H70+H71+H75+H76</f>
        <v>18962</v>
      </c>
      <c r="I77" s="393"/>
      <c r="J77" s="607">
        <f>+H77/G77</f>
        <v>0.59289600400225129</v>
      </c>
      <c r="K77" s="390">
        <f>K65+K69+K70+K71+K75+K76</f>
        <v>60795</v>
      </c>
      <c r="L77" s="391">
        <f>L65+L69+L70+L71+L75+L76</f>
        <v>50533</v>
      </c>
      <c r="M77" s="393"/>
      <c r="N77" s="607">
        <f>+L77/K77</f>
        <v>0.83120322394933799</v>
      </c>
      <c r="P77" s="4"/>
    </row>
    <row r="78" spans="1:16" ht="13.5" customHeight="1" x14ac:dyDescent="0.2">
      <c r="A78" s="208" t="s">
        <v>196</v>
      </c>
      <c r="B78" s="189" t="s">
        <v>197</v>
      </c>
      <c r="C78" s="231">
        <f>+'3.SZ.TÁBL. SEGÍTŐ SZOLGÁLAT'!AA88</f>
        <v>1185</v>
      </c>
      <c r="D78" s="226">
        <f>+'3.SZ.TÁBL. SEGÍTŐ SZOLGÁLAT'!AB88</f>
        <v>1325</v>
      </c>
      <c r="E78" s="203"/>
      <c r="F78" s="598">
        <f t="shared" ref="F78" si="31">+D78/C78</f>
        <v>1.1181434599156117</v>
      </c>
      <c r="G78" s="5"/>
      <c r="H78" s="83"/>
      <c r="I78" s="83"/>
      <c r="J78" s="608"/>
      <c r="K78" s="66">
        <f t="shared" ref="K78:K79" si="32">+C78+G78</f>
        <v>1185</v>
      </c>
      <c r="L78" s="81">
        <f t="shared" ref="L78:L79" si="33">+D78+H78</f>
        <v>1325</v>
      </c>
      <c r="M78" s="83"/>
      <c r="N78" s="608">
        <f t="shared" ref="N78" si="34">+L78/K78</f>
        <v>1.1181434599156117</v>
      </c>
    </row>
    <row r="79" spans="1:16" ht="13.5" customHeight="1" x14ac:dyDescent="0.2">
      <c r="A79" s="210" t="s">
        <v>198</v>
      </c>
      <c r="B79" s="190" t="s">
        <v>199</v>
      </c>
      <c r="C79" s="243">
        <f>+'3.SZ.TÁBL. SEGÍTŐ SZOLGÁLAT'!Z89</f>
        <v>0</v>
      </c>
      <c r="D79" s="238">
        <f>+'3.SZ.TÁBL. SEGÍTŐ SZOLGÁLAT'!AA89</f>
        <v>0</v>
      </c>
      <c r="E79" s="201"/>
      <c r="F79" s="598"/>
      <c r="G79" s="186"/>
      <c r="H79" s="198"/>
      <c r="I79" s="198"/>
      <c r="J79" s="609"/>
      <c r="K79" s="66">
        <f t="shared" si="32"/>
        <v>0</v>
      </c>
      <c r="L79" s="81">
        <f t="shared" si="33"/>
        <v>0</v>
      </c>
      <c r="M79" s="198"/>
      <c r="N79" s="609"/>
    </row>
    <row r="80" spans="1:16" s="3" customFormat="1" ht="13.5" customHeight="1" x14ac:dyDescent="0.2">
      <c r="A80" s="211" t="s">
        <v>134</v>
      </c>
      <c r="B80" s="191" t="s">
        <v>95</v>
      </c>
      <c r="C80" s="291">
        <f>+SUM(C78:C79)</f>
        <v>1185</v>
      </c>
      <c r="D80" s="296">
        <f>+SUM(D78:D79)</f>
        <v>1325</v>
      </c>
      <c r="E80" s="394"/>
      <c r="F80" s="607">
        <f>+D80/C80</f>
        <v>1.1181434599156117</v>
      </c>
      <c r="G80" s="291">
        <f>+SUM(G78:G79)</f>
        <v>0</v>
      </c>
      <c r="H80" s="296">
        <f>+SUM(H78:H79)</f>
        <v>0</v>
      </c>
      <c r="I80" s="393"/>
      <c r="J80" s="607"/>
      <c r="K80" s="390">
        <f>+SUM(K78:K79)</f>
        <v>1185</v>
      </c>
      <c r="L80" s="391">
        <f>+SUM(L78:L79)</f>
        <v>1325</v>
      </c>
      <c r="M80" s="393"/>
      <c r="N80" s="607">
        <f>+L80/K80</f>
        <v>1.1181434599156117</v>
      </c>
      <c r="P80" s="4"/>
    </row>
    <row r="81" spans="1:16" ht="13.5" customHeight="1" x14ac:dyDescent="0.2">
      <c r="A81" s="208" t="s">
        <v>200</v>
      </c>
      <c r="B81" s="189" t="s">
        <v>201</v>
      </c>
      <c r="C81" s="231">
        <f>+'3.SZ.TÁBL. SEGÍTŐ SZOLGÁLAT'!AA91</f>
        <v>10400</v>
      </c>
      <c r="D81" s="226">
        <f>+'3.SZ.TÁBL. SEGÍTŐ SZOLGÁLAT'!AB91</f>
        <v>11876</v>
      </c>
      <c r="E81" s="203"/>
      <c r="F81" s="598">
        <f t="shared" ref="F81:F82" si="35">+D81/C81</f>
        <v>1.1419230769230768</v>
      </c>
      <c r="G81" s="66">
        <v>612</v>
      </c>
      <c r="H81" s="83">
        <v>428</v>
      </c>
      <c r="I81" s="83"/>
      <c r="J81" s="609">
        <f>+H81/G81</f>
        <v>0.69934640522875813</v>
      </c>
      <c r="K81" s="66">
        <f t="shared" ref="K81:K85" si="36">+C81+G81</f>
        <v>11012</v>
      </c>
      <c r="L81" s="81">
        <f t="shared" ref="L81:L85" si="37">+D81+H81</f>
        <v>12304</v>
      </c>
      <c r="M81" s="83"/>
      <c r="N81" s="608">
        <f t="shared" ref="N81:N85" si="38">+L81/K81</f>
        <v>1.1173265528514349</v>
      </c>
    </row>
    <row r="82" spans="1:16" ht="43.15" customHeight="1" x14ac:dyDescent="0.2">
      <c r="A82" s="209" t="s">
        <v>202</v>
      </c>
      <c r="B82" s="180" t="s">
        <v>384</v>
      </c>
      <c r="C82" s="224">
        <f>+'3.SZ.TÁBL. SEGÍTŐ SZOLGÁLAT'!AA92</f>
        <v>500</v>
      </c>
      <c r="D82" s="226">
        <f>+'3.SZ.TÁBL. SEGÍTŐ SZOLGÁLAT'!AB92</f>
        <v>200</v>
      </c>
      <c r="E82" s="181"/>
      <c r="F82" s="762">
        <f t="shared" si="35"/>
        <v>0.4</v>
      </c>
      <c r="G82" s="6"/>
      <c r="H82" s="164"/>
      <c r="I82" s="164"/>
      <c r="J82" s="610"/>
      <c r="K82" s="66">
        <f t="shared" si="36"/>
        <v>500</v>
      </c>
      <c r="L82" s="81">
        <f t="shared" si="37"/>
        <v>200</v>
      </c>
      <c r="M82" s="164"/>
      <c r="N82" s="763">
        <f t="shared" si="38"/>
        <v>0.4</v>
      </c>
    </row>
    <row r="83" spans="1:16" ht="13.5" customHeight="1" x14ac:dyDescent="0.2">
      <c r="A83" s="209" t="s">
        <v>203</v>
      </c>
      <c r="B83" s="180" t="s">
        <v>204</v>
      </c>
      <c r="C83" s="224">
        <f>+'3.SZ.TÁBL. SEGÍTŐ SZOLGÁLAT'!AA93</f>
        <v>0</v>
      </c>
      <c r="D83" s="226">
        <f>+'3.SZ.TÁBL. SEGÍTŐ SZOLGÁLAT'!AB93</f>
        <v>0</v>
      </c>
      <c r="E83" s="181"/>
      <c r="F83" s="598"/>
      <c r="G83" s="6"/>
      <c r="H83" s="164"/>
      <c r="I83" s="164"/>
      <c r="J83" s="610"/>
      <c r="K83" s="66">
        <f t="shared" si="36"/>
        <v>0</v>
      </c>
      <c r="L83" s="81">
        <f t="shared" si="37"/>
        <v>0</v>
      </c>
      <c r="M83" s="164"/>
      <c r="N83" s="610"/>
    </row>
    <row r="84" spans="1:16" ht="13.5" customHeight="1" x14ac:dyDescent="0.2">
      <c r="A84" s="209" t="s">
        <v>205</v>
      </c>
      <c r="B84" s="180" t="s">
        <v>206</v>
      </c>
      <c r="C84" s="224">
        <f>+'3.SZ.TÁBL. SEGÍTŐ SZOLGÁLAT'!AA94</f>
        <v>0</v>
      </c>
      <c r="D84" s="226">
        <f>+'3.SZ.TÁBL. SEGÍTŐ SZOLGÁLAT'!AB94</f>
        <v>0</v>
      </c>
      <c r="E84" s="181"/>
      <c r="F84" s="598"/>
      <c r="G84" s="6"/>
      <c r="H84" s="164"/>
      <c r="I84" s="164"/>
      <c r="J84" s="610"/>
      <c r="K84" s="66">
        <f t="shared" si="36"/>
        <v>0</v>
      </c>
      <c r="L84" s="81">
        <f t="shared" si="37"/>
        <v>0</v>
      </c>
      <c r="M84" s="164"/>
      <c r="N84" s="610"/>
    </row>
    <row r="85" spans="1:16" ht="13.5" customHeight="1" x14ac:dyDescent="0.2">
      <c r="A85" s="210" t="s">
        <v>207</v>
      </c>
      <c r="B85" s="190" t="s">
        <v>335</v>
      </c>
      <c r="C85" s="243">
        <f>+'3.SZ.TÁBL. SEGÍTŐ SZOLGÁLAT'!AA95</f>
        <v>540</v>
      </c>
      <c r="D85" s="226">
        <f>+'3.SZ.TÁBL. SEGÍTŐ SZOLGÁLAT'!AB95</f>
        <v>573</v>
      </c>
      <c r="E85" s="201"/>
      <c r="F85" s="598">
        <f t="shared" ref="F85" si="39">+D85/C85</f>
        <v>1.0611111111111111</v>
      </c>
      <c r="G85" s="186"/>
      <c r="H85" s="198"/>
      <c r="I85" s="198"/>
      <c r="J85" s="609"/>
      <c r="K85" s="66">
        <f t="shared" si="36"/>
        <v>540</v>
      </c>
      <c r="L85" s="81">
        <f t="shared" si="37"/>
        <v>573</v>
      </c>
      <c r="M85" s="198"/>
      <c r="N85" s="609">
        <f t="shared" si="38"/>
        <v>1.0611111111111111</v>
      </c>
    </row>
    <row r="86" spans="1:16" s="3" customFormat="1" ht="13.5" customHeight="1" x14ac:dyDescent="0.2">
      <c r="A86" s="211" t="s">
        <v>135</v>
      </c>
      <c r="B86" s="191" t="s">
        <v>96</v>
      </c>
      <c r="C86" s="291">
        <f>SUM(C81:C85)</f>
        <v>11440</v>
      </c>
      <c r="D86" s="296">
        <f>SUM(D81:D85)</f>
        <v>12649</v>
      </c>
      <c r="E86" s="394"/>
      <c r="F86" s="607">
        <f>+D86/C86</f>
        <v>1.1056818181818182</v>
      </c>
      <c r="G86" s="291">
        <f>SUM(G81:G85)</f>
        <v>612</v>
      </c>
      <c r="H86" s="296">
        <f>SUM(H81:H85)</f>
        <v>428</v>
      </c>
      <c r="I86" s="393"/>
      <c r="J86" s="607">
        <f t="shared" ref="J86:J91" si="40">+H86/G86</f>
        <v>0.69934640522875813</v>
      </c>
      <c r="K86" s="390">
        <f>+SUM(K81:K85)</f>
        <v>12052</v>
      </c>
      <c r="L86" s="391">
        <f>+SUM(L81:L85)</f>
        <v>13077</v>
      </c>
      <c r="M86" s="393"/>
      <c r="N86" s="607">
        <f>+L86/K86</f>
        <v>1.0850481247925656</v>
      </c>
      <c r="P86" s="4"/>
    </row>
    <row r="87" spans="1:16" s="3" customFormat="1" ht="13.5" customHeight="1" x14ac:dyDescent="0.2">
      <c r="A87" s="211" t="s">
        <v>136</v>
      </c>
      <c r="B87" s="191" t="s">
        <v>97</v>
      </c>
      <c r="C87" s="291">
        <f>+C61+C64+C77+C80+C86</f>
        <v>51143</v>
      </c>
      <c r="D87" s="296">
        <f>+D61+D64+D77+D80+D86</f>
        <v>57958</v>
      </c>
      <c r="E87" s="394"/>
      <c r="F87" s="607">
        <f>+D87/C87</f>
        <v>1.1332538177267661</v>
      </c>
      <c r="G87" s="291">
        <f>+G61+G64+G77+G80+G86</f>
        <v>32594</v>
      </c>
      <c r="H87" s="296">
        <f>+H61+H64+H77+H80+H86</f>
        <v>19390</v>
      </c>
      <c r="I87" s="393"/>
      <c r="J87" s="607">
        <f t="shared" si="40"/>
        <v>0.59489476590783574</v>
      </c>
      <c r="K87" s="390">
        <f>+K61+K64+K77+K80+K86</f>
        <v>83737</v>
      </c>
      <c r="L87" s="391">
        <f>+L61+L64+L77+L80+L86</f>
        <v>77348</v>
      </c>
      <c r="M87" s="393"/>
      <c r="N87" s="607">
        <f>+L87/K87</f>
        <v>0.92370158950045977</v>
      </c>
      <c r="P87" s="4"/>
    </row>
    <row r="88" spans="1:16" ht="13.5" customHeight="1" x14ac:dyDescent="0.2">
      <c r="A88" s="208" t="s">
        <v>243</v>
      </c>
      <c r="B88" s="204" t="s">
        <v>244</v>
      </c>
      <c r="C88" s="231">
        <f>+'3.SZ.TÁBL. SEGÍTŐ SZOLGÁLAT'!Z98</f>
        <v>0</v>
      </c>
      <c r="D88" s="226">
        <f>+'3.SZ.TÁBL. SEGÍTŐ SZOLGÁLAT'!AA98</f>
        <v>0</v>
      </c>
      <c r="E88" s="203"/>
      <c r="F88" s="608"/>
      <c r="G88" s="83">
        <f>+G89</f>
        <v>7000</v>
      </c>
      <c r="H88" s="83">
        <f>+H89</f>
        <v>7000</v>
      </c>
      <c r="I88" s="83"/>
      <c r="J88" s="608">
        <f t="shared" si="40"/>
        <v>1</v>
      </c>
      <c r="K88" s="65">
        <f>+K89</f>
        <v>7000</v>
      </c>
      <c r="L88" s="85">
        <f>+L89</f>
        <v>7000</v>
      </c>
      <c r="M88" s="83"/>
      <c r="N88" s="608">
        <f t="shared" ref="N88:N94" si="41">+L88/K88</f>
        <v>1</v>
      </c>
    </row>
    <row r="89" spans="1:16" s="290" customFormat="1" ht="29.25" customHeight="1" x14ac:dyDescent="0.2">
      <c r="A89" s="214" t="s">
        <v>243</v>
      </c>
      <c r="B89" s="205" t="s">
        <v>283</v>
      </c>
      <c r="C89" s="665">
        <f>+'3.SZ.TÁBL. SEGÍTŐ SZOLGÁLAT'!Z99</f>
        <v>0</v>
      </c>
      <c r="D89" s="292">
        <f>+'3.SZ.TÁBL. SEGÍTŐ SZOLGÁLAT'!AA99</f>
        <v>0</v>
      </c>
      <c r="E89" s="389"/>
      <c r="F89" s="612"/>
      <c r="G89" s="376">
        <v>7000</v>
      </c>
      <c r="H89" s="382">
        <v>7000</v>
      </c>
      <c r="I89" s="382"/>
      <c r="J89" s="612">
        <f t="shared" si="40"/>
        <v>1</v>
      </c>
      <c r="K89" s="66">
        <f t="shared" ref="K89" si="42">+C89+G89</f>
        <v>7000</v>
      </c>
      <c r="L89" s="81">
        <f t="shared" ref="K89:L90" si="43">+D89+H89</f>
        <v>7000</v>
      </c>
      <c r="M89" s="382"/>
      <c r="N89" s="609">
        <f t="shared" si="41"/>
        <v>1</v>
      </c>
      <c r="P89" s="378"/>
    </row>
    <row r="90" spans="1:16" s="290" customFormat="1" ht="29.25" customHeight="1" x14ac:dyDescent="0.2">
      <c r="A90" s="675" t="s">
        <v>245</v>
      </c>
      <c r="B90" s="676" t="s">
        <v>374</v>
      </c>
      <c r="C90" s="665"/>
      <c r="D90" s="292"/>
      <c r="E90" s="389"/>
      <c r="F90" s="612"/>
      <c r="G90" s="376">
        <v>2628</v>
      </c>
      <c r="H90" s="382">
        <v>2654</v>
      </c>
      <c r="I90" s="382"/>
      <c r="J90" s="612">
        <f t="shared" si="40"/>
        <v>1.0098934550989345</v>
      </c>
      <c r="K90" s="81">
        <f t="shared" si="43"/>
        <v>2628</v>
      </c>
      <c r="L90" s="81">
        <f t="shared" si="43"/>
        <v>2654</v>
      </c>
      <c r="M90" s="382"/>
      <c r="N90" s="609"/>
      <c r="P90" s="378"/>
    </row>
    <row r="91" spans="1:16" ht="13.5" customHeight="1" x14ac:dyDescent="0.2">
      <c r="A91" s="412" t="s">
        <v>320</v>
      </c>
      <c r="B91" s="413" t="s">
        <v>246</v>
      </c>
      <c r="C91" s="224">
        <f>+SUM(C92:C94)</f>
        <v>0</v>
      </c>
      <c r="D91" s="216">
        <f>+SUM(D92:D94)</f>
        <v>0</v>
      </c>
      <c r="E91" s="181"/>
      <c r="F91" s="610"/>
      <c r="G91" s="224">
        <f>+SUM(G92:G94)</f>
        <v>4893</v>
      </c>
      <c r="H91" s="216">
        <f>+SUM(H92:H94)</f>
        <v>7108</v>
      </c>
      <c r="I91" s="164"/>
      <c r="J91" s="610">
        <f t="shared" si="40"/>
        <v>1.4526875127733496</v>
      </c>
      <c r="K91" s="224">
        <f>+SUM(K92:K94)</f>
        <v>4893</v>
      </c>
      <c r="L91" s="216">
        <f>+SUM(L92:L94)</f>
        <v>7108</v>
      </c>
      <c r="M91" s="164"/>
      <c r="N91" s="610">
        <f t="shared" si="41"/>
        <v>1.4526875127733496</v>
      </c>
    </row>
    <row r="92" spans="1:16" s="290" customFormat="1" ht="13.5" customHeight="1" x14ac:dyDescent="0.2">
      <c r="A92" s="414"/>
      <c r="B92" s="415" t="s">
        <v>336</v>
      </c>
      <c r="C92" s="664"/>
      <c r="D92" s="281"/>
      <c r="E92" s="388"/>
      <c r="F92" s="611"/>
      <c r="G92" s="6">
        <v>0</v>
      </c>
      <c r="H92" s="387"/>
      <c r="I92" s="387"/>
      <c r="J92" s="611"/>
      <c r="K92" s="66">
        <f t="shared" ref="K92:K94" si="44">+C92+G92</f>
        <v>0</v>
      </c>
      <c r="L92" s="81">
        <f t="shared" ref="L92:L94" si="45">+D92+H92</f>
        <v>0</v>
      </c>
      <c r="M92" s="387"/>
      <c r="N92" s="610"/>
      <c r="P92" s="378"/>
    </row>
    <row r="93" spans="1:16" s="290" customFormat="1" ht="13.5" customHeight="1" x14ac:dyDescent="0.2">
      <c r="A93" s="414"/>
      <c r="B93" s="415" t="s">
        <v>337</v>
      </c>
      <c r="C93" s="664"/>
      <c r="D93" s="281"/>
      <c r="E93" s="388"/>
      <c r="F93" s="611"/>
      <c r="G93" s="6">
        <v>2069</v>
      </c>
      <c r="H93" s="387">
        <v>4271</v>
      </c>
      <c r="I93" s="387"/>
      <c r="J93" s="611">
        <f>+H93/G93</f>
        <v>2.0642822619623007</v>
      </c>
      <c r="K93" s="66">
        <f t="shared" si="44"/>
        <v>2069</v>
      </c>
      <c r="L93" s="81">
        <f t="shared" si="45"/>
        <v>4271</v>
      </c>
      <c r="M93" s="387"/>
      <c r="N93" s="610">
        <f t="shared" si="41"/>
        <v>2.0642822619623007</v>
      </c>
      <c r="P93" s="378"/>
    </row>
    <row r="94" spans="1:16" s="290" customFormat="1" ht="13.5" customHeight="1" x14ac:dyDescent="0.2">
      <c r="A94" s="414"/>
      <c r="B94" s="415" t="s">
        <v>264</v>
      </c>
      <c r="C94" s="664"/>
      <c r="D94" s="281"/>
      <c r="E94" s="388"/>
      <c r="F94" s="611"/>
      <c r="G94" s="376">
        <v>2824</v>
      </c>
      <c r="H94" s="387">
        <v>2837</v>
      </c>
      <c r="I94" s="387"/>
      <c r="J94" s="611">
        <f>+H94/G94</f>
        <v>1.0046033994334278</v>
      </c>
      <c r="K94" s="66">
        <f t="shared" si="44"/>
        <v>2824</v>
      </c>
      <c r="L94" s="81">
        <f t="shared" si="45"/>
        <v>2837</v>
      </c>
      <c r="M94" s="387"/>
      <c r="N94" s="610">
        <f t="shared" si="41"/>
        <v>1.0046033994334278</v>
      </c>
      <c r="P94" s="378"/>
    </row>
    <row r="95" spans="1:16" s="3" customFormat="1" ht="13.5" customHeight="1" x14ac:dyDescent="0.2">
      <c r="A95" s="211" t="s">
        <v>137</v>
      </c>
      <c r="B95" s="191" t="s">
        <v>98</v>
      </c>
      <c r="C95" s="291">
        <f>+C88+C91</f>
        <v>0</v>
      </c>
      <c r="D95" s="296">
        <f>+D88+D91</f>
        <v>0</v>
      </c>
      <c r="E95" s="394"/>
      <c r="F95" s="607"/>
      <c r="G95" s="296">
        <f>+G88+G91+G90</f>
        <v>14521</v>
      </c>
      <c r="H95" s="296">
        <f>+H88+H91+H90</f>
        <v>16762</v>
      </c>
      <c r="I95" s="393"/>
      <c r="J95" s="607">
        <f>+H95/G95</f>
        <v>1.1543282143103093</v>
      </c>
      <c r="K95" s="390">
        <f>+K88+K91+K90</f>
        <v>14521</v>
      </c>
      <c r="L95" s="391">
        <f>+L88+L91+L90</f>
        <v>16762</v>
      </c>
      <c r="M95" s="393"/>
      <c r="N95" s="607">
        <f>+L95/K95</f>
        <v>1.1543282143103093</v>
      </c>
      <c r="P95" s="4"/>
    </row>
    <row r="96" spans="1:16" ht="13.5" customHeight="1" x14ac:dyDescent="0.2">
      <c r="A96" s="208" t="s">
        <v>208</v>
      </c>
      <c r="B96" s="189" t="s">
        <v>209</v>
      </c>
      <c r="C96" s="231">
        <f>+'3.SZ.TÁBL. SEGÍTŐ SZOLGÁLAT'!Z102</f>
        <v>0</v>
      </c>
      <c r="D96" s="226">
        <f>+'3.SZ.TÁBL. SEGÍTŐ SZOLGÁLAT'!AA102</f>
        <v>0</v>
      </c>
      <c r="E96" s="203"/>
      <c r="F96" s="608"/>
      <c r="G96" s="5"/>
      <c r="H96" s="83"/>
      <c r="I96" s="83"/>
      <c r="J96" s="608"/>
      <c r="K96" s="66">
        <f t="shared" ref="K96:K102" si="46">+C96+G96</f>
        <v>0</v>
      </c>
      <c r="L96" s="81">
        <f t="shared" ref="L96:L102" si="47">+D96+H96</f>
        <v>0</v>
      </c>
      <c r="M96" s="83"/>
      <c r="N96" s="608"/>
    </row>
    <row r="97" spans="1:16" ht="13.5" customHeight="1" x14ac:dyDescent="0.2">
      <c r="A97" s="209" t="s">
        <v>210</v>
      </c>
      <c r="B97" s="180" t="s">
        <v>211</v>
      </c>
      <c r="C97" s="224">
        <f>+'3.SZ.TÁBL. SEGÍTŐ SZOLGÁLAT'!Z103</f>
        <v>0</v>
      </c>
      <c r="D97" s="216">
        <f>+'3.SZ.TÁBL. SEGÍTŐ SZOLGÁLAT'!AA103</f>
        <v>0</v>
      </c>
      <c r="E97" s="181"/>
      <c r="F97" s="610"/>
      <c r="G97" s="6"/>
      <c r="H97" s="164"/>
      <c r="I97" s="164"/>
      <c r="J97" s="610"/>
      <c r="K97" s="66">
        <f t="shared" si="46"/>
        <v>0</v>
      </c>
      <c r="L97" s="81">
        <f t="shared" si="47"/>
        <v>0</v>
      </c>
      <c r="M97" s="164"/>
      <c r="N97" s="610"/>
    </row>
    <row r="98" spans="1:16" ht="13.5" customHeight="1" x14ac:dyDescent="0.2">
      <c r="A98" s="209" t="s">
        <v>212</v>
      </c>
      <c r="B98" s="180" t="s">
        <v>213</v>
      </c>
      <c r="C98" s="224">
        <f>+'3.SZ.TÁBL. SEGÍTŐ SZOLGÁLAT'!AA104</f>
        <v>473</v>
      </c>
      <c r="D98" s="216">
        <f>+'3.SZ.TÁBL. SEGÍTŐ SZOLGÁLAT'!AB104</f>
        <v>473</v>
      </c>
      <c r="E98" s="181"/>
      <c r="F98" s="610"/>
      <c r="G98" s="6"/>
      <c r="H98" s="164"/>
      <c r="I98" s="164"/>
      <c r="J98" s="610"/>
      <c r="K98" s="66">
        <f t="shared" si="46"/>
        <v>473</v>
      </c>
      <c r="L98" s="81">
        <f t="shared" si="47"/>
        <v>473</v>
      </c>
      <c r="M98" s="164"/>
      <c r="N98" s="610"/>
    </row>
    <row r="99" spans="1:16" ht="25.9" customHeight="1" x14ac:dyDescent="0.2">
      <c r="A99" s="209" t="s">
        <v>214</v>
      </c>
      <c r="B99" s="180" t="s">
        <v>378</v>
      </c>
      <c r="C99" s="224">
        <f>+'3.SZ.TÁBL. SEGÍTŐ SZOLGÁLAT'!AA105</f>
        <v>631</v>
      </c>
      <c r="D99" s="216">
        <f>+'3.SZ.TÁBL. SEGÍTŐ SZOLGÁLAT'!AB105</f>
        <v>197</v>
      </c>
      <c r="E99" s="181"/>
      <c r="F99" s="598">
        <f t="shared" ref="F99" si="48">+D99/C99</f>
        <v>0.312202852614897</v>
      </c>
      <c r="G99" s="6"/>
      <c r="H99" s="164"/>
      <c r="I99" s="164"/>
      <c r="J99" s="610"/>
      <c r="K99" s="66">
        <f t="shared" si="46"/>
        <v>631</v>
      </c>
      <c r="L99" s="81">
        <f t="shared" si="47"/>
        <v>197</v>
      </c>
      <c r="M99" s="164"/>
      <c r="N99" s="610"/>
    </row>
    <row r="100" spans="1:16" ht="13.5" customHeight="1" x14ac:dyDescent="0.2">
      <c r="A100" s="209" t="s">
        <v>215</v>
      </c>
      <c r="B100" s="180" t="s">
        <v>216</v>
      </c>
      <c r="C100" s="224">
        <f>+'3.SZ.TÁBL. SEGÍTŐ SZOLGÁLAT'!AA106</f>
        <v>0</v>
      </c>
      <c r="D100" s="216">
        <f>+'3.SZ.TÁBL. SEGÍTŐ SZOLGÁLAT'!AB106</f>
        <v>0</v>
      </c>
      <c r="E100" s="181"/>
      <c r="F100" s="610"/>
      <c r="G100" s="6"/>
      <c r="H100" s="164"/>
      <c r="I100" s="164"/>
      <c r="J100" s="610"/>
      <c r="K100" s="66">
        <f t="shared" si="46"/>
        <v>0</v>
      </c>
      <c r="L100" s="81">
        <f t="shared" si="47"/>
        <v>0</v>
      </c>
      <c r="M100" s="164"/>
      <c r="N100" s="610"/>
    </row>
    <row r="101" spans="1:16" ht="13.5" customHeight="1" x14ac:dyDescent="0.2">
      <c r="A101" s="209" t="s">
        <v>217</v>
      </c>
      <c r="B101" s="180" t="s">
        <v>218</v>
      </c>
      <c r="C101" s="224">
        <f>+'3.SZ.TÁBL. SEGÍTŐ SZOLGÁLAT'!AA107</f>
        <v>0</v>
      </c>
      <c r="D101" s="216">
        <f>+'3.SZ.TÁBL. SEGÍTŐ SZOLGÁLAT'!AB107</f>
        <v>0</v>
      </c>
      <c r="E101" s="181"/>
      <c r="F101" s="610"/>
      <c r="G101" s="6"/>
      <c r="H101" s="164"/>
      <c r="I101" s="164"/>
      <c r="J101" s="610"/>
      <c r="K101" s="66">
        <f t="shared" si="46"/>
        <v>0</v>
      </c>
      <c r="L101" s="81">
        <f t="shared" si="47"/>
        <v>0</v>
      </c>
      <c r="M101" s="164"/>
      <c r="N101" s="610"/>
    </row>
    <row r="102" spans="1:16" ht="13.5" customHeight="1" x14ac:dyDescent="0.2">
      <c r="A102" s="210" t="s">
        <v>219</v>
      </c>
      <c r="B102" s="190" t="s">
        <v>220</v>
      </c>
      <c r="C102" s="243">
        <f>+'3.SZ.TÁBL. SEGÍTŐ SZOLGÁLAT'!AA108</f>
        <v>296</v>
      </c>
      <c r="D102" s="216">
        <f>+'3.SZ.TÁBL. SEGÍTŐ SZOLGÁLAT'!AB108</f>
        <v>180</v>
      </c>
      <c r="E102" s="201"/>
      <c r="F102" s="598">
        <f t="shared" ref="F102:F103" si="49">+D102/C102</f>
        <v>0.60810810810810811</v>
      </c>
      <c r="G102" s="186"/>
      <c r="H102" s="198"/>
      <c r="I102" s="198"/>
      <c r="J102" s="609"/>
      <c r="K102" s="66">
        <f t="shared" si="46"/>
        <v>296</v>
      </c>
      <c r="L102" s="81">
        <f t="shared" si="47"/>
        <v>180</v>
      </c>
      <c r="M102" s="198"/>
      <c r="N102" s="609"/>
    </row>
    <row r="103" spans="1:16" s="3" customFormat="1" ht="13.5" customHeight="1" x14ac:dyDescent="0.2">
      <c r="A103" s="211" t="s">
        <v>138</v>
      </c>
      <c r="B103" s="191" t="s">
        <v>60</v>
      </c>
      <c r="C103" s="291">
        <f>SUM(C96:C102)</f>
        <v>1400</v>
      </c>
      <c r="D103" s="296">
        <f>SUM(D96:D102)</f>
        <v>850</v>
      </c>
      <c r="E103" s="394"/>
      <c r="F103" s="598">
        <f t="shared" si="49"/>
        <v>0.6071428571428571</v>
      </c>
      <c r="G103" s="291">
        <f>SUM(G96:G102)</f>
        <v>0</v>
      </c>
      <c r="H103" s="296">
        <f>SUM(H96:H102)</f>
        <v>0</v>
      </c>
      <c r="I103" s="393"/>
      <c r="J103" s="607"/>
      <c r="K103" s="390">
        <f>+SUM(K96:K102)</f>
        <v>1400</v>
      </c>
      <c r="L103" s="391">
        <f>+SUM(L96:L102)</f>
        <v>850</v>
      </c>
      <c r="M103" s="393"/>
      <c r="N103" s="607"/>
      <c r="P103" s="4"/>
    </row>
    <row r="104" spans="1:16" ht="13.5" customHeight="1" x14ac:dyDescent="0.2">
      <c r="A104" s="208" t="s">
        <v>221</v>
      </c>
      <c r="B104" s="189" t="s">
        <v>222</v>
      </c>
      <c r="C104" s="231">
        <f>+'3.SZ.TÁBL. SEGÍTŐ SZOLGÁLAT'!Z110</f>
        <v>0</v>
      </c>
      <c r="D104" s="226">
        <f>+'3.SZ.TÁBL. SEGÍTŐ SZOLGÁLAT'!AA110</f>
        <v>0</v>
      </c>
      <c r="E104" s="203"/>
      <c r="F104" s="608"/>
      <c r="G104" s="5"/>
      <c r="H104" s="83"/>
      <c r="I104" s="83"/>
      <c r="J104" s="608"/>
      <c r="K104" s="66">
        <f t="shared" ref="K104:K107" si="50">+C104+G104</f>
        <v>0</v>
      </c>
      <c r="L104" s="81">
        <f t="shared" ref="L104:L107" si="51">+D104+H104</f>
        <v>0</v>
      </c>
      <c r="M104" s="83"/>
      <c r="N104" s="608"/>
    </row>
    <row r="105" spans="1:16" ht="13.5" customHeight="1" x14ac:dyDescent="0.2">
      <c r="A105" s="209" t="s">
        <v>223</v>
      </c>
      <c r="B105" s="180" t="s">
        <v>224</v>
      </c>
      <c r="C105" s="224">
        <f>+'3.SZ.TÁBL. SEGÍTŐ SZOLGÁLAT'!Z111</f>
        <v>0</v>
      </c>
      <c r="D105" s="216">
        <f>+'3.SZ.TÁBL. SEGÍTŐ SZOLGÁLAT'!AA111</f>
        <v>0</v>
      </c>
      <c r="E105" s="181"/>
      <c r="F105" s="610"/>
      <c r="G105" s="6"/>
      <c r="H105" s="164"/>
      <c r="I105" s="164"/>
      <c r="J105" s="610"/>
      <c r="K105" s="66">
        <f t="shared" si="50"/>
        <v>0</v>
      </c>
      <c r="L105" s="81">
        <f t="shared" si="51"/>
        <v>0</v>
      </c>
      <c r="M105" s="164"/>
      <c r="N105" s="610"/>
    </row>
    <row r="106" spans="1:16" ht="13.5" customHeight="1" x14ac:dyDescent="0.2">
      <c r="A106" s="209" t="s">
        <v>225</v>
      </c>
      <c r="B106" s="180" t="s">
        <v>226</v>
      </c>
      <c r="C106" s="224">
        <f>+'3.SZ.TÁBL. SEGÍTŐ SZOLGÁLAT'!Z112</f>
        <v>0</v>
      </c>
      <c r="D106" s="216">
        <f>+'3.SZ.TÁBL. SEGÍTŐ SZOLGÁLAT'!AA112</f>
        <v>0</v>
      </c>
      <c r="E106" s="181"/>
      <c r="F106" s="610"/>
      <c r="G106" s="6"/>
      <c r="H106" s="164"/>
      <c r="I106" s="164"/>
      <c r="J106" s="610"/>
      <c r="K106" s="66">
        <f t="shared" si="50"/>
        <v>0</v>
      </c>
      <c r="L106" s="81">
        <f t="shared" si="51"/>
        <v>0</v>
      </c>
      <c r="M106" s="164"/>
      <c r="N106" s="610"/>
    </row>
    <row r="107" spans="1:16" ht="13.5" customHeight="1" x14ac:dyDescent="0.2">
      <c r="A107" s="210" t="s">
        <v>227</v>
      </c>
      <c r="B107" s="190" t="s">
        <v>228</v>
      </c>
      <c r="C107" s="243">
        <f>+'3.SZ.TÁBL. SEGÍTŐ SZOLGÁLAT'!Z113</f>
        <v>0</v>
      </c>
      <c r="D107" s="238">
        <f>+'3.SZ.TÁBL. SEGÍTŐ SZOLGÁLAT'!AA113</f>
        <v>0</v>
      </c>
      <c r="E107" s="201"/>
      <c r="F107" s="609"/>
      <c r="G107" s="186"/>
      <c r="H107" s="198"/>
      <c r="I107" s="198"/>
      <c r="J107" s="609"/>
      <c r="K107" s="66">
        <f t="shared" si="50"/>
        <v>0</v>
      </c>
      <c r="L107" s="81">
        <f t="shared" si="51"/>
        <v>0</v>
      </c>
      <c r="M107" s="198"/>
      <c r="N107" s="609"/>
    </row>
    <row r="108" spans="1:16" s="3" customFormat="1" ht="13.5" customHeight="1" x14ac:dyDescent="0.2">
      <c r="A108" s="211" t="s">
        <v>139</v>
      </c>
      <c r="B108" s="191" t="s">
        <v>99</v>
      </c>
      <c r="C108" s="291">
        <f>SUM(C104:C107)</f>
        <v>0</v>
      </c>
      <c r="D108" s="296">
        <f>SUM(D104:D107)</f>
        <v>0</v>
      </c>
      <c r="E108" s="394"/>
      <c r="F108" s="607"/>
      <c r="G108" s="291">
        <f>SUM(G104:G107)</f>
        <v>0</v>
      </c>
      <c r="H108" s="296">
        <f>SUM(H104:H107)</f>
        <v>0</v>
      </c>
      <c r="I108" s="393"/>
      <c r="J108" s="607"/>
      <c r="K108" s="390">
        <f>+SUM(K104:K107)</f>
        <v>0</v>
      </c>
      <c r="L108" s="391">
        <f>+SUM(L104:L107)</f>
        <v>0</v>
      </c>
      <c r="M108" s="393"/>
      <c r="N108" s="607"/>
      <c r="P108" s="4"/>
    </row>
    <row r="109" spans="1:16" s="3" customFormat="1" ht="13.5" customHeight="1" x14ac:dyDescent="0.2">
      <c r="A109" s="211" t="s">
        <v>140</v>
      </c>
      <c r="B109" s="191" t="s">
        <v>100</v>
      </c>
      <c r="C109" s="291">
        <f>+'3.SZ.TÁBL. SEGÍTŐ SZOLGÁLAT'!Z115</f>
        <v>0</v>
      </c>
      <c r="D109" s="296">
        <f>+'3.SZ.TÁBL. SEGÍTŐ SZOLGÁLAT'!AA115</f>
        <v>0</v>
      </c>
      <c r="E109" s="394"/>
      <c r="F109" s="607"/>
      <c r="G109" s="392"/>
      <c r="H109" s="393"/>
      <c r="I109" s="393"/>
      <c r="J109" s="607"/>
      <c r="K109" s="66">
        <f t="shared" ref="K109" si="52">+C109+G109</f>
        <v>0</v>
      </c>
      <c r="L109" s="81">
        <f t="shared" ref="L109" si="53">+D109+H109</f>
        <v>0</v>
      </c>
      <c r="M109" s="393"/>
      <c r="N109" s="607"/>
      <c r="P109" s="4"/>
    </row>
    <row r="110" spans="1:16" s="3" customFormat="1" ht="13.5" customHeight="1" x14ac:dyDescent="0.2">
      <c r="A110" s="215" t="s">
        <v>141</v>
      </c>
      <c r="B110" s="191" t="s">
        <v>101</v>
      </c>
      <c r="C110" s="291">
        <f>+C51+C52+C87+C95+C103+C108+C109</f>
        <v>212637</v>
      </c>
      <c r="D110" s="296">
        <f>+D51+D52+D87+D95+D103+D108+D109</f>
        <v>236430</v>
      </c>
      <c r="E110" s="394"/>
      <c r="F110" s="607">
        <f>+D110/C110</f>
        <v>1.1118949195107155</v>
      </c>
      <c r="G110" s="291">
        <f>+G51+G52+G87+G95+G103+G108+G109</f>
        <v>47115</v>
      </c>
      <c r="H110" s="296">
        <f>+H51+H52+H87+H95+H103+H108+H109</f>
        <v>36152</v>
      </c>
      <c r="I110" s="393"/>
      <c r="J110" s="607">
        <f>+H110/G110</f>
        <v>0.7673140188899501</v>
      </c>
      <c r="K110" s="390">
        <f>+K51+K52+K87+K95+K103+K108+K109</f>
        <v>259752</v>
      </c>
      <c r="L110" s="391">
        <f>+L51+L52+L87+L95+L103+L108+L109</f>
        <v>272582</v>
      </c>
      <c r="M110" s="393"/>
      <c r="N110" s="607">
        <f>+L110/K110</f>
        <v>1.0493932674243125</v>
      </c>
      <c r="P110" s="4"/>
    </row>
    <row r="111" spans="1:16" s="3" customFormat="1" ht="13.5" customHeight="1" thickBot="1" x14ac:dyDescent="0.25">
      <c r="A111" s="424" t="s">
        <v>265</v>
      </c>
      <c r="B111" s="425" t="s">
        <v>102</v>
      </c>
      <c r="C111" s="426">
        <f>+'3.SZ.TÁBL. SEGÍTŐ SZOLGÁLAT'!Z117</f>
        <v>0</v>
      </c>
      <c r="D111" s="595">
        <f>+'3.SZ.TÁBL. SEGÍTŐ SZOLGÁLAT'!AA117</f>
        <v>0</v>
      </c>
      <c r="E111" s="427"/>
      <c r="F111" s="613"/>
      <c r="G111" s="429">
        <f>+C29</f>
        <v>193169</v>
      </c>
      <c r="H111" s="430">
        <f>+D29</f>
        <v>211274</v>
      </c>
      <c r="I111" s="430"/>
      <c r="J111" s="613"/>
      <c r="K111" s="431"/>
      <c r="L111" s="596"/>
      <c r="M111" s="428"/>
      <c r="N111" s="613"/>
      <c r="O111" s="4"/>
    </row>
    <row r="112" spans="1:16" s="3" customFormat="1" ht="13.5" customHeight="1" thickBot="1" x14ac:dyDescent="0.25">
      <c r="A112" s="776" t="s">
        <v>237</v>
      </c>
      <c r="B112" s="777"/>
      <c r="C112" s="306">
        <f>+SUM(C110:C111)</f>
        <v>212637</v>
      </c>
      <c r="D112" s="307">
        <f>+SUM(D110:D111)</f>
        <v>236430</v>
      </c>
      <c r="E112" s="206"/>
      <c r="F112" s="614">
        <f>+D112/C112</f>
        <v>1.1118949195107155</v>
      </c>
      <c r="G112" s="306">
        <f>+SUM(G110:G111)</f>
        <v>240284</v>
      </c>
      <c r="H112" s="307">
        <f>+SUM(H110:H111)</f>
        <v>247426</v>
      </c>
      <c r="I112" s="207"/>
      <c r="J112" s="614">
        <f>+H112/G112</f>
        <v>1.0297231609262374</v>
      </c>
      <c r="K112" s="10">
        <f>+K110+K111</f>
        <v>259752</v>
      </c>
      <c r="L112" s="207">
        <f>+L110+L111</f>
        <v>272582</v>
      </c>
      <c r="M112" s="207"/>
      <c r="N112" s="614">
        <f>+L112/K112</f>
        <v>1.0493932674243125</v>
      </c>
      <c r="P112" s="4"/>
    </row>
    <row r="113" spans="1:23" s="3" customFormat="1" ht="13.5" customHeight="1" thickBot="1" x14ac:dyDescent="0.25">
      <c r="B113" s="395"/>
      <c r="C113" s="395"/>
      <c r="D113" s="396"/>
      <c r="E113" s="396"/>
      <c r="F113" s="615"/>
      <c r="G113" s="397"/>
      <c r="H113" s="398"/>
      <c r="I113" s="398"/>
      <c r="J113" s="615"/>
      <c r="K113" s="398"/>
      <c r="L113" s="398"/>
      <c r="M113" s="398"/>
      <c r="N113" s="615"/>
      <c r="P113" s="4"/>
    </row>
    <row r="114" spans="1:23" s="322" customFormat="1" ht="13.5" customHeight="1" thickBot="1" x14ac:dyDescent="0.25">
      <c r="A114" s="772" t="s">
        <v>247</v>
      </c>
      <c r="B114" s="773"/>
      <c r="C114" s="307">
        <f>+C31-C112</f>
        <v>0</v>
      </c>
      <c r="D114" s="307">
        <f>+D31-D112</f>
        <v>0</v>
      </c>
      <c r="E114" s="307"/>
      <c r="F114" s="616"/>
      <c r="G114" s="326">
        <f>+G31-G112</f>
        <v>0</v>
      </c>
      <c r="H114" s="326">
        <f>+H31-H112</f>
        <v>-0.39999999999417923</v>
      </c>
      <c r="I114" s="307"/>
      <c r="J114" s="616"/>
      <c r="K114" s="326">
        <f>+K31-K112</f>
        <v>0</v>
      </c>
      <c r="L114" s="326">
        <f>+L31-L112</f>
        <v>-0.40000000002328306</v>
      </c>
      <c r="M114" s="307"/>
      <c r="N114" s="622"/>
      <c r="O114" s="403"/>
      <c r="P114" s="404"/>
      <c r="Q114" s="404"/>
      <c r="R114" s="404"/>
      <c r="S114" s="404"/>
      <c r="T114" s="404"/>
      <c r="U114" s="404"/>
      <c r="V114" s="404"/>
      <c r="W114" s="404"/>
    </row>
    <row r="115" spans="1:23" ht="13.5" customHeight="1" x14ac:dyDescent="0.2"/>
    <row r="116" spans="1:23" ht="13.5" customHeight="1" x14ac:dyDescent="0.2"/>
  </sheetData>
  <mergeCells count="8">
    <mergeCell ref="C1:F1"/>
    <mergeCell ref="G1:J1"/>
    <mergeCell ref="K1:N1"/>
    <mergeCell ref="A114:B114"/>
    <mergeCell ref="A31:B31"/>
    <mergeCell ref="A112:B112"/>
    <mergeCell ref="A1:A2"/>
    <mergeCell ref="B1:B2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77" orientation="landscape" r:id="rId1"/>
  <headerFooter alignWithMargins="0">
    <oddHeader>&amp;L&amp;"Times New Roman,Félkövér"&amp;13Szent László Völgye TKT&amp;C&amp;"Times New Roman,Félkövér"&amp;16 2024. ÉVI KÖLTSÉGVETÉS&amp;R1/1. sz. táblázat
TÁRSULÁS ÉS INTÉZMÉNYEK BEVÉTELEK - KIADÁSOK
Adatok: eFt</oddHeader>
    <oddFooter>&amp;L&amp;F&amp;R&amp;P</oddFooter>
  </headerFooter>
  <rowBreaks count="1" manualBreakCount="1">
    <brk id="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U133"/>
  <sheetViews>
    <sheetView topLeftCell="A91" zoomScaleNormal="100" workbookViewId="0">
      <selection activeCell="L54" sqref="L54:L60"/>
    </sheetView>
  </sheetViews>
  <sheetFormatPr defaultColWidth="8.85546875" defaultRowHeight="12.95" customHeight="1" x14ac:dyDescent="0.2"/>
  <cols>
    <col min="1" max="1" width="6.5703125" style="11" customWidth="1"/>
    <col min="2" max="2" width="54.5703125" style="1" customWidth="1"/>
    <col min="3" max="6" width="10.42578125" style="59" customWidth="1"/>
    <col min="7" max="7" width="9.28515625" style="569" customWidth="1"/>
    <col min="8" max="8" width="10.42578125" style="59" customWidth="1"/>
    <col min="9" max="9" width="11.7109375" style="19" customWidth="1"/>
    <col min="10" max="10" width="10.42578125" style="21" customWidth="1"/>
    <col min="11" max="11" width="24.85546875" style="21" customWidth="1"/>
    <col min="12" max="12" width="10.140625" style="21" customWidth="1"/>
    <col min="13" max="13" width="12.7109375" style="21" customWidth="1"/>
    <col min="14" max="14" width="11.28515625" style="21" customWidth="1"/>
    <col min="15" max="15" width="10.85546875" style="21" customWidth="1"/>
    <col min="16" max="16" width="10.28515625" style="21" customWidth="1"/>
    <col min="17" max="17" width="9.7109375" style="21" customWidth="1"/>
    <col min="18" max="16384" width="8.85546875" style="21"/>
  </cols>
  <sheetData>
    <row r="1" spans="1:15" ht="12.75" customHeight="1" x14ac:dyDescent="0.2">
      <c r="A1" s="791" t="s">
        <v>104</v>
      </c>
      <c r="B1" s="793" t="s">
        <v>126</v>
      </c>
      <c r="C1" s="784" t="s">
        <v>400</v>
      </c>
      <c r="D1" s="784" t="s">
        <v>407</v>
      </c>
      <c r="E1" s="782" t="s">
        <v>408</v>
      </c>
      <c r="F1" s="789" t="s">
        <v>413</v>
      </c>
      <c r="G1" s="787" t="s">
        <v>282</v>
      </c>
      <c r="H1" s="399"/>
    </row>
    <row r="2" spans="1:15" ht="31.5" customHeight="1" x14ac:dyDescent="0.2">
      <c r="A2" s="792"/>
      <c r="B2" s="794"/>
      <c r="C2" s="785"/>
      <c r="D2" s="785"/>
      <c r="E2" s="783"/>
      <c r="F2" s="790"/>
      <c r="G2" s="788"/>
      <c r="H2" s="399"/>
    </row>
    <row r="3" spans="1:15" s="58" customFormat="1" ht="14.25" customHeight="1" x14ac:dyDescent="0.2">
      <c r="A3" s="184"/>
      <c r="B3" s="363"/>
      <c r="C3" s="345"/>
      <c r="D3" s="345"/>
      <c r="E3" s="346"/>
      <c r="F3" s="558"/>
      <c r="G3" s="570"/>
      <c r="H3" s="60"/>
      <c r="I3" s="60"/>
      <c r="J3" s="631"/>
      <c r="K3" s="21"/>
      <c r="L3" s="786" t="s">
        <v>414</v>
      </c>
      <c r="N3" s="21"/>
      <c r="O3" s="21"/>
    </row>
    <row r="4" spans="1:15" s="58" customFormat="1" ht="14.25" customHeight="1" x14ac:dyDescent="0.2">
      <c r="A4" s="184"/>
      <c r="B4" s="362" t="s">
        <v>260</v>
      </c>
      <c r="C4" s="340">
        <f>SUM(C5:C11)</f>
        <v>21954</v>
      </c>
      <c r="D4" s="340">
        <f>SUM(D5:D11)</f>
        <v>9498</v>
      </c>
      <c r="E4" s="341"/>
      <c r="F4" s="559"/>
      <c r="G4" s="571">
        <f>+D4/C4</f>
        <v>0.43263186663022685</v>
      </c>
      <c r="H4" s="60"/>
      <c r="I4" s="19" t="s">
        <v>303</v>
      </c>
      <c r="J4" s="21">
        <v>9498</v>
      </c>
      <c r="K4" s="21"/>
      <c r="L4" s="786"/>
      <c r="N4" s="21"/>
      <c r="O4" s="21"/>
    </row>
    <row r="5" spans="1:15" s="344" customFormat="1" ht="14.25" customHeight="1" x14ac:dyDescent="0.2">
      <c r="A5" s="184"/>
      <c r="B5" s="632" t="s">
        <v>249</v>
      </c>
      <c r="C5" s="340">
        <v>2489</v>
      </c>
      <c r="D5" s="340">
        <f t="shared" ref="D5:D11" si="0">+O5</f>
        <v>1060</v>
      </c>
      <c r="E5" s="341"/>
      <c r="F5" s="559"/>
      <c r="G5" s="571">
        <f>+D5/C5</f>
        <v>0.42587384491763758</v>
      </c>
      <c r="H5" s="60"/>
      <c r="I5" s="668"/>
      <c r="J5" s="666"/>
      <c r="K5" s="633" t="s">
        <v>249</v>
      </c>
      <c r="L5" s="666">
        <v>2862</v>
      </c>
      <c r="M5" s="371">
        <f>+L5/L12</f>
        <v>0.11152677110123918</v>
      </c>
      <c r="N5" s="21">
        <f>+$J$4*M5</f>
        <v>1059.2812719195697</v>
      </c>
      <c r="O5" s="64">
        <v>1060</v>
      </c>
    </row>
    <row r="6" spans="1:15" ht="14.25" customHeight="1" x14ac:dyDescent="0.2">
      <c r="A6" s="184"/>
      <c r="B6" s="632" t="s">
        <v>250</v>
      </c>
      <c r="C6" s="340">
        <v>7284</v>
      </c>
      <c r="D6" s="340">
        <f t="shared" si="0"/>
        <v>3116</v>
      </c>
      <c r="E6" s="341"/>
      <c r="F6" s="559"/>
      <c r="G6" s="571">
        <f t="shared" ref="G6:G97" si="1">+D6/C6</f>
        <v>0.42778693025809994</v>
      </c>
      <c r="H6" s="60"/>
      <c r="I6" s="668"/>
      <c r="J6" s="666"/>
      <c r="K6" s="633" t="s">
        <v>250</v>
      </c>
      <c r="L6" s="666">
        <v>8419</v>
      </c>
      <c r="M6" s="371">
        <f>+L6/L12</f>
        <v>0.3280726365832749</v>
      </c>
      <c r="N6" s="21">
        <f>+$J$4*M6</f>
        <v>3116.033902267945</v>
      </c>
      <c r="O6" s="21">
        <v>3116</v>
      </c>
    </row>
    <row r="7" spans="1:15" ht="14.25" customHeight="1" x14ac:dyDescent="0.2">
      <c r="A7" s="184"/>
      <c r="B7" s="632" t="s">
        <v>255</v>
      </c>
      <c r="C7" s="340">
        <v>1155</v>
      </c>
      <c r="D7" s="340">
        <f t="shared" si="0"/>
        <v>511</v>
      </c>
      <c r="E7" s="341"/>
      <c r="F7" s="559"/>
      <c r="G7" s="571">
        <f t="shared" si="1"/>
        <v>0.44242424242424244</v>
      </c>
      <c r="H7" s="60"/>
      <c r="I7" s="668"/>
      <c r="J7" s="666"/>
      <c r="K7" s="633" t="s">
        <v>255</v>
      </c>
      <c r="L7" s="666">
        <v>1381</v>
      </c>
      <c r="M7" s="371">
        <f>+L7/L12</f>
        <v>5.3814979346894241E-2</v>
      </c>
      <c r="N7" s="21">
        <f t="shared" ref="N7:N11" si="2">+$J$4*M7</f>
        <v>511.13467383680148</v>
      </c>
      <c r="O7" s="21">
        <v>511</v>
      </c>
    </row>
    <row r="8" spans="1:15" ht="14.25" customHeight="1" x14ac:dyDescent="0.2">
      <c r="A8" s="184"/>
      <c r="B8" s="632" t="s">
        <v>251</v>
      </c>
      <c r="C8" s="340">
        <v>1031</v>
      </c>
      <c r="D8" s="340">
        <f t="shared" si="0"/>
        <v>452</v>
      </c>
      <c r="E8" s="341"/>
      <c r="F8" s="559"/>
      <c r="G8" s="571">
        <f t="shared" si="1"/>
        <v>0.4384093113482056</v>
      </c>
      <c r="H8" s="60"/>
      <c r="I8" s="668"/>
      <c r="J8" s="666"/>
      <c r="K8" s="633" t="s">
        <v>251</v>
      </c>
      <c r="L8" s="666">
        <v>1222</v>
      </c>
      <c r="M8" s="371">
        <f>+L8/L12</f>
        <v>4.7619047619047616E-2</v>
      </c>
      <c r="N8" s="21">
        <f t="shared" si="2"/>
        <v>452.28571428571428</v>
      </c>
      <c r="O8" s="21">
        <v>452</v>
      </c>
    </row>
    <row r="9" spans="1:15" ht="14.25" customHeight="1" x14ac:dyDescent="0.2">
      <c r="A9" s="184"/>
      <c r="B9" s="632" t="s">
        <v>252</v>
      </c>
      <c r="C9" s="340">
        <v>5005</v>
      </c>
      <c r="D9" s="340">
        <f t="shared" si="0"/>
        <v>2175</v>
      </c>
      <c r="E9" s="341"/>
      <c r="F9" s="559"/>
      <c r="G9" s="571">
        <f t="shared" si="1"/>
        <v>0.43456543456543456</v>
      </c>
      <c r="H9" s="60"/>
      <c r="I9" s="668"/>
      <c r="J9" s="666"/>
      <c r="K9" s="633" t="s">
        <v>252</v>
      </c>
      <c r="L9" s="666">
        <v>5877</v>
      </c>
      <c r="M9" s="371">
        <f>+L9/L12</f>
        <v>0.22901566518587796</v>
      </c>
      <c r="N9" s="21">
        <f t="shared" si="2"/>
        <v>2175.190787935469</v>
      </c>
      <c r="O9" s="21">
        <v>2175</v>
      </c>
    </row>
    <row r="10" spans="1:15" ht="14.25" customHeight="1" x14ac:dyDescent="0.2">
      <c r="A10" s="184"/>
      <c r="B10" s="632" t="s">
        <v>253</v>
      </c>
      <c r="C10" s="340">
        <v>3079</v>
      </c>
      <c r="D10" s="340">
        <f t="shared" si="0"/>
        <v>1344</v>
      </c>
      <c r="E10" s="341"/>
      <c r="F10" s="559"/>
      <c r="G10" s="571">
        <f t="shared" si="1"/>
        <v>0.43650535888275416</v>
      </c>
      <c r="H10" s="60"/>
      <c r="I10" s="668"/>
      <c r="J10" s="666"/>
      <c r="K10" s="633" t="s">
        <v>253</v>
      </c>
      <c r="L10" s="666">
        <v>3632</v>
      </c>
      <c r="M10" s="371">
        <f>+L10/L12</f>
        <v>0.14153222663860962</v>
      </c>
      <c r="N10" s="21">
        <f t="shared" si="2"/>
        <v>1344.2730886135141</v>
      </c>
      <c r="O10" s="21">
        <v>1344</v>
      </c>
    </row>
    <row r="11" spans="1:15" ht="14.25" customHeight="1" x14ac:dyDescent="0.2">
      <c r="A11" s="184"/>
      <c r="B11" s="632" t="s">
        <v>254</v>
      </c>
      <c r="C11" s="340">
        <v>1911</v>
      </c>
      <c r="D11" s="340">
        <f t="shared" si="0"/>
        <v>840</v>
      </c>
      <c r="E11" s="341"/>
      <c r="F11" s="559"/>
      <c r="G11" s="571">
        <f t="shared" si="1"/>
        <v>0.43956043956043955</v>
      </c>
      <c r="H11" s="60"/>
      <c r="I11" s="668"/>
      <c r="J11" s="666"/>
      <c r="K11" s="633" t="s">
        <v>254</v>
      </c>
      <c r="L11" s="666">
        <v>2269</v>
      </c>
      <c r="M11" s="371">
        <f>+L11/L12</f>
        <v>8.8418673525056501E-2</v>
      </c>
      <c r="N11" s="21">
        <f t="shared" si="2"/>
        <v>839.8005611409867</v>
      </c>
      <c r="O11" s="21">
        <v>840</v>
      </c>
    </row>
    <row r="12" spans="1:15" s="58" customFormat="1" ht="14.25" customHeight="1" x14ac:dyDescent="0.2">
      <c r="A12" s="184"/>
      <c r="B12" s="236"/>
      <c r="C12" s="345"/>
      <c r="D12" s="345"/>
      <c r="E12" s="346"/>
      <c r="F12" s="558"/>
      <c r="G12" s="570"/>
      <c r="H12" s="60"/>
      <c r="I12" s="668"/>
      <c r="J12" s="666"/>
      <c r="L12" s="374">
        <f>SUM(L5:L11)</f>
        <v>25662</v>
      </c>
      <c r="M12" s="372"/>
      <c r="N12" s="373">
        <f>SUM(N5:N11)</f>
        <v>9498</v>
      </c>
      <c r="O12" s="21">
        <f>SUM(O5:O11)</f>
        <v>9498</v>
      </c>
    </row>
    <row r="13" spans="1:15" s="58" customFormat="1" ht="14.25" customHeight="1" x14ac:dyDescent="0.2">
      <c r="A13" s="184"/>
      <c r="B13" s="362" t="s">
        <v>301</v>
      </c>
      <c r="C13" s="340">
        <f>SUM(C14:C19)</f>
        <v>3225</v>
      </c>
      <c r="D13" s="340">
        <f>SUM(D14:D19)</f>
        <v>3300</v>
      </c>
      <c r="E13" s="346"/>
      <c r="F13" s="558"/>
      <c r="G13" s="571">
        <f>+D13/C13</f>
        <v>1.0232558139534884</v>
      </c>
      <c r="H13" s="60"/>
      <c r="I13" s="60"/>
      <c r="J13" s="631"/>
      <c r="L13" s="370"/>
      <c r="M13" s="372"/>
      <c r="N13" s="373"/>
      <c r="O13" s="21"/>
    </row>
    <row r="14" spans="1:15" s="58" customFormat="1" ht="14.25" customHeight="1" x14ac:dyDescent="0.2">
      <c r="A14" s="184"/>
      <c r="B14" s="632" t="s">
        <v>249</v>
      </c>
      <c r="C14" s="340">
        <v>578</v>
      </c>
      <c r="D14" s="340">
        <f t="shared" ref="D14:D19" si="3">+O16</f>
        <v>579</v>
      </c>
      <c r="E14" s="346"/>
      <c r="F14" s="558"/>
      <c r="G14" s="571">
        <f t="shared" ref="G14:G19" si="4">+D14/C14</f>
        <v>1.0017301038062283</v>
      </c>
      <c r="H14" s="60"/>
      <c r="I14" s="60"/>
      <c r="J14" s="631"/>
      <c r="K14" s="21"/>
      <c r="L14" s="786" t="s">
        <v>414</v>
      </c>
      <c r="N14" s="21"/>
      <c r="O14" s="21"/>
    </row>
    <row r="15" spans="1:15" s="58" customFormat="1" ht="14.25" customHeight="1" x14ac:dyDescent="0.2">
      <c r="A15" s="184"/>
      <c r="B15" s="632" t="s">
        <v>255</v>
      </c>
      <c r="C15" s="340">
        <v>268</v>
      </c>
      <c r="D15" s="340">
        <f t="shared" si="3"/>
        <v>279</v>
      </c>
      <c r="E15" s="346"/>
      <c r="F15" s="558"/>
      <c r="G15" s="571">
        <f t="shared" si="4"/>
        <v>1.041044776119403</v>
      </c>
      <c r="H15" s="60"/>
      <c r="I15" s="19" t="s">
        <v>302</v>
      </c>
      <c r="J15" s="21">
        <v>3300</v>
      </c>
      <c r="K15" s="21"/>
      <c r="L15" s="786"/>
      <c r="N15" s="21"/>
      <c r="O15" s="21"/>
    </row>
    <row r="16" spans="1:15" s="58" customFormat="1" ht="14.25" customHeight="1" x14ac:dyDescent="0.2">
      <c r="A16" s="184"/>
      <c r="B16" s="632" t="s">
        <v>251</v>
      </c>
      <c r="C16" s="340">
        <v>239</v>
      </c>
      <c r="D16" s="340">
        <f t="shared" si="3"/>
        <v>247</v>
      </c>
      <c r="E16" s="346"/>
      <c r="F16" s="558"/>
      <c r="G16" s="571">
        <f t="shared" si="4"/>
        <v>1.0334728033472804</v>
      </c>
      <c r="H16" s="60"/>
      <c r="I16" s="343"/>
      <c r="J16" s="631"/>
      <c r="K16" s="633" t="s">
        <v>249</v>
      </c>
      <c r="L16" s="666">
        <v>2862</v>
      </c>
      <c r="M16" s="371">
        <f>+L16/L22</f>
        <v>0.17533541628377136</v>
      </c>
      <c r="N16" s="21">
        <f>+$J$15*M16</f>
        <v>578.60687373644544</v>
      </c>
      <c r="O16" s="64">
        <v>579</v>
      </c>
    </row>
    <row r="17" spans="1:21" s="58" customFormat="1" ht="14.25" customHeight="1" x14ac:dyDescent="0.2">
      <c r="A17" s="184"/>
      <c r="B17" s="632" t="s">
        <v>252</v>
      </c>
      <c r="C17" s="340">
        <v>1161</v>
      </c>
      <c r="D17" s="340">
        <f t="shared" si="3"/>
        <v>1188</v>
      </c>
      <c r="E17" s="346"/>
      <c r="F17" s="558"/>
      <c r="G17" s="571">
        <f t="shared" si="4"/>
        <v>1.0232558139534884</v>
      </c>
      <c r="H17" s="60"/>
      <c r="I17" s="19"/>
      <c r="J17" s="631"/>
      <c r="K17" s="633" t="s">
        <v>255</v>
      </c>
      <c r="L17" s="666">
        <v>1381</v>
      </c>
      <c r="M17" s="371">
        <f>+L17/L22</f>
        <v>8.4604545733014763E-2</v>
      </c>
      <c r="N17" s="21">
        <f t="shared" ref="N17:N21" si="5">+$J$15*M17</f>
        <v>279.19500091894872</v>
      </c>
      <c r="O17" s="21">
        <v>279</v>
      </c>
    </row>
    <row r="18" spans="1:21" s="58" customFormat="1" ht="14.25" customHeight="1" x14ac:dyDescent="0.2">
      <c r="A18" s="184"/>
      <c r="B18" s="632" t="s">
        <v>10</v>
      </c>
      <c r="C18" s="340">
        <v>443</v>
      </c>
      <c r="D18" s="340">
        <f t="shared" si="3"/>
        <v>459</v>
      </c>
      <c r="E18" s="346"/>
      <c r="F18" s="558"/>
      <c r="G18" s="571">
        <f t="shared" si="4"/>
        <v>1.0361173814898419</v>
      </c>
      <c r="H18" s="60"/>
      <c r="I18" s="19"/>
      <c r="J18" s="631"/>
      <c r="K18" s="633" t="s">
        <v>251</v>
      </c>
      <c r="L18" s="666">
        <v>1222</v>
      </c>
      <c r="M18" s="371">
        <f>+L18/L22</f>
        <v>7.4863689272805248E-2</v>
      </c>
      <c r="N18" s="21">
        <f t="shared" si="5"/>
        <v>247.05017460025732</v>
      </c>
      <c r="O18" s="21">
        <v>247</v>
      </c>
    </row>
    <row r="19" spans="1:21" s="58" customFormat="1" ht="14.25" customHeight="1" x14ac:dyDescent="0.2">
      <c r="A19" s="184"/>
      <c r="B19" s="632" t="s">
        <v>240</v>
      </c>
      <c r="C19" s="340">
        <v>536</v>
      </c>
      <c r="D19" s="340">
        <f t="shared" si="3"/>
        <v>548</v>
      </c>
      <c r="E19" s="346"/>
      <c r="F19" s="558"/>
      <c r="G19" s="571">
        <f t="shared" si="4"/>
        <v>1.0223880597014925</v>
      </c>
      <c r="H19" s="60"/>
      <c r="I19" s="19"/>
      <c r="J19" s="631"/>
      <c r="K19" s="633" t="s">
        <v>252</v>
      </c>
      <c r="L19" s="666">
        <v>5877</v>
      </c>
      <c r="M19" s="371">
        <f>+L19/L22</f>
        <v>0.36004410953868776</v>
      </c>
      <c r="N19" s="21">
        <f t="shared" si="5"/>
        <v>1188.1455614776696</v>
      </c>
      <c r="O19" s="21">
        <v>1188</v>
      </c>
    </row>
    <row r="20" spans="1:21" s="58" customFormat="1" ht="14.25" customHeight="1" x14ac:dyDescent="0.2">
      <c r="A20" s="184"/>
      <c r="B20" s="648"/>
      <c r="C20" s="345"/>
      <c r="D20" s="345"/>
      <c r="E20" s="346"/>
      <c r="F20" s="558"/>
      <c r="G20" s="570"/>
      <c r="H20" s="60"/>
      <c r="I20" s="19"/>
      <c r="J20" s="631"/>
      <c r="K20" s="633" t="s">
        <v>254</v>
      </c>
      <c r="L20" s="666">
        <v>2269</v>
      </c>
      <c r="M20" s="371">
        <f>+L20/L22</f>
        <v>0.13900631011456227</v>
      </c>
      <c r="N20" s="21">
        <f t="shared" si="5"/>
        <v>458.72082337805551</v>
      </c>
      <c r="O20" s="21">
        <v>459</v>
      </c>
    </row>
    <row r="21" spans="1:21" ht="14.25" customHeight="1" x14ac:dyDescent="0.2">
      <c r="A21" s="187"/>
      <c r="B21" s="362" t="s">
        <v>256</v>
      </c>
      <c r="C21" s="340">
        <f>+SUM(C22:C28)</f>
        <v>55907</v>
      </c>
      <c r="D21" s="340">
        <f>+SUM(D22:D28)</f>
        <v>56706</v>
      </c>
      <c r="E21" s="341"/>
      <c r="F21" s="559"/>
      <c r="G21" s="571">
        <f t="shared" si="1"/>
        <v>1.0142915913928487</v>
      </c>
      <c r="H21" s="19"/>
      <c r="J21" s="631"/>
      <c r="K21" s="633" t="s">
        <v>240</v>
      </c>
      <c r="L21" s="666">
        <v>2712</v>
      </c>
      <c r="M21" s="371">
        <f>+L21/L22</f>
        <v>0.16614592905715861</v>
      </c>
      <c r="N21" s="21">
        <f t="shared" si="5"/>
        <v>548.28156588862339</v>
      </c>
      <c r="O21" s="21">
        <v>548</v>
      </c>
    </row>
    <row r="22" spans="1:21" ht="14.25" customHeight="1" x14ac:dyDescent="0.2">
      <c r="A22" s="187"/>
      <c r="B22" s="632" t="s">
        <v>249</v>
      </c>
      <c r="C22" s="340">
        <v>16998</v>
      </c>
      <c r="D22" s="340">
        <f>+'3.SZ.TÁBL. SEGÍTŐ SZOLGÁLAT'!AB33</f>
        <v>16685</v>
      </c>
      <c r="E22" s="341"/>
      <c r="F22" s="559"/>
      <c r="G22" s="571">
        <f t="shared" si="1"/>
        <v>0.98158606894928813</v>
      </c>
      <c r="H22" s="19"/>
      <c r="J22" s="631"/>
      <c r="K22" s="58"/>
      <c r="L22" s="374">
        <f>SUM(L16:L21)</f>
        <v>16323</v>
      </c>
      <c r="M22" s="372"/>
      <c r="N22" s="373">
        <f>SUM(N16:N21)</f>
        <v>3300.0000000000005</v>
      </c>
      <c r="O22" s="21">
        <f>SUM(O16:O21)</f>
        <v>3300</v>
      </c>
    </row>
    <row r="23" spans="1:21" ht="14.25" customHeight="1" x14ac:dyDescent="0.2">
      <c r="A23" s="187"/>
      <c r="B23" s="632" t="s">
        <v>255</v>
      </c>
      <c r="C23" s="340">
        <v>3100</v>
      </c>
      <c r="D23" s="340">
        <f>+'3.SZ.TÁBL. SEGÍTŐ SZOLGÁLAT'!AB34</f>
        <v>3173</v>
      </c>
      <c r="E23" s="341"/>
      <c r="F23" s="559"/>
      <c r="G23" s="571">
        <f t="shared" si="1"/>
        <v>1.0235483870967741</v>
      </c>
      <c r="H23" s="19"/>
      <c r="I23" s="60"/>
      <c r="J23" s="631"/>
      <c r="K23" s="369"/>
      <c r="L23" s="369"/>
    </row>
    <row r="24" spans="1:21" ht="14.25" customHeight="1" x14ac:dyDescent="0.2">
      <c r="A24" s="187"/>
      <c r="B24" s="632" t="s">
        <v>251</v>
      </c>
      <c r="C24" s="340">
        <v>2767</v>
      </c>
      <c r="D24" s="340">
        <f>+'3.SZ.TÁBL. SEGÍTŐ SZOLGÁLAT'!AB35</f>
        <v>2809</v>
      </c>
      <c r="E24" s="341"/>
      <c r="F24" s="559"/>
      <c r="G24" s="571">
        <f t="shared" si="1"/>
        <v>1.0151788941091435</v>
      </c>
      <c r="H24" s="19"/>
      <c r="M24" s="369"/>
    </row>
    <row r="25" spans="1:21" ht="14.25" customHeight="1" x14ac:dyDescent="0.2">
      <c r="A25" s="187"/>
      <c r="B25" s="632" t="s">
        <v>252</v>
      </c>
      <c r="C25" s="340">
        <v>15348</v>
      </c>
      <c r="D25" s="340">
        <f>+'3.SZ.TÁBL. SEGÍTŐ SZOLGÁLAT'!AB36</f>
        <v>16335</v>
      </c>
      <c r="E25" s="341"/>
      <c r="F25" s="559"/>
      <c r="G25" s="571">
        <f t="shared" si="1"/>
        <v>1.0643080531665363</v>
      </c>
      <c r="H25" s="19"/>
      <c r="M25" s="369"/>
    </row>
    <row r="26" spans="1:21" ht="14.25" customHeight="1" x14ac:dyDescent="0.2">
      <c r="A26" s="187"/>
      <c r="B26" s="632" t="s">
        <v>253</v>
      </c>
      <c r="C26" s="340">
        <v>8263</v>
      </c>
      <c r="D26" s="340">
        <f>+'3.SZ.TÁBL. SEGÍTŐ SZOLGÁLAT'!AB37</f>
        <v>8346</v>
      </c>
      <c r="E26" s="341"/>
      <c r="F26" s="559"/>
      <c r="G26" s="571">
        <f t="shared" si="1"/>
        <v>1.0100447779256929</v>
      </c>
      <c r="H26" s="19"/>
      <c r="M26" s="369"/>
    </row>
    <row r="27" spans="1:21" s="369" customFormat="1" ht="14.25" customHeight="1" x14ac:dyDescent="0.2">
      <c r="A27" s="187"/>
      <c r="B27" s="632" t="s">
        <v>254</v>
      </c>
      <c r="C27" s="340">
        <v>5129</v>
      </c>
      <c r="D27" s="340">
        <f>+'3.SZ.TÁBL. SEGÍTŐ SZOLGÁLAT'!AB38</f>
        <v>5214</v>
      </c>
      <c r="E27" s="341"/>
      <c r="F27" s="559"/>
      <c r="G27" s="571">
        <f t="shared" si="1"/>
        <v>1.0165724312731526</v>
      </c>
      <c r="H27" s="19"/>
      <c r="I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369" customFormat="1" ht="14.25" customHeight="1" x14ac:dyDescent="0.2">
      <c r="A28" s="187"/>
      <c r="B28" s="634" t="s">
        <v>240</v>
      </c>
      <c r="C28" s="340">
        <v>4302</v>
      </c>
      <c r="D28" s="340">
        <f>+'3.SZ.TÁBL. SEGÍTŐ SZOLGÁLAT'!AB39</f>
        <v>4144</v>
      </c>
      <c r="E28" s="341"/>
      <c r="F28" s="559"/>
      <c r="G28" s="571">
        <f t="shared" si="1"/>
        <v>0.96327289632728963</v>
      </c>
      <c r="H28" s="19"/>
      <c r="I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369" customFormat="1" ht="14.25" customHeight="1" x14ac:dyDescent="0.2">
      <c r="A29" s="187"/>
      <c r="B29" s="634"/>
      <c r="C29" s="340"/>
      <c r="D29" s="340"/>
      <c r="E29" s="341"/>
      <c r="F29" s="559"/>
      <c r="G29" s="571"/>
      <c r="H29" s="19"/>
      <c r="I29" s="20"/>
      <c r="J29" s="21"/>
      <c r="K29" s="21"/>
      <c r="L29" s="786" t="s">
        <v>414</v>
      </c>
      <c r="M29" s="21"/>
      <c r="N29" s="21"/>
      <c r="O29" s="21"/>
      <c r="P29" s="21"/>
      <c r="Q29" s="21"/>
      <c r="R29" s="21"/>
      <c r="S29" s="21"/>
      <c r="T29" s="21"/>
      <c r="U29" s="21"/>
    </row>
    <row r="30" spans="1:21" s="369" customFormat="1" ht="14.25" customHeight="1" x14ac:dyDescent="0.2">
      <c r="A30" s="187"/>
      <c r="B30" s="362" t="s">
        <v>338</v>
      </c>
      <c r="C30" s="340">
        <f>SUM(C31:C38)</f>
        <v>2824</v>
      </c>
      <c r="D30" s="340">
        <f>SUM(D31:D38)</f>
        <v>2837</v>
      </c>
      <c r="E30" s="341"/>
      <c r="F30" s="559"/>
      <c r="G30" s="571">
        <f t="shared" si="1"/>
        <v>1.0046033994334278</v>
      </c>
      <c r="H30" s="19"/>
      <c r="I30" s="20"/>
      <c r="J30" s="21"/>
      <c r="K30" s="21"/>
      <c r="L30" s="786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369" customFormat="1" ht="14.25" customHeight="1" x14ac:dyDescent="0.25">
      <c r="A31" s="187"/>
      <c r="B31" s="632" t="s">
        <v>4</v>
      </c>
      <c r="C31" s="340">
        <v>290</v>
      </c>
      <c r="D31" s="340">
        <f t="shared" ref="D31:D38" si="6">+N31</f>
        <v>286</v>
      </c>
      <c r="E31" s="341"/>
      <c r="F31" s="559"/>
      <c r="G31" s="571">
        <f t="shared" si="1"/>
        <v>0.98620689655172411</v>
      </c>
      <c r="H31" s="19"/>
      <c r="I31" s="360"/>
      <c r="J31" s="21"/>
      <c r="K31" s="21" t="s">
        <v>4</v>
      </c>
      <c r="L31" s="666">
        <v>2862</v>
      </c>
      <c r="M31" s="19">
        <f t="shared" ref="M31:M38" si="7">+$J$32*L31</f>
        <v>286200</v>
      </c>
      <c r="N31" s="21">
        <v>286</v>
      </c>
      <c r="O31" s="21"/>
      <c r="P31" s="21"/>
      <c r="Q31" s="21"/>
      <c r="R31" s="21"/>
      <c r="S31" s="21"/>
      <c r="T31" s="21"/>
      <c r="U31" s="21"/>
    </row>
    <row r="32" spans="1:21" s="369" customFormat="1" ht="14.25" customHeight="1" x14ac:dyDescent="0.2">
      <c r="A32" s="187"/>
      <c r="B32" s="632" t="s">
        <v>339</v>
      </c>
      <c r="C32" s="340">
        <v>848</v>
      </c>
      <c r="D32" s="340">
        <f t="shared" si="6"/>
        <v>842</v>
      </c>
      <c r="E32" s="341"/>
      <c r="F32" s="559"/>
      <c r="G32" s="571">
        <f t="shared" si="1"/>
        <v>0.99292452830188682</v>
      </c>
      <c r="H32" s="19"/>
      <c r="I32" s="19" t="s">
        <v>257</v>
      </c>
      <c r="J32" s="21">
        <v>100</v>
      </c>
      <c r="K32" s="21" t="s">
        <v>5</v>
      </c>
      <c r="L32" s="666">
        <v>8419</v>
      </c>
      <c r="M32" s="19">
        <f>+$J$32*L32</f>
        <v>841900</v>
      </c>
      <c r="N32" s="21">
        <v>842</v>
      </c>
      <c r="O32" s="21"/>
      <c r="P32" s="21"/>
      <c r="Q32" s="21"/>
      <c r="R32" s="21"/>
      <c r="S32" s="21"/>
      <c r="T32" s="21"/>
      <c r="U32" s="21"/>
    </row>
    <row r="33" spans="1:21" s="369" customFormat="1" ht="14.25" customHeight="1" x14ac:dyDescent="0.2">
      <c r="A33" s="187"/>
      <c r="B33" s="632" t="s">
        <v>340</v>
      </c>
      <c r="C33" s="340">
        <v>134</v>
      </c>
      <c r="D33" s="340">
        <f t="shared" si="6"/>
        <v>138</v>
      </c>
      <c r="E33" s="341"/>
      <c r="F33" s="559"/>
      <c r="G33" s="571">
        <f t="shared" si="1"/>
        <v>1.0298507462686568</v>
      </c>
      <c r="H33" s="19"/>
      <c r="I33" s="19"/>
      <c r="J33" s="21"/>
      <c r="K33" s="21" t="s">
        <v>6</v>
      </c>
      <c r="L33" s="666">
        <v>1381</v>
      </c>
      <c r="M33" s="19">
        <f t="shared" si="7"/>
        <v>138100</v>
      </c>
      <c r="N33" s="21">
        <v>138</v>
      </c>
      <c r="O33" s="21"/>
      <c r="P33" s="21"/>
      <c r="Q33" s="21"/>
      <c r="R33" s="21"/>
      <c r="S33" s="21"/>
      <c r="T33" s="21"/>
      <c r="U33" s="21"/>
    </row>
    <row r="34" spans="1:21" s="369" customFormat="1" ht="14.25" customHeight="1" x14ac:dyDescent="0.2">
      <c r="A34" s="187"/>
      <c r="B34" s="632" t="s">
        <v>341</v>
      </c>
      <c r="C34" s="340">
        <v>120</v>
      </c>
      <c r="D34" s="340">
        <f t="shared" si="6"/>
        <v>122</v>
      </c>
      <c r="E34" s="341"/>
      <c r="F34" s="559"/>
      <c r="G34" s="571">
        <f t="shared" si="1"/>
        <v>1.0166666666666666</v>
      </c>
      <c r="H34" s="19"/>
      <c r="I34" s="19"/>
      <c r="J34" s="21"/>
      <c r="K34" s="21" t="s">
        <v>7</v>
      </c>
      <c r="L34" s="666">
        <v>1222</v>
      </c>
      <c r="M34" s="19">
        <f t="shared" si="7"/>
        <v>122200</v>
      </c>
      <c r="N34" s="21">
        <v>122</v>
      </c>
      <c r="O34" s="21"/>
      <c r="P34" s="21"/>
      <c r="Q34" s="21"/>
      <c r="R34" s="21"/>
      <c r="S34" s="21"/>
      <c r="T34" s="21"/>
      <c r="U34" s="21"/>
    </row>
    <row r="35" spans="1:21" s="369" customFormat="1" ht="14.25" customHeight="1" x14ac:dyDescent="0.2">
      <c r="A35" s="187"/>
      <c r="B35" s="632" t="s">
        <v>342</v>
      </c>
      <c r="C35" s="340">
        <v>583</v>
      </c>
      <c r="D35" s="340">
        <f t="shared" si="6"/>
        <v>588</v>
      </c>
      <c r="E35" s="341"/>
      <c r="F35" s="559"/>
      <c r="G35" s="571">
        <f t="shared" si="1"/>
        <v>1.0085763293310464</v>
      </c>
      <c r="H35" s="19"/>
      <c r="I35" s="19"/>
      <c r="J35" s="21"/>
      <c r="K35" s="21" t="s">
        <v>8</v>
      </c>
      <c r="L35" s="666">
        <v>5877</v>
      </c>
      <c r="M35" s="19">
        <f t="shared" si="7"/>
        <v>587700</v>
      </c>
      <c r="N35" s="21">
        <v>588</v>
      </c>
      <c r="O35" s="21"/>
      <c r="P35" s="21"/>
      <c r="Q35" s="21"/>
      <c r="R35" s="21"/>
      <c r="S35" s="21"/>
      <c r="T35" s="21"/>
      <c r="U35" s="21"/>
    </row>
    <row r="36" spans="1:21" s="369" customFormat="1" ht="14.25" customHeight="1" x14ac:dyDescent="0.2">
      <c r="A36" s="187"/>
      <c r="B36" s="632" t="s">
        <v>343</v>
      </c>
      <c r="C36" s="340">
        <v>358</v>
      </c>
      <c r="D36" s="340">
        <f t="shared" si="6"/>
        <v>363</v>
      </c>
      <c r="E36" s="341"/>
      <c r="F36" s="559"/>
      <c r="G36" s="571">
        <f t="shared" si="1"/>
        <v>1.0139664804469273</v>
      </c>
      <c r="H36" s="19"/>
      <c r="I36" s="19"/>
      <c r="J36" s="21"/>
      <c r="K36" s="21" t="s">
        <v>9</v>
      </c>
      <c r="L36" s="666">
        <v>3632</v>
      </c>
      <c r="M36" s="19">
        <f t="shared" si="7"/>
        <v>363200</v>
      </c>
      <c r="N36" s="21">
        <v>363</v>
      </c>
      <c r="O36" s="21"/>
      <c r="P36" s="21"/>
      <c r="Q36" s="21"/>
      <c r="R36" s="21"/>
      <c r="S36" s="21"/>
      <c r="T36" s="21"/>
      <c r="U36" s="21"/>
    </row>
    <row r="37" spans="1:21" s="369" customFormat="1" ht="14.25" customHeight="1" x14ac:dyDescent="0.2">
      <c r="A37" s="187"/>
      <c r="B37" s="632" t="s">
        <v>344</v>
      </c>
      <c r="C37" s="340">
        <v>222</v>
      </c>
      <c r="D37" s="340">
        <f t="shared" si="6"/>
        <v>227</v>
      </c>
      <c r="E37" s="341"/>
      <c r="F37" s="559"/>
      <c r="G37" s="571">
        <f t="shared" si="1"/>
        <v>1.0225225225225225</v>
      </c>
      <c r="H37" s="19"/>
      <c r="I37" s="19"/>
      <c r="J37" s="21"/>
      <c r="K37" s="21" t="s">
        <v>10</v>
      </c>
      <c r="L37" s="666">
        <v>2269</v>
      </c>
      <c r="M37" s="19">
        <f t="shared" si="7"/>
        <v>226900</v>
      </c>
      <c r="N37" s="21">
        <v>227</v>
      </c>
      <c r="O37" s="21"/>
      <c r="P37" s="21"/>
      <c r="Q37" s="21"/>
      <c r="R37" s="21"/>
      <c r="S37" s="21"/>
      <c r="T37" s="21"/>
      <c r="U37" s="21"/>
    </row>
    <row r="38" spans="1:21" s="369" customFormat="1" ht="14.25" customHeight="1" x14ac:dyDescent="0.2">
      <c r="A38" s="187"/>
      <c r="B38" s="634" t="s">
        <v>345</v>
      </c>
      <c r="C38" s="340">
        <v>269</v>
      </c>
      <c r="D38" s="340">
        <f t="shared" si="6"/>
        <v>271</v>
      </c>
      <c r="E38" s="341"/>
      <c r="F38" s="559"/>
      <c r="G38" s="571">
        <f t="shared" si="1"/>
        <v>1.0074349442379182</v>
      </c>
      <c r="H38" s="19"/>
      <c r="I38" s="19"/>
      <c r="J38" s="21"/>
      <c r="K38" s="64" t="s">
        <v>240</v>
      </c>
      <c r="L38" s="666">
        <v>2712</v>
      </c>
      <c r="M38" s="19">
        <f t="shared" si="7"/>
        <v>271200</v>
      </c>
      <c r="N38" s="334">
        <v>271</v>
      </c>
      <c r="O38" s="21"/>
      <c r="P38" s="21"/>
      <c r="Q38" s="21"/>
      <c r="R38" s="21"/>
      <c r="S38" s="21"/>
      <c r="T38" s="21"/>
      <c r="U38" s="21"/>
    </row>
    <row r="39" spans="1:21" s="369" customFormat="1" ht="14.25" customHeight="1" x14ac:dyDescent="0.25">
      <c r="A39" s="187"/>
      <c r="B39" s="635"/>
      <c r="C39" s="340"/>
      <c r="D39" s="340"/>
      <c r="E39" s="341"/>
      <c r="F39" s="559"/>
      <c r="G39" s="571"/>
      <c r="H39" s="19"/>
      <c r="I39" s="360"/>
      <c r="J39" s="21"/>
      <c r="K39" s="21"/>
      <c r="L39" s="374">
        <f>SUM(L31:L38)</f>
        <v>28374</v>
      </c>
      <c r="M39" s="19">
        <f>SUM(M31:M38)</f>
        <v>2837400</v>
      </c>
      <c r="N39" s="19">
        <f>SUM(N31:N38)</f>
        <v>2837</v>
      </c>
      <c r="O39" s="21"/>
      <c r="P39" s="21"/>
      <c r="Q39" s="21"/>
      <c r="R39" s="21"/>
      <c r="S39" s="21"/>
      <c r="T39" s="21"/>
      <c r="U39" s="21"/>
    </row>
    <row r="40" spans="1:21" s="369" customFormat="1" ht="14.25" customHeight="1" x14ac:dyDescent="0.25">
      <c r="A40" s="187"/>
      <c r="B40" s="362" t="s">
        <v>346</v>
      </c>
      <c r="C40" s="340">
        <f>SUM(C41:C45)</f>
        <v>1825</v>
      </c>
      <c r="D40" s="340">
        <f>SUM(D41:D45)</f>
        <v>1845</v>
      </c>
      <c r="E40" s="341"/>
      <c r="F40" s="559"/>
      <c r="G40" s="571">
        <f t="shared" si="1"/>
        <v>1.010958904109589</v>
      </c>
      <c r="H40" s="19"/>
      <c r="I40" s="360"/>
      <c r="J40" s="21"/>
      <c r="K40" s="21"/>
      <c r="L40" s="370"/>
      <c r="M40" s="19"/>
      <c r="N40" s="19"/>
      <c r="O40" s="21"/>
      <c r="P40" s="21"/>
      <c r="Q40" s="21"/>
      <c r="R40" s="21"/>
      <c r="S40" s="21"/>
      <c r="T40" s="21"/>
      <c r="U40" s="21"/>
    </row>
    <row r="41" spans="1:21" s="369" customFormat="1" ht="14.25" customHeight="1" x14ac:dyDescent="0.25">
      <c r="A41" s="187"/>
      <c r="B41" s="632" t="s">
        <v>4</v>
      </c>
      <c r="C41" s="340">
        <v>257</v>
      </c>
      <c r="D41" s="340">
        <f>+P44</f>
        <v>255</v>
      </c>
      <c r="E41" s="341"/>
      <c r="F41" s="559"/>
      <c r="G41" s="571">
        <f t="shared" si="1"/>
        <v>0.99221789883268485</v>
      </c>
      <c r="H41" s="19"/>
      <c r="I41" s="360"/>
      <c r="J41" s="21"/>
      <c r="K41" s="21"/>
      <c r="L41" s="370"/>
      <c r="M41" s="19"/>
      <c r="N41" s="19"/>
      <c r="O41" s="21"/>
      <c r="P41" s="21"/>
      <c r="Q41" s="21"/>
      <c r="R41" s="21"/>
      <c r="S41" s="21"/>
      <c r="T41" s="21"/>
      <c r="U41" s="21"/>
    </row>
    <row r="42" spans="1:21" s="369" customFormat="1" ht="14.25" customHeight="1" x14ac:dyDescent="0.25">
      <c r="A42" s="187"/>
      <c r="B42" s="632" t="s">
        <v>340</v>
      </c>
      <c r="C42" s="340">
        <v>119</v>
      </c>
      <c r="D42" s="340">
        <f>+P45</f>
        <v>123</v>
      </c>
      <c r="E42" s="341"/>
      <c r="F42" s="559"/>
      <c r="G42" s="571">
        <f t="shared" si="1"/>
        <v>1.0336134453781514</v>
      </c>
      <c r="H42" s="19"/>
      <c r="I42" s="360"/>
      <c r="J42" s="21"/>
      <c r="K42" s="21"/>
      <c r="L42" s="370" t="s">
        <v>414</v>
      </c>
      <c r="M42" s="19"/>
      <c r="N42" s="19"/>
      <c r="O42" s="21"/>
      <c r="P42" s="21"/>
      <c r="Q42" s="21"/>
      <c r="R42" s="21"/>
      <c r="S42" s="21"/>
      <c r="T42" s="21"/>
      <c r="U42" s="21"/>
    </row>
    <row r="43" spans="1:21" s="369" customFormat="1" ht="14.25" customHeight="1" x14ac:dyDescent="0.25">
      <c r="A43" s="187"/>
      <c r="B43" s="632" t="s">
        <v>342</v>
      </c>
      <c r="C43" s="340">
        <v>775</v>
      </c>
      <c r="D43" s="340">
        <f>+P47</f>
        <v>782</v>
      </c>
      <c r="E43" s="341"/>
      <c r="F43" s="559"/>
      <c r="G43" s="571">
        <f t="shared" si="1"/>
        <v>1.0090322580645161</v>
      </c>
      <c r="H43" s="19"/>
      <c r="I43" s="360"/>
      <c r="J43" s="21"/>
      <c r="K43" s="21"/>
      <c r="L43" s="370"/>
      <c r="M43" s="19"/>
      <c r="N43" s="19" t="s">
        <v>317</v>
      </c>
      <c r="O43" s="21" t="s">
        <v>318</v>
      </c>
      <c r="P43" s="21" t="s">
        <v>317</v>
      </c>
      <c r="Q43" s="21" t="s">
        <v>319</v>
      </c>
      <c r="R43" s="21"/>
      <c r="S43" s="21"/>
      <c r="T43" s="21"/>
      <c r="U43" s="21"/>
    </row>
    <row r="44" spans="1:21" s="369" customFormat="1" ht="14.25" customHeight="1" x14ac:dyDescent="0.2">
      <c r="A44" s="187"/>
      <c r="B44" s="632" t="s">
        <v>343</v>
      </c>
      <c r="C44" s="340">
        <v>477</v>
      </c>
      <c r="D44" s="340">
        <f>+P48</f>
        <v>483</v>
      </c>
      <c r="E44" s="341"/>
      <c r="F44" s="559"/>
      <c r="G44" s="571">
        <f t="shared" si="1"/>
        <v>1.0125786163522013</v>
      </c>
      <c r="H44" s="19"/>
      <c r="I44" s="19" t="s">
        <v>372</v>
      </c>
      <c r="J44" s="21">
        <v>133</v>
      </c>
      <c r="K44" s="21" t="s">
        <v>4</v>
      </c>
      <c r="L44" s="714">
        <v>2862</v>
      </c>
      <c r="M44" s="19">
        <f>J44*L44</f>
        <v>380646</v>
      </c>
      <c r="N44" s="19">
        <v>255033</v>
      </c>
      <c r="O44" s="19">
        <v>125613</v>
      </c>
      <c r="P44" s="21">
        <v>255</v>
      </c>
      <c r="Q44" s="21">
        <v>126</v>
      </c>
      <c r="R44" s="21"/>
      <c r="S44" s="21"/>
      <c r="T44" s="21"/>
      <c r="U44" s="21"/>
    </row>
    <row r="45" spans="1:21" s="369" customFormat="1" ht="14.25" customHeight="1" x14ac:dyDescent="0.25">
      <c r="A45" s="187"/>
      <c r="B45" s="632" t="s">
        <v>344</v>
      </c>
      <c r="C45" s="340">
        <v>197</v>
      </c>
      <c r="D45" s="340">
        <f>+P49</f>
        <v>202</v>
      </c>
      <c r="E45" s="341"/>
      <c r="F45" s="559"/>
      <c r="G45" s="571">
        <f t="shared" si="1"/>
        <v>1.0253807106598984</v>
      </c>
      <c r="H45" s="19"/>
      <c r="I45" s="360"/>
      <c r="J45" s="21"/>
      <c r="K45" s="21" t="s">
        <v>6</v>
      </c>
      <c r="L45" s="714">
        <v>1381</v>
      </c>
      <c r="M45" s="19">
        <f>J44*L45</f>
        <v>183673</v>
      </c>
      <c r="N45" s="19">
        <v>123061</v>
      </c>
      <c r="O45" s="19">
        <v>60612</v>
      </c>
      <c r="P45" s="21">
        <v>123</v>
      </c>
      <c r="Q45" s="21">
        <v>61</v>
      </c>
      <c r="R45" s="21"/>
      <c r="S45" s="21"/>
      <c r="T45" s="21"/>
      <c r="U45" s="21"/>
    </row>
    <row r="46" spans="1:21" s="369" customFormat="1" ht="14.25" customHeight="1" x14ac:dyDescent="0.25">
      <c r="A46" s="187"/>
      <c r="B46" s="635"/>
      <c r="C46" s="340"/>
      <c r="D46" s="340"/>
      <c r="E46" s="341"/>
      <c r="F46" s="559"/>
      <c r="G46" s="571"/>
      <c r="H46" s="19"/>
      <c r="I46" s="360"/>
      <c r="J46" s="21"/>
      <c r="K46" s="21" t="s">
        <v>7</v>
      </c>
      <c r="L46" s="714">
        <v>1222</v>
      </c>
      <c r="M46" s="19">
        <f>J44*L46</f>
        <v>162526</v>
      </c>
      <c r="N46" s="19"/>
      <c r="O46" s="19">
        <v>162526</v>
      </c>
      <c r="P46" s="21"/>
      <c r="Q46" s="21">
        <v>162</v>
      </c>
      <c r="R46" s="21"/>
      <c r="S46" s="21"/>
      <c r="T46" s="21"/>
      <c r="U46" s="21"/>
    </row>
    <row r="47" spans="1:21" s="369" customFormat="1" ht="14.25" customHeight="1" x14ac:dyDescent="0.25">
      <c r="A47" s="187"/>
      <c r="B47" s="362" t="s">
        <v>347</v>
      </c>
      <c r="C47" s="340">
        <f>SUM(C48:C52)</f>
        <v>803</v>
      </c>
      <c r="D47" s="340">
        <f>SUM(D48:D52)</f>
        <v>809</v>
      </c>
      <c r="E47" s="341"/>
      <c r="F47" s="559"/>
      <c r="G47" s="571">
        <f t="shared" si="1"/>
        <v>1.0074719800747198</v>
      </c>
      <c r="H47" s="19"/>
      <c r="I47" s="360"/>
      <c r="J47" s="21"/>
      <c r="K47" s="21" t="s">
        <v>8</v>
      </c>
      <c r="L47" s="714">
        <v>5877</v>
      </c>
      <c r="M47" s="19">
        <f>J44*L47</f>
        <v>781641</v>
      </c>
      <c r="N47" s="19">
        <v>781641</v>
      </c>
      <c r="O47" s="19"/>
      <c r="P47" s="21">
        <v>782</v>
      </c>
      <c r="Q47" s="21"/>
      <c r="R47" s="21"/>
      <c r="S47" s="21"/>
      <c r="T47" s="21"/>
      <c r="U47" s="21"/>
    </row>
    <row r="48" spans="1:21" s="361" customFormat="1" ht="14.25" customHeight="1" x14ac:dyDescent="0.25">
      <c r="A48" s="184"/>
      <c r="B48" s="632" t="s">
        <v>4</v>
      </c>
      <c r="C48" s="340">
        <v>128</v>
      </c>
      <c r="D48" s="340">
        <f>+Q44</f>
        <v>126</v>
      </c>
      <c r="E48" s="346"/>
      <c r="F48" s="558"/>
      <c r="G48" s="571">
        <f t="shared" si="1"/>
        <v>0.984375</v>
      </c>
      <c r="H48" s="19"/>
      <c r="I48" s="360"/>
      <c r="J48" s="21"/>
      <c r="K48" s="21" t="s">
        <v>9</v>
      </c>
      <c r="L48" s="714">
        <v>3632</v>
      </c>
      <c r="M48" s="19">
        <f>J44*L48</f>
        <v>483056</v>
      </c>
      <c r="N48" s="19">
        <v>483056</v>
      </c>
      <c r="O48" s="19"/>
      <c r="P48" s="21">
        <v>483</v>
      </c>
      <c r="Q48" s="21"/>
      <c r="R48" s="369"/>
      <c r="S48" s="369"/>
      <c r="T48" s="369"/>
      <c r="U48" s="369"/>
    </row>
    <row r="49" spans="1:19" s="361" customFormat="1" ht="14.25" customHeight="1" x14ac:dyDescent="0.25">
      <c r="A49" s="184"/>
      <c r="B49" s="632" t="s">
        <v>340</v>
      </c>
      <c r="C49" s="340">
        <v>60</v>
      </c>
      <c r="D49" s="340">
        <f>+Q45</f>
        <v>61</v>
      </c>
      <c r="E49" s="346"/>
      <c r="F49" s="558"/>
      <c r="G49" s="571">
        <f t="shared" si="1"/>
        <v>1.0166666666666666</v>
      </c>
      <c r="H49" s="19"/>
      <c r="I49" s="360"/>
      <c r="J49" s="21"/>
      <c r="K49" s="21" t="s">
        <v>10</v>
      </c>
      <c r="L49" s="714">
        <v>2269</v>
      </c>
      <c r="M49" s="19">
        <f>J44*L49</f>
        <v>301777</v>
      </c>
      <c r="N49" s="19">
        <v>202190</v>
      </c>
      <c r="O49" s="19">
        <v>99587</v>
      </c>
      <c r="P49" s="21">
        <v>202</v>
      </c>
      <c r="Q49" s="21">
        <v>99</v>
      </c>
      <c r="R49" s="369"/>
      <c r="S49" s="369"/>
    </row>
    <row r="50" spans="1:19" s="361" customFormat="1" ht="14.25" customHeight="1" x14ac:dyDescent="0.25">
      <c r="A50" s="184"/>
      <c r="B50" s="632" t="s">
        <v>341</v>
      </c>
      <c r="C50" s="340">
        <v>160</v>
      </c>
      <c r="D50" s="340">
        <f>+Q46</f>
        <v>162</v>
      </c>
      <c r="E50" s="346"/>
      <c r="F50" s="558"/>
      <c r="G50" s="571">
        <f t="shared" si="1"/>
        <v>1.0125</v>
      </c>
      <c r="H50" s="60"/>
      <c r="I50" s="360"/>
      <c r="J50" s="21"/>
      <c r="K50" s="21" t="s">
        <v>240</v>
      </c>
      <c r="L50" s="714">
        <v>2712</v>
      </c>
      <c r="M50" s="19">
        <f>J44*L50</f>
        <v>360696</v>
      </c>
      <c r="N50" s="19"/>
      <c r="O50" s="19">
        <v>360696</v>
      </c>
      <c r="Q50" s="58">
        <v>361</v>
      </c>
    </row>
    <row r="51" spans="1:19" s="361" customFormat="1" ht="14.25" customHeight="1" x14ac:dyDescent="0.25">
      <c r="A51" s="184"/>
      <c r="B51" s="632" t="s">
        <v>344</v>
      </c>
      <c r="C51" s="340">
        <v>98</v>
      </c>
      <c r="D51" s="340">
        <f>+Q49</f>
        <v>99</v>
      </c>
      <c r="E51" s="346"/>
      <c r="F51" s="558"/>
      <c r="G51" s="571">
        <f t="shared" si="1"/>
        <v>1.010204081632653</v>
      </c>
      <c r="H51" s="60"/>
      <c r="I51" s="360"/>
      <c r="J51" s="21"/>
      <c r="K51" s="21"/>
      <c r="L51" s="374">
        <f>SUM(L43:L50)</f>
        <v>19955</v>
      </c>
      <c r="M51" s="19">
        <f>SUM(M44:M50)</f>
        <v>2654015</v>
      </c>
      <c r="N51" s="19">
        <f>SUM(N44:N50)</f>
        <v>1844981</v>
      </c>
      <c r="O51" s="19">
        <f>SUM(O44:O50)</f>
        <v>809034</v>
      </c>
      <c r="P51" s="361">
        <f t="shared" ref="P51:Q51" si="8">SUM(P44:P50)</f>
        <v>1845</v>
      </c>
      <c r="Q51" s="361">
        <f t="shared" si="8"/>
        <v>809</v>
      </c>
    </row>
    <row r="52" spans="1:19" s="361" customFormat="1" ht="14.25" customHeight="1" x14ac:dyDescent="0.25">
      <c r="A52" s="184"/>
      <c r="B52" s="634" t="s">
        <v>345</v>
      </c>
      <c r="C52" s="340">
        <v>357</v>
      </c>
      <c r="D52" s="340">
        <f>+Q50</f>
        <v>361</v>
      </c>
      <c r="E52" s="346"/>
      <c r="F52" s="558"/>
      <c r="G52" s="571">
        <f t="shared" si="1"/>
        <v>1.011204481792717</v>
      </c>
      <c r="H52" s="60"/>
      <c r="I52" s="360"/>
      <c r="J52" s="21"/>
      <c r="K52" s="21"/>
      <c r="L52" s="370"/>
      <c r="M52" s="19"/>
      <c r="N52" s="19"/>
      <c r="O52" s="21"/>
    </row>
    <row r="53" spans="1:19" s="361" customFormat="1" ht="14.25" customHeight="1" x14ac:dyDescent="0.25">
      <c r="A53" s="184"/>
      <c r="B53" s="634"/>
      <c r="C53" s="345"/>
      <c r="D53" s="345"/>
      <c r="E53" s="346"/>
      <c r="F53" s="558"/>
      <c r="G53" s="571"/>
      <c r="H53" s="60"/>
      <c r="I53" s="360"/>
      <c r="J53" s="21"/>
      <c r="K53" s="21"/>
      <c r="L53" s="370" t="s">
        <v>316</v>
      </c>
      <c r="M53" s="19"/>
      <c r="N53" s="19"/>
      <c r="O53" s="21"/>
    </row>
    <row r="54" spans="1:19" s="361" customFormat="1" ht="14.25" customHeight="1" x14ac:dyDescent="0.25">
      <c r="A54" s="184"/>
      <c r="B54" s="362" t="s">
        <v>311</v>
      </c>
      <c r="C54" s="340">
        <f>+SUM(C55:C61)</f>
        <v>2880</v>
      </c>
      <c r="D54" s="340">
        <f>+SUM(D55:D61)</f>
        <v>2012</v>
      </c>
      <c r="E54" s="346"/>
      <c r="F54" s="558"/>
      <c r="G54" s="571">
        <f t="shared" si="1"/>
        <v>0.69861111111111107</v>
      </c>
      <c r="H54" s="60"/>
      <c r="I54" s="19" t="s">
        <v>263</v>
      </c>
      <c r="J54" s="21" t="s">
        <v>315</v>
      </c>
      <c r="K54" s="21" t="s">
        <v>4</v>
      </c>
      <c r="L54" s="370">
        <v>84</v>
      </c>
      <c r="M54" s="19">
        <f>+J55*L54</f>
        <v>320040</v>
      </c>
      <c r="N54" s="21">
        <v>320</v>
      </c>
      <c r="O54" s="21">
        <v>320</v>
      </c>
    </row>
    <row r="55" spans="1:19" s="361" customFormat="1" ht="14.25" customHeight="1" x14ac:dyDescent="0.25">
      <c r="A55" s="184"/>
      <c r="B55" s="632" t="s">
        <v>249</v>
      </c>
      <c r="C55" s="340">
        <v>228</v>
      </c>
      <c r="D55" s="340">
        <f t="shared" ref="D55:D61" si="9">+N54</f>
        <v>320</v>
      </c>
      <c r="E55" s="346"/>
      <c r="F55" s="558"/>
      <c r="G55" s="571">
        <f t="shared" si="1"/>
        <v>1.4035087719298245</v>
      </c>
      <c r="H55" s="60"/>
      <c r="I55" s="19"/>
      <c r="J55" s="21">
        <v>3810</v>
      </c>
      <c r="K55" s="21" t="s">
        <v>6</v>
      </c>
      <c r="L55" s="370">
        <v>54</v>
      </c>
      <c r="M55" s="19">
        <f>+J55*L55</f>
        <v>205740</v>
      </c>
      <c r="N55" s="21">
        <v>206</v>
      </c>
      <c r="O55" s="21">
        <v>206</v>
      </c>
    </row>
    <row r="56" spans="1:19" s="361" customFormat="1" ht="14.25" customHeight="1" x14ac:dyDescent="0.25">
      <c r="A56" s="184"/>
      <c r="B56" s="632" t="s">
        <v>255</v>
      </c>
      <c r="C56" s="340">
        <v>343</v>
      </c>
      <c r="D56" s="340">
        <f t="shared" si="9"/>
        <v>206</v>
      </c>
      <c r="E56" s="346"/>
      <c r="F56" s="558"/>
      <c r="G56" s="571">
        <f t="shared" si="1"/>
        <v>0.6005830903790087</v>
      </c>
      <c r="H56" s="60"/>
      <c r="I56" s="19"/>
      <c r="J56" s="21"/>
      <c r="K56" s="21" t="s">
        <v>7</v>
      </c>
      <c r="L56" s="370">
        <v>54</v>
      </c>
      <c r="M56" s="19">
        <f>+J55*L56</f>
        <v>205740</v>
      </c>
      <c r="N56" s="21">
        <v>206</v>
      </c>
      <c r="O56" s="21">
        <v>206</v>
      </c>
    </row>
    <row r="57" spans="1:19" s="361" customFormat="1" ht="14.25" customHeight="1" x14ac:dyDescent="0.25">
      <c r="A57" s="184"/>
      <c r="B57" s="632" t="s">
        <v>251</v>
      </c>
      <c r="C57" s="340">
        <v>228</v>
      </c>
      <c r="D57" s="340">
        <f t="shared" si="9"/>
        <v>206</v>
      </c>
      <c r="E57" s="346"/>
      <c r="F57" s="558"/>
      <c r="G57" s="571">
        <f t="shared" si="1"/>
        <v>0.90350877192982459</v>
      </c>
      <c r="H57" s="60"/>
      <c r="I57" s="19"/>
      <c r="J57" s="21">
        <v>3810</v>
      </c>
      <c r="K57" s="21" t="s">
        <v>8</v>
      </c>
      <c r="L57" s="370">
        <v>144</v>
      </c>
      <c r="M57" s="19">
        <f>+J57*L57</f>
        <v>548640</v>
      </c>
      <c r="N57" s="21">
        <v>548</v>
      </c>
      <c r="O57" s="21">
        <v>548</v>
      </c>
    </row>
    <row r="58" spans="1:19" s="361" customFormat="1" ht="14.25" customHeight="1" x14ac:dyDescent="0.25">
      <c r="A58" s="184"/>
      <c r="B58" s="632" t="s">
        <v>252</v>
      </c>
      <c r="C58" s="340">
        <v>983</v>
      </c>
      <c r="D58" s="340">
        <f t="shared" si="9"/>
        <v>548</v>
      </c>
      <c r="E58" s="346"/>
      <c r="F58" s="558"/>
      <c r="G58" s="571">
        <f t="shared" si="1"/>
        <v>0.55747711088504581</v>
      </c>
      <c r="H58" s="60"/>
      <c r="I58" s="19"/>
      <c r="K58" s="21" t="s">
        <v>9</v>
      </c>
      <c r="L58" s="370">
        <v>48</v>
      </c>
      <c r="M58" s="19">
        <f>+J55*L58</f>
        <v>182880</v>
      </c>
      <c r="N58" s="21">
        <v>183</v>
      </c>
      <c r="O58" s="21">
        <v>183</v>
      </c>
    </row>
    <row r="59" spans="1:19" s="361" customFormat="1" ht="14.25" customHeight="1" x14ac:dyDescent="0.25">
      <c r="A59" s="184"/>
      <c r="B59" s="632" t="s">
        <v>253</v>
      </c>
      <c r="C59" s="340">
        <v>229</v>
      </c>
      <c r="D59" s="340">
        <f t="shared" si="9"/>
        <v>183</v>
      </c>
      <c r="E59" s="346"/>
      <c r="F59" s="558"/>
      <c r="G59" s="571">
        <f t="shared" si="1"/>
        <v>0.79912663755458513</v>
      </c>
      <c r="H59" s="60"/>
      <c r="I59" s="19"/>
      <c r="J59" s="21"/>
      <c r="K59" s="21" t="s">
        <v>10</v>
      </c>
      <c r="L59" s="370">
        <v>90</v>
      </c>
      <c r="M59" s="19">
        <f>+J55*L59</f>
        <v>342900</v>
      </c>
      <c r="N59" s="21">
        <v>343</v>
      </c>
      <c r="O59" s="21">
        <v>343</v>
      </c>
    </row>
    <row r="60" spans="1:19" s="361" customFormat="1" ht="14.25" customHeight="1" x14ac:dyDescent="0.25">
      <c r="A60" s="184"/>
      <c r="B60" s="632" t="s">
        <v>254</v>
      </c>
      <c r="C60" s="340">
        <v>526</v>
      </c>
      <c r="D60" s="340">
        <f t="shared" si="9"/>
        <v>343</v>
      </c>
      <c r="E60" s="346"/>
      <c r="F60" s="558"/>
      <c r="G60" s="571">
        <f t="shared" si="1"/>
        <v>0.65209125475285168</v>
      </c>
      <c r="H60" s="60"/>
      <c r="I60" s="19"/>
      <c r="J60" s="21"/>
      <c r="K60" s="64" t="s">
        <v>240</v>
      </c>
      <c r="L60" s="370">
        <v>54</v>
      </c>
      <c r="M60" s="19">
        <f>+J55*L60</f>
        <v>205740</v>
      </c>
      <c r="N60" s="21">
        <v>206</v>
      </c>
      <c r="O60" s="21">
        <v>206</v>
      </c>
    </row>
    <row r="61" spans="1:19" s="361" customFormat="1" ht="14.25" customHeight="1" x14ac:dyDescent="0.25">
      <c r="A61" s="184"/>
      <c r="B61" s="634" t="s">
        <v>240</v>
      </c>
      <c r="C61" s="340">
        <v>343</v>
      </c>
      <c r="D61" s="340">
        <f t="shared" si="9"/>
        <v>206</v>
      </c>
      <c r="E61" s="346"/>
      <c r="F61" s="558"/>
      <c r="G61" s="571">
        <f t="shared" si="1"/>
        <v>0.6005830903790087</v>
      </c>
      <c r="H61" s="654"/>
      <c r="I61" s="19"/>
      <c r="J61" s="21"/>
      <c r="K61" s="64"/>
      <c r="L61" s="370"/>
      <c r="M61" s="19">
        <f>SUM(M54:M60)</f>
        <v>2011680</v>
      </c>
      <c r="N61" s="19">
        <f>SUM(N54:N60)</f>
        <v>2012</v>
      </c>
      <c r="O61" s="21"/>
    </row>
    <row r="62" spans="1:19" s="361" customFormat="1" ht="14.25" customHeight="1" x14ac:dyDescent="0.25">
      <c r="A62" s="184"/>
      <c r="B62" s="635"/>
      <c r="C62" s="345"/>
      <c r="D62" s="345"/>
      <c r="E62" s="346"/>
      <c r="F62" s="558"/>
      <c r="G62" s="571"/>
      <c r="H62" s="654"/>
      <c r="I62" s="19"/>
      <c r="J62" s="21"/>
      <c r="K62" s="21"/>
      <c r="L62" s="370"/>
      <c r="M62" s="19"/>
      <c r="N62" s="19"/>
      <c r="O62" s="21"/>
    </row>
    <row r="63" spans="1:19" s="361" customFormat="1" ht="14.25" customHeight="1" x14ac:dyDescent="0.25">
      <c r="A63" s="184"/>
      <c r="B63" s="362" t="s">
        <v>312</v>
      </c>
      <c r="C63" s="340">
        <f>+SUM(C64:C70)</f>
        <v>7000</v>
      </c>
      <c r="D63" s="340">
        <f>+SUM(D64:D70)</f>
        <v>7000</v>
      </c>
      <c r="E63" s="346"/>
      <c r="F63" s="558"/>
      <c r="G63" s="571">
        <f t="shared" si="1"/>
        <v>1</v>
      </c>
      <c r="H63" s="654"/>
      <c r="I63" s="19"/>
      <c r="J63" s="21"/>
      <c r="K63" s="21"/>
      <c r="L63" s="786" t="s">
        <v>414</v>
      </c>
      <c r="M63" s="19"/>
      <c r="N63" s="21"/>
      <c r="O63" s="21"/>
      <c r="P63" s="21"/>
      <c r="Q63" s="19"/>
    </row>
    <row r="64" spans="1:19" s="361" customFormat="1" ht="14.25" customHeight="1" x14ac:dyDescent="0.25">
      <c r="A64" s="184"/>
      <c r="B64" s="632" t="s">
        <v>249</v>
      </c>
      <c r="C64" s="340">
        <v>905</v>
      </c>
      <c r="D64" s="340">
        <f t="shared" ref="D64:D70" si="10">+O65</f>
        <v>890</v>
      </c>
      <c r="E64" s="346"/>
      <c r="F64" s="558"/>
      <c r="G64" s="571">
        <f t="shared" si="1"/>
        <v>0.98342541436464093</v>
      </c>
      <c r="H64" s="654"/>
      <c r="I64" s="19" t="s">
        <v>258</v>
      </c>
      <c r="J64" s="21"/>
      <c r="K64" s="21" t="s">
        <v>259</v>
      </c>
      <c r="L64" s="786"/>
      <c r="M64" s="21">
        <v>7000</v>
      </c>
      <c r="N64" s="21"/>
      <c r="O64" s="21"/>
      <c r="P64" s="21"/>
      <c r="Q64" s="21"/>
    </row>
    <row r="65" spans="1:21" s="361" customFormat="1" ht="14.25" customHeight="1" x14ac:dyDescent="0.25">
      <c r="A65" s="184"/>
      <c r="B65" s="632" t="s">
        <v>250</v>
      </c>
      <c r="C65" s="340">
        <v>2647</v>
      </c>
      <c r="D65" s="340">
        <f t="shared" si="10"/>
        <v>2620</v>
      </c>
      <c r="E65" s="346"/>
      <c r="F65" s="558"/>
      <c r="G65" s="571">
        <f t="shared" si="1"/>
        <v>0.98979977332829616</v>
      </c>
      <c r="H65" s="654"/>
      <c r="I65" s="19"/>
      <c r="J65" s="21"/>
      <c r="K65" s="21" t="s">
        <v>4</v>
      </c>
      <c r="L65" s="666">
        <v>2862</v>
      </c>
      <c r="M65" s="371">
        <f t="shared" ref="M65:M71" si="11">+L65/$L$72</f>
        <v>0.1272169622616349</v>
      </c>
      <c r="N65" s="661">
        <f t="shared" ref="N65:N71" si="12">+$M$64*M65</f>
        <v>890.51873583144425</v>
      </c>
      <c r="O65" s="21">
        <v>890</v>
      </c>
      <c r="P65" s="21"/>
      <c r="Q65" s="21"/>
    </row>
    <row r="66" spans="1:21" s="361" customFormat="1" ht="14.25" customHeight="1" x14ac:dyDescent="0.25">
      <c r="A66" s="184"/>
      <c r="B66" s="632" t="s">
        <v>255</v>
      </c>
      <c r="C66" s="340">
        <v>420</v>
      </c>
      <c r="D66" s="340">
        <f t="shared" si="10"/>
        <v>430</v>
      </c>
      <c r="E66" s="346"/>
      <c r="F66" s="558"/>
      <c r="G66" s="571">
        <f t="shared" si="1"/>
        <v>1.0238095238095237</v>
      </c>
      <c r="H66" s="654"/>
      <c r="I66" s="19"/>
      <c r="J66" s="21"/>
      <c r="K66" s="21" t="s">
        <v>5</v>
      </c>
      <c r="L66" s="666">
        <v>8419</v>
      </c>
      <c r="M66" s="371">
        <f t="shared" si="11"/>
        <v>0.3742276748010846</v>
      </c>
      <c r="N66" s="661">
        <f t="shared" si="12"/>
        <v>2619.593723607592</v>
      </c>
      <c r="O66" s="21">
        <v>2620</v>
      </c>
    </row>
    <row r="67" spans="1:21" s="361" customFormat="1" ht="14.25" customHeight="1" x14ac:dyDescent="0.25">
      <c r="A67" s="184"/>
      <c r="B67" s="632" t="s">
        <v>251</v>
      </c>
      <c r="C67" s="340">
        <v>375</v>
      </c>
      <c r="D67" s="340">
        <f t="shared" si="10"/>
        <v>380</v>
      </c>
      <c r="E67" s="346"/>
      <c r="F67" s="558"/>
      <c r="G67" s="571">
        <f t="shared" si="1"/>
        <v>1.0133333333333334</v>
      </c>
      <c r="H67" s="654"/>
      <c r="I67" s="19"/>
      <c r="J67" s="21"/>
      <c r="K67" s="21" t="s">
        <v>6</v>
      </c>
      <c r="L67" s="666">
        <v>1381</v>
      </c>
      <c r="M67" s="371">
        <f t="shared" si="11"/>
        <v>6.1385962572787479E-2</v>
      </c>
      <c r="N67" s="661">
        <f t="shared" si="12"/>
        <v>429.70173800951238</v>
      </c>
      <c r="O67" s="21">
        <v>430</v>
      </c>
    </row>
    <row r="68" spans="1:21" s="361" customFormat="1" ht="14.25" customHeight="1" x14ac:dyDescent="0.25">
      <c r="A68" s="184"/>
      <c r="B68" s="632" t="s">
        <v>253</v>
      </c>
      <c r="C68" s="340">
        <v>1119</v>
      </c>
      <c r="D68" s="340">
        <f t="shared" si="10"/>
        <v>1130</v>
      </c>
      <c r="E68" s="346"/>
      <c r="F68" s="558"/>
      <c r="G68" s="571">
        <f t="shared" si="1"/>
        <v>1.0098302055406614</v>
      </c>
      <c r="H68" s="654"/>
      <c r="I68" s="19"/>
      <c r="J68" s="21"/>
      <c r="K68" s="21" t="s">
        <v>7</v>
      </c>
      <c r="L68" s="666">
        <v>1222</v>
      </c>
      <c r="M68" s="371">
        <f t="shared" si="11"/>
        <v>5.4318353558252208E-2</v>
      </c>
      <c r="N68" s="661">
        <f t="shared" si="12"/>
        <v>380.22847490776547</v>
      </c>
      <c r="O68" s="21">
        <v>380</v>
      </c>
    </row>
    <row r="69" spans="1:21" s="361" customFormat="1" ht="14.25" customHeight="1" x14ac:dyDescent="0.25">
      <c r="A69" s="184"/>
      <c r="B69" s="632" t="s">
        <v>254</v>
      </c>
      <c r="C69" s="340">
        <v>695</v>
      </c>
      <c r="D69" s="340">
        <f t="shared" si="10"/>
        <v>706</v>
      </c>
      <c r="E69" s="346"/>
      <c r="F69" s="558"/>
      <c r="G69" s="571">
        <f t="shared" si="1"/>
        <v>1.0158273381294964</v>
      </c>
      <c r="H69" s="654"/>
      <c r="I69" s="19"/>
      <c r="J69" s="21"/>
      <c r="K69" s="21" t="s">
        <v>9</v>
      </c>
      <c r="L69" s="666">
        <v>3632</v>
      </c>
      <c r="M69" s="371">
        <f t="shared" si="11"/>
        <v>0.16144374805529627</v>
      </c>
      <c r="N69" s="661">
        <f t="shared" si="12"/>
        <v>1130.1062363870737</v>
      </c>
      <c r="O69" s="21">
        <v>1130</v>
      </c>
    </row>
    <row r="70" spans="1:21" ht="13.5" x14ac:dyDescent="0.25">
      <c r="A70" s="184"/>
      <c r="B70" s="634" t="s">
        <v>240</v>
      </c>
      <c r="C70" s="340">
        <v>839</v>
      </c>
      <c r="D70" s="340">
        <f t="shared" si="10"/>
        <v>844</v>
      </c>
      <c r="E70" s="346"/>
      <c r="F70" s="558"/>
      <c r="G70" s="571">
        <f t="shared" si="1"/>
        <v>1.0059594755661503</v>
      </c>
      <c r="H70" s="60"/>
      <c r="K70" s="21" t="s">
        <v>10</v>
      </c>
      <c r="L70" s="666">
        <v>2269</v>
      </c>
      <c r="M70" s="371">
        <f t="shared" si="11"/>
        <v>0.10085789216339956</v>
      </c>
      <c r="N70" s="661">
        <f t="shared" si="12"/>
        <v>706.00524514379697</v>
      </c>
      <c r="O70" s="21">
        <v>706</v>
      </c>
      <c r="P70" s="361"/>
      <c r="Q70" s="361"/>
      <c r="R70" s="361"/>
      <c r="S70" s="361"/>
      <c r="T70" s="361"/>
      <c r="U70" s="361"/>
    </row>
    <row r="71" spans="1:21" ht="12.95" customHeight="1" x14ac:dyDescent="0.25">
      <c r="A71" s="184"/>
      <c r="B71" s="634"/>
      <c r="C71" s="345"/>
      <c r="D71" s="345"/>
      <c r="E71" s="346"/>
      <c r="F71" s="558"/>
      <c r="G71" s="571"/>
      <c r="H71" s="60"/>
      <c r="K71" s="662" t="s">
        <v>240</v>
      </c>
      <c r="L71" s="666">
        <v>2712</v>
      </c>
      <c r="M71" s="371">
        <f t="shared" si="11"/>
        <v>0.12054940658754501</v>
      </c>
      <c r="N71" s="661">
        <f t="shared" si="12"/>
        <v>843.84584611281502</v>
      </c>
      <c r="O71" s="21">
        <v>844</v>
      </c>
      <c r="Q71" s="361"/>
      <c r="R71" s="361"/>
      <c r="S71" s="361"/>
      <c r="T71" s="361"/>
      <c r="U71" s="361"/>
    </row>
    <row r="72" spans="1:21" ht="12.95" customHeight="1" x14ac:dyDescent="0.25">
      <c r="A72" s="184"/>
      <c r="B72" s="362" t="s">
        <v>313</v>
      </c>
      <c r="C72" s="340">
        <f>+SUM(C73:C73)</f>
        <v>139331</v>
      </c>
      <c r="D72" s="340">
        <f>+SUM(D73:D73)</f>
        <v>158839</v>
      </c>
      <c r="E72" s="346"/>
      <c r="F72" s="558"/>
      <c r="G72" s="571">
        <f t="shared" si="1"/>
        <v>1.1400119140751162</v>
      </c>
      <c r="H72" s="60"/>
      <c r="L72" s="19">
        <f>SUM(L65:L71)</f>
        <v>22497</v>
      </c>
      <c r="M72" s="371">
        <f>SUM(M65:M71)</f>
        <v>1</v>
      </c>
      <c r="N72" s="661">
        <f>SUM(N65:N71)</f>
        <v>6999.9999999999991</v>
      </c>
      <c r="O72" s="661">
        <f>SUM(O65:O71)</f>
        <v>7000</v>
      </c>
      <c r="Q72" s="361"/>
      <c r="R72" s="361"/>
      <c r="S72" s="361"/>
    </row>
    <row r="73" spans="1:21" ht="12.95" customHeight="1" x14ac:dyDescent="0.2">
      <c r="A73" s="184"/>
      <c r="B73" s="634" t="s">
        <v>261</v>
      </c>
      <c r="C73" s="340">
        <v>139331</v>
      </c>
      <c r="D73" s="340">
        <f>+'4.SZ.TÁBL. SZOCIÁLIS NORMATÍVA'!E13+'4.SZ.TÁBL. SZOCIÁLIS NORMATÍVA'!E22</f>
        <v>158839</v>
      </c>
      <c r="E73" s="346"/>
      <c r="F73" s="558"/>
      <c r="G73" s="571">
        <f t="shared" si="1"/>
        <v>1.1400119140751162</v>
      </c>
      <c r="H73" s="60"/>
      <c r="I73" s="649"/>
      <c r="J73" s="650"/>
      <c r="K73" s="650"/>
      <c r="L73" s="650"/>
      <c r="M73" s="650"/>
      <c r="N73" s="650"/>
    </row>
    <row r="74" spans="1:21" ht="12.95" customHeight="1" x14ac:dyDescent="0.2">
      <c r="A74" s="184"/>
      <c r="B74" s="634"/>
      <c r="C74" s="340"/>
      <c r="D74" s="340"/>
      <c r="E74" s="346"/>
      <c r="F74" s="558"/>
      <c r="G74" s="571"/>
      <c r="H74" s="60"/>
      <c r="I74" s="649"/>
      <c r="J74" s="650"/>
      <c r="K74" s="650"/>
      <c r="L74" s="650"/>
      <c r="M74" s="650"/>
      <c r="N74" s="650"/>
    </row>
    <row r="75" spans="1:21" ht="12.95" customHeight="1" x14ac:dyDescent="0.2">
      <c r="A75" s="184"/>
      <c r="B75" s="716" t="s">
        <v>373</v>
      </c>
      <c r="C75" s="340">
        <f>SUM(C76:C83)</f>
        <v>535</v>
      </c>
      <c r="D75" s="340">
        <f>SUM(D76:D83)</f>
        <v>580</v>
      </c>
      <c r="E75" s="346"/>
      <c r="F75" s="558"/>
      <c r="G75" s="571">
        <f t="shared" si="1"/>
        <v>1.0841121495327102</v>
      </c>
      <c r="H75" s="60"/>
      <c r="I75" s="729" t="s">
        <v>379</v>
      </c>
      <c r="J75" s="650"/>
      <c r="K75" s="730"/>
      <c r="L75" s="730" t="s">
        <v>414</v>
      </c>
      <c r="M75" s="650"/>
      <c r="N75" s="650"/>
    </row>
    <row r="76" spans="1:21" ht="12.95" customHeight="1" x14ac:dyDescent="0.2">
      <c r="A76" s="184"/>
      <c r="B76" s="634" t="s">
        <v>4</v>
      </c>
      <c r="C76" s="340">
        <v>55</v>
      </c>
      <c r="D76" s="340">
        <f t="shared" ref="D76:D83" si="13">+O77</f>
        <v>59</v>
      </c>
      <c r="E76" s="346"/>
      <c r="F76" s="558"/>
      <c r="G76" s="571">
        <f t="shared" si="1"/>
        <v>1.0727272727272728</v>
      </c>
      <c r="H76" s="60"/>
      <c r="I76" s="649"/>
      <c r="J76" s="650"/>
      <c r="K76" s="730"/>
      <c r="L76" s="730"/>
      <c r="M76" s="730">
        <v>580</v>
      </c>
      <c r="N76" s="650"/>
    </row>
    <row r="77" spans="1:21" ht="12.95" customHeight="1" x14ac:dyDescent="0.2">
      <c r="A77" s="184"/>
      <c r="B77" s="634" t="s">
        <v>339</v>
      </c>
      <c r="C77" s="340">
        <v>161</v>
      </c>
      <c r="D77" s="340">
        <f t="shared" si="13"/>
        <v>172</v>
      </c>
      <c r="E77" s="346"/>
      <c r="F77" s="558"/>
      <c r="G77" s="571">
        <f t="shared" si="1"/>
        <v>1.0683229813664596</v>
      </c>
      <c r="H77" s="60"/>
      <c r="I77" s="649"/>
      <c r="J77" s="650"/>
      <c r="K77" s="730" t="s">
        <v>4</v>
      </c>
      <c r="L77" s="746">
        <v>2862</v>
      </c>
      <c r="M77" s="731">
        <f>L77/L85</f>
        <v>0.10086699090716854</v>
      </c>
      <c r="N77" s="732">
        <f>M77*M76</f>
        <v>58.50285472615775</v>
      </c>
      <c r="O77" s="21">
        <v>59</v>
      </c>
    </row>
    <row r="78" spans="1:21" ht="12.95" customHeight="1" x14ac:dyDescent="0.2">
      <c r="A78" s="184"/>
      <c r="B78" s="634" t="s">
        <v>340</v>
      </c>
      <c r="C78" s="340">
        <v>25</v>
      </c>
      <c r="D78" s="340">
        <f t="shared" si="13"/>
        <v>28</v>
      </c>
      <c r="E78" s="346"/>
      <c r="F78" s="558"/>
      <c r="G78" s="571">
        <f t="shared" si="1"/>
        <v>1.1200000000000001</v>
      </c>
      <c r="H78" s="60"/>
      <c r="I78" s="649"/>
      <c r="J78" s="650"/>
      <c r="K78" s="730" t="s">
        <v>5</v>
      </c>
      <c r="L78" s="746">
        <v>8419</v>
      </c>
      <c r="M78" s="731">
        <f>L78/L85</f>
        <v>0.29671530274194685</v>
      </c>
      <c r="N78" s="732">
        <f>M78*M76</f>
        <v>172.09487559032917</v>
      </c>
      <c r="O78" s="21">
        <v>172</v>
      </c>
    </row>
    <row r="79" spans="1:21" ht="12.95" customHeight="1" x14ac:dyDescent="0.2">
      <c r="A79" s="184"/>
      <c r="B79" s="634" t="s">
        <v>341</v>
      </c>
      <c r="C79" s="340">
        <v>23</v>
      </c>
      <c r="D79" s="340">
        <f t="shared" si="13"/>
        <v>25</v>
      </c>
      <c r="E79" s="346"/>
      <c r="F79" s="558"/>
      <c r="G79" s="571">
        <f t="shared" si="1"/>
        <v>1.0869565217391304</v>
      </c>
      <c r="H79" s="60"/>
      <c r="I79" s="649"/>
      <c r="J79" s="650"/>
      <c r="K79" s="730" t="s">
        <v>6</v>
      </c>
      <c r="L79" s="746">
        <v>1381</v>
      </c>
      <c r="M79" s="731">
        <f>L79/L85</f>
        <v>4.8671318812997813E-2</v>
      </c>
      <c r="N79" s="732">
        <f>M79*M76</f>
        <v>28.229364911538731</v>
      </c>
      <c r="O79" s="21">
        <v>28</v>
      </c>
    </row>
    <row r="80" spans="1:21" ht="12.95" customHeight="1" x14ac:dyDescent="0.2">
      <c r="A80" s="184"/>
      <c r="B80" s="634" t="s">
        <v>342</v>
      </c>
      <c r="C80" s="340">
        <v>110</v>
      </c>
      <c r="D80" s="340">
        <f t="shared" si="13"/>
        <v>120</v>
      </c>
      <c r="E80" s="346"/>
      <c r="F80" s="558"/>
      <c r="G80" s="571">
        <f t="shared" si="1"/>
        <v>1.0909090909090908</v>
      </c>
      <c r="H80" s="60"/>
      <c r="I80" s="649"/>
      <c r="J80" s="650"/>
      <c r="K80" s="730" t="s">
        <v>7</v>
      </c>
      <c r="L80" s="746">
        <v>1222</v>
      </c>
      <c r="M80" s="731">
        <f>L80/L85</f>
        <v>4.30675970959329E-2</v>
      </c>
      <c r="N80" s="732">
        <f>M80*M76</f>
        <v>24.979206315641083</v>
      </c>
      <c r="O80" s="21">
        <v>25</v>
      </c>
    </row>
    <row r="81" spans="1:15" ht="12.95" customHeight="1" x14ac:dyDescent="0.2">
      <c r="A81" s="184"/>
      <c r="B81" s="634" t="s">
        <v>343</v>
      </c>
      <c r="C81" s="340">
        <v>68</v>
      </c>
      <c r="D81" s="340">
        <f t="shared" si="13"/>
        <v>74</v>
      </c>
      <c r="E81" s="346"/>
      <c r="F81" s="558"/>
      <c r="G81" s="571">
        <f t="shared" si="1"/>
        <v>1.088235294117647</v>
      </c>
      <c r="H81" s="60"/>
      <c r="I81" s="649"/>
      <c r="J81" s="650"/>
      <c r="K81" s="730" t="s">
        <v>8</v>
      </c>
      <c r="L81" s="746">
        <v>5877</v>
      </c>
      <c r="M81" s="731">
        <f>L81/L85</f>
        <v>0.20712624233453161</v>
      </c>
      <c r="N81" s="732">
        <f>M81*M76</f>
        <v>120.13322055402834</v>
      </c>
      <c r="O81" s="21">
        <v>120</v>
      </c>
    </row>
    <row r="82" spans="1:15" ht="12.95" customHeight="1" x14ac:dyDescent="0.2">
      <c r="A82" s="184"/>
      <c r="B82" s="634" t="s">
        <v>344</v>
      </c>
      <c r="C82" s="340">
        <v>42</v>
      </c>
      <c r="D82" s="340">
        <f t="shared" si="13"/>
        <v>46</v>
      </c>
      <c r="E82" s="346"/>
      <c r="F82" s="558"/>
      <c r="G82" s="571">
        <f t="shared" si="1"/>
        <v>1.0952380952380953</v>
      </c>
      <c r="H82" s="60"/>
      <c r="I82" s="649"/>
      <c r="J82" s="650"/>
      <c r="K82" s="730" t="s">
        <v>9</v>
      </c>
      <c r="L82" s="746">
        <v>3632</v>
      </c>
      <c r="M82" s="731">
        <f>L82/L85</f>
        <v>0.12800451117219991</v>
      </c>
      <c r="N82" s="732">
        <f>M82*M76</f>
        <v>74.242616479875949</v>
      </c>
      <c r="O82" s="21">
        <v>74</v>
      </c>
    </row>
    <row r="83" spans="1:15" ht="12.95" customHeight="1" x14ac:dyDescent="0.2">
      <c r="A83" s="184"/>
      <c r="B83" s="634" t="s">
        <v>345</v>
      </c>
      <c r="C83" s="340">
        <v>51</v>
      </c>
      <c r="D83" s="340">
        <f t="shared" si="13"/>
        <v>56</v>
      </c>
      <c r="E83" s="346"/>
      <c r="F83" s="558"/>
      <c r="G83" s="571">
        <f t="shared" si="1"/>
        <v>1.0980392156862746</v>
      </c>
      <c r="H83" s="60"/>
      <c r="I83" s="649"/>
      <c r="J83" s="650"/>
      <c r="K83" s="730" t="s">
        <v>10</v>
      </c>
      <c r="L83" s="746">
        <v>2269</v>
      </c>
      <c r="M83" s="731">
        <f>L83/L85</f>
        <v>7.9967575949813213E-2</v>
      </c>
      <c r="N83" s="732">
        <f>M83*M76</f>
        <v>46.381194050891665</v>
      </c>
      <c r="O83" s="21">
        <v>46</v>
      </c>
    </row>
    <row r="84" spans="1:15" ht="12.95" customHeight="1" x14ac:dyDescent="0.2">
      <c r="A84" s="184"/>
      <c r="B84" s="634"/>
      <c r="C84" s="340"/>
      <c r="D84" s="340"/>
      <c r="E84" s="346"/>
      <c r="F84" s="558"/>
      <c r="G84" s="571"/>
      <c r="H84" s="60"/>
      <c r="I84" s="649"/>
      <c r="J84" s="650"/>
      <c r="K84" s="730" t="s">
        <v>240</v>
      </c>
      <c r="L84" s="746">
        <v>2712</v>
      </c>
      <c r="M84" s="731">
        <f>L84/L85</f>
        <v>9.5580460985409177E-2</v>
      </c>
      <c r="N84" s="732">
        <f>M84*M76</f>
        <v>55.436667371537325</v>
      </c>
      <c r="O84" s="21">
        <v>56</v>
      </c>
    </row>
    <row r="85" spans="1:15" ht="12.95" customHeight="1" x14ac:dyDescent="0.2">
      <c r="A85" s="184"/>
      <c r="B85" s="362" t="s">
        <v>396</v>
      </c>
      <c r="C85" s="340">
        <f>SUM(C86:C91)</f>
        <v>4000</v>
      </c>
      <c r="D85" s="340">
        <f>SUM(D86:D91)</f>
        <v>3999.6000000000004</v>
      </c>
      <c r="E85" s="346"/>
      <c r="F85" s="558"/>
      <c r="G85" s="571">
        <f t="shared" si="1"/>
        <v>0.99990000000000012</v>
      </c>
      <c r="H85" s="60"/>
      <c r="I85" s="649"/>
      <c r="J85" s="650"/>
      <c r="K85" s="730"/>
      <c r="L85" s="729">
        <f>SUM(L77:L84)</f>
        <v>28374</v>
      </c>
      <c r="M85" s="731">
        <f>SUM(M77:M84)</f>
        <v>1</v>
      </c>
      <c r="N85" s="732">
        <f>SUM(N77:N84)</f>
        <v>580</v>
      </c>
      <c r="O85" s="21">
        <f>SUM(O77:O84)</f>
        <v>580</v>
      </c>
    </row>
    <row r="86" spans="1:15" ht="12.95" customHeight="1" x14ac:dyDescent="0.2">
      <c r="A86" s="184"/>
      <c r="B86" s="634" t="s">
        <v>4</v>
      </c>
      <c r="C86" s="340">
        <v>832</v>
      </c>
      <c r="D86" s="340">
        <f>+N90</f>
        <v>812.78369086517978</v>
      </c>
      <c r="E86" s="346"/>
      <c r="F86" s="558"/>
      <c r="G86" s="571">
        <f t="shared" si="1"/>
        <v>0.97690347459757187</v>
      </c>
      <c r="H86" s="60"/>
      <c r="I86" s="649"/>
      <c r="J86" s="650"/>
      <c r="K86" s="730"/>
      <c r="L86" s="730"/>
      <c r="M86" s="731"/>
      <c r="N86" s="732"/>
    </row>
    <row r="87" spans="1:15" ht="12.95" customHeight="1" x14ac:dyDescent="0.2">
      <c r="A87" s="184"/>
      <c r="B87" s="634" t="s">
        <v>340</v>
      </c>
      <c r="C87" s="340">
        <v>386</v>
      </c>
      <c r="D87" s="340">
        <f t="shared" ref="D87:D91" si="14">+N91</f>
        <v>392.38528200028412</v>
      </c>
      <c r="E87" s="346"/>
      <c r="F87" s="558"/>
      <c r="G87" s="571">
        <f t="shared" si="1"/>
        <v>1.0165421813478863</v>
      </c>
      <c r="H87" s="60"/>
      <c r="I87" s="649"/>
      <c r="J87" s="650"/>
      <c r="K87" s="730"/>
      <c r="L87" s="730"/>
      <c r="M87" s="731"/>
      <c r="N87" s="732"/>
    </row>
    <row r="88" spans="1:15" ht="12.95" customHeight="1" x14ac:dyDescent="0.2">
      <c r="A88" s="184"/>
      <c r="B88" s="634" t="s">
        <v>341</v>
      </c>
      <c r="C88" s="340">
        <v>344</v>
      </c>
      <c r="D88" s="340">
        <f t="shared" si="14"/>
        <v>347.20841028555196</v>
      </c>
      <c r="E88" s="346"/>
      <c r="F88" s="558"/>
      <c r="G88" s="571">
        <f t="shared" si="1"/>
        <v>1.0093267740859069</v>
      </c>
      <c r="H88" s="60"/>
      <c r="I88" s="673"/>
      <c r="J88" s="674"/>
      <c r="K88" s="674"/>
      <c r="L88" s="674" t="s">
        <v>414</v>
      </c>
      <c r="M88" s="755"/>
      <c r="N88" s="756"/>
    </row>
    <row r="89" spans="1:15" ht="12.95" customHeight="1" x14ac:dyDescent="0.2">
      <c r="A89" s="184"/>
      <c r="B89" s="634" t="s">
        <v>343</v>
      </c>
      <c r="C89" s="340">
        <v>1029</v>
      </c>
      <c r="D89" s="340">
        <f t="shared" si="14"/>
        <v>1031.9647677226881</v>
      </c>
      <c r="E89" s="346"/>
      <c r="F89" s="558"/>
      <c r="G89" s="571">
        <f t="shared" si="1"/>
        <v>1.0028812125584918</v>
      </c>
      <c r="H89" s="60"/>
      <c r="I89" s="673"/>
      <c r="J89" s="674"/>
      <c r="K89" s="674"/>
      <c r="L89" s="674"/>
      <c r="M89" s="757">
        <v>4000</v>
      </c>
      <c r="N89" s="756"/>
    </row>
    <row r="90" spans="1:15" ht="12.95" customHeight="1" x14ac:dyDescent="0.2">
      <c r="A90" s="184"/>
      <c r="B90" s="634" t="s">
        <v>344</v>
      </c>
      <c r="C90" s="340">
        <v>638</v>
      </c>
      <c r="D90" s="340">
        <f t="shared" si="14"/>
        <v>644.69384855803378</v>
      </c>
      <c r="E90" s="346"/>
      <c r="F90" s="558"/>
      <c r="G90" s="571">
        <f t="shared" si="1"/>
        <v>1.0104919256395515</v>
      </c>
      <c r="H90" s="60"/>
      <c r="I90" s="673" t="s">
        <v>395</v>
      </c>
      <c r="J90" s="674"/>
      <c r="K90" s="674" t="s">
        <v>4</v>
      </c>
      <c r="L90" s="758">
        <v>2862</v>
      </c>
      <c r="M90" s="755">
        <f>L90/L97-0.0001</f>
        <v>0.20319592271629494</v>
      </c>
      <c r="N90" s="673">
        <f>M89*M90</f>
        <v>812.78369086517978</v>
      </c>
    </row>
    <row r="91" spans="1:15" ht="12.95" customHeight="1" x14ac:dyDescent="0.2">
      <c r="A91" s="184"/>
      <c r="B91" s="634" t="s">
        <v>345</v>
      </c>
      <c r="C91" s="345">
        <v>771</v>
      </c>
      <c r="D91" s="340">
        <f t="shared" si="14"/>
        <v>770.5640005682626</v>
      </c>
      <c r="E91" s="346"/>
      <c r="F91" s="558"/>
      <c r="G91" s="571">
        <f t="shared" si="1"/>
        <v>0.99943450138555456</v>
      </c>
      <c r="H91" s="60"/>
      <c r="I91" s="673"/>
      <c r="J91" s="674"/>
      <c r="K91" s="674" t="s">
        <v>6</v>
      </c>
      <c r="L91" s="758">
        <v>1381</v>
      </c>
      <c r="M91" s="755">
        <f>L91/L97</f>
        <v>9.8096320500071027E-2</v>
      </c>
      <c r="N91" s="673">
        <f>M89*M91</f>
        <v>392.38528200028412</v>
      </c>
      <c r="O91" s="370"/>
    </row>
    <row r="92" spans="1:15" ht="12.95" customHeight="1" x14ac:dyDescent="0.2">
      <c r="A92" s="184"/>
      <c r="B92" s="634"/>
      <c r="C92" s="345"/>
      <c r="D92" s="345"/>
      <c r="E92" s="346"/>
      <c r="F92" s="558"/>
      <c r="G92" s="571"/>
      <c r="H92" s="60"/>
      <c r="I92" s="673"/>
      <c r="J92" s="674"/>
      <c r="K92" s="674" t="s">
        <v>7</v>
      </c>
      <c r="L92" s="758">
        <v>1222</v>
      </c>
      <c r="M92" s="755">
        <f>L92/L97</f>
        <v>8.6802102571387985E-2</v>
      </c>
      <c r="N92" s="673">
        <f>M89*M92</f>
        <v>347.20841028555196</v>
      </c>
      <c r="O92" s="370"/>
    </row>
    <row r="93" spans="1:15" ht="12.95" customHeight="1" x14ac:dyDescent="0.2">
      <c r="A93" s="184"/>
      <c r="B93" s="634"/>
      <c r="C93" s="345"/>
      <c r="D93" s="345"/>
      <c r="E93" s="346"/>
      <c r="F93" s="558"/>
      <c r="G93" s="571"/>
      <c r="H93" s="60"/>
      <c r="I93" s="673"/>
      <c r="J93" s="674"/>
      <c r="K93" s="674" t="s">
        <v>9</v>
      </c>
      <c r="L93" s="758">
        <v>3632</v>
      </c>
      <c r="M93" s="755">
        <f>L93/L97</f>
        <v>0.25799119193067199</v>
      </c>
      <c r="N93" s="673">
        <f>M89*M93</f>
        <v>1031.9647677226881</v>
      </c>
      <c r="O93" s="370"/>
    </row>
    <row r="94" spans="1:15" ht="12.95" customHeight="1" x14ac:dyDescent="0.2">
      <c r="A94" s="184"/>
      <c r="B94" s="375" t="s">
        <v>262</v>
      </c>
      <c r="C94" s="340">
        <f>+C4+C21+C47+C54+C63+C72+C13+C30+C40+C75+C85</f>
        <v>240284</v>
      </c>
      <c r="D94" s="340">
        <f>+D4+D21+D47+D54+D63+D72+D13+D30+D40+D75+D85</f>
        <v>247425.6</v>
      </c>
      <c r="E94" s="346"/>
      <c r="F94" s="558"/>
      <c r="G94" s="571">
        <f t="shared" si="1"/>
        <v>1.0297214962294619</v>
      </c>
      <c r="H94" s="60"/>
      <c r="I94" s="673"/>
      <c r="J94" s="674"/>
      <c r="K94" s="674" t="s">
        <v>10</v>
      </c>
      <c r="L94" s="758">
        <v>2269</v>
      </c>
      <c r="M94" s="755">
        <f>L94/L97</f>
        <v>0.16117346213950845</v>
      </c>
      <c r="N94" s="673">
        <f>M89*M94</f>
        <v>644.69384855803378</v>
      </c>
      <c r="O94" s="370"/>
    </row>
    <row r="95" spans="1:15" ht="12.95" customHeight="1" x14ac:dyDescent="0.2">
      <c r="A95" s="184"/>
      <c r="B95" s="236"/>
      <c r="C95" s="345"/>
      <c r="D95" s="345"/>
      <c r="E95" s="346"/>
      <c r="F95" s="558"/>
      <c r="G95" s="571"/>
      <c r="H95" s="60"/>
      <c r="I95" s="673"/>
      <c r="J95" s="674"/>
      <c r="K95" s="674" t="s">
        <v>240</v>
      </c>
      <c r="L95" s="759">
        <v>2712</v>
      </c>
      <c r="M95" s="760">
        <f>L95/L97</f>
        <v>0.19264100014206564</v>
      </c>
      <c r="N95" s="673">
        <f>M89*M95</f>
        <v>770.5640005682626</v>
      </c>
      <c r="O95" s="370"/>
    </row>
    <row r="96" spans="1:15" ht="12.95" customHeight="1" x14ac:dyDescent="0.2">
      <c r="A96" s="750"/>
      <c r="B96" s="751"/>
      <c r="C96" s="752"/>
      <c r="D96" s="752"/>
      <c r="E96" s="753"/>
      <c r="F96" s="754"/>
      <c r="G96" s="575"/>
      <c r="H96" s="60"/>
      <c r="I96" s="673"/>
      <c r="J96" s="674"/>
      <c r="K96" s="674"/>
      <c r="L96" s="759"/>
      <c r="M96" s="760"/>
      <c r="N96" s="673"/>
      <c r="O96" s="370"/>
    </row>
    <row r="97" spans="1:15" ht="12.95" customHeight="1" x14ac:dyDescent="0.2">
      <c r="A97" s="170" t="s">
        <v>107</v>
      </c>
      <c r="B97" s="245" t="s">
        <v>72</v>
      </c>
      <c r="C97" s="348">
        <f>+C94</f>
        <v>240284</v>
      </c>
      <c r="D97" s="348">
        <f>+D94</f>
        <v>247425.6</v>
      </c>
      <c r="E97" s="349"/>
      <c r="F97" s="560"/>
      <c r="G97" s="574">
        <f t="shared" si="1"/>
        <v>1.0297214962294619</v>
      </c>
      <c r="H97" s="60"/>
      <c r="I97" s="673"/>
      <c r="J97" s="674"/>
      <c r="K97" s="674"/>
      <c r="L97" s="673">
        <f>SUM(L90:L96)</f>
        <v>14078</v>
      </c>
      <c r="M97" s="761" t="s">
        <v>397</v>
      </c>
      <c r="N97" s="673">
        <f>SUM(N90:N96)</f>
        <v>3999.6000000000004</v>
      </c>
      <c r="O97" s="673">
        <f>SUM(O90:O96)</f>
        <v>0</v>
      </c>
    </row>
    <row r="98" spans="1:15" ht="12.95" customHeight="1" x14ac:dyDescent="0.2">
      <c r="A98" s="185" t="s">
        <v>108</v>
      </c>
      <c r="B98" s="225" t="s">
        <v>103</v>
      </c>
      <c r="C98" s="337"/>
      <c r="D98" s="337"/>
      <c r="E98" s="347"/>
      <c r="F98" s="561"/>
      <c r="G98" s="572"/>
      <c r="H98" s="60"/>
      <c r="M98" s="745"/>
      <c r="N98" s="19"/>
      <c r="O98" s="370"/>
    </row>
    <row r="99" spans="1:15" ht="12.95" customHeight="1" x14ac:dyDescent="0.2">
      <c r="A99" s="178" t="s">
        <v>109</v>
      </c>
      <c r="B99" s="179" t="s">
        <v>73</v>
      </c>
      <c r="C99" s="338">
        <f>+C100</f>
        <v>0</v>
      </c>
      <c r="D99" s="338">
        <f>+D100</f>
        <v>0</v>
      </c>
      <c r="E99" s="34"/>
      <c r="F99" s="114"/>
      <c r="G99" s="573"/>
      <c r="H99" s="60"/>
      <c r="M99" s="745"/>
      <c r="N99" s="19"/>
      <c r="O99" s="370"/>
    </row>
    <row r="100" spans="1:15" ht="12.95" customHeight="1" x14ac:dyDescent="0.2">
      <c r="A100" s="184"/>
      <c r="B100" s="236" t="s">
        <v>71</v>
      </c>
      <c r="C100" s="340"/>
      <c r="D100" s="340"/>
      <c r="E100" s="341"/>
      <c r="F100" s="559"/>
      <c r="G100" s="571"/>
      <c r="H100" s="60"/>
      <c r="M100" s="745"/>
      <c r="N100" s="19"/>
      <c r="O100" s="370"/>
    </row>
    <row r="101" spans="1:15" ht="12.95" customHeight="1" x14ac:dyDescent="0.2">
      <c r="A101" s="170" t="s">
        <v>110</v>
      </c>
      <c r="B101" s="245" t="s">
        <v>74</v>
      </c>
      <c r="C101" s="350">
        <f>+C98+C99</f>
        <v>0</v>
      </c>
      <c r="D101" s="350">
        <f>+D98+D99</f>
        <v>0</v>
      </c>
      <c r="E101" s="351"/>
      <c r="F101" s="562"/>
      <c r="G101" s="577"/>
      <c r="H101" s="60"/>
      <c r="M101" s="745"/>
      <c r="N101" s="19"/>
      <c r="O101" s="650"/>
    </row>
    <row r="102" spans="1:15" ht="12.95" customHeight="1" x14ac:dyDescent="0.2">
      <c r="A102" s="185" t="s">
        <v>111</v>
      </c>
      <c r="B102" s="225" t="s">
        <v>75</v>
      </c>
      <c r="C102" s="337"/>
      <c r="D102" s="337"/>
      <c r="E102" s="347"/>
      <c r="F102" s="561"/>
      <c r="G102" s="572"/>
      <c r="H102" s="60"/>
      <c r="M102" s="745"/>
      <c r="N102" s="19"/>
    </row>
    <row r="103" spans="1:15" ht="12.95" customHeight="1" x14ac:dyDescent="0.2">
      <c r="A103" s="178" t="s">
        <v>112</v>
      </c>
      <c r="B103" s="179" t="s">
        <v>76</v>
      </c>
      <c r="C103" s="340">
        <v>1000</v>
      </c>
      <c r="D103" s="338">
        <f>+'3.SZ.TÁBL. SEGÍTŐ SZOLGÁLAT'!AB12</f>
        <v>2300</v>
      </c>
      <c r="E103" s="34"/>
      <c r="F103" s="114"/>
      <c r="G103" s="573">
        <f t="shared" ref="G103:G122" si="15">+D103/C103</f>
        <v>2.2999999999999998</v>
      </c>
      <c r="H103" s="60"/>
      <c r="I103" s="651"/>
      <c r="J103" s="652"/>
      <c r="L103" s="744"/>
      <c r="M103" s="745"/>
      <c r="N103" s="19"/>
    </row>
    <row r="104" spans="1:15" ht="12.95" customHeight="1" x14ac:dyDescent="0.2">
      <c r="A104" s="178" t="s">
        <v>113</v>
      </c>
      <c r="B104" s="179" t="s">
        <v>77</v>
      </c>
      <c r="C104" s="338"/>
      <c r="D104" s="338"/>
      <c r="E104" s="34"/>
      <c r="F104" s="114"/>
      <c r="G104" s="573"/>
      <c r="H104" s="60"/>
      <c r="I104" s="653"/>
      <c r="J104" s="650"/>
      <c r="L104" s="666"/>
      <c r="M104" s="745"/>
      <c r="N104" s="19"/>
    </row>
    <row r="105" spans="1:15" ht="12.95" customHeight="1" x14ac:dyDescent="0.2">
      <c r="A105" s="178" t="s">
        <v>114</v>
      </c>
      <c r="B105" s="179" t="s">
        <v>78</v>
      </c>
      <c r="C105" s="340"/>
      <c r="D105" s="338"/>
      <c r="E105" s="34"/>
      <c r="F105" s="114"/>
      <c r="G105" s="573"/>
      <c r="H105" s="60"/>
      <c r="I105" s="653"/>
      <c r="J105" s="650"/>
      <c r="L105" s="370"/>
      <c r="N105" s="19"/>
    </row>
    <row r="106" spans="1:15" ht="29.45" customHeight="1" x14ac:dyDescent="0.2">
      <c r="A106" s="178" t="s">
        <v>115</v>
      </c>
      <c r="B106" s="179" t="s">
        <v>381</v>
      </c>
      <c r="C106" s="340">
        <v>13300</v>
      </c>
      <c r="D106" s="338">
        <f>+'3.SZ.TÁBL. SEGÍTŐ SZOLGÁLAT'!AB15</f>
        <v>16638</v>
      </c>
      <c r="E106" s="173"/>
      <c r="F106" s="563"/>
      <c r="G106" s="573">
        <f t="shared" si="15"/>
        <v>1.2509774436090226</v>
      </c>
      <c r="H106" s="60"/>
      <c r="I106" s="653"/>
      <c r="J106" s="650"/>
      <c r="L106" s="370"/>
      <c r="O106" s="19"/>
    </row>
    <row r="107" spans="1:15" ht="12.95" customHeight="1" x14ac:dyDescent="0.2">
      <c r="A107" s="178" t="s">
        <v>115</v>
      </c>
      <c r="B107" s="179" t="s">
        <v>376</v>
      </c>
      <c r="C107" s="340">
        <v>3538</v>
      </c>
      <c r="D107" s="338">
        <f>+'3.SZ.TÁBL. SEGÍTŐ SZOLGÁLAT'!AB16</f>
        <v>3846</v>
      </c>
      <c r="E107" s="173"/>
      <c r="F107" s="563"/>
      <c r="G107" s="573">
        <f t="shared" si="15"/>
        <v>1.0870548332391181</v>
      </c>
      <c r="H107" s="60"/>
      <c r="I107" s="673"/>
      <c r="J107" s="650"/>
      <c r="L107" s="2"/>
      <c r="O107" s="19"/>
    </row>
    <row r="108" spans="1:15" ht="39" customHeight="1" x14ac:dyDescent="0.2">
      <c r="A108" s="178" t="s">
        <v>116</v>
      </c>
      <c r="B108" s="179" t="s">
        <v>382</v>
      </c>
      <c r="C108" s="339">
        <v>1630</v>
      </c>
      <c r="D108" s="339">
        <f>+'3.SZ.TÁBL. SEGÍTŐ SZOLGÁLAT'!AB17</f>
        <v>2372</v>
      </c>
      <c r="E108" s="174"/>
      <c r="F108" s="557"/>
      <c r="G108" s="573">
        <f t="shared" si="15"/>
        <v>1.4552147239263804</v>
      </c>
      <c r="H108" s="60"/>
      <c r="I108" s="652"/>
      <c r="J108" s="652"/>
      <c r="K108" s="652"/>
      <c r="L108" s="652"/>
      <c r="M108" s="652"/>
      <c r="N108" s="652"/>
      <c r="O108" s="19"/>
    </row>
    <row r="109" spans="1:15" ht="38.450000000000003" customHeight="1" x14ac:dyDescent="0.2">
      <c r="A109" s="178" t="s">
        <v>117</v>
      </c>
      <c r="B109" s="179" t="s">
        <v>383</v>
      </c>
      <c r="C109" s="338"/>
      <c r="D109" s="338"/>
      <c r="E109" s="34"/>
      <c r="F109" s="114"/>
      <c r="G109" s="573"/>
      <c r="H109" s="343"/>
      <c r="I109" s="649"/>
      <c r="J109" s="650"/>
      <c r="L109" s="744"/>
      <c r="O109" s="19"/>
    </row>
    <row r="110" spans="1:15" ht="12.95" customHeight="1" x14ac:dyDescent="0.2">
      <c r="A110" s="178" t="s">
        <v>118</v>
      </c>
      <c r="B110" s="179" t="s">
        <v>79</v>
      </c>
      <c r="C110" s="338"/>
      <c r="D110" s="338"/>
      <c r="E110" s="34"/>
      <c r="F110" s="114"/>
      <c r="G110" s="573"/>
      <c r="H110" s="19"/>
      <c r="I110" s="649"/>
      <c r="J110" s="674"/>
      <c r="L110" s="744"/>
      <c r="O110" s="19"/>
    </row>
    <row r="111" spans="1:15" ht="12.95" customHeight="1" x14ac:dyDescent="0.2">
      <c r="A111" s="187" t="s">
        <v>329</v>
      </c>
      <c r="B111" s="246" t="s">
        <v>80</v>
      </c>
      <c r="C111" s="340"/>
      <c r="D111" s="340"/>
      <c r="E111" s="341"/>
      <c r="F111" s="559"/>
      <c r="G111" s="571"/>
      <c r="H111" s="19"/>
      <c r="I111" s="649"/>
      <c r="J111" s="650"/>
      <c r="L111" s="744"/>
      <c r="O111" s="19"/>
    </row>
    <row r="112" spans="1:15" ht="12.95" customHeight="1" x14ac:dyDescent="0.2">
      <c r="A112" s="170" t="s">
        <v>119</v>
      </c>
      <c r="B112" s="245" t="s">
        <v>81</v>
      </c>
      <c r="C112" s="350">
        <f>SUM(C102:C111)</f>
        <v>19468</v>
      </c>
      <c r="D112" s="350">
        <f>SUM(D102:D111)</f>
        <v>25156</v>
      </c>
      <c r="E112" s="351"/>
      <c r="F112" s="562"/>
      <c r="G112" s="574">
        <f t="shared" si="15"/>
        <v>1.2921717690569139</v>
      </c>
      <c r="H112" s="19"/>
      <c r="I112" s="649"/>
      <c r="J112" s="650"/>
      <c r="L112" s="744"/>
      <c r="O112" s="19"/>
    </row>
    <row r="113" spans="1:17" ht="12.95" customHeight="1" x14ac:dyDescent="0.2">
      <c r="A113" s="170" t="s">
        <v>120</v>
      </c>
      <c r="B113" s="245" t="s">
        <v>82</v>
      </c>
      <c r="C113" s="350"/>
      <c r="D113" s="350"/>
      <c r="E113" s="351"/>
      <c r="F113" s="562"/>
      <c r="G113" s="577"/>
      <c r="H113" s="20"/>
      <c r="O113" s="19"/>
    </row>
    <row r="114" spans="1:17" ht="12.95" customHeight="1" x14ac:dyDescent="0.2">
      <c r="A114" s="188" t="s">
        <v>330</v>
      </c>
      <c r="B114" s="247" t="s">
        <v>83</v>
      </c>
      <c r="C114" s="352"/>
      <c r="D114" s="352"/>
      <c r="E114" s="353"/>
      <c r="F114" s="564"/>
      <c r="G114" s="575"/>
      <c r="H114" s="19"/>
      <c r="O114" s="19"/>
      <c r="P114" s="19"/>
      <c r="Q114" s="19"/>
    </row>
    <row r="115" spans="1:17" ht="12.95" customHeight="1" x14ac:dyDescent="0.2">
      <c r="A115" s="170" t="s">
        <v>121</v>
      </c>
      <c r="B115" s="245" t="s">
        <v>348</v>
      </c>
      <c r="C115" s="350">
        <f>+C114</f>
        <v>0</v>
      </c>
      <c r="D115" s="350">
        <f>+D114</f>
        <v>0</v>
      </c>
      <c r="E115" s="351"/>
      <c r="F115" s="562"/>
      <c r="G115" s="577"/>
      <c r="H115" s="19"/>
    </row>
    <row r="116" spans="1:17" ht="12.95" customHeight="1" x14ac:dyDescent="0.2">
      <c r="A116" s="188" t="s">
        <v>331</v>
      </c>
      <c r="B116" s="247" t="s">
        <v>84</v>
      </c>
      <c r="C116" s="352"/>
      <c r="D116" s="352"/>
      <c r="E116" s="353"/>
      <c r="F116" s="564"/>
      <c r="G116" s="575"/>
      <c r="H116" s="19"/>
    </row>
    <row r="117" spans="1:17" ht="12.95" customHeight="1" x14ac:dyDescent="0.25">
      <c r="A117" s="170" t="s">
        <v>122</v>
      </c>
      <c r="B117" s="245" t="s">
        <v>333</v>
      </c>
      <c r="C117" s="350">
        <f>+C116</f>
        <v>0</v>
      </c>
      <c r="D117" s="350">
        <f>+D116</f>
        <v>0</v>
      </c>
      <c r="E117" s="355"/>
      <c r="F117" s="565"/>
      <c r="G117" s="577"/>
      <c r="H117" s="19"/>
    </row>
    <row r="118" spans="1:17" ht="12.95" customHeight="1" x14ac:dyDescent="0.2">
      <c r="A118" s="170" t="s">
        <v>123</v>
      </c>
      <c r="B118" s="245" t="s">
        <v>85</v>
      </c>
      <c r="C118" s="350">
        <f>+C97+C101+C112+C113+C115+C117</f>
        <v>259752</v>
      </c>
      <c r="D118" s="350">
        <f>+D97+D101+D112+D113+D115+D117</f>
        <v>272581.59999999998</v>
      </c>
      <c r="E118" s="356"/>
      <c r="F118" s="566"/>
      <c r="G118" s="574">
        <f t="shared" si="15"/>
        <v>1.0493917274939173</v>
      </c>
      <c r="H118" s="400"/>
    </row>
    <row r="119" spans="1:17" ht="12.95" customHeight="1" x14ac:dyDescent="0.2">
      <c r="A119" s="255" t="s">
        <v>124</v>
      </c>
      <c r="B119" s="245" t="s">
        <v>86</v>
      </c>
      <c r="C119" s="350"/>
      <c r="D119" s="350">
        <f>+'1.1.SZ.TÁBL. BEV - KIAD'!L30</f>
        <v>0</v>
      </c>
      <c r="E119" s="351"/>
      <c r="F119" s="562"/>
      <c r="G119" s="577"/>
      <c r="H119" s="60"/>
    </row>
    <row r="120" spans="1:17" ht="12.95" customHeight="1" x14ac:dyDescent="0.2">
      <c r="A120" s="255" t="s">
        <v>235</v>
      </c>
      <c r="B120" s="245" t="s">
        <v>236</v>
      </c>
      <c r="C120" s="350"/>
      <c r="D120" s="350"/>
      <c r="E120" s="351"/>
      <c r="F120" s="562"/>
      <c r="G120" s="577"/>
      <c r="H120" s="19"/>
    </row>
    <row r="121" spans="1:17" ht="12.95" customHeight="1" thickBot="1" x14ac:dyDescent="0.25">
      <c r="A121" s="287" t="s">
        <v>125</v>
      </c>
      <c r="B121" s="354" t="s">
        <v>87</v>
      </c>
      <c r="C121" s="357">
        <f>+SUM(C119:C120)</f>
        <v>0</v>
      </c>
      <c r="D121" s="357">
        <f>+SUM(D119:D120)</f>
        <v>0</v>
      </c>
      <c r="E121" s="358"/>
      <c r="F121" s="567"/>
      <c r="G121" s="578"/>
      <c r="H121" s="19"/>
    </row>
    <row r="122" spans="1:17" ht="12.95" customHeight="1" thickBot="1" x14ac:dyDescent="0.25">
      <c r="A122" s="772" t="s">
        <v>0</v>
      </c>
      <c r="B122" s="773"/>
      <c r="C122" s="359">
        <f>+C118+C121</f>
        <v>259752</v>
      </c>
      <c r="D122" s="359">
        <f>+D118+D121</f>
        <v>272581.59999999998</v>
      </c>
      <c r="E122" s="38"/>
      <c r="F122" s="568"/>
      <c r="G122" s="576">
        <f t="shared" si="15"/>
        <v>1.0493917274939173</v>
      </c>
      <c r="H122" s="19"/>
    </row>
    <row r="123" spans="1:17" ht="12.95" customHeight="1" x14ac:dyDescent="0.2">
      <c r="H123" s="20"/>
    </row>
    <row r="124" spans="1:17" ht="12.95" customHeight="1" x14ac:dyDescent="0.2">
      <c r="H124" s="20"/>
    </row>
    <row r="125" spans="1:17" ht="12.95" customHeight="1" x14ac:dyDescent="0.2">
      <c r="H125" s="19"/>
    </row>
    <row r="126" spans="1:17" ht="12.95" customHeight="1" x14ac:dyDescent="0.2">
      <c r="H126" s="20"/>
    </row>
    <row r="127" spans="1:17" ht="12.95" customHeight="1" x14ac:dyDescent="0.2">
      <c r="H127" s="19"/>
    </row>
    <row r="128" spans="1:17" ht="12.95" customHeight="1" x14ac:dyDescent="0.25">
      <c r="H128" s="401"/>
    </row>
    <row r="129" spans="8:8" ht="12.95" customHeight="1" x14ac:dyDescent="0.2">
      <c r="H129" s="402"/>
    </row>
    <row r="130" spans="8:8" ht="12.95" customHeight="1" x14ac:dyDescent="0.2">
      <c r="H130" s="20"/>
    </row>
    <row r="131" spans="8:8" ht="12.95" customHeight="1" x14ac:dyDescent="0.2">
      <c r="H131" s="20"/>
    </row>
    <row r="132" spans="8:8" ht="12.95" customHeight="1" x14ac:dyDescent="0.2">
      <c r="H132" s="20"/>
    </row>
    <row r="133" spans="8:8" ht="12.95" customHeight="1" x14ac:dyDescent="0.2">
      <c r="H133" s="20"/>
    </row>
  </sheetData>
  <mergeCells count="12">
    <mergeCell ref="A122:B122"/>
    <mergeCell ref="E1:E2"/>
    <mergeCell ref="D1:D2"/>
    <mergeCell ref="C1:C2"/>
    <mergeCell ref="L3:L4"/>
    <mergeCell ref="L29:L30"/>
    <mergeCell ref="G1:G2"/>
    <mergeCell ref="F1:F2"/>
    <mergeCell ref="A1:A2"/>
    <mergeCell ref="B1:B2"/>
    <mergeCell ref="L14:L15"/>
    <mergeCell ref="L63:L64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68" orientation="portrait" r:id="rId1"/>
  <headerFooter alignWithMargins="0">
    <oddHeader>&amp;L&amp;"Times New Roman,Félkövér"&amp;13Szent László Völgye TKT&amp;C&amp;"Times New Roman,Félkövér"&amp;16 2024. ÉVI KÖLTSÉGVETÉS&amp;R2. sz. táblázat
BEVÉTELEK
Adatok: eFt</oddHeader>
    <oddFooter>&amp;L&amp;F&amp;R&amp;P</oddFooter>
  </headerFooter>
  <rowBreaks count="1" manualBreakCount="1">
    <brk id="7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AC164"/>
  <sheetViews>
    <sheetView topLeftCell="K97" zoomScaleNormal="100" zoomScaleSheetLayoutView="50" workbookViewId="0">
      <selection activeCell="V32" sqref="V32"/>
    </sheetView>
  </sheetViews>
  <sheetFormatPr defaultColWidth="8.85546875" defaultRowHeight="15" customHeight="1" x14ac:dyDescent="0.2"/>
  <cols>
    <col min="1" max="1" width="8.85546875" style="8"/>
    <col min="2" max="2" width="58.28515625" style="61" customWidth="1"/>
    <col min="3" max="13" width="10.42578125" style="62" customWidth="1"/>
    <col min="14" max="14" width="10.42578125" style="63" customWidth="1"/>
    <col min="15" max="19" width="10.42578125" style="62" customWidth="1"/>
    <col min="20" max="20" width="10.42578125" style="63" customWidth="1"/>
    <col min="21" max="22" width="10.42578125" style="62" customWidth="1"/>
    <col min="23" max="23" width="10.42578125" style="63" customWidth="1"/>
    <col min="24" max="25" width="10.42578125" style="62" customWidth="1"/>
    <col min="26" max="26" width="10.42578125" style="63" customWidth="1"/>
    <col min="27" max="29" width="10.42578125" style="62" customWidth="1"/>
    <col min="30" max="31" width="11.5703125" style="8" bestFit="1" customWidth="1"/>
    <col min="32" max="16384" width="8.85546875" style="8"/>
  </cols>
  <sheetData>
    <row r="1" spans="1:29" s="9" customFormat="1" ht="30" customHeight="1" x14ac:dyDescent="0.2">
      <c r="A1" s="791" t="s">
        <v>104</v>
      </c>
      <c r="B1" s="805" t="s">
        <v>126</v>
      </c>
      <c r="C1" s="796" t="s">
        <v>11</v>
      </c>
      <c r="D1" s="797"/>
      <c r="E1" s="798"/>
      <c r="F1" s="807" t="s">
        <v>287</v>
      </c>
      <c r="G1" s="770"/>
      <c r="H1" s="808"/>
      <c r="I1" s="796" t="s">
        <v>12</v>
      </c>
      <c r="J1" s="797"/>
      <c r="K1" s="798"/>
      <c r="L1" s="796" t="s">
        <v>288</v>
      </c>
      <c r="M1" s="797"/>
      <c r="N1" s="798"/>
      <c r="O1" s="796" t="s">
        <v>13</v>
      </c>
      <c r="P1" s="797"/>
      <c r="Q1" s="798"/>
      <c r="R1" s="801" t="s">
        <v>15</v>
      </c>
      <c r="S1" s="802"/>
      <c r="T1" s="803"/>
      <c r="U1" s="801" t="s">
        <v>296</v>
      </c>
      <c r="V1" s="802"/>
      <c r="W1" s="803"/>
      <c r="X1" s="801" t="s">
        <v>289</v>
      </c>
      <c r="Y1" s="802"/>
      <c r="Z1" s="804"/>
      <c r="AA1" s="799" t="s">
        <v>14</v>
      </c>
      <c r="AB1" s="797"/>
      <c r="AC1" s="800"/>
    </row>
    <row r="2" spans="1:29" s="13" customFormat="1" ht="29.25" customHeight="1" x14ac:dyDescent="0.2">
      <c r="A2" s="792"/>
      <c r="B2" s="806"/>
      <c r="C2" s="234" t="s">
        <v>409</v>
      </c>
      <c r="D2" s="233" t="s">
        <v>410</v>
      </c>
      <c r="E2" s="235" t="s">
        <v>68</v>
      </c>
      <c r="F2" s="234" t="s">
        <v>409</v>
      </c>
      <c r="G2" s="233" t="s">
        <v>410</v>
      </c>
      <c r="H2" s="235" t="s">
        <v>68</v>
      </c>
      <c r="I2" s="234" t="s">
        <v>409</v>
      </c>
      <c r="J2" s="233" t="s">
        <v>410</v>
      </c>
      <c r="K2" s="235" t="s">
        <v>68</v>
      </c>
      <c r="L2" s="234" t="s">
        <v>409</v>
      </c>
      <c r="M2" s="233" t="s">
        <v>410</v>
      </c>
      <c r="N2" s="235" t="s">
        <v>68</v>
      </c>
      <c r="O2" s="234" t="s">
        <v>409</v>
      </c>
      <c r="P2" s="233" t="s">
        <v>410</v>
      </c>
      <c r="Q2" s="235" t="s">
        <v>68</v>
      </c>
      <c r="R2" s="234" t="s">
        <v>409</v>
      </c>
      <c r="S2" s="233" t="s">
        <v>410</v>
      </c>
      <c r="T2" s="235" t="s">
        <v>68</v>
      </c>
      <c r="U2" s="234" t="s">
        <v>409</v>
      </c>
      <c r="V2" s="233" t="s">
        <v>410</v>
      </c>
      <c r="W2" s="235" t="s">
        <v>68</v>
      </c>
      <c r="X2" s="234" t="s">
        <v>409</v>
      </c>
      <c r="Y2" s="233" t="s">
        <v>410</v>
      </c>
      <c r="Z2" s="235" t="s">
        <v>68</v>
      </c>
      <c r="AA2" s="234" t="s">
        <v>409</v>
      </c>
      <c r="AB2" s="233" t="s">
        <v>410</v>
      </c>
      <c r="AC2" s="235" t="s">
        <v>68</v>
      </c>
    </row>
    <row r="3" spans="1:29" ht="13.5" customHeight="1" x14ac:dyDescent="0.2">
      <c r="A3" s="185" t="s">
        <v>105</v>
      </c>
      <c r="B3" s="225" t="s">
        <v>69</v>
      </c>
      <c r="C3" s="228"/>
      <c r="D3" s="226"/>
      <c r="E3" s="229"/>
      <c r="F3" s="228"/>
      <c r="G3" s="226"/>
      <c r="H3" s="227"/>
      <c r="I3" s="228"/>
      <c r="J3" s="226"/>
      <c r="K3" s="229"/>
      <c r="L3" s="228"/>
      <c r="M3" s="226"/>
      <c r="N3" s="230"/>
      <c r="O3" s="228"/>
      <c r="P3" s="226"/>
      <c r="Q3" s="229"/>
      <c r="R3" s="228"/>
      <c r="S3" s="226"/>
      <c r="T3" s="230"/>
      <c r="U3" s="228"/>
      <c r="V3" s="226"/>
      <c r="W3" s="230"/>
      <c r="X3" s="228"/>
      <c r="Y3" s="226"/>
      <c r="Z3" s="263"/>
      <c r="AA3" s="231"/>
      <c r="AB3" s="226"/>
      <c r="AC3" s="232"/>
    </row>
    <row r="4" spans="1:29" ht="13.5" customHeight="1" x14ac:dyDescent="0.2">
      <c r="A4" s="178" t="s">
        <v>106</v>
      </c>
      <c r="B4" s="179" t="s">
        <v>70</v>
      </c>
      <c r="C4" s="221"/>
      <c r="D4" s="216"/>
      <c r="E4" s="222"/>
      <c r="F4" s="221"/>
      <c r="G4" s="216"/>
      <c r="H4" s="220"/>
      <c r="I4" s="221"/>
      <c r="J4" s="216"/>
      <c r="K4" s="222"/>
      <c r="L4" s="221"/>
      <c r="M4" s="216"/>
      <c r="N4" s="223"/>
      <c r="O4" s="221"/>
      <c r="P4" s="216"/>
      <c r="Q4" s="222"/>
      <c r="R4" s="221"/>
      <c r="S4" s="216"/>
      <c r="T4" s="223"/>
      <c r="U4" s="221"/>
      <c r="V4" s="216"/>
      <c r="W4" s="223"/>
      <c r="X4" s="221"/>
      <c r="Y4" s="216"/>
      <c r="Z4" s="264"/>
      <c r="AA4" s="224"/>
      <c r="AB4" s="216"/>
      <c r="AC4" s="217"/>
    </row>
    <row r="5" spans="1:29" ht="13.5" customHeight="1" x14ac:dyDescent="0.2">
      <c r="A5" s="184"/>
      <c r="B5" s="407" t="s">
        <v>71</v>
      </c>
      <c r="C5" s="240"/>
      <c r="D5" s="238"/>
      <c r="E5" s="241"/>
      <c r="F5" s="240"/>
      <c r="G5" s="238"/>
      <c r="H5" s="239"/>
      <c r="I5" s="240"/>
      <c r="J5" s="238"/>
      <c r="K5" s="241"/>
      <c r="L5" s="240"/>
      <c r="M5" s="238"/>
      <c r="N5" s="242"/>
      <c r="O5" s="240"/>
      <c r="P5" s="238"/>
      <c r="Q5" s="241"/>
      <c r="R5" s="240"/>
      <c r="S5" s="238"/>
      <c r="T5" s="242"/>
      <c r="U5" s="240"/>
      <c r="V5" s="238"/>
      <c r="W5" s="242"/>
      <c r="X5" s="240"/>
      <c r="Y5" s="238"/>
      <c r="Z5" s="265"/>
      <c r="AA5" s="243"/>
      <c r="AB5" s="238"/>
      <c r="AC5" s="244"/>
    </row>
    <row r="6" spans="1:29" s="322" customFormat="1" ht="13.5" customHeight="1" x14ac:dyDescent="0.2">
      <c r="A6" s="170" t="s">
        <v>107</v>
      </c>
      <c r="B6" s="245" t="s">
        <v>72</v>
      </c>
      <c r="C6" s="319">
        <f>SUM(C3:C4)</f>
        <v>0</v>
      </c>
      <c r="D6" s="298">
        <f>SUM(D3:D4)</f>
        <v>0</v>
      </c>
      <c r="E6" s="320"/>
      <c r="F6" s="319">
        <v>0</v>
      </c>
      <c r="G6" s="296">
        <f>SUM(G3:G4)</f>
        <v>0</v>
      </c>
      <c r="H6" s="299"/>
      <c r="I6" s="319">
        <v>0</v>
      </c>
      <c r="J6" s="296">
        <f>SUM(J3:J4)</f>
        <v>0</v>
      </c>
      <c r="K6" s="320"/>
      <c r="L6" s="319">
        <v>0</v>
      </c>
      <c r="M6" s="296">
        <f>SUM(M3:M4)</f>
        <v>0</v>
      </c>
      <c r="N6" s="321"/>
      <c r="O6" s="319">
        <v>0</v>
      </c>
      <c r="P6" s="296">
        <f>SUM(P3:P4)</f>
        <v>0</v>
      </c>
      <c r="Q6" s="320"/>
      <c r="R6" s="319">
        <v>0</v>
      </c>
      <c r="S6" s="296">
        <f>SUM(S3:S4)</f>
        <v>0</v>
      </c>
      <c r="T6" s="321"/>
      <c r="U6" s="319">
        <v>0</v>
      </c>
      <c r="V6" s="296">
        <f>SUM(V3:V4)</f>
        <v>0</v>
      </c>
      <c r="W6" s="321"/>
      <c r="X6" s="319">
        <v>0</v>
      </c>
      <c r="Y6" s="296">
        <f>SUM(Y3:Y4)</f>
        <v>0</v>
      </c>
      <c r="Z6" s="300"/>
      <c r="AA6" s="291">
        <f>SUM(AA3:AA4)</f>
        <v>0</v>
      </c>
      <c r="AB6" s="296">
        <f>SUM(AB3:AB4)</f>
        <v>0</v>
      </c>
      <c r="AC6" s="297"/>
    </row>
    <row r="7" spans="1:29" ht="13.5" customHeight="1" x14ac:dyDescent="0.2">
      <c r="A7" s="185" t="s">
        <v>108</v>
      </c>
      <c r="B7" s="225" t="s">
        <v>103</v>
      </c>
      <c r="C7" s="228"/>
      <c r="D7" s="226"/>
      <c r="E7" s="229"/>
      <c r="F7" s="228"/>
      <c r="G7" s="226"/>
      <c r="H7" s="227"/>
      <c r="I7" s="228"/>
      <c r="J7" s="226"/>
      <c r="K7" s="229"/>
      <c r="L7" s="228"/>
      <c r="M7" s="226"/>
      <c r="N7" s="230"/>
      <c r="O7" s="228"/>
      <c r="P7" s="226"/>
      <c r="Q7" s="229"/>
      <c r="R7" s="228"/>
      <c r="S7" s="226"/>
      <c r="T7" s="230"/>
      <c r="U7" s="228"/>
      <c r="V7" s="226"/>
      <c r="W7" s="230"/>
      <c r="X7" s="228"/>
      <c r="Y7" s="226"/>
      <c r="Z7" s="263"/>
      <c r="AA7" s="231"/>
      <c r="AB7" s="226"/>
      <c r="AC7" s="232"/>
    </row>
    <row r="8" spans="1:29" ht="13.5" customHeight="1" x14ac:dyDescent="0.2">
      <c r="A8" s="178" t="s">
        <v>109</v>
      </c>
      <c r="B8" s="179" t="s">
        <v>73</v>
      </c>
      <c r="C8" s="221"/>
      <c r="D8" s="216"/>
      <c r="E8" s="222"/>
      <c r="F8" s="221"/>
      <c r="G8" s="216"/>
      <c r="H8" s="220"/>
      <c r="I8" s="221"/>
      <c r="J8" s="216"/>
      <c r="K8" s="222"/>
      <c r="L8" s="221"/>
      <c r="M8" s="216"/>
      <c r="N8" s="223"/>
      <c r="O8" s="221"/>
      <c r="P8" s="216"/>
      <c r="Q8" s="222"/>
      <c r="R8" s="221"/>
      <c r="S8" s="216"/>
      <c r="T8" s="223"/>
      <c r="U8" s="221"/>
      <c r="V8" s="216"/>
      <c r="W8" s="223"/>
      <c r="X8" s="221"/>
      <c r="Y8" s="216"/>
      <c r="Z8" s="264"/>
      <c r="AA8" s="224"/>
      <c r="AB8" s="216"/>
      <c r="AC8" s="217"/>
    </row>
    <row r="9" spans="1:29" ht="13.5" customHeight="1" x14ac:dyDescent="0.2">
      <c r="A9" s="184"/>
      <c r="B9" s="407" t="s">
        <v>71</v>
      </c>
      <c r="C9" s="240"/>
      <c r="D9" s="238"/>
      <c r="E9" s="241"/>
      <c r="F9" s="240"/>
      <c r="G9" s="238"/>
      <c r="H9" s="239"/>
      <c r="I9" s="240"/>
      <c r="J9" s="238"/>
      <c r="K9" s="241"/>
      <c r="L9" s="240"/>
      <c r="M9" s="238"/>
      <c r="N9" s="242"/>
      <c r="O9" s="240"/>
      <c r="P9" s="238"/>
      <c r="Q9" s="241"/>
      <c r="R9" s="240"/>
      <c r="S9" s="238"/>
      <c r="T9" s="242"/>
      <c r="U9" s="240"/>
      <c r="V9" s="238"/>
      <c r="W9" s="242"/>
      <c r="X9" s="240"/>
      <c r="Y9" s="238"/>
      <c r="Z9" s="265"/>
      <c r="AA9" s="243"/>
      <c r="AB9" s="238"/>
      <c r="AC9" s="244"/>
    </row>
    <row r="10" spans="1:29" s="322" customFormat="1" ht="13.5" customHeight="1" x14ac:dyDescent="0.2">
      <c r="A10" s="170" t="s">
        <v>110</v>
      </c>
      <c r="B10" s="245" t="s">
        <v>74</v>
      </c>
      <c r="C10" s="319">
        <f>SUM(C7:C8)</f>
        <v>0</v>
      </c>
      <c r="D10" s="298">
        <f>SUM(D7:D8)</f>
        <v>0</v>
      </c>
      <c r="E10" s="320"/>
      <c r="F10" s="319">
        <v>0</v>
      </c>
      <c r="G10" s="296">
        <f>SUM(G7:G8)</f>
        <v>0</v>
      </c>
      <c r="H10" s="299"/>
      <c r="I10" s="319">
        <v>0</v>
      </c>
      <c r="J10" s="296">
        <f>SUM(J7:J8)</f>
        <v>0</v>
      </c>
      <c r="K10" s="320"/>
      <c r="L10" s="319">
        <v>0</v>
      </c>
      <c r="M10" s="296">
        <f>SUM(M7:M8)</f>
        <v>0</v>
      </c>
      <c r="N10" s="321"/>
      <c r="O10" s="319">
        <v>0</v>
      </c>
      <c r="P10" s="296">
        <f>SUM(P7:P8)</f>
        <v>0</v>
      </c>
      <c r="Q10" s="320"/>
      <c r="R10" s="319">
        <v>0</v>
      </c>
      <c r="S10" s="296">
        <f>SUM(S7:S8)</f>
        <v>0</v>
      </c>
      <c r="T10" s="321"/>
      <c r="U10" s="319">
        <v>0</v>
      </c>
      <c r="V10" s="296">
        <f>SUM(V7:V8)</f>
        <v>0</v>
      </c>
      <c r="W10" s="321"/>
      <c r="X10" s="319">
        <v>0</v>
      </c>
      <c r="Y10" s="296">
        <f>SUM(Y7:Y8)</f>
        <v>0</v>
      </c>
      <c r="Z10" s="300"/>
      <c r="AA10" s="291">
        <f>SUM(AA7:AA8)</f>
        <v>0</v>
      </c>
      <c r="AB10" s="296">
        <f>SUM(AB7:AB8)</f>
        <v>0</v>
      </c>
      <c r="AC10" s="297"/>
    </row>
    <row r="11" spans="1:29" ht="13.5" customHeight="1" x14ac:dyDescent="0.2">
      <c r="A11" s="185" t="s">
        <v>111</v>
      </c>
      <c r="B11" s="225" t="s">
        <v>75</v>
      </c>
      <c r="C11" s="228"/>
      <c r="D11" s="226"/>
      <c r="E11" s="229"/>
      <c r="F11" s="228"/>
      <c r="G11" s="226"/>
      <c r="H11" s="227"/>
      <c r="I11" s="228"/>
      <c r="J11" s="226"/>
      <c r="K11" s="229"/>
      <c r="L11" s="228"/>
      <c r="M11" s="226"/>
      <c r="N11" s="230"/>
      <c r="O11" s="228"/>
      <c r="P11" s="226"/>
      <c r="Q11" s="229"/>
      <c r="R11" s="228"/>
      <c r="S11" s="226"/>
      <c r="T11" s="230"/>
      <c r="U11" s="228"/>
      <c r="V11" s="226"/>
      <c r="W11" s="230"/>
      <c r="X11" s="228"/>
      <c r="Y11" s="226"/>
      <c r="Z11" s="263"/>
      <c r="AA11" s="231">
        <f>+C11+F11+I11+L11+O11+R11+U11+X11</f>
        <v>0</v>
      </c>
      <c r="AB11" s="226">
        <f>+D11+G11+J11+M11+P11+S11+V11+Y11</f>
        <v>0</v>
      </c>
      <c r="AC11" s="232"/>
    </row>
    <row r="12" spans="1:29" ht="13.5" customHeight="1" x14ac:dyDescent="0.2">
      <c r="A12" s="178" t="s">
        <v>112</v>
      </c>
      <c r="B12" s="179" t="s">
        <v>76</v>
      </c>
      <c r="C12" s="221"/>
      <c r="D12" s="216"/>
      <c r="E12" s="222"/>
      <c r="F12" s="221"/>
      <c r="G12" s="216"/>
      <c r="H12" s="220"/>
      <c r="I12" s="221"/>
      <c r="J12" s="216"/>
      <c r="K12" s="222"/>
      <c r="L12" s="221"/>
      <c r="M12" s="216"/>
      <c r="N12" s="223"/>
      <c r="O12" s="221"/>
      <c r="P12" s="216">
        <v>300</v>
      </c>
      <c r="Q12" s="222"/>
      <c r="R12" s="221">
        <v>1000</v>
      </c>
      <c r="S12" s="216">
        <v>2000</v>
      </c>
      <c r="T12" s="223"/>
      <c r="U12" s="221"/>
      <c r="V12" s="216"/>
      <c r="W12" s="223"/>
      <c r="X12" s="221"/>
      <c r="Y12" s="216"/>
      <c r="Z12" s="264"/>
      <c r="AA12" s="231">
        <f t="shared" ref="AA12:AB20" si="0">+C12+F12+I12+L12+O12+R12+U12+X12</f>
        <v>1000</v>
      </c>
      <c r="AB12" s="216">
        <f t="shared" si="0"/>
        <v>2300</v>
      </c>
      <c r="AC12" s="217"/>
    </row>
    <row r="13" spans="1:29" ht="13.5" customHeight="1" x14ac:dyDescent="0.2">
      <c r="A13" s="178" t="s">
        <v>113</v>
      </c>
      <c r="B13" s="179" t="s">
        <v>77</v>
      </c>
      <c r="C13" s="221"/>
      <c r="D13" s="216"/>
      <c r="E13" s="222"/>
      <c r="F13" s="221"/>
      <c r="G13" s="216"/>
      <c r="H13" s="220"/>
      <c r="I13" s="221"/>
      <c r="J13" s="216"/>
      <c r="K13" s="222"/>
      <c r="L13" s="221"/>
      <c r="M13" s="216"/>
      <c r="N13" s="223"/>
      <c r="O13" s="221"/>
      <c r="P13" s="216"/>
      <c r="Q13" s="222"/>
      <c r="R13" s="221"/>
      <c r="S13" s="216"/>
      <c r="T13" s="223"/>
      <c r="U13" s="221"/>
      <c r="V13" s="216"/>
      <c r="W13" s="223"/>
      <c r="X13" s="221"/>
      <c r="Y13" s="216"/>
      <c r="Z13" s="264"/>
      <c r="AA13" s="231">
        <f t="shared" si="0"/>
        <v>0</v>
      </c>
      <c r="AB13" s="216">
        <f t="shared" si="0"/>
        <v>0</v>
      </c>
      <c r="AC13" s="217"/>
    </row>
    <row r="14" spans="1:29" ht="13.5" customHeight="1" x14ac:dyDescent="0.2">
      <c r="A14" s="178" t="s">
        <v>114</v>
      </c>
      <c r="B14" s="179" t="s">
        <v>78</v>
      </c>
      <c r="C14" s="221"/>
      <c r="D14" s="216"/>
      <c r="E14" s="222"/>
      <c r="F14" s="221"/>
      <c r="G14" s="216"/>
      <c r="H14" s="220"/>
      <c r="I14" s="221"/>
      <c r="J14" s="216"/>
      <c r="K14" s="222"/>
      <c r="L14" s="221"/>
      <c r="M14" s="216"/>
      <c r="N14" s="223"/>
      <c r="O14" s="221"/>
      <c r="P14" s="216"/>
      <c r="Q14" s="222"/>
      <c r="R14" s="221"/>
      <c r="S14" s="216"/>
      <c r="T14" s="223"/>
      <c r="U14" s="221"/>
      <c r="V14" s="216"/>
      <c r="W14" s="223"/>
      <c r="X14" s="221"/>
      <c r="Y14" s="216"/>
      <c r="Z14" s="264"/>
      <c r="AA14" s="231">
        <f t="shared" si="0"/>
        <v>0</v>
      </c>
      <c r="AB14" s="216">
        <f t="shared" si="0"/>
        <v>0</v>
      </c>
      <c r="AC14" s="217"/>
    </row>
    <row r="15" spans="1:29" ht="28.9" customHeight="1" x14ac:dyDescent="0.2">
      <c r="A15" s="178" t="s">
        <v>115</v>
      </c>
      <c r="B15" s="179" t="s">
        <v>381</v>
      </c>
      <c r="C15" s="221"/>
      <c r="D15" s="216"/>
      <c r="E15" s="222"/>
      <c r="F15" s="221"/>
      <c r="G15" s="216"/>
      <c r="H15" s="220"/>
      <c r="I15" s="221">
        <v>2500</v>
      </c>
      <c r="J15" s="216">
        <v>2700</v>
      </c>
      <c r="K15" s="222"/>
      <c r="L15" s="221"/>
      <c r="M15" s="216"/>
      <c r="N15" s="223"/>
      <c r="O15" s="221">
        <v>1800</v>
      </c>
      <c r="P15" s="216">
        <v>1800</v>
      </c>
      <c r="Q15" s="222"/>
      <c r="R15" s="221"/>
      <c r="S15" s="216"/>
      <c r="T15" s="223"/>
      <c r="U15" s="221">
        <v>7500</v>
      </c>
      <c r="V15" s="216">
        <v>9500</v>
      </c>
      <c r="W15" s="223"/>
      <c r="X15" s="221">
        <v>1500</v>
      </c>
      <c r="Y15" s="216">
        <v>2638</v>
      </c>
      <c r="Z15" s="264"/>
      <c r="AA15" s="231">
        <f>+C15+F15+I15+L15+O15+R15+U15+X15</f>
        <v>13300</v>
      </c>
      <c r="AB15" s="216">
        <f>+D15+G15+J15+M15+P15+S15+V15+Y15</f>
        <v>16638</v>
      </c>
      <c r="AC15" s="217"/>
    </row>
    <row r="16" spans="1:29" ht="13.5" customHeight="1" x14ac:dyDescent="0.2">
      <c r="A16" s="178" t="s">
        <v>115</v>
      </c>
      <c r="B16" s="179" t="s">
        <v>376</v>
      </c>
      <c r="C16" s="221"/>
      <c r="D16" s="216"/>
      <c r="E16" s="222"/>
      <c r="F16" s="221"/>
      <c r="G16" s="216"/>
      <c r="H16" s="220"/>
      <c r="I16" s="221"/>
      <c r="J16" s="216"/>
      <c r="K16" s="222"/>
      <c r="L16" s="221"/>
      <c r="M16" s="216"/>
      <c r="N16" s="223"/>
      <c r="O16" s="221"/>
      <c r="P16" s="216"/>
      <c r="Q16" s="222"/>
      <c r="R16" s="221"/>
      <c r="S16" s="216"/>
      <c r="T16" s="223"/>
      <c r="U16" s="221">
        <v>3538</v>
      </c>
      <c r="V16" s="216">
        <v>3846</v>
      </c>
      <c r="W16" s="223"/>
      <c r="X16" s="221"/>
      <c r="Y16" s="216"/>
      <c r="Z16" s="264"/>
      <c r="AA16" s="231">
        <f>+C16+F16+I16+L16+O16+R16+U16+X16</f>
        <v>3538</v>
      </c>
      <c r="AB16" s="216">
        <f t="shared" si="0"/>
        <v>3846</v>
      </c>
      <c r="AC16" s="217"/>
    </row>
    <row r="17" spans="1:29" ht="42.6" customHeight="1" x14ac:dyDescent="0.2">
      <c r="A17" s="178" t="s">
        <v>116</v>
      </c>
      <c r="B17" s="179" t="s">
        <v>382</v>
      </c>
      <c r="C17" s="221"/>
      <c r="D17" s="216"/>
      <c r="E17" s="222"/>
      <c r="F17" s="221"/>
      <c r="G17" s="216"/>
      <c r="H17" s="220"/>
      <c r="I17" s="221"/>
      <c r="J17" s="216"/>
      <c r="K17" s="222"/>
      <c r="L17" s="221"/>
      <c r="M17" s="216"/>
      <c r="N17" s="223"/>
      <c r="O17" s="221"/>
      <c r="P17" s="216">
        <v>81</v>
      </c>
      <c r="Q17" s="222"/>
      <c r="R17" s="221">
        <v>270</v>
      </c>
      <c r="S17" s="216">
        <v>540</v>
      </c>
      <c r="T17" s="223"/>
      <c r="U17" s="221">
        <v>955</v>
      </c>
      <c r="V17" s="216">
        <v>1038</v>
      </c>
      <c r="W17" s="223"/>
      <c r="X17" s="221">
        <v>405</v>
      </c>
      <c r="Y17" s="216">
        <v>713</v>
      </c>
      <c r="Z17" s="264"/>
      <c r="AA17" s="231">
        <f>+C17+F17+I17+L17+O17+R17+U17+X17</f>
        <v>1630</v>
      </c>
      <c r="AB17" s="216">
        <f t="shared" si="0"/>
        <v>2372</v>
      </c>
      <c r="AC17" s="217"/>
    </row>
    <row r="18" spans="1:29" ht="41.45" customHeight="1" x14ac:dyDescent="0.2">
      <c r="A18" s="178" t="s">
        <v>117</v>
      </c>
      <c r="B18" s="179" t="s">
        <v>383</v>
      </c>
      <c r="C18" s="221"/>
      <c r="D18" s="216"/>
      <c r="E18" s="222"/>
      <c r="F18" s="221"/>
      <c r="G18" s="216"/>
      <c r="H18" s="220"/>
      <c r="I18" s="221"/>
      <c r="J18" s="216"/>
      <c r="K18" s="222"/>
      <c r="L18" s="221"/>
      <c r="M18" s="216"/>
      <c r="N18" s="223"/>
      <c r="O18" s="221"/>
      <c r="P18" s="216"/>
      <c r="Q18" s="222"/>
      <c r="R18" s="221">
        <v>0</v>
      </c>
      <c r="S18" s="216"/>
      <c r="T18" s="223"/>
      <c r="U18" s="221">
        <v>0</v>
      </c>
      <c r="V18" s="216"/>
      <c r="W18" s="223"/>
      <c r="X18" s="221">
        <v>0</v>
      </c>
      <c r="Y18" s="216"/>
      <c r="Z18" s="264"/>
      <c r="AA18" s="231">
        <f t="shared" si="0"/>
        <v>0</v>
      </c>
      <c r="AB18" s="216">
        <f t="shared" si="0"/>
        <v>0</v>
      </c>
      <c r="AC18" s="217"/>
    </row>
    <row r="19" spans="1:29" ht="13.5" customHeight="1" x14ac:dyDescent="0.2">
      <c r="A19" s="178" t="s">
        <v>118</v>
      </c>
      <c r="B19" s="179" t="s">
        <v>79</v>
      </c>
      <c r="C19" s="221"/>
      <c r="D19" s="216"/>
      <c r="E19" s="222"/>
      <c r="F19" s="221"/>
      <c r="G19" s="216"/>
      <c r="H19" s="220"/>
      <c r="I19" s="221"/>
      <c r="J19" s="216"/>
      <c r="K19" s="222"/>
      <c r="L19" s="221"/>
      <c r="M19" s="216"/>
      <c r="N19" s="223"/>
      <c r="O19" s="221"/>
      <c r="P19" s="216"/>
      <c r="Q19" s="222"/>
      <c r="R19" s="221"/>
      <c r="S19" s="216"/>
      <c r="T19" s="223"/>
      <c r="U19" s="221"/>
      <c r="V19" s="216"/>
      <c r="W19" s="223"/>
      <c r="X19" s="221"/>
      <c r="Y19" s="216"/>
      <c r="Z19" s="264"/>
      <c r="AA19" s="231">
        <f t="shared" si="0"/>
        <v>0</v>
      </c>
      <c r="AB19" s="216">
        <f t="shared" si="0"/>
        <v>0</v>
      </c>
      <c r="AC19" s="217"/>
    </row>
    <row r="20" spans="1:29" ht="13.5" customHeight="1" x14ac:dyDescent="0.2">
      <c r="A20" s="187" t="s">
        <v>329</v>
      </c>
      <c r="B20" s="246" t="s">
        <v>80</v>
      </c>
      <c r="C20" s="240"/>
      <c r="D20" s="238"/>
      <c r="E20" s="241"/>
      <c r="F20" s="240"/>
      <c r="G20" s="238"/>
      <c r="H20" s="239"/>
      <c r="I20" s="240"/>
      <c r="J20" s="238"/>
      <c r="K20" s="241"/>
      <c r="L20" s="240"/>
      <c r="M20" s="238"/>
      <c r="N20" s="242"/>
      <c r="O20" s="240"/>
      <c r="P20" s="238"/>
      <c r="Q20" s="241"/>
      <c r="R20" s="240"/>
      <c r="S20" s="238"/>
      <c r="T20" s="242"/>
      <c r="U20" s="240"/>
      <c r="V20" s="238"/>
      <c r="W20" s="242"/>
      <c r="X20" s="240"/>
      <c r="Y20" s="238"/>
      <c r="Z20" s="265"/>
      <c r="AA20" s="231">
        <f t="shared" si="0"/>
        <v>0</v>
      </c>
      <c r="AB20" s="238">
        <f t="shared" si="0"/>
        <v>0</v>
      </c>
      <c r="AC20" s="244"/>
    </row>
    <row r="21" spans="1:29" s="322" customFormat="1" ht="13.5" customHeight="1" x14ac:dyDescent="0.2">
      <c r="A21" s="170" t="s">
        <v>119</v>
      </c>
      <c r="B21" s="245" t="s">
        <v>81</v>
      </c>
      <c r="C21" s="319">
        <f>SUM(C11:C20)</f>
        <v>0</v>
      </c>
      <c r="D21" s="298">
        <f>SUM(D11:D20)</f>
        <v>0</v>
      </c>
      <c r="E21" s="320"/>
      <c r="F21" s="319">
        <v>0</v>
      </c>
      <c r="G21" s="296">
        <f>SUM(G11:G20)</f>
        <v>0</v>
      </c>
      <c r="H21" s="299"/>
      <c r="I21" s="319">
        <f>SUM(I11:I20)</f>
        <v>2500</v>
      </c>
      <c r="J21" s="296">
        <f>SUM(J11:J20)</f>
        <v>2700</v>
      </c>
      <c r="K21" s="320"/>
      <c r="L21" s="319">
        <f>SUM(L11:L20)</f>
        <v>0</v>
      </c>
      <c r="M21" s="296">
        <f>SUM(M11:M20)</f>
        <v>0</v>
      </c>
      <c r="N21" s="321"/>
      <c r="O21" s="319">
        <f>SUM(O11:O20)</f>
        <v>1800</v>
      </c>
      <c r="P21" s="296">
        <f>SUM(P11:P20)</f>
        <v>2181</v>
      </c>
      <c r="Q21" s="320"/>
      <c r="R21" s="319">
        <f>SUM(R11:R20)</f>
        <v>1270</v>
      </c>
      <c r="S21" s="296">
        <f>SUM(S11:S20)</f>
        <v>2540</v>
      </c>
      <c r="T21" s="321"/>
      <c r="U21" s="319">
        <f>SUM(U11:U20)</f>
        <v>11993</v>
      </c>
      <c r="V21" s="296">
        <f>SUM(V11:V20)</f>
        <v>14384</v>
      </c>
      <c r="W21" s="321"/>
      <c r="X21" s="319">
        <f>SUM(X11:X20)</f>
        <v>1905</v>
      </c>
      <c r="Y21" s="296">
        <f>SUM(Y11:Y20)</f>
        <v>3351</v>
      </c>
      <c r="Z21" s="300"/>
      <c r="AA21" s="291">
        <f>SUM(AA11:AA20)</f>
        <v>19468</v>
      </c>
      <c r="AB21" s="296">
        <f>SUM(AB11:AB20)</f>
        <v>25156</v>
      </c>
      <c r="AC21" s="297"/>
    </row>
    <row r="22" spans="1:29" s="322" customFormat="1" ht="13.5" customHeight="1" x14ac:dyDescent="0.2">
      <c r="A22" s="170" t="s">
        <v>120</v>
      </c>
      <c r="B22" s="245" t="s">
        <v>82</v>
      </c>
      <c r="C22" s="319"/>
      <c r="D22" s="296"/>
      <c r="E22" s="320"/>
      <c r="F22" s="319"/>
      <c r="G22" s="296"/>
      <c r="H22" s="299"/>
      <c r="I22" s="319"/>
      <c r="J22" s="296"/>
      <c r="K22" s="320"/>
      <c r="L22" s="319"/>
      <c r="M22" s="296"/>
      <c r="N22" s="321"/>
      <c r="O22" s="319"/>
      <c r="P22" s="296"/>
      <c r="Q22" s="320"/>
      <c r="R22" s="319"/>
      <c r="S22" s="296"/>
      <c r="T22" s="321"/>
      <c r="U22" s="319"/>
      <c r="V22" s="296"/>
      <c r="W22" s="321"/>
      <c r="X22" s="319"/>
      <c r="Y22" s="296"/>
      <c r="Z22" s="300"/>
      <c r="AA22" s="291"/>
      <c r="AB22" s="296"/>
      <c r="AC22" s="297"/>
    </row>
    <row r="23" spans="1:29" ht="13.5" customHeight="1" x14ac:dyDescent="0.2">
      <c r="A23" s="188" t="s">
        <v>330</v>
      </c>
      <c r="B23" s="247" t="s">
        <v>83</v>
      </c>
      <c r="C23" s="250"/>
      <c r="D23" s="248"/>
      <c r="E23" s="251"/>
      <c r="F23" s="250"/>
      <c r="G23" s="248"/>
      <c r="H23" s="249"/>
      <c r="I23" s="250"/>
      <c r="J23" s="248"/>
      <c r="K23" s="251"/>
      <c r="L23" s="250"/>
      <c r="M23" s="248"/>
      <c r="N23" s="252"/>
      <c r="O23" s="250"/>
      <c r="P23" s="248"/>
      <c r="Q23" s="251"/>
      <c r="R23" s="250"/>
      <c r="S23" s="248"/>
      <c r="T23" s="252"/>
      <c r="U23" s="250"/>
      <c r="V23" s="248"/>
      <c r="W23" s="252"/>
      <c r="X23" s="250"/>
      <c r="Y23" s="248"/>
      <c r="Z23" s="266"/>
      <c r="AA23" s="253"/>
      <c r="AB23" s="248"/>
      <c r="AC23" s="254"/>
    </row>
    <row r="24" spans="1:29" s="322" customFormat="1" ht="13.5" customHeight="1" x14ac:dyDescent="0.2">
      <c r="A24" s="170" t="s">
        <v>121</v>
      </c>
      <c r="B24" s="245" t="s">
        <v>332</v>
      </c>
      <c r="C24" s="319">
        <f>+C23</f>
        <v>0</v>
      </c>
      <c r="D24" s="296">
        <v>0</v>
      </c>
      <c r="E24" s="320"/>
      <c r="F24" s="319">
        <v>0</v>
      </c>
      <c r="G24" s="296">
        <f>+G23</f>
        <v>0</v>
      </c>
      <c r="H24" s="299"/>
      <c r="I24" s="319"/>
      <c r="J24" s="296"/>
      <c r="K24" s="320"/>
      <c r="L24" s="319">
        <v>0</v>
      </c>
      <c r="M24" s="296">
        <f>+M23</f>
        <v>0</v>
      </c>
      <c r="N24" s="321"/>
      <c r="O24" s="319">
        <v>0</v>
      </c>
      <c r="P24" s="296">
        <f>+P23</f>
        <v>0</v>
      </c>
      <c r="Q24" s="320"/>
      <c r="R24" s="319">
        <v>0</v>
      </c>
      <c r="S24" s="296">
        <f>+S23</f>
        <v>0</v>
      </c>
      <c r="T24" s="321"/>
      <c r="U24" s="319"/>
      <c r="V24" s="296"/>
      <c r="W24" s="321"/>
      <c r="X24" s="319">
        <v>0</v>
      </c>
      <c r="Y24" s="296">
        <f>+Y23</f>
        <v>0</v>
      </c>
      <c r="Z24" s="300"/>
      <c r="AA24" s="291">
        <f>+AA23</f>
        <v>0</v>
      </c>
      <c r="AB24" s="296">
        <f>+AB23</f>
        <v>0</v>
      </c>
      <c r="AC24" s="297"/>
    </row>
    <row r="25" spans="1:29" ht="13.5" customHeight="1" x14ac:dyDescent="0.2">
      <c r="A25" s="188" t="s">
        <v>331</v>
      </c>
      <c r="B25" s="247" t="s">
        <v>84</v>
      </c>
      <c r="C25" s="250"/>
      <c r="D25" s="248"/>
      <c r="E25" s="251"/>
      <c r="F25" s="250"/>
      <c r="G25" s="248"/>
      <c r="H25" s="249"/>
      <c r="I25" s="250"/>
      <c r="J25" s="248"/>
      <c r="K25" s="251"/>
      <c r="L25" s="250"/>
      <c r="M25" s="248"/>
      <c r="N25" s="252"/>
      <c r="O25" s="250"/>
      <c r="P25" s="248"/>
      <c r="Q25" s="251"/>
      <c r="R25" s="250"/>
      <c r="S25" s="248"/>
      <c r="T25" s="252"/>
      <c r="U25" s="250"/>
      <c r="V25" s="248"/>
      <c r="W25" s="252"/>
      <c r="X25" s="250"/>
      <c r="Y25" s="248"/>
      <c r="Z25" s="266"/>
      <c r="AA25" s="253"/>
      <c r="AB25" s="248"/>
      <c r="AC25" s="254"/>
    </row>
    <row r="26" spans="1:29" s="322" customFormat="1" ht="13.5" customHeight="1" x14ac:dyDescent="0.2">
      <c r="A26" s="170" t="s">
        <v>122</v>
      </c>
      <c r="B26" s="245" t="s">
        <v>325</v>
      </c>
      <c r="C26" s="319">
        <f>+C25</f>
        <v>0</v>
      </c>
      <c r="D26" s="296">
        <v>0</v>
      </c>
      <c r="E26" s="320"/>
      <c r="F26" s="319">
        <v>0</v>
      </c>
      <c r="G26" s="296">
        <f>+G25</f>
        <v>0</v>
      </c>
      <c r="H26" s="299"/>
      <c r="I26" s="319"/>
      <c r="J26" s="296"/>
      <c r="K26" s="320"/>
      <c r="L26" s="319">
        <v>0</v>
      </c>
      <c r="M26" s="296">
        <f>+M25</f>
        <v>0</v>
      </c>
      <c r="N26" s="321"/>
      <c r="O26" s="319"/>
      <c r="P26" s="296"/>
      <c r="Q26" s="320"/>
      <c r="R26" s="319">
        <v>0</v>
      </c>
      <c r="S26" s="296">
        <f>+S25</f>
        <v>0</v>
      </c>
      <c r="T26" s="321"/>
      <c r="U26" s="319"/>
      <c r="V26" s="296"/>
      <c r="W26" s="321"/>
      <c r="X26" s="319"/>
      <c r="Y26" s="296"/>
      <c r="Z26" s="300"/>
      <c r="AA26" s="291">
        <f>+AA25</f>
        <v>0</v>
      </c>
      <c r="AB26" s="296">
        <f>+AB25</f>
        <v>0</v>
      </c>
      <c r="AC26" s="297"/>
    </row>
    <row r="27" spans="1:29" s="322" customFormat="1" ht="13.5" customHeight="1" x14ac:dyDescent="0.2">
      <c r="A27" s="170" t="s">
        <v>123</v>
      </c>
      <c r="B27" s="245" t="s">
        <v>85</v>
      </c>
      <c r="C27" s="319">
        <f>+C6+C10+C21+C22+C24+C26</f>
        <v>0</v>
      </c>
      <c r="D27" s="298">
        <f>+D6+D10+D21+D22+D24+D26</f>
        <v>0</v>
      </c>
      <c r="E27" s="320"/>
      <c r="F27" s="319">
        <v>0</v>
      </c>
      <c r="G27" s="296">
        <f>+G6+G10+G21+G22+G24+G26</f>
        <v>0</v>
      </c>
      <c r="H27" s="299"/>
      <c r="I27" s="319">
        <f>+I6+I10+I21+I22+I24+I26</f>
        <v>2500</v>
      </c>
      <c r="J27" s="296">
        <f>+J6+J10+J21+J22+J24+J26</f>
        <v>2700</v>
      </c>
      <c r="K27" s="320"/>
      <c r="L27" s="319">
        <f>+L6+L10+L21+L22+L24+L26</f>
        <v>0</v>
      </c>
      <c r="M27" s="296">
        <f>+M6+M10+M21+M22+M24+M26</f>
        <v>0</v>
      </c>
      <c r="N27" s="321"/>
      <c r="O27" s="319">
        <f>+O6+O10+O21+O22+O24+O26</f>
        <v>1800</v>
      </c>
      <c r="P27" s="296">
        <f>+P6+P10+P21+P22+P24+P26</f>
        <v>2181</v>
      </c>
      <c r="Q27" s="320"/>
      <c r="R27" s="319">
        <f>+R6+R10+R21+R22+R24+R26</f>
        <v>1270</v>
      </c>
      <c r="S27" s="296">
        <f>+S6+S10+S21+S22+S24+S26</f>
        <v>2540</v>
      </c>
      <c r="T27" s="321"/>
      <c r="U27" s="319">
        <f>+U6+U10+U21+U22+U24+U26</f>
        <v>11993</v>
      </c>
      <c r="V27" s="296">
        <f>+V6+V10+V21+V22+V24+V26</f>
        <v>14384</v>
      </c>
      <c r="W27" s="321"/>
      <c r="X27" s="319">
        <f>+X6+X10+X21+X22+X24+X26</f>
        <v>1905</v>
      </c>
      <c r="Y27" s="296">
        <f>+Y6+Y10+Y21+Y22+Y24+Y26</f>
        <v>3351</v>
      </c>
      <c r="Z27" s="300"/>
      <c r="AA27" s="291">
        <f>+AA6+AA10+AA21+AA22+AA24+AA26</f>
        <v>19468</v>
      </c>
      <c r="AB27" s="296">
        <f>+AB6+AB10+AB21+AB22+AB24+AB26</f>
        <v>25156</v>
      </c>
      <c r="AC27" s="297"/>
    </row>
    <row r="28" spans="1:29" s="322" customFormat="1" ht="13.5" customHeight="1" x14ac:dyDescent="0.2">
      <c r="A28" s="255" t="s">
        <v>124</v>
      </c>
      <c r="B28" s="245" t="s">
        <v>86</v>
      </c>
      <c r="C28" s="319"/>
      <c r="D28" s="296"/>
      <c r="E28" s="320"/>
      <c r="F28" s="319"/>
      <c r="G28" s="296"/>
      <c r="H28" s="299"/>
      <c r="I28" s="319"/>
      <c r="J28" s="296"/>
      <c r="K28" s="320"/>
      <c r="L28" s="319"/>
      <c r="M28" s="296"/>
      <c r="N28" s="321"/>
      <c r="O28" s="319"/>
      <c r="P28" s="296"/>
      <c r="Q28" s="320"/>
      <c r="R28" s="319"/>
      <c r="S28" s="296"/>
      <c r="T28" s="321"/>
      <c r="U28" s="319"/>
      <c r="V28" s="296"/>
      <c r="W28" s="321"/>
      <c r="X28" s="319"/>
      <c r="Y28" s="296"/>
      <c r="Z28" s="300"/>
      <c r="AA28" s="291">
        <f>+C28+F28+I28+L28+O28+R28+U28+X28</f>
        <v>0</v>
      </c>
      <c r="AB28" s="296">
        <f t="shared" ref="AB28" si="1">+D28+G28+J28+M28+P28+S28+V28+Y28</f>
        <v>0</v>
      </c>
      <c r="AC28" s="297"/>
    </row>
    <row r="29" spans="1:29" s="322" customFormat="1" ht="13.5" customHeight="1" x14ac:dyDescent="0.2">
      <c r="A29" s="255" t="s">
        <v>235</v>
      </c>
      <c r="B29" s="245" t="s">
        <v>236</v>
      </c>
      <c r="C29" s="319">
        <f>+SUM(C30:C32)</f>
        <v>0</v>
      </c>
      <c r="D29" s="298">
        <f>+SUM(D30:D32)</f>
        <v>0</v>
      </c>
      <c r="E29" s="320"/>
      <c r="F29" s="319">
        <f>+SUM(F30:F32)</f>
        <v>49343</v>
      </c>
      <c r="G29" s="296">
        <f>+SUM(G30:G32)</f>
        <v>53261</v>
      </c>
      <c r="H29" s="299"/>
      <c r="I29" s="319">
        <f>+SUM(I30:I32)</f>
        <v>40346</v>
      </c>
      <c r="J29" s="296">
        <f>+SUM(J30:J32)</f>
        <v>44503</v>
      </c>
      <c r="K29" s="320"/>
      <c r="L29" s="319">
        <f>+SUM(L30:L32)</f>
        <v>32890</v>
      </c>
      <c r="M29" s="296">
        <f>+SUM(M30:M32)</f>
        <v>35449</v>
      </c>
      <c r="N29" s="321"/>
      <c r="O29" s="319">
        <f>+SUM(O30:O32)</f>
        <v>26290</v>
      </c>
      <c r="P29" s="296">
        <f>+SUM(P30:P32)</f>
        <v>28884</v>
      </c>
      <c r="Q29" s="320"/>
      <c r="R29" s="319">
        <f>+SUM(R30:R32)</f>
        <v>14181</v>
      </c>
      <c r="S29" s="296">
        <f>+SUM(S30:S32)</f>
        <v>15080</v>
      </c>
      <c r="T29" s="321"/>
      <c r="U29" s="319">
        <f>+SUM(U30:U32)</f>
        <v>25057</v>
      </c>
      <c r="V29" s="296">
        <f>+SUM(V30:V32)</f>
        <v>28350</v>
      </c>
      <c r="W29" s="321"/>
      <c r="X29" s="319">
        <f>+SUM(X30:X32)</f>
        <v>5062</v>
      </c>
      <c r="Y29" s="296">
        <f>+SUM(Y30:Y32)</f>
        <v>5747</v>
      </c>
      <c r="Z29" s="300"/>
      <c r="AA29" s="291">
        <f>+SUM(AA30:AA32)</f>
        <v>193169</v>
      </c>
      <c r="AB29" s="296">
        <f>+SUM(AB30:AB32)</f>
        <v>211274</v>
      </c>
      <c r="AC29" s="297"/>
    </row>
    <row r="30" spans="1:29" ht="13.5" customHeight="1" x14ac:dyDescent="0.2">
      <c r="A30" s="278"/>
      <c r="B30" s="408" t="s">
        <v>238</v>
      </c>
      <c r="C30" s="221">
        <f>+'[4]3.SZ.TÁBL. SEGÍTŐ SZOLGÁLAT'!$D$29</f>
        <v>0</v>
      </c>
      <c r="D30" s="272">
        <f>+'4.SZ.TÁBL. SZOCIÁLIS NORMATÍVA'!E9</f>
        <v>0</v>
      </c>
      <c r="E30" s="274"/>
      <c r="F30" s="221">
        <v>33363</v>
      </c>
      <c r="G30" s="272">
        <f>+'4.SZ.TÁBL. SZOCIÁLIS NORMATÍVA'!I16+'4.SZ.TÁBL. SZOCIÁLIS NORMATÍVA'!I17</f>
        <v>39677</v>
      </c>
      <c r="H30" s="273"/>
      <c r="I30" s="221">
        <v>31935</v>
      </c>
      <c r="J30" s="272">
        <f>+'4.SZ.TÁBL. SZOCIÁLIS NORMATÍVA'!I19</f>
        <v>32813</v>
      </c>
      <c r="K30" s="274"/>
      <c r="L30" s="221">
        <v>25645</v>
      </c>
      <c r="M30" s="272">
        <f>+'4.SZ.TÁBL. SZOCIÁLIS NORMATÍVA'!I15</f>
        <v>30233</v>
      </c>
      <c r="N30" s="275"/>
      <c r="O30" s="221">
        <v>14253</v>
      </c>
      <c r="P30" s="272">
        <f>+'4.SZ.TÁBL. SZOCIÁLIS NORMATÍVA'!I22</f>
        <v>15606</v>
      </c>
      <c r="Q30" s="274"/>
      <c r="R30" s="221">
        <v>5142</v>
      </c>
      <c r="S30" s="272">
        <f>+'4.SZ.TÁBL. SZOCIÁLIS NORMATÍVA'!I20</f>
        <v>5612</v>
      </c>
      <c r="T30" s="275"/>
      <c r="U30" s="221">
        <v>27126</v>
      </c>
      <c r="V30" s="272">
        <f>+'4.SZ.TÁBL. SZOCIÁLIS NORMATÍVA'!I21</f>
        <v>32621</v>
      </c>
      <c r="W30" s="275"/>
      <c r="X30" s="221">
        <v>1867</v>
      </c>
      <c r="Y30" s="272">
        <f>+'4.SZ.TÁBL. SZOCIÁLIS NORMATÍVA'!I18</f>
        <v>2277</v>
      </c>
      <c r="Z30" s="288"/>
      <c r="AA30" s="680">
        <f>+C30+F30+I30+L30+O30+R30+U30+X30</f>
        <v>139331</v>
      </c>
      <c r="AB30" s="681">
        <f>+D30+G30+J30+M30+P30+S30+V30+Y30</f>
        <v>158839</v>
      </c>
      <c r="AC30" s="276"/>
    </row>
    <row r="31" spans="1:29" ht="13.5" customHeight="1" x14ac:dyDescent="0.2">
      <c r="A31" s="679"/>
      <c r="B31" s="179" t="s">
        <v>349</v>
      </c>
      <c r="C31" s="221"/>
      <c r="D31" s="226"/>
      <c r="E31" s="229"/>
      <c r="F31" s="221"/>
      <c r="G31" s="226"/>
      <c r="H31" s="227"/>
      <c r="I31" s="221"/>
      <c r="J31" s="226"/>
      <c r="K31" s="229"/>
      <c r="L31" s="221"/>
      <c r="M31" s="226"/>
      <c r="N31" s="230"/>
      <c r="O31" s="221"/>
      <c r="P31" s="226"/>
      <c r="Q31" s="229"/>
      <c r="R31" s="221"/>
      <c r="S31" s="226"/>
      <c r="T31" s="230"/>
      <c r="U31" s="221">
        <v>-2069</v>
      </c>
      <c r="V31" s="226">
        <v>-4271</v>
      </c>
      <c r="W31" s="230"/>
      <c r="X31" s="221"/>
      <c r="Y31" s="226"/>
      <c r="Z31" s="263"/>
      <c r="AA31" s="224">
        <f>+C31+F31+I31+L31+O31+R31+U31+X31</f>
        <v>-2069</v>
      </c>
      <c r="AB31" s="216">
        <f>+D31+G31+J31+M31+P31+S31+V31+Y31</f>
        <v>-4271</v>
      </c>
      <c r="AC31" s="232"/>
    </row>
    <row r="32" spans="1:29" ht="13.5" customHeight="1" x14ac:dyDescent="0.2">
      <c r="A32" s="279"/>
      <c r="B32" s="179" t="s">
        <v>239</v>
      </c>
      <c r="C32" s="221">
        <v>0</v>
      </c>
      <c r="D32" s="216">
        <f>+SUM(D33:D39)</f>
        <v>0</v>
      </c>
      <c r="E32" s="222"/>
      <c r="F32" s="221">
        <v>15980</v>
      </c>
      <c r="G32" s="216">
        <f>+SUM(G33:G39)</f>
        <v>13584</v>
      </c>
      <c r="H32" s="220"/>
      <c r="I32" s="221">
        <v>8411</v>
      </c>
      <c r="J32" s="216">
        <f>+SUM(J33:J39)</f>
        <v>11690</v>
      </c>
      <c r="K32" s="222"/>
      <c r="L32" s="221">
        <v>7245</v>
      </c>
      <c r="M32" s="216">
        <f>+SUM(M33:M39)</f>
        <v>5216</v>
      </c>
      <c r="N32" s="223"/>
      <c r="O32" s="221">
        <v>12037</v>
      </c>
      <c r="P32" s="216">
        <f>+SUM(P33:P39)</f>
        <v>13278</v>
      </c>
      <c r="Q32" s="222"/>
      <c r="R32" s="216">
        <f>+SUM(R33:R39)</f>
        <v>9039</v>
      </c>
      <c r="S32" s="216">
        <f>+SUM(S33:S39)</f>
        <v>9468</v>
      </c>
      <c r="T32" s="223"/>
      <c r="U32" s="221">
        <v>0</v>
      </c>
      <c r="V32" s="216"/>
      <c r="W32" s="223"/>
      <c r="X32" s="216">
        <f>+SUM(X33:X39)</f>
        <v>3195</v>
      </c>
      <c r="Y32" s="216">
        <f>+SUM(Y33:Y39)</f>
        <v>3470</v>
      </c>
      <c r="Z32" s="264"/>
      <c r="AA32" s="224">
        <f>+SUM(AA33:AA39)</f>
        <v>55907</v>
      </c>
      <c r="AB32" s="216">
        <f>+SUM(AB33:AB39)</f>
        <v>56706</v>
      </c>
      <c r="AC32" s="217"/>
    </row>
    <row r="33" spans="1:29" s="286" customFormat="1" ht="13.5" customHeight="1" x14ac:dyDescent="0.2">
      <c r="A33" s="280"/>
      <c r="B33" s="406" t="s">
        <v>4</v>
      </c>
      <c r="C33" s="221"/>
      <c r="D33" s="281"/>
      <c r="E33" s="283"/>
      <c r="F33" s="221">
        <v>2343</v>
      </c>
      <c r="G33" s="216">
        <f>+G139</f>
        <v>1948</v>
      </c>
      <c r="H33" s="282"/>
      <c r="I33" s="221">
        <v>1233</v>
      </c>
      <c r="J33" s="216">
        <f>+J139</f>
        <v>1676</v>
      </c>
      <c r="K33" s="283"/>
      <c r="L33" s="221">
        <v>1062</v>
      </c>
      <c r="M33" s="216">
        <f>+M139</f>
        <v>748</v>
      </c>
      <c r="N33" s="284"/>
      <c r="O33" s="221">
        <v>2043</v>
      </c>
      <c r="P33" s="216">
        <f>+P139</f>
        <v>2204</v>
      </c>
      <c r="Q33" s="283"/>
      <c r="R33" s="221">
        <v>9039</v>
      </c>
      <c r="S33" s="62">
        <f>+S139</f>
        <v>9468</v>
      </c>
      <c r="T33" s="284"/>
      <c r="U33" s="221"/>
      <c r="V33" s="281"/>
      <c r="W33" s="284"/>
      <c r="X33" s="221">
        <v>1278</v>
      </c>
      <c r="Y33" s="281">
        <f>+Y129</f>
        <v>641</v>
      </c>
      <c r="Z33" s="289"/>
      <c r="AA33" s="231">
        <f t="shared" ref="AA33:AB39" si="2">+C33+F33+I33+L33+O33+R33+U33+X33</f>
        <v>16998</v>
      </c>
      <c r="AB33" s="216">
        <f>+D33+G33+J33+M33+P33+S33+V33+Y33</f>
        <v>16685</v>
      </c>
      <c r="AC33" s="285"/>
    </row>
    <row r="34" spans="1:29" s="286" customFormat="1" ht="13.5" customHeight="1" x14ac:dyDescent="0.2">
      <c r="A34" s="280"/>
      <c r="B34" s="406" t="s">
        <v>6</v>
      </c>
      <c r="C34" s="221"/>
      <c r="D34" s="281"/>
      <c r="E34" s="283"/>
      <c r="F34" s="221">
        <v>1087</v>
      </c>
      <c r="G34" s="216">
        <f t="shared" ref="G34:G39" si="3">+G140</f>
        <v>940</v>
      </c>
      <c r="H34" s="282"/>
      <c r="I34" s="221">
        <v>572</v>
      </c>
      <c r="J34" s="216">
        <f t="shared" ref="J34:J39" si="4">+J140</f>
        <v>809</v>
      </c>
      <c r="K34" s="283"/>
      <c r="L34" s="221">
        <v>493</v>
      </c>
      <c r="M34" s="216">
        <f t="shared" ref="M34:M39" si="5">+M140</f>
        <v>361</v>
      </c>
      <c r="N34" s="284"/>
      <c r="O34" s="221">
        <v>948</v>
      </c>
      <c r="P34" s="216">
        <f t="shared" ref="P34:P38" si="6">+P140</f>
        <v>1063</v>
      </c>
      <c r="Q34" s="283"/>
      <c r="R34" s="221"/>
      <c r="S34" s="281"/>
      <c r="T34" s="284"/>
      <c r="U34" s="221"/>
      <c r="V34" s="281"/>
      <c r="W34" s="284"/>
      <c r="X34" s="221"/>
      <c r="Y34" s="281"/>
      <c r="Z34" s="289"/>
      <c r="AA34" s="231">
        <f t="shared" si="2"/>
        <v>3100</v>
      </c>
      <c r="AB34" s="216">
        <f t="shared" si="2"/>
        <v>3173</v>
      </c>
      <c r="AC34" s="285"/>
    </row>
    <row r="35" spans="1:29" s="286" customFormat="1" ht="13.5" customHeight="1" x14ac:dyDescent="0.2">
      <c r="A35" s="280"/>
      <c r="B35" s="406" t="s">
        <v>7</v>
      </c>
      <c r="C35" s="221"/>
      <c r="D35" s="281"/>
      <c r="E35" s="283"/>
      <c r="F35" s="221">
        <v>970</v>
      </c>
      <c r="G35" s="216">
        <f t="shared" si="3"/>
        <v>832</v>
      </c>
      <c r="H35" s="282"/>
      <c r="I35" s="221">
        <v>511</v>
      </c>
      <c r="J35" s="216">
        <f t="shared" si="4"/>
        <v>716</v>
      </c>
      <c r="K35" s="283"/>
      <c r="L35" s="221">
        <v>440</v>
      </c>
      <c r="M35" s="216">
        <f t="shared" si="5"/>
        <v>320</v>
      </c>
      <c r="N35" s="284"/>
      <c r="O35" s="221">
        <v>846</v>
      </c>
      <c r="P35" s="216">
        <f t="shared" si="6"/>
        <v>941</v>
      </c>
      <c r="Q35" s="283"/>
      <c r="R35" s="221"/>
      <c r="S35" s="281"/>
      <c r="T35" s="284"/>
      <c r="U35" s="221"/>
      <c r="V35" s="281"/>
      <c r="W35" s="284"/>
      <c r="X35" s="221"/>
      <c r="Y35" s="281"/>
      <c r="Z35" s="289"/>
      <c r="AA35" s="231">
        <f t="shared" si="2"/>
        <v>2767</v>
      </c>
      <c r="AB35" s="216">
        <f t="shared" si="2"/>
        <v>2809</v>
      </c>
      <c r="AC35" s="285"/>
    </row>
    <row r="36" spans="1:29" s="286" customFormat="1" ht="13.5" customHeight="1" x14ac:dyDescent="0.2">
      <c r="A36" s="280"/>
      <c r="B36" s="406" t="s">
        <v>8</v>
      </c>
      <c r="C36" s="221"/>
      <c r="D36" s="281"/>
      <c r="E36" s="283"/>
      <c r="F36" s="221">
        <v>4710</v>
      </c>
      <c r="G36" s="216">
        <f t="shared" si="3"/>
        <v>4001</v>
      </c>
      <c r="H36" s="282"/>
      <c r="I36" s="221">
        <v>2479</v>
      </c>
      <c r="J36" s="216">
        <f t="shared" si="4"/>
        <v>3443</v>
      </c>
      <c r="K36" s="283"/>
      <c r="L36" s="221">
        <v>2136</v>
      </c>
      <c r="M36" s="216">
        <f t="shared" si="5"/>
        <v>1536</v>
      </c>
      <c r="N36" s="284"/>
      <c r="O36" s="221">
        <v>4106</v>
      </c>
      <c r="P36" s="216">
        <f t="shared" si="6"/>
        <v>4526</v>
      </c>
      <c r="Q36" s="283"/>
      <c r="R36" s="221"/>
      <c r="S36" s="281"/>
      <c r="T36" s="284"/>
      <c r="U36" s="221"/>
      <c r="V36" s="281"/>
      <c r="W36" s="284"/>
      <c r="X36" s="221">
        <v>1917</v>
      </c>
      <c r="Y36" s="281">
        <f>+Y132</f>
        <v>2829</v>
      </c>
      <c r="Z36" s="289"/>
      <c r="AA36" s="231">
        <f t="shared" si="2"/>
        <v>15348</v>
      </c>
      <c r="AB36" s="216">
        <f t="shared" si="2"/>
        <v>16335</v>
      </c>
      <c r="AC36" s="285"/>
    </row>
    <row r="37" spans="1:29" s="286" customFormat="1" ht="13.5" customHeight="1" x14ac:dyDescent="0.2">
      <c r="A37" s="280"/>
      <c r="B37" s="406" t="s">
        <v>9</v>
      </c>
      <c r="C37" s="221"/>
      <c r="D37" s="281"/>
      <c r="E37" s="283"/>
      <c r="F37" s="221">
        <v>2898</v>
      </c>
      <c r="G37" s="216">
        <f t="shared" si="3"/>
        <v>2472</v>
      </c>
      <c r="H37" s="282"/>
      <c r="I37" s="221">
        <v>1525</v>
      </c>
      <c r="J37" s="216">
        <f t="shared" si="4"/>
        <v>2128</v>
      </c>
      <c r="K37" s="283"/>
      <c r="L37" s="221">
        <v>1314</v>
      </c>
      <c r="M37" s="216">
        <f t="shared" si="5"/>
        <v>949</v>
      </c>
      <c r="N37" s="284"/>
      <c r="O37" s="221">
        <v>2526</v>
      </c>
      <c r="P37" s="216">
        <f t="shared" si="6"/>
        <v>2797</v>
      </c>
      <c r="Q37" s="283"/>
      <c r="R37" s="221"/>
      <c r="S37" s="281"/>
      <c r="T37" s="284"/>
      <c r="U37" s="221"/>
      <c r="V37" s="281"/>
      <c r="W37" s="284"/>
      <c r="X37" s="221"/>
      <c r="Y37" s="281"/>
      <c r="Z37" s="289"/>
      <c r="AA37" s="231">
        <f t="shared" si="2"/>
        <v>8263</v>
      </c>
      <c r="AB37" s="216">
        <f t="shared" si="2"/>
        <v>8346</v>
      </c>
      <c r="AC37" s="285"/>
    </row>
    <row r="38" spans="1:29" s="286" customFormat="1" ht="13.5" customHeight="1" x14ac:dyDescent="0.2">
      <c r="A38" s="280"/>
      <c r="B38" s="406" t="s">
        <v>10</v>
      </c>
      <c r="C38" s="221"/>
      <c r="D38" s="281"/>
      <c r="E38" s="283"/>
      <c r="F38" s="221">
        <v>1799</v>
      </c>
      <c r="G38" s="216">
        <f t="shared" si="3"/>
        <v>1545</v>
      </c>
      <c r="H38" s="282"/>
      <c r="I38" s="221">
        <v>947</v>
      </c>
      <c r="J38" s="216">
        <f t="shared" si="4"/>
        <v>1329</v>
      </c>
      <c r="K38" s="283"/>
      <c r="L38" s="221">
        <v>815</v>
      </c>
      <c r="M38" s="216">
        <f t="shared" si="5"/>
        <v>593</v>
      </c>
      <c r="N38" s="284"/>
      <c r="O38" s="221">
        <v>1568</v>
      </c>
      <c r="P38" s="216">
        <f t="shared" si="6"/>
        <v>1747</v>
      </c>
      <c r="Q38" s="283"/>
      <c r="R38" s="221"/>
      <c r="S38" s="281"/>
      <c r="T38" s="284"/>
      <c r="U38" s="221"/>
      <c r="V38" s="281"/>
      <c r="W38" s="284"/>
      <c r="X38" s="221"/>
      <c r="Y38" s="281"/>
      <c r="Z38" s="289"/>
      <c r="AA38" s="231">
        <f t="shared" si="2"/>
        <v>5129</v>
      </c>
      <c r="AB38" s="216">
        <f t="shared" si="2"/>
        <v>5214</v>
      </c>
      <c r="AC38" s="285"/>
    </row>
    <row r="39" spans="1:29" s="286" customFormat="1" ht="13.5" customHeight="1" x14ac:dyDescent="0.2">
      <c r="A39" s="589"/>
      <c r="B39" s="407" t="s">
        <v>240</v>
      </c>
      <c r="C39" s="221"/>
      <c r="D39" s="292"/>
      <c r="E39" s="590"/>
      <c r="F39" s="221">
        <v>2173</v>
      </c>
      <c r="G39" s="216">
        <f t="shared" si="3"/>
        <v>1846</v>
      </c>
      <c r="H39" s="294"/>
      <c r="I39" s="221">
        <v>1144</v>
      </c>
      <c r="J39" s="216">
        <f t="shared" si="4"/>
        <v>1589</v>
      </c>
      <c r="K39" s="590"/>
      <c r="L39" s="221">
        <v>985</v>
      </c>
      <c r="M39" s="216">
        <f t="shared" si="5"/>
        <v>709</v>
      </c>
      <c r="N39" s="591"/>
      <c r="O39" s="221"/>
      <c r="P39" s="281"/>
      <c r="Q39" s="590"/>
      <c r="R39" s="221"/>
      <c r="S39" s="292"/>
      <c r="T39" s="591"/>
      <c r="U39" s="221"/>
      <c r="V39" s="292"/>
      <c r="W39" s="591"/>
      <c r="X39" s="221"/>
      <c r="Y39" s="292"/>
      <c r="Z39" s="295"/>
      <c r="AA39" s="253">
        <f t="shared" si="2"/>
        <v>4302</v>
      </c>
      <c r="AB39" s="238">
        <f t="shared" si="2"/>
        <v>4144</v>
      </c>
      <c r="AC39" s="293"/>
    </row>
    <row r="40" spans="1:29" s="322" customFormat="1" ht="13.5" customHeight="1" thickBot="1" x14ac:dyDescent="0.25">
      <c r="A40" s="287" t="s">
        <v>125</v>
      </c>
      <c r="B40" s="277" t="s">
        <v>87</v>
      </c>
      <c r="C40" s="336">
        <f>SUM(C28:C29)</f>
        <v>0</v>
      </c>
      <c r="D40" s="336">
        <f>SUM(D28:D29)</f>
        <v>0</v>
      </c>
      <c r="E40" s="592"/>
      <c r="F40" s="336">
        <f>SUM(F28:F29)</f>
        <v>49343</v>
      </c>
      <c r="G40" s="302">
        <f>SUM(G28:G29)</f>
        <v>53261</v>
      </c>
      <c r="H40" s="304"/>
      <c r="I40" s="336">
        <f>SUM(I28:I29)</f>
        <v>40346</v>
      </c>
      <c r="J40" s="302">
        <f>SUM(J28:J29)</f>
        <v>44503</v>
      </c>
      <c r="K40" s="592"/>
      <c r="L40" s="336">
        <f>SUM(L28:L29)</f>
        <v>32890</v>
      </c>
      <c r="M40" s="302">
        <f>SUM(M28:M29)</f>
        <v>35449</v>
      </c>
      <c r="N40" s="593"/>
      <c r="O40" s="336">
        <f>SUM(O28:O29)</f>
        <v>26290</v>
      </c>
      <c r="P40" s="302">
        <f>SUM(P28:P29)</f>
        <v>28884</v>
      </c>
      <c r="Q40" s="592"/>
      <c r="R40" s="336">
        <f>SUM(R28:R29)</f>
        <v>14181</v>
      </c>
      <c r="S40" s="302">
        <f>SUM(S28:S29)</f>
        <v>15080</v>
      </c>
      <c r="T40" s="593"/>
      <c r="U40" s="336">
        <f>SUM(U28:U29)</f>
        <v>25057</v>
      </c>
      <c r="V40" s="302">
        <f>SUM(V28:V29)</f>
        <v>28350</v>
      </c>
      <c r="W40" s="593"/>
      <c r="X40" s="336">
        <f>SUM(X28:X29)</f>
        <v>5062</v>
      </c>
      <c r="Y40" s="302">
        <f>SUM(Y28:Y29)</f>
        <v>5747</v>
      </c>
      <c r="Z40" s="305"/>
      <c r="AA40" s="301">
        <f>SUM(AA28:AA29)</f>
        <v>193169</v>
      </c>
      <c r="AB40" s="302">
        <f>SUM(AB28:AB29)</f>
        <v>211274</v>
      </c>
      <c r="AC40" s="303"/>
    </row>
    <row r="41" spans="1:29" s="322" customFormat="1" ht="13.5" customHeight="1" thickBot="1" x14ac:dyDescent="0.25">
      <c r="A41" s="772" t="s">
        <v>0</v>
      </c>
      <c r="B41" s="773"/>
      <c r="C41" s="326">
        <f>+C27+C40</f>
        <v>0</v>
      </c>
      <c r="D41" s="309">
        <f>+D27+D40</f>
        <v>0</v>
      </c>
      <c r="E41" s="327"/>
      <c r="F41" s="326">
        <f>+F27+F40</f>
        <v>49343</v>
      </c>
      <c r="G41" s="307">
        <f>+G27+G40</f>
        <v>53261</v>
      </c>
      <c r="H41" s="310"/>
      <c r="I41" s="326">
        <f>+I27+I40</f>
        <v>42846</v>
      </c>
      <c r="J41" s="307">
        <f>+J27+J40</f>
        <v>47203</v>
      </c>
      <c r="K41" s="327"/>
      <c r="L41" s="326">
        <f>+L27+L40</f>
        <v>32890</v>
      </c>
      <c r="M41" s="307">
        <f>+M27+M40</f>
        <v>35449</v>
      </c>
      <c r="N41" s="328"/>
      <c r="O41" s="326">
        <f>+O27+O40</f>
        <v>28090</v>
      </c>
      <c r="P41" s="307">
        <f>+P27+P40</f>
        <v>31065</v>
      </c>
      <c r="Q41" s="327"/>
      <c r="R41" s="326">
        <f>+R27+R40</f>
        <v>15451</v>
      </c>
      <c r="S41" s="307">
        <f>+S27+S40</f>
        <v>17620</v>
      </c>
      <c r="T41" s="328"/>
      <c r="U41" s="326">
        <f>+U27+U40</f>
        <v>37050</v>
      </c>
      <c r="V41" s="307">
        <f>+V27+V40</f>
        <v>42734</v>
      </c>
      <c r="W41" s="328"/>
      <c r="X41" s="326">
        <f>+X27+X40</f>
        <v>6967</v>
      </c>
      <c r="Y41" s="307">
        <f>+Y27+Y40</f>
        <v>9098</v>
      </c>
      <c r="Z41" s="311"/>
      <c r="AA41" s="306">
        <f>+AA27+AA40</f>
        <v>212637</v>
      </c>
      <c r="AB41" s="307">
        <f>+AB27+AB40</f>
        <v>236430</v>
      </c>
      <c r="AC41" s="308"/>
    </row>
    <row r="42" spans="1:29" ht="13.5" customHeight="1" x14ac:dyDescent="0.2">
      <c r="A42" s="208" t="s">
        <v>143</v>
      </c>
      <c r="B42" s="256" t="s">
        <v>144</v>
      </c>
      <c r="C42" s="221"/>
      <c r="D42" s="226"/>
      <c r="E42" s="229"/>
      <c r="F42" s="221">
        <v>28088</v>
      </c>
      <c r="G42" s="226">
        <v>31824</v>
      </c>
      <c r="H42" s="227"/>
      <c r="I42" s="221">
        <v>31006</v>
      </c>
      <c r="J42" s="226">
        <v>33689</v>
      </c>
      <c r="K42" s="229"/>
      <c r="L42" s="221">
        <v>22106</v>
      </c>
      <c r="M42" s="226">
        <v>24056</v>
      </c>
      <c r="N42" s="230"/>
      <c r="O42" s="221">
        <v>13376</v>
      </c>
      <c r="P42" s="226">
        <v>14426</v>
      </c>
      <c r="Q42" s="229"/>
      <c r="R42" s="221">
        <v>3996</v>
      </c>
      <c r="S42" s="226">
        <v>4392</v>
      </c>
      <c r="T42" s="230"/>
      <c r="U42" s="221">
        <v>23388</v>
      </c>
      <c r="V42" s="226">
        <v>25908</v>
      </c>
      <c r="W42" s="230"/>
      <c r="X42" s="221"/>
      <c r="Y42" s="226"/>
      <c r="Z42" s="263"/>
      <c r="AA42" s="231">
        <f t="shared" ref="AA42:AB55" si="7">+C42+F42+I42+L42+O42+R42+U42+X42</f>
        <v>121960</v>
      </c>
      <c r="AB42" s="226">
        <f>+D42+G42+J42+M42+P42+S42+V42+Y42</f>
        <v>134295</v>
      </c>
      <c r="AC42" s="232"/>
    </row>
    <row r="43" spans="1:29" ht="13.5" customHeight="1" x14ac:dyDescent="0.2">
      <c r="A43" s="209" t="s">
        <v>145</v>
      </c>
      <c r="B43" s="218" t="s">
        <v>146</v>
      </c>
      <c r="C43" s="221"/>
      <c r="D43" s="216"/>
      <c r="E43" s="222"/>
      <c r="F43" s="221"/>
      <c r="G43" s="216"/>
      <c r="H43" s="220"/>
      <c r="I43" s="221"/>
      <c r="J43" s="216"/>
      <c r="K43" s="222"/>
      <c r="L43" s="221"/>
      <c r="M43" s="216"/>
      <c r="N43" s="223"/>
      <c r="O43" s="221"/>
      <c r="P43" s="216"/>
      <c r="Q43" s="222"/>
      <c r="R43" s="221"/>
      <c r="S43" s="216"/>
      <c r="T43" s="223"/>
      <c r="U43" s="221"/>
      <c r="V43" s="216"/>
      <c r="W43" s="223"/>
      <c r="X43" s="221"/>
      <c r="Y43" s="216"/>
      <c r="Z43" s="264"/>
      <c r="AA43" s="231">
        <f t="shared" si="7"/>
        <v>0</v>
      </c>
      <c r="AB43" s="226">
        <f t="shared" si="7"/>
        <v>0</v>
      </c>
      <c r="AC43" s="217"/>
    </row>
    <row r="44" spans="1:29" ht="13.5" customHeight="1" x14ac:dyDescent="0.2">
      <c r="A44" s="209" t="s">
        <v>147</v>
      </c>
      <c r="B44" s="218" t="s">
        <v>148</v>
      </c>
      <c r="C44" s="221"/>
      <c r="D44" s="216"/>
      <c r="E44" s="222"/>
      <c r="F44" s="221"/>
      <c r="G44" s="216"/>
      <c r="H44" s="220"/>
      <c r="I44" s="221"/>
      <c r="J44" s="216"/>
      <c r="K44" s="222"/>
      <c r="L44" s="221"/>
      <c r="M44" s="216"/>
      <c r="N44" s="223"/>
      <c r="O44" s="221"/>
      <c r="P44" s="216"/>
      <c r="Q44" s="222"/>
      <c r="R44" s="221"/>
      <c r="S44" s="216"/>
      <c r="T44" s="223"/>
      <c r="U44" s="221"/>
      <c r="V44" s="216"/>
      <c r="W44" s="223"/>
      <c r="X44" s="221"/>
      <c r="Y44" s="216"/>
      <c r="Z44" s="264"/>
      <c r="AA44" s="231">
        <f t="shared" si="7"/>
        <v>0</v>
      </c>
      <c r="AB44" s="226">
        <f t="shared" si="7"/>
        <v>0</v>
      </c>
      <c r="AC44" s="217"/>
    </row>
    <row r="45" spans="1:29" ht="13.5" customHeight="1" x14ac:dyDescent="0.2">
      <c r="A45" s="209" t="s">
        <v>149</v>
      </c>
      <c r="B45" s="218" t="s">
        <v>150</v>
      </c>
      <c r="C45" s="221"/>
      <c r="D45" s="216"/>
      <c r="E45" s="222"/>
      <c r="F45" s="221">
        <v>1000</v>
      </c>
      <c r="G45" s="216">
        <v>1000</v>
      </c>
      <c r="H45" s="220"/>
      <c r="I45" s="221">
        <v>300</v>
      </c>
      <c r="J45" s="216">
        <v>300</v>
      </c>
      <c r="K45" s="222"/>
      <c r="L45" s="221">
        <v>150</v>
      </c>
      <c r="M45" s="216">
        <v>150</v>
      </c>
      <c r="N45" s="223"/>
      <c r="O45" s="221"/>
      <c r="P45" s="216"/>
      <c r="Q45" s="222"/>
      <c r="R45" s="221"/>
      <c r="S45" s="216"/>
      <c r="T45" s="223"/>
      <c r="U45" s="221">
        <v>100</v>
      </c>
      <c r="V45" s="216">
        <v>100</v>
      </c>
      <c r="W45" s="223"/>
      <c r="X45" s="221"/>
      <c r="Y45" s="216"/>
      <c r="Z45" s="264"/>
      <c r="AA45" s="231">
        <f t="shared" si="7"/>
        <v>1550</v>
      </c>
      <c r="AB45" s="226">
        <f t="shared" si="7"/>
        <v>1550</v>
      </c>
      <c r="AC45" s="217"/>
    </row>
    <row r="46" spans="1:29" ht="13.5" customHeight="1" x14ac:dyDescent="0.2">
      <c r="A46" s="209" t="s">
        <v>151</v>
      </c>
      <c r="B46" s="218" t="s">
        <v>152</v>
      </c>
      <c r="C46" s="221"/>
      <c r="D46" s="216"/>
      <c r="E46" s="222"/>
      <c r="F46" s="221"/>
      <c r="G46" s="216"/>
      <c r="H46" s="220"/>
      <c r="I46" s="221"/>
      <c r="J46" s="216"/>
      <c r="K46" s="222"/>
      <c r="L46" s="221"/>
      <c r="M46" s="216"/>
      <c r="N46" s="223"/>
      <c r="O46" s="221"/>
      <c r="P46" s="216"/>
      <c r="Q46" s="222"/>
      <c r="R46" s="221"/>
      <c r="S46" s="216"/>
      <c r="T46" s="223"/>
      <c r="U46" s="221"/>
      <c r="V46" s="216"/>
      <c r="W46" s="223"/>
      <c r="X46" s="221"/>
      <c r="Y46" s="216"/>
      <c r="Z46" s="264"/>
      <c r="AA46" s="231">
        <f t="shared" si="7"/>
        <v>0</v>
      </c>
      <c r="AB46" s="226">
        <f t="shared" si="7"/>
        <v>0</v>
      </c>
      <c r="AC46" s="217"/>
    </row>
    <row r="47" spans="1:29" ht="13.5" customHeight="1" x14ac:dyDescent="0.2">
      <c r="A47" s="209" t="s">
        <v>153</v>
      </c>
      <c r="B47" s="218" t="s">
        <v>1</v>
      </c>
      <c r="C47" s="221"/>
      <c r="D47" s="216"/>
      <c r="E47" s="222"/>
      <c r="F47" s="221">
        <v>998</v>
      </c>
      <c r="G47" s="216"/>
      <c r="H47" s="220"/>
      <c r="I47" s="221"/>
      <c r="J47" s="216"/>
      <c r="K47" s="222"/>
      <c r="L47" s="221"/>
      <c r="M47" s="216"/>
      <c r="N47" s="223"/>
      <c r="O47" s="221"/>
      <c r="P47" s="216"/>
      <c r="Q47" s="222"/>
      <c r="R47" s="221">
        <v>805</v>
      </c>
      <c r="S47" s="216"/>
      <c r="T47" s="223"/>
      <c r="U47" s="221"/>
      <c r="V47" s="216"/>
      <c r="W47" s="223"/>
      <c r="X47" s="221"/>
      <c r="Y47" s="216"/>
      <c r="Z47" s="264"/>
      <c r="AA47" s="231">
        <f t="shared" si="7"/>
        <v>1803</v>
      </c>
      <c r="AB47" s="226">
        <f t="shared" si="7"/>
        <v>0</v>
      </c>
      <c r="AC47" s="217"/>
    </row>
    <row r="48" spans="1:29" ht="13.5" customHeight="1" x14ac:dyDescent="0.2">
      <c r="A48" s="209" t="s">
        <v>154</v>
      </c>
      <c r="B48" s="218" t="s">
        <v>155</v>
      </c>
      <c r="C48" s="221"/>
      <c r="D48" s="216"/>
      <c r="E48" s="222"/>
      <c r="F48" s="221">
        <v>420</v>
      </c>
      <c r="G48" s="216">
        <v>420</v>
      </c>
      <c r="H48" s="220"/>
      <c r="I48" s="221">
        <v>540</v>
      </c>
      <c r="J48" s="216">
        <v>540</v>
      </c>
      <c r="K48" s="222"/>
      <c r="L48" s="221">
        <v>390</v>
      </c>
      <c r="M48" s="216">
        <v>390</v>
      </c>
      <c r="N48" s="223"/>
      <c r="O48" s="221">
        <v>240</v>
      </c>
      <c r="P48" s="216">
        <v>300</v>
      </c>
      <c r="Q48" s="222"/>
      <c r="R48" s="221">
        <v>60</v>
      </c>
      <c r="S48" s="216">
        <v>60</v>
      </c>
      <c r="T48" s="223"/>
      <c r="U48" s="221">
        <v>390</v>
      </c>
      <c r="V48" s="216">
        <v>390</v>
      </c>
      <c r="W48" s="223"/>
      <c r="X48" s="221"/>
      <c r="Y48" s="216"/>
      <c r="Z48" s="264"/>
      <c r="AA48" s="231">
        <f t="shared" si="7"/>
        <v>2040</v>
      </c>
      <c r="AB48" s="226">
        <f>+D48+G48+J48+M48+P48+S48+V48+Y48</f>
        <v>2100</v>
      </c>
      <c r="AC48" s="217"/>
    </row>
    <row r="49" spans="1:29" ht="13.5" customHeight="1" x14ac:dyDescent="0.2">
      <c r="A49" s="209" t="s">
        <v>156</v>
      </c>
      <c r="B49" s="218" t="s">
        <v>157</v>
      </c>
      <c r="C49" s="221"/>
      <c r="D49" s="216"/>
      <c r="E49" s="222"/>
      <c r="F49" s="221"/>
      <c r="G49" s="216"/>
      <c r="H49" s="220"/>
      <c r="I49" s="221"/>
      <c r="J49" s="216"/>
      <c r="K49" s="222"/>
      <c r="L49" s="221"/>
      <c r="M49" s="216"/>
      <c r="N49" s="223"/>
      <c r="O49" s="221"/>
      <c r="P49" s="216"/>
      <c r="Q49" s="222"/>
      <c r="R49" s="221"/>
      <c r="S49" s="216"/>
      <c r="T49" s="223"/>
      <c r="U49" s="221"/>
      <c r="V49" s="216"/>
      <c r="W49" s="223"/>
      <c r="X49" s="221"/>
      <c r="Y49" s="216"/>
      <c r="Z49" s="264"/>
      <c r="AA49" s="231">
        <f t="shared" si="7"/>
        <v>0</v>
      </c>
      <c r="AB49" s="226">
        <f t="shared" si="7"/>
        <v>0</v>
      </c>
      <c r="AC49" s="217"/>
    </row>
    <row r="50" spans="1:29" ht="13.5" customHeight="1" x14ac:dyDescent="0.2">
      <c r="A50" s="209" t="s">
        <v>158</v>
      </c>
      <c r="B50" s="218" t="s">
        <v>2</v>
      </c>
      <c r="C50" s="221"/>
      <c r="D50" s="216"/>
      <c r="E50" s="222"/>
      <c r="F50" s="221">
        <v>340</v>
      </c>
      <c r="G50" s="216">
        <v>200</v>
      </c>
      <c r="H50" s="220"/>
      <c r="I50" s="221"/>
      <c r="J50" s="216"/>
      <c r="K50" s="222"/>
      <c r="L50" s="221">
        <v>1130</v>
      </c>
      <c r="M50" s="216">
        <v>710</v>
      </c>
      <c r="N50" s="223"/>
      <c r="O50" s="221">
        <v>250</v>
      </c>
      <c r="P50" s="216">
        <v>200</v>
      </c>
      <c r="Q50" s="222"/>
      <c r="R50" s="221">
        <v>70</v>
      </c>
      <c r="S50" s="216">
        <v>130</v>
      </c>
      <c r="T50" s="223"/>
      <c r="U50" s="221">
        <v>995</v>
      </c>
      <c r="V50" s="216">
        <v>995</v>
      </c>
      <c r="W50" s="223"/>
      <c r="X50" s="221"/>
      <c r="Y50" s="216"/>
      <c r="Z50" s="264"/>
      <c r="AA50" s="231">
        <f t="shared" si="7"/>
        <v>2785</v>
      </c>
      <c r="AB50" s="226">
        <f>+D50+G50+J50+M50+P50+S50+V50+Y50</f>
        <v>2235</v>
      </c>
      <c r="AC50" s="217"/>
    </row>
    <row r="51" spans="1:29" ht="13.5" customHeight="1" x14ac:dyDescent="0.2">
      <c r="A51" s="209" t="s">
        <v>159</v>
      </c>
      <c r="B51" s="218" t="s">
        <v>160</v>
      </c>
      <c r="C51" s="221"/>
      <c r="D51" s="216"/>
      <c r="E51" s="222"/>
      <c r="F51" s="221"/>
      <c r="G51" s="216"/>
      <c r="H51" s="220"/>
      <c r="I51" s="221"/>
      <c r="J51" s="216"/>
      <c r="K51" s="222"/>
      <c r="L51" s="221"/>
      <c r="M51" s="216"/>
      <c r="N51" s="223"/>
      <c r="O51" s="221"/>
      <c r="P51" s="216"/>
      <c r="Q51" s="222"/>
      <c r="R51" s="221"/>
      <c r="S51" s="216"/>
      <c r="T51" s="223"/>
      <c r="U51" s="221"/>
      <c r="V51" s="216"/>
      <c r="W51" s="223"/>
      <c r="X51" s="221"/>
      <c r="Y51" s="216"/>
      <c r="Z51" s="264"/>
      <c r="AA51" s="231">
        <f t="shared" si="7"/>
        <v>0</v>
      </c>
      <c r="AB51" s="226">
        <f t="shared" si="7"/>
        <v>0</v>
      </c>
      <c r="AC51" s="217"/>
    </row>
    <row r="52" spans="1:29" ht="13.5" customHeight="1" x14ac:dyDescent="0.2">
      <c r="A52" s="209" t="s">
        <v>161</v>
      </c>
      <c r="B52" s="218" t="s">
        <v>162</v>
      </c>
      <c r="C52" s="221"/>
      <c r="D52" s="216"/>
      <c r="E52" s="222"/>
      <c r="F52" s="221"/>
      <c r="G52" s="216"/>
      <c r="H52" s="220"/>
      <c r="I52" s="221"/>
      <c r="J52" s="216"/>
      <c r="K52" s="222"/>
      <c r="L52" s="221"/>
      <c r="M52" s="216"/>
      <c r="N52" s="223"/>
      <c r="O52" s="221"/>
      <c r="P52" s="216"/>
      <c r="Q52" s="222"/>
      <c r="R52" s="221"/>
      <c r="S52" s="216"/>
      <c r="T52" s="223"/>
      <c r="U52" s="221"/>
      <c r="V52" s="216"/>
      <c r="W52" s="223"/>
      <c r="X52" s="221"/>
      <c r="Y52" s="216"/>
      <c r="Z52" s="264"/>
      <c r="AA52" s="231">
        <f t="shared" si="7"/>
        <v>0</v>
      </c>
      <c r="AB52" s="226">
        <f t="shared" si="7"/>
        <v>0</v>
      </c>
      <c r="AC52" s="217"/>
    </row>
    <row r="53" spans="1:29" ht="13.5" customHeight="1" x14ac:dyDescent="0.2">
      <c r="A53" s="209" t="s">
        <v>163</v>
      </c>
      <c r="B53" s="218" t="s">
        <v>164</v>
      </c>
      <c r="C53" s="221"/>
      <c r="D53" s="216"/>
      <c r="E53" s="222"/>
      <c r="F53" s="221"/>
      <c r="G53" s="216"/>
      <c r="H53" s="220"/>
      <c r="I53" s="221"/>
      <c r="J53" s="216"/>
      <c r="K53" s="222"/>
      <c r="L53" s="221"/>
      <c r="M53" s="216"/>
      <c r="N53" s="223"/>
      <c r="O53" s="221"/>
      <c r="P53" s="216"/>
      <c r="Q53" s="222"/>
      <c r="R53" s="221"/>
      <c r="S53" s="216"/>
      <c r="T53" s="223"/>
      <c r="U53" s="221"/>
      <c r="V53" s="216"/>
      <c r="W53" s="223"/>
      <c r="X53" s="221"/>
      <c r="Y53" s="216"/>
      <c r="Z53" s="264"/>
      <c r="AA53" s="231">
        <f t="shared" si="7"/>
        <v>0</v>
      </c>
      <c r="AB53" s="226">
        <f t="shared" si="7"/>
        <v>0</v>
      </c>
      <c r="AC53" s="217"/>
    </row>
    <row r="54" spans="1:29" ht="13.5" customHeight="1" x14ac:dyDescent="0.2">
      <c r="A54" s="209" t="s">
        <v>165</v>
      </c>
      <c r="B54" s="218" t="s">
        <v>166</v>
      </c>
      <c r="C54" s="221"/>
      <c r="D54" s="216"/>
      <c r="E54" s="222"/>
      <c r="F54" s="221"/>
      <c r="G54" s="216"/>
      <c r="H54" s="220"/>
      <c r="I54" s="221"/>
      <c r="J54" s="216"/>
      <c r="K54" s="222"/>
      <c r="L54" s="221"/>
      <c r="M54" s="216"/>
      <c r="N54" s="223"/>
      <c r="O54" s="221"/>
      <c r="P54" s="216"/>
      <c r="Q54" s="222"/>
      <c r="R54" s="221"/>
      <c r="S54" s="216"/>
      <c r="T54" s="223"/>
      <c r="U54" s="221"/>
      <c r="V54" s="216"/>
      <c r="W54" s="223"/>
      <c r="X54" s="221"/>
      <c r="Y54" s="216"/>
      <c r="Z54" s="264"/>
      <c r="AA54" s="231">
        <f t="shared" si="7"/>
        <v>0</v>
      </c>
      <c r="AB54" s="226">
        <f t="shared" si="7"/>
        <v>0</v>
      </c>
      <c r="AC54" s="217"/>
    </row>
    <row r="55" spans="1:29" ht="13.5" customHeight="1" x14ac:dyDescent="0.2">
      <c r="A55" s="210" t="s">
        <v>165</v>
      </c>
      <c r="B55" s="257" t="s">
        <v>167</v>
      </c>
      <c r="C55" s="221"/>
      <c r="D55" s="238"/>
      <c r="E55" s="241"/>
      <c r="F55" s="221"/>
      <c r="G55" s="238"/>
      <c r="H55" s="239"/>
      <c r="I55" s="221"/>
      <c r="J55" s="238"/>
      <c r="K55" s="241"/>
      <c r="L55" s="221"/>
      <c r="M55" s="238"/>
      <c r="N55" s="242"/>
      <c r="O55" s="221"/>
      <c r="P55" s="238"/>
      <c r="Q55" s="241"/>
      <c r="R55" s="221"/>
      <c r="S55" s="238"/>
      <c r="T55" s="242"/>
      <c r="U55" s="221"/>
      <c r="V55" s="238"/>
      <c r="W55" s="242"/>
      <c r="X55" s="221"/>
      <c r="Y55" s="238"/>
      <c r="Z55" s="265"/>
      <c r="AA55" s="231">
        <f t="shared" si="7"/>
        <v>0</v>
      </c>
      <c r="AB55" s="226">
        <f t="shared" si="7"/>
        <v>0</v>
      </c>
      <c r="AC55" s="244"/>
    </row>
    <row r="56" spans="1:29" s="322" customFormat="1" ht="13.5" customHeight="1" x14ac:dyDescent="0.2">
      <c r="A56" s="211" t="s">
        <v>127</v>
      </c>
      <c r="B56" s="258" t="s">
        <v>88</v>
      </c>
      <c r="C56" s="319">
        <f>+SUM(C42:C54)</f>
        <v>0</v>
      </c>
      <c r="D56" s="298">
        <f>+SUM(D42:D54)</f>
        <v>0</v>
      </c>
      <c r="E56" s="320"/>
      <c r="F56" s="319">
        <f>+SUM(F42:F54)</f>
        <v>30846</v>
      </c>
      <c r="G56" s="296">
        <f>+SUM(G42:G54)</f>
        <v>33444</v>
      </c>
      <c r="H56" s="299"/>
      <c r="I56" s="319">
        <f>+SUM(I42:I54)</f>
        <v>31846</v>
      </c>
      <c r="J56" s="296">
        <f>+SUM(J42:J54)</f>
        <v>34529</v>
      </c>
      <c r="K56" s="320"/>
      <c r="L56" s="319">
        <f>+SUM(L42:L54)</f>
        <v>23776</v>
      </c>
      <c r="M56" s="296">
        <f>+SUM(M42:M54)</f>
        <v>25306</v>
      </c>
      <c r="N56" s="321"/>
      <c r="O56" s="319">
        <f>+SUM(O42:O54)</f>
        <v>13866</v>
      </c>
      <c r="P56" s="296">
        <f>+SUM(P42:P54)</f>
        <v>14926</v>
      </c>
      <c r="Q56" s="320"/>
      <c r="R56" s="319">
        <f>+SUM(R42:R54)</f>
        <v>4931</v>
      </c>
      <c r="S56" s="296">
        <f>+SUM(S42:S54)</f>
        <v>4582</v>
      </c>
      <c r="T56" s="321"/>
      <c r="U56" s="319">
        <f>+SUM(U42:U54)</f>
        <v>24873</v>
      </c>
      <c r="V56" s="296">
        <f>+SUM(V42:V54)</f>
        <v>27393</v>
      </c>
      <c r="W56" s="321"/>
      <c r="X56" s="319">
        <f>+SUM(X42:X54)</f>
        <v>0</v>
      </c>
      <c r="Y56" s="296">
        <f>+SUM(Y42:Y54)</f>
        <v>0</v>
      </c>
      <c r="Z56" s="300"/>
      <c r="AA56" s="291">
        <f>+SUM(AA42:AA54)</f>
        <v>130138</v>
      </c>
      <c r="AB56" s="296">
        <f>+SUM(AB42:AB54)</f>
        <v>140180</v>
      </c>
      <c r="AC56" s="297"/>
    </row>
    <row r="57" spans="1:29" ht="13.5" customHeight="1" x14ac:dyDescent="0.2">
      <c r="A57" s="208" t="s">
        <v>168</v>
      </c>
      <c r="B57" s="256" t="s">
        <v>169</v>
      </c>
      <c r="C57" s="221"/>
      <c r="D57" s="226"/>
      <c r="E57" s="229"/>
      <c r="F57" s="221"/>
      <c r="G57" s="226"/>
      <c r="H57" s="227"/>
      <c r="I57" s="221"/>
      <c r="J57" s="226"/>
      <c r="K57" s="229"/>
      <c r="L57" s="221"/>
      <c r="M57" s="226"/>
      <c r="N57" s="230"/>
      <c r="O57" s="221"/>
      <c r="P57" s="226"/>
      <c r="Q57" s="229"/>
      <c r="R57" s="221"/>
      <c r="S57" s="226"/>
      <c r="T57" s="230"/>
      <c r="U57" s="221"/>
      <c r="V57" s="226"/>
      <c r="W57" s="230"/>
      <c r="X57" s="221"/>
      <c r="Y57" s="226"/>
      <c r="Z57" s="263"/>
      <c r="AA57" s="231">
        <f t="shared" ref="AA57:AB59" si="8">+C57+F57+I57+L57+O57+R57+U57+X57</f>
        <v>0</v>
      </c>
      <c r="AB57" s="226"/>
      <c r="AC57" s="232"/>
    </row>
    <row r="58" spans="1:29" ht="26.25" customHeight="1" x14ac:dyDescent="0.2">
      <c r="A58" s="209" t="s">
        <v>170</v>
      </c>
      <c r="B58" s="218" t="s">
        <v>171</v>
      </c>
      <c r="C58" s="221"/>
      <c r="D58" s="216"/>
      <c r="E58" s="222"/>
      <c r="F58" s="221">
        <v>4800</v>
      </c>
      <c r="G58" s="216">
        <v>4920</v>
      </c>
      <c r="H58" s="220"/>
      <c r="I58" s="221"/>
      <c r="J58" s="216">
        <v>1150</v>
      </c>
      <c r="K58" s="222"/>
      <c r="L58" s="221"/>
      <c r="M58" s="216"/>
      <c r="N58" s="223"/>
      <c r="O58" s="221">
        <v>800</v>
      </c>
      <c r="P58" s="216">
        <v>1350</v>
      </c>
      <c r="Q58" s="222"/>
      <c r="R58" s="221">
        <v>1200</v>
      </c>
      <c r="S58" s="216">
        <v>3000</v>
      </c>
      <c r="T58" s="223"/>
      <c r="U58" s="221">
        <v>1000</v>
      </c>
      <c r="V58" s="216">
        <v>2100</v>
      </c>
      <c r="W58" s="223"/>
      <c r="X58" s="221"/>
      <c r="Y58" s="216"/>
      <c r="Z58" s="264"/>
      <c r="AA58" s="231">
        <f t="shared" si="8"/>
        <v>7800</v>
      </c>
      <c r="AB58" s="226">
        <f t="shared" si="8"/>
        <v>12520</v>
      </c>
      <c r="AC58" s="217"/>
    </row>
    <row r="59" spans="1:29" ht="13.5" customHeight="1" x14ac:dyDescent="0.2">
      <c r="A59" s="210" t="s">
        <v>172</v>
      </c>
      <c r="B59" s="257" t="s">
        <v>173</v>
      </c>
      <c r="C59" s="221"/>
      <c r="D59" s="238"/>
      <c r="E59" s="241"/>
      <c r="F59" s="221">
        <v>50</v>
      </c>
      <c r="G59" s="238">
        <v>100</v>
      </c>
      <c r="H59" s="239"/>
      <c r="I59" s="221">
        <v>30</v>
      </c>
      <c r="J59" s="238">
        <v>30</v>
      </c>
      <c r="K59" s="241"/>
      <c r="L59" s="221">
        <v>50</v>
      </c>
      <c r="M59" s="238">
        <v>50</v>
      </c>
      <c r="N59" s="242"/>
      <c r="O59" s="221">
        <v>20</v>
      </c>
      <c r="P59" s="238">
        <v>20</v>
      </c>
      <c r="Q59" s="241"/>
      <c r="R59" s="221"/>
      <c r="S59" s="238"/>
      <c r="T59" s="242"/>
      <c r="U59" s="221"/>
      <c r="V59" s="238"/>
      <c r="W59" s="242"/>
      <c r="X59" s="221"/>
      <c r="Y59" s="238"/>
      <c r="Z59" s="265"/>
      <c r="AA59" s="231">
        <f t="shared" si="8"/>
        <v>150</v>
      </c>
      <c r="AB59" s="226">
        <f t="shared" si="8"/>
        <v>200</v>
      </c>
      <c r="AC59" s="244"/>
    </row>
    <row r="60" spans="1:29" s="322" customFormat="1" ht="13.5" customHeight="1" x14ac:dyDescent="0.2">
      <c r="A60" s="211" t="s">
        <v>128</v>
      </c>
      <c r="B60" s="258" t="s">
        <v>89</v>
      </c>
      <c r="C60" s="319">
        <f>SUM(C57:C59)</f>
        <v>0</v>
      </c>
      <c r="D60" s="298">
        <f>SUM(D57:D59)</f>
        <v>0</v>
      </c>
      <c r="E60" s="320"/>
      <c r="F60" s="319">
        <f>SUM(F57:F59)</f>
        <v>4850</v>
      </c>
      <c r="G60" s="296">
        <f>SUM(G57:G59)</f>
        <v>5020</v>
      </c>
      <c r="H60" s="299"/>
      <c r="I60" s="319">
        <f>SUM(I57:I59)</f>
        <v>30</v>
      </c>
      <c r="J60" s="296">
        <f>SUM(J57:J59)</f>
        <v>1180</v>
      </c>
      <c r="K60" s="320"/>
      <c r="L60" s="319">
        <f>SUM(L57:L59)</f>
        <v>50</v>
      </c>
      <c r="M60" s="296">
        <f>SUM(M57:M59)</f>
        <v>50</v>
      </c>
      <c r="N60" s="321"/>
      <c r="O60" s="319">
        <f>SUM(O57:O59)</f>
        <v>820</v>
      </c>
      <c r="P60" s="296">
        <f>SUM(P57:P59)</f>
        <v>1370</v>
      </c>
      <c r="Q60" s="320"/>
      <c r="R60" s="319">
        <f>SUM(R57:R59)</f>
        <v>1200</v>
      </c>
      <c r="S60" s="296">
        <f>SUM(S57:S59)</f>
        <v>3000</v>
      </c>
      <c r="T60" s="321"/>
      <c r="U60" s="319">
        <f>SUM(U57:U59)</f>
        <v>1000</v>
      </c>
      <c r="V60" s="296">
        <f>SUM(V57:V59)</f>
        <v>2100</v>
      </c>
      <c r="W60" s="321"/>
      <c r="X60" s="319">
        <v>0</v>
      </c>
      <c r="Y60" s="296">
        <f>SUM(Y57:Y59)</f>
        <v>0</v>
      </c>
      <c r="Z60" s="300"/>
      <c r="AA60" s="291">
        <f>SUM(AA57:AA59)</f>
        <v>7950</v>
      </c>
      <c r="AB60" s="296">
        <f>SUM(AB57:AB59)</f>
        <v>12720</v>
      </c>
      <c r="AC60" s="297"/>
    </row>
    <row r="61" spans="1:29" s="322" customFormat="1" ht="13.5" customHeight="1" x14ac:dyDescent="0.2">
      <c r="A61" s="211" t="s">
        <v>129</v>
      </c>
      <c r="B61" s="258" t="s">
        <v>90</v>
      </c>
      <c r="C61" s="319">
        <f>+C56+C60</f>
        <v>0</v>
      </c>
      <c r="D61" s="298">
        <f>+D56+D60</f>
        <v>0</v>
      </c>
      <c r="E61" s="320"/>
      <c r="F61" s="319">
        <f>+F56+F60</f>
        <v>35696</v>
      </c>
      <c r="G61" s="296">
        <f>+G56+G60</f>
        <v>38464</v>
      </c>
      <c r="H61" s="299"/>
      <c r="I61" s="319">
        <f>+I56+I60</f>
        <v>31876</v>
      </c>
      <c r="J61" s="296">
        <f>+J56+J60</f>
        <v>35709</v>
      </c>
      <c r="K61" s="320"/>
      <c r="L61" s="319">
        <f>+L56+L60</f>
        <v>23826</v>
      </c>
      <c r="M61" s="296">
        <f>+M56+M60</f>
        <v>25356</v>
      </c>
      <c r="N61" s="321"/>
      <c r="O61" s="319">
        <f>+O56+O60</f>
        <v>14686</v>
      </c>
      <c r="P61" s="296">
        <f>+P56+P60</f>
        <v>16296</v>
      </c>
      <c r="Q61" s="320"/>
      <c r="R61" s="319">
        <f>+R56+R60</f>
        <v>6131</v>
      </c>
      <c r="S61" s="296">
        <f>+S56+S60</f>
        <v>7582</v>
      </c>
      <c r="T61" s="321"/>
      <c r="U61" s="319">
        <f>+U56+U60</f>
        <v>25873</v>
      </c>
      <c r="V61" s="296">
        <f>+V56+V60</f>
        <v>29493</v>
      </c>
      <c r="W61" s="321"/>
      <c r="X61" s="319">
        <f>+X56+X60</f>
        <v>0</v>
      </c>
      <c r="Y61" s="296">
        <f>+Y56+Y60</f>
        <v>0</v>
      </c>
      <c r="Z61" s="300"/>
      <c r="AA61" s="291">
        <f>+AA56+AA60</f>
        <v>138088</v>
      </c>
      <c r="AB61" s="296">
        <f>+AB56+AB60</f>
        <v>152900</v>
      </c>
      <c r="AC61" s="297"/>
    </row>
    <row r="62" spans="1:29" s="322" customFormat="1" ht="13.5" customHeight="1" x14ac:dyDescent="0.2">
      <c r="A62" s="211" t="s">
        <v>130</v>
      </c>
      <c r="B62" s="258" t="s">
        <v>91</v>
      </c>
      <c r="C62" s="319">
        <f>+SUM(C63:C67)</f>
        <v>0</v>
      </c>
      <c r="D62" s="319">
        <f>+SUM(D63:D67)</f>
        <v>0</v>
      </c>
      <c r="E62" s="320"/>
      <c r="F62" s="319">
        <f>+SUM(F63:F67)</f>
        <v>5545</v>
      </c>
      <c r="G62" s="296">
        <f>+SUM(G63:G67)</f>
        <v>6085</v>
      </c>
      <c r="H62" s="299"/>
      <c r="I62" s="319">
        <f>+SUM(I63:I67)</f>
        <v>5363</v>
      </c>
      <c r="J62" s="296">
        <f>+SUM(J63:J67)</f>
        <v>5979</v>
      </c>
      <c r="K62" s="320"/>
      <c r="L62" s="319">
        <f>+SUM(L63:L67)</f>
        <v>3768</v>
      </c>
      <c r="M62" s="296">
        <f>+SUM(M63:M67)</f>
        <v>4154</v>
      </c>
      <c r="N62" s="321"/>
      <c r="O62" s="319">
        <f>+SUM(O63:O67)</f>
        <v>2355</v>
      </c>
      <c r="P62" s="296">
        <f>+SUM(P63:P67)</f>
        <v>2657</v>
      </c>
      <c r="Q62" s="320"/>
      <c r="R62" s="319">
        <f>+SUM(R63:R67)</f>
        <v>924</v>
      </c>
      <c r="S62" s="296">
        <f>+SUM(S63:S67)</f>
        <v>1125</v>
      </c>
      <c r="T62" s="321"/>
      <c r="U62" s="319">
        <f>+SUM(U63:U67)</f>
        <v>4051</v>
      </c>
      <c r="V62" s="296">
        <f>+SUM(V63:V67)</f>
        <v>4722</v>
      </c>
      <c r="W62" s="321"/>
      <c r="X62" s="319">
        <f>+SUM(X63:X67)</f>
        <v>0</v>
      </c>
      <c r="Y62" s="296">
        <f>+SUM(Y63:Y67)</f>
        <v>0</v>
      </c>
      <c r="Z62" s="300"/>
      <c r="AA62" s="291">
        <f>+SUM(AA63:AA67)</f>
        <v>22006</v>
      </c>
      <c r="AB62" s="296">
        <f>+SUM(AB63:AB67)</f>
        <v>24722</v>
      </c>
      <c r="AC62" s="297"/>
    </row>
    <row r="63" spans="1:29" ht="13.5" customHeight="1" x14ac:dyDescent="0.2">
      <c r="A63" s="212" t="s">
        <v>130</v>
      </c>
      <c r="B63" s="259" t="s">
        <v>229</v>
      </c>
      <c r="C63" s="221"/>
      <c r="D63" s="226"/>
      <c r="E63" s="229"/>
      <c r="F63" s="221">
        <v>4590</v>
      </c>
      <c r="G63" s="226">
        <v>4975</v>
      </c>
      <c r="H63" s="227"/>
      <c r="I63" s="221">
        <v>4140</v>
      </c>
      <c r="J63" s="226">
        <v>4642</v>
      </c>
      <c r="K63" s="229"/>
      <c r="L63" s="221">
        <v>2944</v>
      </c>
      <c r="M63" s="226">
        <v>3204</v>
      </c>
      <c r="N63" s="230"/>
      <c r="O63" s="221">
        <v>1874</v>
      </c>
      <c r="P63" s="226">
        <v>2093</v>
      </c>
      <c r="Q63" s="229"/>
      <c r="R63" s="221">
        <v>788</v>
      </c>
      <c r="S63" s="226">
        <v>969</v>
      </c>
      <c r="T63" s="230"/>
      <c r="U63" s="221">
        <v>3234</v>
      </c>
      <c r="V63" s="226">
        <v>3705</v>
      </c>
      <c r="W63" s="230"/>
      <c r="X63" s="221"/>
      <c r="Y63" s="226"/>
      <c r="Z63" s="263"/>
      <c r="AA63" s="231">
        <f t="shared" ref="AA63:AB70" si="9">+C63+F63+I63+L63+O63+R63+U63+X63</f>
        <v>17570</v>
      </c>
      <c r="AB63" s="226">
        <f t="shared" si="9"/>
        <v>19588</v>
      </c>
      <c r="AC63" s="232"/>
    </row>
    <row r="64" spans="1:29" ht="13.5" customHeight="1" x14ac:dyDescent="0.2">
      <c r="A64" s="213" t="s">
        <v>130</v>
      </c>
      <c r="B64" s="219" t="s">
        <v>230</v>
      </c>
      <c r="C64" s="221"/>
      <c r="D64" s="216"/>
      <c r="E64" s="222"/>
      <c r="F64" s="221">
        <v>884</v>
      </c>
      <c r="G64" s="216">
        <v>1032</v>
      </c>
      <c r="H64" s="220"/>
      <c r="I64" s="221">
        <v>1137</v>
      </c>
      <c r="J64" s="216">
        <v>1251</v>
      </c>
      <c r="K64" s="222"/>
      <c r="L64" s="221">
        <v>758</v>
      </c>
      <c r="M64" s="216">
        <v>884</v>
      </c>
      <c r="N64" s="223"/>
      <c r="O64" s="221">
        <v>442</v>
      </c>
      <c r="P64" s="216">
        <v>516</v>
      </c>
      <c r="Q64" s="222"/>
      <c r="R64" s="221">
        <v>127</v>
      </c>
      <c r="S64" s="216">
        <v>147</v>
      </c>
      <c r="T64" s="223"/>
      <c r="U64" s="221">
        <v>758</v>
      </c>
      <c r="V64" s="216">
        <v>958</v>
      </c>
      <c r="W64" s="223"/>
      <c r="X64" s="221"/>
      <c r="Y64" s="216"/>
      <c r="Z64" s="264"/>
      <c r="AA64" s="231">
        <f t="shared" si="9"/>
        <v>4106</v>
      </c>
      <c r="AB64" s="226">
        <f t="shared" si="9"/>
        <v>4788</v>
      </c>
      <c r="AC64" s="217"/>
    </row>
    <row r="65" spans="1:29" ht="13.5" customHeight="1" x14ac:dyDescent="0.2">
      <c r="A65" s="213" t="s">
        <v>130</v>
      </c>
      <c r="B65" s="219" t="s">
        <v>231</v>
      </c>
      <c r="C65" s="221"/>
      <c r="D65" s="216"/>
      <c r="E65" s="222"/>
      <c r="F65" s="221"/>
      <c r="G65" s="216"/>
      <c r="H65" s="220"/>
      <c r="I65" s="221"/>
      <c r="J65" s="216"/>
      <c r="K65" s="222"/>
      <c r="L65" s="221"/>
      <c r="M65" s="216"/>
      <c r="N65" s="223"/>
      <c r="O65" s="221"/>
      <c r="P65" s="216"/>
      <c r="Q65" s="222"/>
      <c r="R65" s="221"/>
      <c r="S65" s="216"/>
      <c r="T65" s="223"/>
      <c r="U65" s="221"/>
      <c r="V65" s="216"/>
      <c r="W65" s="223"/>
      <c r="X65" s="221"/>
      <c r="Y65" s="216"/>
      <c r="Z65" s="264"/>
      <c r="AA65" s="231">
        <f t="shared" si="9"/>
        <v>0</v>
      </c>
      <c r="AB65" s="226">
        <f t="shared" si="9"/>
        <v>0</v>
      </c>
      <c r="AC65" s="217"/>
    </row>
    <row r="66" spans="1:29" ht="12.75" x14ac:dyDescent="0.2">
      <c r="A66" s="213" t="s">
        <v>130</v>
      </c>
      <c r="B66" s="219" t="s">
        <v>334</v>
      </c>
      <c r="C66" s="221"/>
      <c r="D66" s="216"/>
      <c r="E66" s="222"/>
      <c r="F66" s="221"/>
      <c r="G66" s="216"/>
      <c r="H66" s="220"/>
      <c r="I66" s="221"/>
      <c r="J66" s="216"/>
      <c r="K66" s="222"/>
      <c r="L66" s="221"/>
      <c r="M66" s="216"/>
      <c r="N66" s="223"/>
      <c r="O66" s="221"/>
      <c r="P66" s="216"/>
      <c r="Q66" s="222"/>
      <c r="R66" s="221"/>
      <c r="S66" s="216"/>
      <c r="T66" s="223"/>
      <c r="U66" s="221"/>
      <c r="V66" s="216"/>
      <c r="W66" s="223"/>
      <c r="X66" s="221"/>
      <c r="Y66" s="216"/>
      <c r="Z66" s="264"/>
      <c r="AA66" s="231">
        <f t="shared" si="9"/>
        <v>0</v>
      </c>
      <c r="AB66" s="226">
        <f t="shared" si="9"/>
        <v>0</v>
      </c>
      <c r="AC66" s="217"/>
    </row>
    <row r="67" spans="1:29" ht="13.5" customHeight="1" x14ac:dyDescent="0.2">
      <c r="A67" s="213" t="s">
        <v>130</v>
      </c>
      <c r="B67" s="219" t="s">
        <v>232</v>
      </c>
      <c r="C67" s="221"/>
      <c r="D67" s="216"/>
      <c r="E67" s="222"/>
      <c r="F67" s="221">
        <v>71</v>
      </c>
      <c r="G67" s="216">
        <v>78</v>
      </c>
      <c r="H67" s="220"/>
      <c r="I67" s="221">
        <v>86</v>
      </c>
      <c r="J67" s="216">
        <v>86</v>
      </c>
      <c r="K67" s="222"/>
      <c r="L67" s="221">
        <v>66</v>
      </c>
      <c r="M67" s="216">
        <v>66</v>
      </c>
      <c r="N67" s="223"/>
      <c r="O67" s="221">
        <v>39</v>
      </c>
      <c r="P67" s="216">
        <v>48</v>
      </c>
      <c r="Q67" s="222"/>
      <c r="R67" s="221">
        <v>9</v>
      </c>
      <c r="S67" s="216">
        <v>9</v>
      </c>
      <c r="T67" s="223"/>
      <c r="U67" s="221">
        <v>59</v>
      </c>
      <c r="V67" s="216">
        <v>59</v>
      </c>
      <c r="W67" s="223"/>
      <c r="X67" s="221"/>
      <c r="Y67" s="216"/>
      <c r="Z67" s="264"/>
      <c r="AA67" s="231">
        <f t="shared" si="9"/>
        <v>330</v>
      </c>
      <c r="AB67" s="226">
        <f t="shared" si="9"/>
        <v>346</v>
      </c>
      <c r="AC67" s="217"/>
    </row>
    <row r="68" spans="1:29" ht="12" customHeight="1" x14ac:dyDescent="0.2">
      <c r="A68" s="208" t="s">
        <v>174</v>
      </c>
      <c r="B68" s="256" t="s">
        <v>175</v>
      </c>
      <c r="C68" s="221"/>
      <c r="D68" s="226"/>
      <c r="E68" s="229"/>
      <c r="F68" s="221">
        <v>114</v>
      </c>
      <c r="G68" s="226">
        <v>121</v>
      </c>
      <c r="H68" s="227"/>
      <c r="I68" s="221">
        <v>101</v>
      </c>
      <c r="J68" s="226">
        <v>107</v>
      </c>
      <c r="K68" s="229"/>
      <c r="L68" s="221">
        <v>19</v>
      </c>
      <c r="M68" s="226">
        <v>35</v>
      </c>
      <c r="N68" s="230"/>
      <c r="O68" s="221">
        <v>16</v>
      </c>
      <c r="P68" s="226">
        <v>17</v>
      </c>
      <c r="Q68" s="229"/>
      <c r="R68" s="221"/>
      <c r="S68" s="226"/>
      <c r="T68" s="230"/>
      <c r="U68" s="221">
        <v>1000</v>
      </c>
      <c r="V68" s="226">
        <v>1060</v>
      </c>
      <c r="W68" s="230"/>
      <c r="X68" s="221"/>
      <c r="Y68" s="226"/>
      <c r="Z68" s="263"/>
      <c r="AA68" s="231">
        <f t="shared" si="9"/>
        <v>1250</v>
      </c>
      <c r="AB68" s="226">
        <f t="shared" si="9"/>
        <v>1340</v>
      </c>
      <c r="AC68" s="232"/>
    </row>
    <row r="69" spans="1:29" ht="15.75" customHeight="1" x14ac:dyDescent="0.2">
      <c r="A69" s="209" t="s">
        <v>176</v>
      </c>
      <c r="B69" s="218" t="s">
        <v>285</v>
      </c>
      <c r="C69" s="221"/>
      <c r="D69" s="216"/>
      <c r="E69" s="222"/>
      <c r="F69" s="221">
        <v>490</v>
      </c>
      <c r="G69" s="216">
        <v>859</v>
      </c>
      <c r="H69" s="220"/>
      <c r="I69" s="221">
        <v>689</v>
      </c>
      <c r="J69" s="216">
        <v>1118</v>
      </c>
      <c r="K69" s="222"/>
      <c r="L69" s="221">
        <v>95</v>
      </c>
      <c r="M69" s="216">
        <v>515</v>
      </c>
      <c r="N69" s="223"/>
      <c r="O69" s="221">
        <v>3108</v>
      </c>
      <c r="P69" s="216">
        <v>3769</v>
      </c>
      <c r="Q69" s="222"/>
      <c r="R69" s="221">
        <v>2457</v>
      </c>
      <c r="S69" s="216">
        <v>2752</v>
      </c>
      <c r="T69" s="223"/>
      <c r="U69" s="221">
        <v>143</v>
      </c>
      <c r="V69" s="216">
        <v>438</v>
      </c>
      <c r="W69" s="223"/>
      <c r="X69" s="221"/>
      <c r="Y69" s="216"/>
      <c r="Z69" s="264"/>
      <c r="AA69" s="231">
        <f t="shared" si="9"/>
        <v>6982</v>
      </c>
      <c r="AB69" s="226">
        <f t="shared" si="9"/>
        <v>9451</v>
      </c>
      <c r="AC69" s="217"/>
    </row>
    <row r="70" spans="1:29" ht="13.5" customHeight="1" x14ac:dyDescent="0.2">
      <c r="A70" s="210" t="s">
        <v>178</v>
      </c>
      <c r="B70" s="257" t="s">
        <v>179</v>
      </c>
      <c r="C70" s="221"/>
      <c r="D70" s="238"/>
      <c r="E70" s="241"/>
      <c r="F70" s="221"/>
      <c r="G70" s="238"/>
      <c r="H70" s="239"/>
      <c r="I70" s="221"/>
      <c r="J70" s="238"/>
      <c r="K70" s="241"/>
      <c r="L70" s="221"/>
      <c r="M70" s="238"/>
      <c r="N70" s="242"/>
      <c r="O70" s="221"/>
      <c r="P70" s="238"/>
      <c r="Q70" s="241"/>
      <c r="R70" s="221"/>
      <c r="S70" s="238"/>
      <c r="T70" s="242"/>
      <c r="U70" s="221"/>
      <c r="V70" s="238"/>
      <c r="W70" s="242"/>
      <c r="X70" s="221"/>
      <c r="Y70" s="238"/>
      <c r="Z70" s="265"/>
      <c r="AA70" s="231">
        <f t="shared" si="9"/>
        <v>0</v>
      </c>
      <c r="AB70" s="226">
        <f t="shared" si="9"/>
        <v>0</v>
      </c>
      <c r="AC70" s="244"/>
    </row>
    <row r="71" spans="1:29" s="322" customFormat="1" ht="13.5" customHeight="1" x14ac:dyDescent="0.2">
      <c r="A71" s="211" t="s">
        <v>131</v>
      </c>
      <c r="B71" s="258" t="s">
        <v>92</v>
      </c>
      <c r="C71" s="319">
        <f>SUM(C68:C70)</f>
        <v>0</v>
      </c>
      <c r="D71" s="298">
        <f>SUM(D68:D70)</f>
        <v>0</v>
      </c>
      <c r="E71" s="320"/>
      <c r="F71" s="319">
        <f>SUM(F68:F70)</f>
        <v>604</v>
      </c>
      <c r="G71" s="296">
        <f>SUM(G68:G70)</f>
        <v>980</v>
      </c>
      <c r="H71" s="299"/>
      <c r="I71" s="319">
        <f>SUM(I68:I70)</f>
        <v>790</v>
      </c>
      <c r="J71" s="296">
        <f>SUM(J68:J70)</f>
        <v>1225</v>
      </c>
      <c r="K71" s="320"/>
      <c r="L71" s="319">
        <f>SUM(L68:L70)</f>
        <v>114</v>
      </c>
      <c r="M71" s="296">
        <f>SUM(M68:M70)</f>
        <v>550</v>
      </c>
      <c r="N71" s="321"/>
      <c r="O71" s="319">
        <f>SUM(O68:O70)</f>
        <v>3124</v>
      </c>
      <c r="P71" s="296">
        <f>SUM(P68:P70)</f>
        <v>3786</v>
      </c>
      <c r="Q71" s="320"/>
      <c r="R71" s="319">
        <f>SUM(R68:R70)</f>
        <v>2457</v>
      </c>
      <c r="S71" s="296">
        <f>SUM(S68:S70)</f>
        <v>2752</v>
      </c>
      <c r="T71" s="321"/>
      <c r="U71" s="319">
        <f>SUM(U68:U70)</f>
        <v>1143</v>
      </c>
      <c r="V71" s="296">
        <f>SUM(V68:V70)</f>
        <v>1498</v>
      </c>
      <c r="W71" s="321"/>
      <c r="X71" s="319">
        <v>0</v>
      </c>
      <c r="Y71" s="296">
        <f>SUM(Y68:Y70)</f>
        <v>0</v>
      </c>
      <c r="Z71" s="300"/>
      <c r="AA71" s="291">
        <f>SUM(AA68:AA70)</f>
        <v>8232</v>
      </c>
      <c r="AB71" s="296">
        <f>SUM(AB68:AB70)</f>
        <v>10791</v>
      </c>
      <c r="AC71" s="297"/>
    </row>
    <row r="72" spans="1:29" ht="13.5" customHeight="1" x14ac:dyDescent="0.2">
      <c r="A72" s="208" t="s">
        <v>180</v>
      </c>
      <c r="B72" s="256" t="s">
        <v>181</v>
      </c>
      <c r="C72" s="221"/>
      <c r="D72" s="226"/>
      <c r="E72" s="229"/>
      <c r="F72" s="221">
        <v>55</v>
      </c>
      <c r="G72" s="226">
        <v>80</v>
      </c>
      <c r="H72" s="227"/>
      <c r="I72" s="221">
        <v>29</v>
      </c>
      <c r="J72" s="226">
        <v>31</v>
      </c>
      <c r="K72" s="229"/>
      <c r="L72" s="221">
        <v>954</v>
      </c>
      <c r="M72" s="226">
        <v>1050</v>
      </c>
      <c r="N72" s="230"/>
      <c r="O72" s="221">
        <v>40</v>
      </c>
      <c r="P72" s="226">
        <v>42</v>
      </c>
      <c r="Q72" s="229"/>
      <c r="R72" s="221"/>
      <c r="S72" s="226"/>
      <c r="T72" s="230"/>
      <c r="U72" s="221">
        <v>24</v>
      </c>
      <c r="V72" s="226">
        <v>25</v>
      </c>
      <c r="W72" s="230"/>
      <c r="X72" s="221"/>
      <c r="Y72" s="226"/>
      <c r="Z72" s="263"/>
      <c r="AA72" s="231">
        <f t="shared" ref="AA72:AB73" si="10">+C72+F72+I72+L72+O72+R72+U72+X72</f>
        <v>1102</v>
      </c>
      <c r="AB72" s="226">
        <f t="shared" si="10"/>
        <v>1228</v>
      </c>
      <c r="AC72" s="232"/>
    </row>
    <row r="73" spans="1:29" ht="13.5" customHeight="1" x14ac:dyDescent="0.2">
      <c r="A73" s="210" t="s">
        <v>182</v>
      </c>
      <c r="B73" s="257" t="s">
        <v>183</v>
      </c>
      <c r="C73" s="221"/>
      <c r="D73" s="238"/>
      <c r="E73" s="241"/>
      <c r="F73" s="221">
        <v>123</v>
      </c>
      <c r="G73" s="238">
        <v>130</v>
      </c>
      <c r="H73" s="239"/>
      <c r="I73" s="221">
        <v>59</v>
      </c>
      <c r="J73" s="238">
        <v>63</v>
      </c>
      <c r="K73" s="241"/>
      <c r="L73" s="221">
        <v>34</v>
      </c>
      <c r="M73" s="238">
        <v>36</v>
      </c>
      <c r="N73" s="242"/>
      <c r="O73" s="221">
        <v>59</v>
      </c>
      <c r="P73" s="238">
        <v>63</v>
      </c>
      <c r="Q73" s="241"/>
      <c r="R73" s="221">
        <v>48</v>
      </c>
      <c r="S73" s="238">
        <v>51</v>
      </c>
      <c r="T73" s="242"/>
      <c r="U73" s="221">
        <v>48</v>
      </c>
      <c r="V73" s="238">
        <v>51</v>
      </c>
      <c r="W73" s="242"/>
      <c r="X73" s="221"/>
      <c r="Y73" s="238"/>
      <c r="Z73" s="265"/>
      <c r="AA73" s="231">
        <f t="shared" si="10"/>
        <v>371</v>
      </c>
      <c r="AB73" s="226">
        <f t="shared" si="10"/>
        <v>394</v>
      </c>
      <c r="AC73" s="244"/>
    </row>
    <row r="74" spans="1:29" s="322" customFormat="1" ht="13.5" customHeight="1" x14ac:dyDescent="0.2">
      <c r="A74" s="211" t="s">
        <v>132</v>
      </c>
      <c r="B74" s="258" t="s">
        <v>93</v>
      </c>
      <c r="C74" s="319">
        <f>SUM(C72:C73)</f>
        <v>0</v>
      </c>
      <c r="D74" s="298">
        <f>SUM(D72:D73)</f>
        <v>0</v>
      </c>
      <c r="E74" s="320"/>
      <c r="F74" s="319">
        <f>SUM(F72:F73)</f>
        <v>178</v>
      </c>
      <c r="G74" s="296">
        <f>SUM(G72:G73)</f>
        <v>210</v>
      </c>
      <c r="H74" s="299"/>
      <c r="I74" s="319">
        <f>SUM(I72:I73)</f>
        <v>88</v>
      </c>
      <c r="J74" s="296">
        <f>SUM(J72:J73)</f>
        <v>94</v>
      </c>
      <c r="K74" s="320"/>
      <c r="L74" s="319">
        <f>SUM(L72:L73)</f>
        <v>988</v>
      </c>
      <c r="M74" s="296">
        <f>SUM(M72:M73)</f>
        <v>1086</v>
      </c>
      <c r="N74" s="321"/>
      <c r="O74" s="319">
        <f>SUM(O72:O73)</f>
        <v>99</v>
      </c>
      <c r="P74" s="296">
        <f>SUM(P72:P73)</f>
        <v>105</v>
      </c>
      <c r="Q74" s="320"/>
      <c r="R74" s="319">
        <f>SUM(R72:R73)</f>
        <v>48</v>
      </c>
      <c r="S74" s="296">
        <f>SUM(S72:S73)</f>
        <v>51</v>
      </c>
      <c r="T74" s="321"/>
      <c r="U74" s="319">
        <f>SUM(U72:U73)</f>
        <v>72</v>
      </c>
      <c r="V74" s="296">
        <f>SUM(V72:V73)</f>
        <v>76</v>
      </c>
      <c r="W74" s="321"/>
      <c r="X74" s="319">
        <v>0</v>
      </c>
      <c r="Y74" s="296">
        <f>SUM(Y72:Y73)</f>
        <v>0</v>
      </c>
      <c r="Z74" s="300"/>
      <c r="AA74" s="291">
        <f>SUM(AA72:AA73)</f>
        <v>1473</v>
      </c>
      <c r="AB74" s="296">
        <f>SUM(AB72:AB73)</f>
        <v>1622</v>
      </c>
      <c r="AC74" s="297"/>
    </row>
    <row r="75" spans="1:29" ht="13.5" customHeight="1" x14ac:dyDescent="0.2">
      <c r="A75" s="208" t="s">
        <v>184</v>
      </c>
      <c r="B75" s="256" t="s">
        <v>185</v>
      </c>
      <c r="C75" s="221"/>
      <c r="D75" s="226"/>
      <c r="E75" s="229"/>
      <c r="F75" s="221">
        <f>F76+F77+F78</f>
        <v>853</v>
      </c>
      <c r="G75" s="226">
        <f t="shared" ref="G75:Z75" si="11">G76+G77+G78</f>
        <v>545</v>
      </c>
      <c r="H75" s="227">
        <f t="shared" si="11"/>
        <v>0</v>
      </c>
      <c r="I75" s="221">
        <f t="shared" si="11"/>
        <v>1038</v>
      </c>
      <c r="J75" s="226">
        <f t="shared" si="11"/>
        <v>661</v>
      </c>
      <c r="K75" s="229">
        <f t="shared" si="11"/>
        <v>0</v>
      </c>
      <c r="L75" s="221">
        <f t="shared" si="11"/>
        <v>855</v>
      </c>
      <c r="M75" s="226">
        <f t="shared" si="11"/>
        <v>545</v>
      </c>
      <c r="N75" s="230">
        <f t="shared" si="11"/>
        <v>0</v>
      </c>
      <c r="O75" s="221">
        <f t="shared" si="11"/>
        <v>968</v>
      </c>
      <c r="P75" s="226">
        <f t="shared" si="11"/>
        <v>615</v>
      </c>
      <c r="Q75" s="229">
        <f t="shared" si="11"/>
        <v>0</v>
      </c>
      <c r="R75" s="221">
        <f t="shared" si="11"/>
        <v>0</v>
      </c>
      <c r="S75" s="226">
        <f t="shared" si="11"/>
        <v>0</v>
      </c>
      <c r="T75" s="230">
        <f t="shared" si="11"/>
        <v>0</v>
      </c>
      <c r="U75" s="221">
        <f t="shared" si="11"/>
        <v>318</v>
      </c>
      <c r="V75" s="226">
        <f t="shared" si="11"/>
        <v>194</v>
      </c>
      <c r="W75" s="230">
        <f t="shared" si="11"/>
        <v>0</v>
      </c>
      <c r="X75" s="221">
        <f t="shared" si="11"/>
        <v>0</v>
      </c>
      <c r="Y75" s="226">
        <f t="shared" si="11"/>
        <v>0</v>
      </c>
      <c r="Z75" s="263">
        <f t="shared" si="11"/>
        <v>0</v>
      </c>
      <c r="AA75" s="231">
        <f t="shared" ref="AA75:AB81" si="12">+C75+F75+I75+L75+O75+R75+U75+X75</f>
        <v>4032</v>
      </c>
      <c r="AB75" s="226">
        <f t="shared" si="12"/>
        <v>2560</v>
      </c>
      <c r="AC75" s="232"/>
    </row>
    <row r="76" spans="1:29" ht="13.5" customHeight="1" x14ac:dyDescent="0.2">
      <c r="A76" s="212" t="s">
        <v>415</v>
      </c>
      <c r="B76" s="765" t="s">
        <v>416</v>
      </c>
      <c r="C76" s="221"/>
      <c r="D76" s="226"/>
      <c r="E76" s="229"/>
      <c r="F76" s="221">
        <v>88</v>
      </c>
      <c r="G76" s="226">
        <v>213</v>
      </c>
      <c r="H76" s="227"/>
      <c r="I76" s="221">
        <v>107</v>
      </c>
      <c r="J76" s="226">
        <v>258</v>
      </c>
      <c r="K76" s="229"/>
      <c r="L76" s="221">
        <v>88</v>
      </c>
      <c r="M76" s="226">
        <v>213</v>
      </c>
      <c r="N76" s="230"/>
      <c r="O76" s="221">
        <v>100</v>
      </c>
      <c r="P76" s="226">
        <v>240</v>
      </c>
      <c r="Q76" s="229"/>
      <c r="R76" s="221"/>
      <c r="S76" s="226"/>
      <c r="T76" s="230"/>
      <c r="U76" s="221">
        <v>32</v>
      </c>
      <c r="V76" s="226">
        <v>76</v>
      </c>
      <c r="W76" s="230"/>
      <c r="X76" s="221"/>
      <c r="Y76" s="226"/>
      <c r="Z76" s="263"/>
      <c r="AA76" s="231">
        <f t="shared" si="12"/>
        <v>415</v>
      </c>
      <c r="AB76" s="226">
        <f t="shared" si="12"/>
        <v>1000</v>
      </c>
      <c r="AC76" s="232"/>
    </row>
    <row r="77" spans="1:29" ht="13.5" customHeight="1" x14ac:dyDescent="0.2">
      <c r="A77" s="212" t="s">
        <v>417</v>
      </c>
      <c r="B77" s="765" t="s">
        <v>418</v>
      </c>
      <c r="C77" s="221"/>
      <c r="D77" s="226"/>
      <c r="E77" s="229"/>
      <c r="F77" s="221">
        <v>700</v>
      </c>
      <c r="G77" s="226">
        <v>312</v>
      </c>
      <c r="H77" s="227"/>
      <c r="I77" s="221">
        <v>848</v>
      </c>
      <c r="J77" s="226">
        <v>378</v>
      </c>
      <c r="K77" s="229"/>
      <c r="L77" s="221">
        <v>700</v>
      </c>
      <c r="M77" s="226">
        <v>312</v>
      </c>
      <c r="N77" s="230"/>
      <c r="O77" s="221">
        <v>789</v>
      </c>
      <c r="P77" s="226">
        <v>352</v>
      </c>
      <c r="Q77" s="229"/>
      <c r="R77" s="221"/>
      <c r="S77" s="226"/>
      <c r="T77" s="230"/>
      <c r="U77" s="221">
        <v>250</v>
      </c>
      <c r="V77" s="226">
        <v>111</v>
      </c>
      <c r="W77" s="230"/>
      <c r="X77" s="221"/>
      <c r="Y77" s="226"/>
      <c r="Z77" s="263"/>
      <c r="AA77" s="231">
        <f t="shared" si="12"/>
        <v>3287</v>
      </c>
      <c r="AB77" s="226">
        <f t="shared" si="12"/>
        <v>1465</v>
      </c>
      <c r="AC77" s="232"/>
    </row>
    <row r="78" spans="1:29" ht="13.5" customHeight="1" x14ac:dyDescent="0.2">
      <c r="A78" s="212" t="s">
        <v>419</v>
      </c>
      <c r="B78" s="765" t="s">
        <v>420</v>
      </c>
      <c r="C78" s="221"/>
      <c r="D78" s="226"/>
      <c r="E78" s="229"/>
      <c r="F78" s="221">
        <v>65</v>
      </c>
      <c r="G78" s="226">
        <v>20</v>
      </c>
      <c r="H78" s="227"/>
      <c r="I78" s="221">
        <v>83</v>
      </c>
      <c r="J78" s="226">
        <v>25</v>
      </c>
      <c r="K78" s="229"/>
      <c r="L78" s="221">
        <v>67</v>
      </c>
      <c r="M78" s="226">
        <v>20</v>
      </c>
      <c r="N78" s="230"/>
      <c r="O78" s="221">
        <v>79</v>
      </c>
      <c r="P78" s="226">
        <v>23</v>
      </c>
      <c r="Q78" s="229"/>
      <c r="R78" s="221"/>
      <c r="S78" s="226"/>
      <c r="T78" s="230"/>
      <c r="U78" s="221">
        <v>36</v>
      </c>
      <c r="V78" s="226">
        <v>7</v>
      </c>
      <c r="W78" s="230"/>
      <c r="X78" s="221"/>
      <c r="Y78" s="226"/>
      <c r="Z78" s="263"/>
      <c r="AA78" s="231">
        <f t="shared" si="12"/>
        <v>330</v>
      </c>
      <c r="AB78" s="226">
        <f t="shared" si="12"/>
        <v>95</v>
      </c>
      <c r="AC78" s="232"/>
    </row>
    <row r="79" spans="1:29" ht="27.6" customHeight="1" x14ac:dyDescent="0.2">
      <c r="A79" s="209" t="s">
        <v>186</v>
      </c>
      <c r="B79" s="218" t="s">
        <v>385</v>
      </c>
      <c r="C79" s="221"/>
      <c r="D79" s="216"/>
      <c r="E79" s="222"/>
      <c r="F79" s="221"/>
      <c r="G79" s="216"/>
      <c r="H79" s="220"/>
      <c r="I79" s="221"/>
      <c r="J79" s="216"/>
      <c r="K79" s="222"/>
      <c r="L79" s="221">
        <v>135</v>
      </c>
      <c r="M79" s="216">
        <v>145</v>
      </c>
      <c r="N79" s="223"/>
      <c r="O79" s="221"/>
      <c r="P79" s="216"/>
      <c r="Q79" s="222"/>
      <c r="R79" s="221"/>
      <c r="S79" s="216"/>
      <c r="T79" s="223"/>
      <c r="U79" s="221">
        <v>3538</v>
      </c>
      <c r="V79" s="216">
        <v>3846</v>
      </c>
      <c r="W79" s="223"/>
      <c r="X79" s="221">
        <v>5407</v>
      </c>
      <c r="Y79" s="216">
        <v>7085</v>
      </c>
      <c r="Z79" s="264"/>
      <c r="AA79" s="231">
        <f t="shared" si="12"/>
        <v>9080</v>
      </c>
      <c r="AB79" s="226">
        <f t="shared" si="12"/>
        <v>11076</v>
      </c>
      <c r="AC79" s="217"/>
    </row>
    <row r="80" spans="1:29" ht="13.5" customHeight="1" x14ac:dyDescent="0.2">
      <c r="A80" s="209" t="s">
        <v>187</v>
      </c>
      <c r="B80" s="218" t="s">
        <v>188</v>
      </c>
      <c r="C80" s="221"/>
      <c r="D80" s="216"/>
      <c r="E80" s="222"/>
      <c r="F80" s="221"/>
      <c r="G80" s="216"/>
      <c r="H80" s="220"/>
      <c r="I80" s="221"/>
      <c r="J80" s="216"/>
      <c r="K80" s="222"/>
      <c r="L80" s="221"/>
      <c r="M80" s="216"/>
      <c r="N80" s="223"/>
      <c r="O80" s="221"/>
      <c r="P80" s="216"/>
      <c r="Q80" s="222"/>
      <c r="R80" s="221"/>
      <c r="S80" s="216"/>
      <c r="T80" s="223"/>
      <c r="U80" s="221"/>
      <c r="V80" s="216"/>
      <c r="W80" s="223"/>
      <c r="X80" s="221"/>
      <c r="Y80" s="216"/>
      <c r="Z80" s="264"/>
      <c r="AA80" s="231">
        <f t="shared" si="12"/>
        <v>0</v>
      </c>
      <c r="AB80" s="226">
        <f t="shared" si="12"/>
        <v>0</v>
      </c>
      <c r="AC80" s="217"/>
    </row>
    <row r="81" spans="1:29" ht="13.5" customHeight="1" x14ac:dyDescent="0.2">
      <c r="A81" s="209" t="s">
        <v>189</v>
      </c>
      <c r="B81" s="218" t="s">
        <v>190</v>
      </c>
      <c r="C81" s="221"/>
      <c r="D81" s="216"/>
      <c r="E81" s="222"/>
      <c r="F81" s="221">
        <v>746</v>
      </c>
      <c r="G81" s="216">
        <v>791</v>
      </c>
      <c r="H81" s="220"/>
      <c r="I81" s="221">
        <v>533</v>
      </c>
      <c r="J81" s="216">
        <v>565</v>
      </c>
      <c r="K81" s="222"/>
      <c r="L81" s="221"/>
      <c r="M81" s="216"/>
      <c r="N81" s="223"/>
      <c r="O81" s="221">
        <v>2550</v>
      </c>
      <c r="P81" s="216">
        <v>3000</v>
      </c>
      <c r="Q81" s="222"/>
      <c r="R81" s="221">
        <v>2850</v>
      </c>
      <c r="S81" s="216">
        <v>3000</v>
      </c>
      <c r="T81" s="223"/>
      <c r="U81" s="221"/>
      <c r="V81" s="216"/>
      <c r="W81" s="223"/>
      <c r="X81" s="221"/>
      <c r="Y81" s="216"/>
      <c r="Z81" s="264"/>
      <c r="AA81" s="231">
        <f t="shared" si="12"/>
        <v>6679</v>
      </c>
      <c r="AB81" s="226">
        <f t="shared" si="12"/>
        <v>7356</v>
      </c>
      <c r="AC81" s="217"/>
    </row>
    <row r="82" spans="1:29" ht="13.5" customHeight="1" x14ac:dyDescent="0.2">
      <c r="A82" s="209" t="s">
        <v>191</v>
      </c>
      <c r="B82" s="218" t="s">
        <v>192</v>
      </c>
      <c r="C82" s="221"/>
      <c r="D82" s="216"/>
      <c r="E82" s="222"/>
      <c r="F82" s="221"/>
      <c r="G82" s="216"/>
      <c r="H82" s="220"/>
      <c r="I82" s="221"/>
      <c r="J82" s="216"/>
      <c r="K82" s="222"/>
      <c r="L82" s="221"/>
      <c r="M82" s="216"/>
      <c r="N82" s="223"/>
      <c r="O82" s="221"/>
      <c r="P82" s="216"/>
      <c r="Q82" s="222"/>
      <c r="R82" s="221"/>
      <c r="S82" s="216"/>
      <c r="T82" s="223"/>
      <c r="U82" s="221"/>
      <c r="V82" s="216"/>
      <c r="W82" s="223"/>
      <c r="X82" s="221"/>
      <c r="Y82" s="216"/>
      <c r="Z82" s="264"/>
      <c r="AA82" s="224">
        <f>+SUM(AA83:AA84)</f>
        <v>0</v>
      </c>
      <c r="AB82" s="216">
        <f>+SUM(AB83:AB84)</f>
        <v>0</v>
      </c>
      <c r="AC82" s="217"/>
    </row>
    <row r="83" spans="1:29" ht="13.5" customHeight="1" x14ac:dyDescent="0.2">
      <c r="A83" s="213" t="s">
        <v>191</v>
      </c>
      <c r="B83" s="219" t="s">
        <v>233</v>
      </c>
      <c r="C83" s="221"/>
      <c r="D83" s="216"/>
      <c r="E83" s="222"/>
      <c r="F83" s="221"/>
      <c r="G83" s="216"/>
      <c r="H83" s="220"/>
      <c r="I83" s="221"/>
      <c r="J83" s="216"/>
      <c r="K83" s="222"/>
      <c r="L83" s="221"/>
      <c r="M83" s="216"/>
      <c r="N83" s="223"/>
      <c r="O83" s="221"/>
      <c r="P83" s="216"/>
      <c r="Q83" s="222"/>
      <c r="R83" s="221"/>
      <c r="S83" s="216"/>
      <c r="T83" s="223"/>
      <c r="U83" s="221"/>
      <c r="V83" s="216"/>
      <c r="W83" s="223"/>
      <c r="X83" s="221"/>
      <c r="Y83" s="216"/>
      <c r="Z83" s="264"/>
      <c r="AA83" s="231">
        <f t="shared" ref="AA83:AB86" si="13">+C83+F83+I83+L83+O83+R83+U83+X83</f>
        <v>0</v>
      </c>
      <c r="AB83" s="226">
        <f t="shared" si="13"/>
        <v>0</v>
      </c>
      <c r="AC83" s="217"/>
    </row>
    <row r="84" spans="1:29" ht="13.5" customHeight="1" x14ac:dyDescent="0.2">
      <c r="A84" s="213" t="s">
        <v>191</v>
      </c>
      <c r="B84" s="219" t="s">
        <v>234</v>
      </c>
      <c r="C84" s="221"/>
      <c r="D84" s="216"/>
      <c r="E84" s="222"/>
      <c r="F84" s="221"/>
      <c r="G84" s="216"/>
      <c r="H84" s="220"/>
      <c r="I84" s="221"/>
      <c r="J84" s="216"/>
      <c r="K84" s="222"/>
      <c r="L84" s="221"/>
      <c r="M84" s="216"/>
      <c r="N84" s="223"/>
      <c r="O84" s="221"/>
      <c r="P84" s="216"/>
      <c r="Q84" s="222"/>
      <c r="R84" s="221"/>
      <c r="S84" s="216"/>
      <c r="T84" s="223"/>
      <c r="U84" s="221"/>
      <c r="V84" s="216"/>
      <c r="W84" s="223"/>
      <c r="X84" s="221"/>
      <c r="Y84" s="216"/>
      <c r="Z84" s="264"/>
      <c r="AA84" s="231">
        <f t="shared" si="13"/>
        <v>0</v>
      </c>
      <c r="AB84" s="226">
        <f t="shared" si="13"/>
        <v>0</v>
      </c>
      <c r="AC84" s="217"/>
    </row>
    <row r="85" spans="1:29" ht="13.5" customHeight="1" x14ac:dyDescent="0.2">
      <c r="A85" s="209" t="s">
        <v>193</v>
      </c>
      <c r="B85" s="218" t="s">
        <v>194</v>
      </c>
      <c r="C85" s="221"/>
      <c r="D85" s="216"/>
      <c r="E85" s="222"/>
      <c r="F85" s="221">
        <v>312</v>
      </c>
      <c r="G85" s="216">
        <v>632</v>
      </c>
      <c r="H85" s="220"/>
      <c r="I85" s="221"/>
      <c r="J85" s="216"/>
      <c r="K85" s="222"/>
      <c r="L85" s="221">
        <v>520</v>
      </c>
      <c r="M85" s="216">
        <v>850</v>
      </c>
      <c r="N85" s="223"/>
      <c r="O85" s="221">
        <v>68</v>
      </c>
      <c r="P85" s="216">
        <v>172</v>
      </c>
      <c r="Q85" s="222"/>
      <c r="R85" s="221"/>
      <c r="S85" s="216">
        <v>100</v>
      </c>
      <c r="T85" s="223"/>
      <c r="U85" s="221">
        <v>62</v>
      </c>
      <c r="V85" s="216">
        <v>566</v>
      </c>
      <c r="W85" s="223"/>
      <c r="X85" s="221"/>
      <c r="Y85" s="216"/>
      <c r="Z85" s="264"/>
      <c r="AA85" s="231">
        <f t="shared" si="13"/>
        <v>962</v>
      </c>
      <c r="AB85" s="226">
        <f t="shared" si="13"/>
        <v>2320</v>
      </c>
      <c r="AC85" s="217"/>
    </row>
    <row r="86" spans="1:29" ht="13.5" customHeight="1" x14ac:dyDescent="0.2">
      <c r="A86" s="210" t="s">
        <v>195</v>
      </c>
      <c r="B86" s="257" t="s">
        <v>284</v>
      </c>
      <c r="C86" s="221"/>
      <c r="D86" s="238"/>
      <c r="E86" s="241"/>
      <c r="F86" s="221">
        <v>2565</v>
      </c>
      <c r="G86" s="238">
        <v>2707</v>
      </c>
      <c r="H86" s="239"/>
      <c r="I86" s="221">
        <v>1384</v>
      </c>
      <c r="J86" s="238">
        <v>1421</v>
      </c>
      <c r="K86" s="241"/>
      <c r="L86" s="221">
        <v>1117</v>
      </c>
      <c r="M86" s="238">
        <v>1146</v>
      </c>
      <c r="N86" s="242"/>
      <c r="O86" s="221">
        <v>1615</v>
      </c>
      <c r="P86" s="238">
        <v>1669</v>
      </c>
      <c r="Q86" s="241"/>
      <c r="R86" s="221">
        <v>980</v>
      </c>
      <c r="S86" s="238">
        <v>906</v>
      </c>
      <c r="T86" s="242"/>
      <c r="U86" s="221">
        <v>399</v>
      </c>
      <c r="V86" s="238">
        <v>410</v>
      </c>
      <c r="W86" s="242"/>
      <c r="X86" s="221"/>
      <c r="Y86" s="238"/>
      <c r="Z86" s="265"/>
      <c r="AA86" s="231">
        <f t="shared" si="13"/>
        <v>8060</v>
      </c>
      <c r="AB86" s="226">
        <f t="shared" si="13"/>
        <v>8259</v>
      </c>
      <c r="AC86" s="244"/>
    </row>
    <row r="87" spans="1:29" s="322" customFormat="1" ht="13.5" customHeight="1" x14ac:dyDescent="0.2">
      <c r="A87" s="211" t="s">
        <v>133</v>
      </c>
      <c r="B87" s="258" t="s">
        <v>94</v>
      </c>
      <c r="C87" s="319">
        <f>+SUM(C75:C82,C85:C86)</f>
        <v>0</v>
      </c>
      <c r="D87" s="298">
        <f>+SUM(D75:D82,D85:D86)</f>
        <v>0</v>
      </c>
      <c r="E87" s="320"/>
      <c r="F87" s="319">
        <f>F75+F81+F85+F86+F79</f>
        <v>4476</v>
      </c>
      <c r="G87" s="296">
        <f>G75+G81+G85+G86+G79</f>
        <v>4675</v>
      </c>
      <c r="H87" s="299"/>
      <c r="I87" s="319">
        <f>I75+I81+I85+I86+I79</f>
        <v>2955</v>
      </c>
      <c r="J87" s="296">
        <f>J75+J81+J85+J86+J79</f>
        <v>2647</v>
      </c>
      <c r="K87" s="320"/>
      <c r="L87" s="319">
        <f>L75+L81+L85+L86+L79</f>
        <v>2627</v>
      </c>
      <c r="M87" s="296">
        <f>M75+M81+M85+M86+M79</f>
        <v>2686</v>
      </c>
      <c r="N87" s="321"/>
      <c r="O87" s="319">
        <f>O75+O81+O85+O86+O79</f>
        <v>5201</v>
      </c>
      <c r="P87" s="296">
        <f>P75+P81+P85+P86+P79</f>
        <v>5456</v>
      </c>
      <c r="Q87" s="320"/>
      <c r="R87" s="319">
        <f>R75+R81+R85+R86+R79</f>
        <v>3830</v>
      </c>
      <c r="S87" s="296">
        <f>S75+S81+S85+S86+S79</f>
        <v>4006</v>
      </c>
      <c r="T87" s="321"/>
      <c r="U87" s="319">
        <f>U75+U81+U85+U86+U79</f>
        <v>4317</v>
      </c>
      <c r="V87" s="296">
        <f>V75+V81+V85+V86+V79</f>
        <v>5016</v>
      </c>
      <c r="W87" s="321"/>
      <c r="X87" s="319">
        <f>X75+X81+X85+X86+X79</f>
        <v>5407</v>
      </c>
      <c r="Y87" s="296">
        <f>Y75+Y81+Y85+Y86+Y79</f>
        <v>7085</v>
      </c>
      <c r="Z87" s="300"/>
      <c r="AA87" s="291">
        <f>AA75+AA81+AA85+AA86+AA79</f>
        <v>28813</v>
      </c>
      <c r="AB87" s="296">
        <f>AB75+AB81+AB85+AB86+AB79</f>
        <v>31571</v>
      </c>
      <c r="AC87" s="297"/>
    </row>
    <row r="88" spans="1:29" ht="13.5" customHeight="1" x14ac:dyDescent="0.2">
      <c r="A88" s="208" t="s">
        <v>196</v>
      </c>
      <c r="B88" s="256" t="s">
        <v>197</v>
      </c>
      <c r="C88" s="221"/>
      <c r="D88" s="226"/>
      <c r="E88" s="229"/>
      <c r="F88" s="221">
        <v>365</v>
      </c>
      <c r="G88" s="226">
        <v>400</v>
      </c>
      <c r="H88" s="227"/>
      <c r="I88" s="221">
        <v>250</v>
      </c>
      <c r="J88" s="226">
        <v>365</v>
      </c>
      <c r="K88" s="229"/>
      <c r="L88" s="221">
        <v>520</v>
      </c>
      <c r="M88" s="226">
        <v>450</v>
      </c>
      <c r="N88" s="230"/>
      <c r="O88" s="221">
        <v>50</v>
      </c>
      <c r="P88" s="226">
        <v>60</v>
      </c>
      <c r="Q88" s="229"/>
      <c r="R88" s="221"/>
      <c r="S88" s="226"/>
      <c r="T88" s="230"/>
      <c r="U88" s="221"/>
      <c r="V88" s="226">
        <v>50</v>
      </c>
      <c r="W88" s="230"/>
      <c r="X88" s="221"/>
      <c r="Y88" s="226"/>
      <c r="Z88" s="263"/>
      <c r="AA88" s="231">
        <f t="shared" ref="AA88:AB89" si="14">+C88+F88+I88+L88+O88+R88+U88+X88</f>
        <v>1185</v>
      </c>
      <c r="AB88" s="226">
        <f t="shared" si="14"/>
        <v>1325</v>
      </c>
      <c r="AC88" s="232"/>
    </row>
    <row r="89" spans="1:29" ht="13.5" customHeight="1" x14ac:dyDescent="0.2">
      <c r="A89" s="210" t="s">
        <v>198</v>
      </c>
      <c r="B89" s="257" t="s">
        <v>199</v>
      </c>
      <c r="C89" s="221"/>
      <c r="D89" s="238"/>
      <c r="E89" s="241"/>
      <c r="F89" s="221"/>
      <c r="G89" s="238"/>
      <c r="H89" s="239"/>
      <c r="I89" s="221"/>
      <c r="J89" s="238"/>
      <c r="K89" s="241"/>
      <c r="L89" s="221"/>
      <c r="M89" s="238"/>
      <c r="N89" s="242"/>
      <c r="O89" s="221"/>
      <c r="P89" s="238"/>
      <c r="Q89" s="241"/>
      <c r="R89" s="221"/>
      <c r="S89" s="238"/>
      <c r="T89" s="242"/>
      <c r="U89" s="221"/>
      <c r="V89" s="238"/>
      <c r="W89" s="242"/>
      <c r="X89" s="221"/>
      <c r="Y89" s="238"/>
      <c r="Z89" s="265"/>
      <c r="AA89" s="231">
        <f t="shared" si="14"/>
        <v>0</v>
      </c>
      <c r="AB89" s="226">
        <f t="shared" si="14"/>
        <v>0</v>
      </c>
      <c r="AC89" s="244"/>
    </row>
    <row r="90" spans="1:29" s="322" customFormat="1" ht="13.5" customHeight="1" x14ac:dyDescent="0.2">
      <c r="A90" s="211" t="s">
        <v>134</v>
      </c>
      <c r="B90" s="258" t="s">
        <v>95</v>
      </c>
      <c r="C90" s="319">
        <f>+SUM(C88:C89)</f>
        <v>0</v>
      </c>
      <c r="D90" s="298">
        <f>+SUM(D88:D89)</f>
        <v>0</v>
      </c>
      <c r="E90" s="320"/>
      <c r="F90" s="319">
        <f>+SUM(F88:F89)</f>
        <v>365</v>
      </c>
      <c r="G90" s="296">
        <f>+SUM(G88:G89)</f>
        <v>400</v>
      </c>
      <c r="H90" s="299"/>
      <c r="I90" s="319">
        <f>+SUM(I88:I89)</f>
        <v>250</v>
      </c>
      <c r="J90" s="296">
        <f>+SUM(J88:J89)</f>
        <v>365</v>
      </c>
      <c r="K90" s="320"/>
      <c r="L90" s="319">
        <f>+SUM(L88:L89)</f>
        <v>520</v>
      </c>
      <c r="M90" s="296">
        <f>+SUM(M88:M89)</f>
        <v>450</v>
      </c>
      <c r="N90" s="321"/>
      <c r="O90" s="319">
        <f>+SUM(O88:O89)</f>
        <v>50</v>
      </c>
      <c r="P90" s="296">
        <f>+SUM(P88:P89)</f>
        <v>60</v>
      </c>
      <c r="Q90" s="320"/>
      <c r="R90" s="319">
        <f>+SUM(R88:R89)</f>
        <v>0</v>
      </c>
      <c r="S90" s="296">
        <f>+SUM(S88:S89)</f>
        <v>0</v>
      </c>
      <c r="T90" s="321"/>
      <c r="U90" s="319">
        <f>+SUM(U88:U89)</f>
        <v>0</v>
      </c>
      <c r="V90" s="296">
        <f>+SUM(V88:V89)</f>
        <v>50</v>
      </c>
      <c r="W90" s="321"/>
      <c r="X90" s="319">
        <f>+SUM(X88:X89)</f>
        <v>0</v>
      </c>
      <c r="Y90" s="296">
        <f>+SUM(Y88:Y89)</f>
        <v>0</v>
      </c>
      <c r="Z90" s="300"/>
      <c r="AA90" s="291">
        <f>+SUM(AA88:AA89)</f>
        <v>1185</v>
      </c>
      <c r="AB90" s="296">
        <f>+SUM(AB88:AB89)</f>
        <v>1325</v>
      </c>
      <c r="AC90" s="297"/>
    </row>
    <row r="91" spans="1:29" ht="13.5" customHeight="1" x14ac:dyDescent="0.2">
      <c r="A91" s="208" t="s">
        <v>200</v>
      </c>
      <c r="B91" s="256" t="s">
        <v>201</v>
      </c>
      <c r="C91" s="748"/>
      <c r="D91" s="747"/>
      <c r="E91" s="749"/>
      <c r="F91" s="221">
        <v>1420</v>
      </c>
      <c r="G91" s="226">
        <v>1584</v>
      </c>
      <c r="H91" s="227"/>
      <c r="I91" s="221">
        <v>1035</v>
      </c>
      <c r="J91" s="226">
        <v>1071</v>
      </c>
      <c r="K91" s="229"/>
      <c r="L91" s="221">
        <v>1007</v>
      </c>
      <c r="M91" s="226">
        <v>1167</v>
      </c>
      <c r="N91" s="229"/>
      <c r="O91" s="221">
        <v>2274</v>
      </c>
      <c r="P91" s="226">
        <v>2524</v>
      </c>
      <c r="Q91" s="229"/>
      <c r="R91" s="221">
        <v>1710</v>
      </c>
      <c r="S91" s="226">
        <v>1838</v>
      </c>
      <c r="T91" s="229"/>
      <c r="U91" s="221">
        <v>1494</v>
      </c>
      <c r="V91" s="226">
        <v>1779</v>
      </c>
      <c r="W91" s="229"/>
      <c r="X91" s="221">
        <v>1460</v>
      </c>
      <c r="Y91" s="226">
        <v>1913</v>
      </c>
      <c r="Z91" s="232"/>
      <c r="AA91" s="231">
        <f>+C91+F91+I91+L91+O91+R91+U91+X91</f>
        <v>10400</v>
      </c>
      <c r="AB91" s="226">
        <f>+D91+G91+J91+M91+P91+S91+V91+Y91</f>
        <v>11876</v>
      </c>
      <c r="AC91" s="232"/>
    </row>
    <row r="92" spans="1:29" ht="39" customHeight="1" x14ac:dyDescent="0.2">
      <c r="A92" s="209" t="s">
        <v>202</v>
      </c>
      <c r="B92" s="218" t="s">
        <v>386</v>
      </c>
      <c r="C92" s="221"/>
      <c r="D92" s="216"/>
      <c r="E92" s="222"/>
      <c r="F92" s="221"/>
      <c r="G92" s="216"/>
      <c r="H92" s="220"/>
      <c r="I92" s="221">
        <v>100</v>
      </c>
      <c r="J92" s="216"/>
      <c r="K92" s="222"/>
      <c r="L92" s="221"/>
      <c r="M92" s="216"/>
      <c r="N92" s="223"/>
      <c r="O92" s="221">
        <v>100</v>
      </c>
      <c r="P92" s="216"/>
      <c r="Q92" s="222"/>
      <c r="R92" s="221">
        <v>100</v>
      </c>
      <c r="S92" s="216"/>
      <c r="T92" s="223"/>
      <c r="U92" s="221">
        <v>100</v>
      </c>
      <c r="V92" s="216">
        <v>100</v>
      </c>
      <c r="W92" s="223"/>
      <c r="X92" s="221">
        <v>100</v>
      </c>
      <c r="Y92" s="216">
        <v>100</v>
      </c>
      <c r="Z92" s="264"/>
      <c r="AA92" s="231">
        <f t="shared" ref="AA92:AB94" si="15">+C92+F92+I92+L92+O92+R92+U92+X92</f>
        <v>500</v>
      </c>
      <c r="AB92" s="226">
        <f t="shared" si="15"/>
        <v>200</v>
      </c>
      <c r="AC92" s="217"/>
    </row>
    <row r="93" spans="1:29" ht="13.5" customHeight="1" x14ac:dyDescent="0.2">
      <c r="A93" s="209" t="s">
        <v>203</v>
      </c>
      <c r="B93" s="218" t="s">
        <v>204</v>
      </c>
      <c r="C93" s="221"/>
      <c r="D93" s="216"/>
      <c r="E93" s="222"/>
      <c r="F93" s="221"/>
      <c r="G93" s="216"/>
      <c r="H93" s="220"/>
      <c r="I93" s="221"/>
      <c r="J93" s="216"/>
      <c r="K93" s="222"/>
      <c r="L93" s="221"/>
      <c r="M93" s="216"/>
      <c r="N93" s="223"/>
      <c r="O93" s="221"/>
      <c r="P93" s="216"/>
      <c r="Q93" s="222"/>
      <c r="R93" s="221"/>
      <c r="S93" s="216"/>
      <c r="T93" s="223"/>
      <c r="U93" s="221"/>
      <c r="V93" s="216"/>
      <c r="W93" s="223"/>
      <c r="X93" s="221"/>
      <c r="Y93" s="216"/>
      <c r="Z93" s="264"/>
      <c r="AA93" s="231">
        <f t="shared" si="15"/>
        <v>0</v>
      </c>
      <c r="AB93" s="226">
        <f t="shared" si="15"/>
        <v>0</v>
      </c>
      <c r="AC93" s="217"/>
    </row>
    <row r="94" spans="1:29" ht="13.5" customHeight="1" x14ac:dyDescent="0.2">
      <c r="A94" s="209" t="s">
        <v>205</v>
      </c>
      <c r="B94" s="218" t="s">
        <v>206</v>
      </c>
      <c r="C94" s="221"/>
      <c r="D94" s="216"/>
      <c r="E94" s="222"/>
      <c r="F94" s="221"/>
      <c r="G94" s="216"/>
      <c r="H94" s="220"/>
      <c r="I94" s="221"/>
      <c r="J94" s="216"/>
      <c r="K94" s="222"/>
      <c r="L94" s="221"/>
      <c r="M94" s="216"/>
      <c r="N94" s="223"/>
      <c r="O94" s="221"/>
      <c r="P94" s="216"/>
      <c r="Q94" s="222"/>
      <c r="R94" s="221"/>
      <c r="S94" s="216"/>
      <c r="T94" s="223"/>
      <c r="U94" s="221"/>
      <c r="V94" s="216"/>
      <c r="W94" s="223"/>
      <c r="X94" s="221"/>
      <c r="Y94" s="216"/>
      <c r="Z94" s="264"/>
      <c r="AA94" s="231">
        <f t="shared" si="15"/>
        <v>0</v>
      </c>
      <c r="AB94" s="226">
        <f t="shared" si="15"/>
        <v>0</v>
      </c>
      <c r="AC94" s="217"/>
    </row>
    <row r="95" spans="1:29" ht="13.5" customHeight="1" x14ac:dyDescent="0.2">
      <c r="A95" s="210" t="s">
        <v>207</v>
      </c>
      <c r="B95" s="257" t="s">
        <v>350</v>
      </c>
      <c r="C95" s="221"/>
      <c r="D95" s="237"/>
      <c r="E95" s="241"/>
      <c r="F95" s="221">
        <v>59</v>
      </c>
      <c r="G95" s="237">
        <v>63</v>
      </c>
      <c r="H95" s="239"/>
      <c r="I95" s="221">
        <v>59</v>
      </c>
      <c r="J95" s="238">
        <v>63</v>
      </c>
      <c r="K95" s="241"/>
      <c r="L95" s="221"/>
      <c r="M95" s="238"/>
      <c r="N95" s="242"/>
      <c r="O95" s="221">
        <v>171</v>
      </c>
      <c r="P95" s="238">
        <v>181</v>
      </c>
      <c r="Q95" s="241"/>
      <c r="R95" s="221">
        <v>251</v>
      </c>
      <c r="S95" s="238">
        <v>266</v>
      </c>
      <c r="T95" s="242"/>
      <c r="U95" s="221"/>
      <c r="V95" s="238"/>
      <c r="W95" s="242"/>
      <c r="X95" s="221"/>
      <c r="Y95" s="238"/>
      <c r="Z95" s="265"/>
      <c r="AA95" s="231">
        <f t="shared" ref="AA95:AB95" si="16">+C95+F95+I95+L95+O95+R95+U95+X95</f>
        <v>540</v>
      </c>
      <c r="AB95" s="226">
        <f t="shared" si="16"/>
        <v>573</v>
      </c>
      <c r="AC95" s="244"/>
    </row>
    <row r="96" spans="1:29" s="322" customFormat="1" ht="13.5" customHeight="1" x14ac:dyDescent="0.2">
      <c r="A96" s="211" t="s">
        <v>135</v>
      </c>
      <c r="B96" s="258" t="s">
        <v>96</v>
      </c>
      <c r="C96" s="319">
        <f>SUM(C91:C95)</f>
        <v>0</v>
      </c>
      <c r="D96" s="298">
        <f>SUM(D91:D95)</f>
        <v>0</v>
      </c>
      <c r="E96" s="320"/>
      <c r="F96" s="319">
        <f>SUM(F91:F95)</f>
        <v>1479</v>
      </c>
      <c r="G96" s="296">
        <f>SUM(G91:G95)</f>
        <v>1647</v>
      </c>
      <c r="H96" s="299"/>
      <c r="I96" s="319">
        <f>SUM(I91:I95)</f>
        <v>1194</v>
      </c>
      <c r="J96" s="296">
        <f>SUM(J91:J95)</f>
        <v>1134</v>
      </c>
      <c r="K96" s="320"/>
      <c r="L96" s="319">
        <f>SUM(L91:L95)</f>
        <v>1007</v>
      </c>
      <c r="M96" s="296">
        <f>SUM(M91:M95)</f>
        <v>1167</v>
      </c>
      <c r="N96" s="321"/>
      <c r="O96" s="319">
        <f>SUM(O91:O95)</f>
        <v>2545</v>
      </c>
      <c r="P96" s="296">
        <f>SUM(P91:P95)</f>
        <v>2705</v>
      </c>
      <c r="Q96" s="320"/>
      <c r="R96" s="319">
        <f>SUM(R91:R95)</f>
        <v>2061</v>
      </c>
      <c r="S96" s="296">
        <f>SUM(S91:S95)</f>
        <v>2104</v>
      </c>
      <c r="T96" s="321"/>
      <c r="U96" s="319">
        <f>SUM(U91:U95)</f>
        <v>1594</v>
      </c>
      <c r="V96" s="296">
        <f>SUM(V91:V95)</f>
        <v>1879</v>
      </c>
      <c r="W96" s="321"/>
      <c r="X96" s="319">
        <f>SUM(X91:X95)</f>
        <v>1560</v>
      </c>
      <c r="Y96" s="296">
        <f>SUM(Y91:Y95)</f>
        <v>2013</v>
      </c>
      <c r="Z96" s="300"/>
      <c r="AA96" s="291">
        <f>SUM(AA91:AA95)</f>
        <v>11440</v>
      </c>
      <c r="AB96" s="296">
        <f>SUM(AB91:AB95)</f>
        <v>12649</v>
      </c>
      <c r="AC96" s="297"/>
    </row>
    <row r="97" spans="1:29" s="322" customFormat="1" ht="13.5" customHeight="1" x14ac:dyDescent="0.2">
      <c r="A97" s="211" t="s">
        <v>136</v>
      </c>
      <c r="B97" s="258" t="s">
        <v>97</v>
      </c>
      <c r="C97" s="319">
        <f>+C71+C74+C87+C90+C96</f>
        <v>0</v>
      </c>
      <c r="D97" s="298">
        <f>+D71+D74+D87+D90+D96</f>
        <v>0</v>
      </c>
      <c r="E97" s="320"/>
      <c r="F97" s="319">
        <f>+F71+F74+F87+F90+F96</f>
        <v>7102</v>
      </c>
      <c r="G97" s="296">
        <f>+G71+G74+G87+G90+G96</f>
        <v>7912</v>
      </c>
      <c r="H97" s="299"/>
      <c r="I97" s="319">
        <f>+I71+I74+I87+I90+I96</f>
        <v>5277</v>
      </c>
      <c r="J97" s="296">
        <f>+J71+J74+J87+J90+J96</f>
        <v>5465</v>
      </c>
      <c r="K97" s="320"/>
      <c r="L97" s="319">
        <f>+L71+L74+L87+L90+L96</f>
        <v>5256</v>
      </c>
      <c r="M97" s="296">
        <f>+M71+M74+M87+M90+M96</f>
        <v>5939</v>
      </c>
      <c r="N97" s="321"/>
      <c r="O97" s="319">
        <f>+O71+O74+O87+O90+O96</f>
        <v>11019</v>
      </c>
      <c r="P97" s="296">
        <f>+P71+P74+P87+P90+P96</f>
        <v>12112</v>
      </c>
      <c r="Q97" s="320"/>
      <c r="R97" s="319">
        <f>+R71+R74+R87+R90+R96</f>
        <v>8396</v>
      </c>
      <c r="S97" s="296">
        <f>+S71+S74+S87+S90+S96</f>
        <v>8913</v>
      </c>
      <c r="T97" s="321"/>
      <c r="U97" s="319">
        <f>+U71+U74+U87+U90+U96</f>
        <v>7126</v>
      </c>
      <c r="V97" s="296">
        <f>+V71+V74+V87+V90+V96</f>
        <v>8519</v>
      </c>
      <c r="W97" s="321"/>
      <c r="X97" s="319">
        <f>+X71+X74+X87+X90+X96</f>
        <v>6967</v>
      </c>
      <c r="Y97" s="296">
        <f>+Y71+Y74+Y87+Y90+Y96</f>
        <v>9098</v>
      </c>
      <c r="Z97" s="300"/>
      <c r="AA97" s="291">
        <f>+AA71+AA74+AA87+AA90+AA96</f>
        <v>51143</v>
      </c>
      <c r="AB97" s="296">
        <f>+AB71+AB74+AB87+AB90+AB96</f>
        <v>57958</v>
      </c>
      <c r="AC97" s="297"/>
    </row>
    <row r="98" spans="1:29" ht="13.5" customHeight="1" x14ac:dyDescent="0.2">
      <c r="A98" s="208" t="s">
        <v>243</v>
      </c>
      <c r="B98" s="317" t="s">
        <v>244</v>
      </c>
      <c r="C98" s="221"/>
      <c r="D98" s="226"/>
      <c r="E98" s="229"/>
      <c r="F98" s="221"/>
      <c r="G98" s="226"/>
      <c r="H98" s="227"/>
      <c r="I98" s="221"/>
      <c r="J98" s="226"/>
      <c r="K98" s="229"/>
      <c r="L98" s="221"/>
      <c r="M98" s="226"/>
      <c r="N98" s="230"/>
      <c r="O98" s="221"/>
      <c r="P98" s="226"/>
      <c r="Q98" s="229"/>
      <c r="R98" s="221"/>
      <c r="S98" s="226"/>
      <c r="T98" s="230"/>
      <c r="U98" s="221"/>
      <c r="V98" s="226"/>
      <c r="W98" s="230"/>
      <c r="X98" s="221"/>
      <c r="Y98" s="226"/>
      <c r="Z98" s="263"/>
      <c r="AA98" s="231">
        <f t="shared" ref="AA98:AA100" si="17">+C98+F98+I98+L98+O98+R98+U98+X98</f>
        <v>0</v>
      </c>
      <c r="AB98" s="226"/>
      <c r="AC98" s="232"/>
    </row>
    <row r="99" spans="1:29" ht="13.5" customHeight="1" x14ac:dyDescent="0.2">
      <c r="A99" s="214" t="s">
        <v>243</v>
      </c>
      <c r="B99" s="260" t="s">
        <v>71</v>
      </c>
      <c r="C99" s="221"/>
      <c r="D99" s="238"/>
      <c r="E99" s="241"/>
      <c r="F99" s="221"/>
      <c r="G99" s="238"/>
      <c r="H99" s="239"/>
      <c r="I99" s="221"/>
      <c r="J99" s="238"/>
      <c r="K99" s="241"/>
      <c r="L99" s="221"/>
      <c r="M99" s="238"/>
      <c r="N99" s="242"/>
      <c r="O99" s="221"/>
      <c r="P99" s="238"/>
      <c r="Q99" s="241"/>
      <c r="R99" s="221"/>
      <c r="S99" s="238"/>
      <c r="T99" s="242"/>
      <c r="U99" s="221"/>
      <c r="V99" s="238"/>
      <c r="W99" s="242"/>
      <c r="X99" s="221"/>
      <c r="Y99" s="238"/>
      <c r="Z99" s="265"/>
      <c r="AA99" s="231">
        <f t="shared" si="17"/>
        <v>0</v>
      </c>
      <c r="AB99" s="238"/>
      <c r="AC99" s="244"/>
    </row>
    <row r="100" spans="1:29" ht="13.5" customHeight="1" x14ac:dyDescent="0.2">
      <c r="A100" s="316" t="s">
        <v>320</v>
      </c>
      <c r="B100" s="318" t="s">
        <v>246</v>
      </c>
      <c r="C100" s="221"/>
      <c r="D100" s="267"/>
      <c r="E100" s="270"/>
      <c r="F100" s="221"/>
      <c r="G100" s="267"/>
      <c r="H100" s="269"/>
      <c r="I100" s="221"/>
      <c r="J100" s="267"/>
      <c r="K100" s="270"/>
      <c r="L100" s="221"/>
      <c r="M100" s="267"/>
      <c r="N100" s="271"/>
      <c r="O100" s="221"/>
      <c r="P100" s="267"/>
      <c r="Q100" s="270"/>
      <c r="R100" s="221"/>
      <c r="S100" s="267"/>
      <c r="T100" s="271"/>
      <c r="U100" s="221"/>
      <c r="V100" s="267"/>
      <c r="W100" s="271"/>
      <c r="X100" s="221"/>
      <c r="Y100" s="267"/>
      <c r="Z100" s="629"/>
      <c r="AA100" s="231">
        <f t="shared" si="17"/>
        <v>0</v>
      </c>
      <c r="AB100" s="267"/>
      <c r="AC100" s="268"/>
    </row>
    <row r="101" spans="1:29" s="322" customFormat="1" ht="13.5" customHeight="1" x14ac:dyDescent="0.2">
      <c r="A101" s="211" t="s">
        <v>137</v>
      </c>
      <c r="B101" s="258" t="s">
        <v>98</v>
      </c>
      <c r="C101" s="319">
        <f>+C98+C100</f>
        <v>0</v>
      </c>
      <c r="D101" s="298">
        <f>+D98+D100</f>
        <v>0</v>
      </c>
      <c r="E101" s="320"/>
      <c r="F101" s="319">
        <v>0</v>
      </c>
      <c r="G101" s="296">
        <f>+G98+G100</f>
        <v>0</v>
      </c>
      <c r="H101" s="299"/>
      <c r="I101" s="319">
        <v>0</v>
      </c>
      <c r="J101" s="296">
        <f>+J98+J100</f>
        <v>0</v>
      </c>
      <c r="K101" s="320"/>
      <c r="L101" s="319">
        <v>0</v>
      </c>
      <c r="M101" s="296">
        <f>+M98+M100</f>
        <v>0</v>
      </c>
      <c r="N101" s="321"/>
      <c r="O101" s="319">
        <v>0</v>
      </c>
      <c r="P101" s="296">
        <f>+P98+P100</f>
        <v>0</v>
      </c>
      <c r="Q101" s="320"/>
      <c r="R101" s="319">
        <v>0</v>
      </c>
      <c r="S101" s="296">
        <f>+S98+S100</f>
        <v>0</v>
      </c>
      <c r="T101" s="321"/>
      <c r="U101" s="319">
        <v>0</v>
      </c>
      <c r="V101" s="296">
        <f>+V98+V100</f>
        <v>0</v>
      </c>
      <c r="W101" s="321"/>
      <c r="X101" s="319">
        <v>0</v>
      </c>
      <c r="Y101" s="296">
        <f>+Y98+Y100</f>
        <v>0</v>
      </c>
      <c r="Z101" s="300"/>
      <c r="AA101" s="291">
        <f>+AA98+AA100</f>
        <v>0</v>
      </c>
      <c r="AB101" s="296"/>
      <c r="AC101" s="297"/>
    </row>
    <row r="102" spans="1:29" ht="13.5" customHeight="1" x14ac:dyDescent="0.2">
      <c r="A102" s="208" t="s">
        <v>208</v>
      </c>
      <c r="B102" s="256" t="s">
        <v>209</v>
      </c>
      <c r="C102" s="221"/>
      <c r="D102" s="226"/>
      <c r="E102" s="229"/>
      <c r="F102" s="221"/>
      <c r="G102" s="226"/>
      <c r="H102" s="227"/>
      <c r="I102" s="221"/>
      <c r="J102" s="226"/>
      <c r="K102" s="229"/>
      <c r="L102" s="221"/>
      <c r="M102" s="226"/>
      <c r="N102" s="230"/>
      <c r="O102" s="221"/>
      <c r="P102" s="226"/>
      <c r="Q102" s="229"/>
      <c r="R102" s="221"/>
      <c r="S102" s="226"/>
      <c r="T102" s="230"/>
      <c r="U102" s="221"/>
      <c r="V102" s="226"/>
      <c r="W102" s="230"/>
      <c r="X102" s="221"/>
      <c r="Y102" s="226"/>
      <c r="Z102" s="263"/>
      <c r="AA102" s="231">
        <f t="shared" ref="AA102:AB108" si="18">+C102+F102+I102+L102+O102+R102+U102+X102</f>
        <v>0</v>
      </c>
      <c r="AB102" s="226"/>
      <c r="AC102" s="232"/>
    </row>
    <row r="103" spans="1:29" ht="13.5" customHeight="1" x14ac:dyDescent="0.2">
      <c r="A103" s="209" t="s">
        <v>210</v>
      </c>
      <c r="B103" s="218" t="s">
        <v>211</v>
      </c>
      <c r="C103" s="221"/>
      <c r="D103" s="216"/>
      <c r="E103" s="222"/>
      <c r="F103" s="221"/>
      <c r="G103" s="216"/>
      <c r="H103" s="220"/>
      <c r="I103" s="221"/>
      <c r="J103" s="216"/>
      <c r="K103" s="222"/>
      <c r="L103" s="221"/>
      <c r="M103" s="216"/>
      <c r="N103" s="223"/>
      <c r="O103" s="221"/>
      <c r="P103" s="216"/>
      <c r="Q103" s="222"/>
      <c r="R103" s="221"/>
      <c r="S103" s="216"/>
      <c r="T103" s="223"/>
      <c r="U103" s="221"/>
      <c r="V103" s="216"/>
      <c r="W103" s="223"/>
      <c r="X103" s="221"/>
      <c r="Y103" s="216"/>
      <c r="Z103" s="264"/>
      <c r="AA103" s="231">
        <f t="shared" si="18"/>
        <v>0</v>
      </c>
      <c r="AB103" s="216"/>
      <c r="AC103" s="217"/>
    </row>
    <row r="104" spans="1:29" ht="13.5" customHeight="1" x14ac:dyDescent="0.2">
      <c r="A104" s="209" t="s">
        <v>212</v>
      </c>
      <c r="B104" s="218" t="s">
        <v>213</v>
      </c>
      <c r="C104" s="221"/>
      <c r="D104" s="216"/>
      <c r="E104" s="222"/>
      <c r="F104" s="221">
        <v>473</v>
      </c>
      <c r="G104" s="216">
        <v>473</v>
      </c>
      <c r="H104" s="220"/>
      <c r="I104" s="221"/>
      <c r="J104" s="216"/>
      <c r="K104" s="222"/>
      <c r="L104" s="221"/>
      <c r="M104" s="216"/>
      <c r="N104" s="223"/>
      <c r="O104" s="221"/>
      <c r="P104" s="216"/>
      <c r="Q104" s="222"/>
      <c r="R104" s="221"/>
      <c r="S104" s="216"/>
      <c r="T104" s="223"/>
      <c r="U104" s="221"/>
      <c r="V104" s="216"/>
      <c r="W104" s="223"/>
      <c r="X104" s="221"/>
      <c r="Y104" s="216"/>
      <c r="Z104" s="264"/>
      <c r="AA104" s="231">
        <f t="shared" si="18"/>
        <v>473</v>
      </c>
      <c r="AB104" s="226">
        <f t="shared" si="18"/>
        <v>473</v>
      </c>
      <c r="AC104" s="217"/>
    </row>
    <row r="105" spans="1:29" ht="13.5" customHeight="1" x14ac:dyDescent="0.2">
      <c r="A105" s="209" t="s">
        <v>214</v>
      </c>
      <c r="B105" s="728" t="s">
        <v>380</v>
      </c>
      <c r="C105" s="221"/>
      <c r="D105" s="216"/>
      <c r="E105" s="222"/>
      <c r="F105" s="221">
        <v>315</v>
      </c>
      <c r="G105" s="216">
        <v>157</v>
      </c>
      <c r="H105" s="220"/>
      <c r="I105" s="221">
        <v>260</v>
      </c>
      <c r="J105" s="216">
        <v>40</v>
      </c>
      <c r="K105" s="222"/>
      <c r="L105" s="221">
        <v>32</v>
      </c>
      <c r="M105" s="216"/>
      <c r="N105" s="223"/>
      <c r="O105" s="221">
        <v>24</v>
      </c>
      <c r="P105" s="216"/>
      <c r="Q105" s="222"/>
      <c r="R105" s="221"/>
      <c r="S105" s="216"/>
      <c r="T105" s="223"/>
      <c r="U105" s="221"/>
      <c r="V105" s="216"/>
      <c r="W105" s="223"/>
      <c r="X105" s="221"/>
      <c r="Y105" s="216"/>
      <c r="Z105" s="264"/>
      <c r="AA105" s="231">
        <f t="shared" si="18"/>
        <v>631</v>
      </c>
      <c r="AB105" s="226">
        <f t="shared" si="18"/>
        <v>197</v>
      </c>
      <c r="AC105" s="217"/>
    </row>
    <row r="106" spans="1:29" ht="13.5" customHeight="1" x14ac:dyDescent="0.2">
      <c r="A106" s="209" t="s">
        <v>215</v>
      </c>
      <c r="B106" s="218" t="s">
        <v>216</v>
      </c>
      <c r="C106" s="221"/>
      <c r="D106" s="216"/>
      <c r="E106" s="222"/>
      <c r="F106" s="221"/>
      <c r="G106" s="216"/>
      <c r="H106" s="220"/>
      <c r="I106" s="221"/>
      <c r="J106" s="216"/>
      <c r="K106" s="222"/>
      <c r="L106" s="221"/>
      <c r="M106" s="216"/>
      <c r="N106" s="223"/>
      <c r="O106" s="221"/>
      <c r="P106" s="216"/>
      <c r="Q106" s="222"/>
      <c r="R106" s="221"/>
      <c r="S106" s="216"/>
      <c r="T106" s="223"/>
      <c r="U106" s="221"/>
      <c r="V106" s="216"/>
      <c r="W106" s="223"/>
      <c r="X106" s="221"/>
      <c r="Y106" s="216"/>
      <c r="Z106" s="264"/>
      <c r="AA106" s="231">
        <f t="shared" si="18"/>
        <v>0</v>
      </c>
      <c r="AB106" s="216"/>
      <c r="AC106" s="217"/>
    </row>
    <row r="107" spans="1:29" ht="13.5" customHeight="1" x14ac:dyDescent="0.2">
      <c r="A107" s="209" t="s">
        <v>217</v>
      </c>
      <c r="B107" s="218" t="s">
        <v>218</v>
      </c>
      <c r="C107" s="221"/>
      <c r="D107" s="216"/>
      <c r="E107" s="222"/>
      <c r="F107" s="221"/>
      <c r="G107" s="216"/>
      <c r="H107" s="220"/>
      <c r="I107" s="221"/>
      <c r="J107" s="216"/>
      <c r="K107" s="222"/>
      <c r="L107" s="221"/>
      <c r="M107" s="216"/>
      <c r="N107" s="223"/>
      <c r="O107" s="221"/>
      <c r="P107" s="216"/>
      <c r="Q107" s="222"/>
      <c r="R107" s="221"/>
      <c r="S107" s="216"/>
      <c r="T107" s="223"/>
      <c r="U107" s="221"/>
      <c r="V107" s="216"/>
      <c r="W107" s="223"/>
      <c r="X107" s="221"/>
      <c r="Y107" s="216"/>
      <c r="Z107" s="264"/>
      <c r="AA107" s="231">
        <f t="shared" si="18"/>
        <v>0</v>
      </c>
      <c r="AB107" s="216"/>
      <c r="AC107" s="217"/>
    </row>
    <row r="108" spans="1:29" ht="13.5" customHeight="1" x14ac:dyDescent="0.2">
      <c r="A108" s="210" t="s">
        <v>219</v>
      </c>
      <c r="B108" s="257" t="s">
        <v>220</v>
      </c>
      <c r="C108" s="221"/>
      <c r="D108" s="238"/>
      <c r="E108" s="241"/>
      <c r="F108" s="221">
        <v>212</v>
      </c>
      <c r="G108" s="238">
        <v>170</v>
      </c>
      <c r="H108" s="239"/>
      <c r="I108" s="221">
        <v>70</v>
      </c>
      <c r="J108" s="238">
        <v>10</v>
      </c>
      <c r="K108" s="241"/>
      <c r="L108" s="221">
        <v>8</v>
      </c>
      <c r="M108" s="238"/>
      <c r="N108" s="242"/>
      <c r="O108" s="221">
        <v>6</v>
      </c>
      <c r="P108" s="238"/>
      <c r="Q108" s="241"/>
      <c r="R108" s="221"/>
      <c r="S108" s="238"/>
      <c r="T108" s="242"/>
      <c r="U108" s="221"/>
      <c r="V108" s="238"/>
      <c r="W108" s="242"/>
      <c r="X108" s="221"/>
      <c r="Y108" s="238"/>
      <c r="Z108" s="265"/>
      <c r="AA108" s="231">
        <f t="shared" si="18"/>
        <v>296</v>
      </c>
      <c r="AB108" s="226">
        <f t="shared" si="18"/>
        <v>180</v>
      </c>
      <c r="AC108" s="244"/>
    </row>
    <row r="109" spans="1:29" s="322" customFormat="1" ht="13.5" customHeight="1" x14ac:dyDescent="0.2">
      <c r="A109" s="211" t="s">
        <v>138</v>
      </c>
      <c r="B109" s="258" t="s">
        <v>60</v>
      </c>
      <c r="C109" s="319">
        <f>SUM(C102:C108)</f>
        <v>0</v>
      </c>
      <c r="D109" s="298">
        <f>SUM(D102:D108)</f>
        <v>0</v>
      </c>
      <c r="E109" s="320"/>
      <c r="F109" s="319">
        <f>SUM(F102:F108)</f>
        <v>1000</v>
      </c>
      <c r="G109" s="296">
        <f>SUM(G102:G108)</f>
        <v>800</v>
      </c>
      <c r="H109" s="299"/>
      <c r="I109" s="319">
        <f>SUM(I102:I108)</f>
        <v>330</v>
      </c>
      <c r="J109" s="296">
        <f>SUM(J102:J108)</f>
        <v>50</v>
      </c>
      <c r="K109" s="320"/>
      <c r="L109" s="319">
        <f>SUM(L102:L108)</f>
        <v>40</v>
      </c>
      <c r="M109" s="296">
        <f>SUM(M102:M108)</f>
        <v>0</v>
      </c>
      <c r="N109" s="321"/>
      <c r="O109" s="319">
        <f>SUM(O102:O108)</f>
        <v>30</v>
      </c>
      <c r="P109" s="296">
        <f>SUM(P102:P108)</f>
        <v>0</v>
      </c>
      <c r="Q109" s="320"/>
      <c r="R109" s="319">
        <f>SUM(R102:R108)</f>
        <v>0</v>
      </c>
      <c r="S109" s="296">
        <f>SUM(S102:S108)</f>
        <v>0</v>
      </c>
      <c r="T109" s="321"/>
      <c r="U109" s="319">
        <f>SUM(U102:U108)</f>
        <v>0</v>
      </c>
      <c r="V109" s="296">
        <f>SUM(V102:V108)</f>
        <v>0</v>
      </c>
      <c r="W109" s="321"/>
      <c r="X109" s="319">
        <f>SUM(X102:X108)</f>
        <v>0</v>
      </c>
      <c r="Y109" s="296">
        <f>SUM(Y102:Y108)</f>
        <v>0</v>
      </c>
      <c r="Z109" s="300"/>
      <c r="AA109" s="291">
        <f>SUM(AA102:AA108)</f>
        <v>1400</v>
      </c>
      <c r="AB109" s="296">
        <f>SUM(AB102:AB108)</f>
        <v>850</v>
      </c>
      <c r="AC109" s="297"/>
    </row>
    <row r="110" spans="1:29" ht="13.5" customHeight="1" x14ac:dyDescent="0.2">
      <c r="A110" s="208" t="s">
        <v>221</v>
      </c>
      <c r="B110" s="256" t="s">
        <v>222</v>
      </c>
      <c r="C110" s="221"/>
      <c r="D110" s="226"/>
      <c r="E110" s="229"/>
      <c r="F110" s="221"/>
      <c r="G110" s="226"/>
      <c r="H110" s="227"/>
      <c r="I110" s="221"/>
      <c r="J110" s="226"/>
      <c r="K110" s="229"/>
      <c r="L110" s="221"/>
      <c r="M110" s="226"/>
      <c r="N110" s="230"/>
      <c r="O110" s="221"/>
      <c r="P110" s="226"/>
      <c r="Q110" s="229"/>
      <c r="R110" s="221"/>
      <c r="S110" s="226"/>
      <c r="T110" s="230"/>
      <c r="U110" s="221"/>
      <c r="V110" s="226"/>
      <c r="W110" s="230"/>
      <c r="X110" s="221"/>
      <c r="Y110" s="226"/>
      <c r="Z110" s="263"/>
      <c r="AA110" s="231">
        <f t="shared" ref="AA110:AA113" si="19">+C110+F110+I110+L110+O110+R110+U110+X110</f>
        <v>0</v>
      </c>
      <c r="AB110" s="226"/>
      <c r="AC110" s="232"/>
    </row>
    <row r="111" spans="1:29" ht="13.5" customHeight="1" x14ac:dyDescent="0.2">
      <c r="A111" s="209" t="s">
        <v>223</v>
      </c>
      <c r="B111" s="218" t="s">
        <v>224</v>
      </c>
      <c r="C111" s="221"/>
      <c r="D111" s="216"/>
      <c r="E111" s="222"/>
      <c r="F111" s="221"/>
      <c r="G111" s="216"/>
      <c r="H111" s="220"/>
      <c r="I111" s="221"/>
      <c r="J111" s="216"/>
      <c r="K111" s="222"/>
      <c r="L111" s="221"/>
      <c r="M111" s="216"/>
      <c r="N111" s="223"/>
      <c r="O111" s="221"/>
      <c r="P111" s="216"/>
      <c r="Q111" s="222"/>
      <c r="R111" s="221"/>
      <c r="S111" s="216"/>
      <c r="T111" s="223"/>
      <c r="U111" s="221"/>
      <c r="V111" s="216"/>
      <c r="W111" s="223"/>
      <c r="X111" s="221"/>
      <c r="Y111" s="216"/>
      <c r="Z111" s="264"/>
      <c r="AA111" s="231">
        <f t="shared" si="19"/>
        <v>0</v>
      </c>
      <c r="AB111" s="216"/>
      <c r="AC111" s="217"/>
    </row>
    <row r="112" spans="1:29" ht="13.5" customHeight="1" x14ac:dyDescent="0.2">
      <c r="A112" s="209" t="s">
        <v>225</v>
      </c>
      <c r="B112" s="218" t="s">
        <v>226</v>
      </c>
      <c r="C112" s="221"/>
      <c r="D112" s="216"/>
      <c r="E112" s="222"/>
      <c r="F112" s="221"/>
      <c r="G112" s="216"/>
      <c r="H112" s="220"/>
      <c r="I112" s="221"/>
      <c r="J112" s="216"/>
      <c r="K112" s="222"/>
      <c r="L112" s="221"/>
      <c r="M112" s="216"/>
      <c r="N112" s="223"/>
      <c r="O112" s="221"/>
      <c r="P112" s="216"/>
      <c r="Q112" s="222"/>
      <c r="R112" s="221"/>
      <c r="S112" s="216"/>
      <c r="T112" s="223"/>
      <c r="U112" s="221"/>
      <c r="V112" s="216"/>
      <c r="W112" s="223"/>
      <c r="X112" s="221"/>
      <c r="Y112" s="216"/>
      <c r="Z112" s="264"/>
      <c r="AA112" s="231">
        <f t="shared" si="19"/>
        <v>0</v>
      </c>
      <c r="AB112" s="216"/>
      <c r="AC112" s="217"/>
    </row>
    <row r="113" spans="1:29" ht="13.5" customHeight="1" x14ac:dyDescent="0.2">
      <c r="A113" s="210" t="s">
        <v>227</v>
      </c>
      <c r="B113" s="257" t="s">
        <v>228</v>
      </c>
      <c r="C113" s="221"/>
      <c r="D113" s="238"/>
      <c r="E113" s="241"/>
      <c r="F113" s="221"/>
      <c r="G113" s="238"/>
      <c r="H113" s="239"/>
      <c r="I113" s="221"/>
      <c r="J113" s="238"/>
      <c r="K113" s="241"/>
      <c r="L113" s="221"/>
      <c r="M113" s="238"/>
      <c r="N113" s="242"/>
      <c r="O113" s="221"/>
      <c r="P113" s="238"/>
      <c r="Q113" s="241"/>
      <c r="R113" s="221"/>
      <c r="S113" s="238"/>
      <c r="T113" s="242"/>
      <c r="U113" s="221"/>
      <c r="V113" s="238"/>
      <c r="W113" s="242"/>
      <c r="X113" s="221"/>
      <c r="Y113" s="238"/>
      <c r="Z113" s="265"/>
      <c r="AA113" s="231">
        <f t="shared" si="19"/>
        <v>0</v>
      </c>
      <c r="AB113" s="238"/>
      <c r="AC113" s="244"/>
    </row>
    <row r="114" spans="1:29" s="322" customFormat="1" ht="13.5" customHeight="1" x14ac:dyDescent="0.2">
      <c r="A114" s="211" t="s">
        <v>139</v>
      </c>
      <c r="B114" s="258" t="s">
        <v>99</v>
      </c>
      <c r="C114" s="319">
        <f>SUM(C110:C113)</f>
        <v>0</v>
      </c>
      <c r="D114" s="298">
        <f>SUM(D110:D113)</f>
        <v>0</v>
      </c>
      <c r="E114" s="320"/>
      <c r="F114" s="319">
        <v>0</v>
      </c>
      <c r="G114" s="296">
        <f>SUM(G110:G113)</f>
        <v>0</v>
      </c>
      <c r="H114" s="299"/>
      <c r="I114" s="319">
        <v>0</v>
      </c>
      <c r="J114" s="296">
        <f>SUM(J110:J113)</f>
        <v>0</v>
      </c>
      <c r="K114" s="320"/>
      <c r="L114" s="319">
        <v>0</v>
      </c>
      <c r="M114" s="296">
        <f>SUM(L110:L113)</f>
        <v>0</v>
      </c>
      <c r="N114" s="321"/>
      <c r="O114" s="319"/>
      <c r="P114" s="296"/>
      <c r="Q114" s="320"/>
      <c r="R114" s="319">
        <v>0</v>
      </c>
      <c r="S114" s="296">
        <f>SUM(S110:S113)</f>
        <v>0</v>
      </c>
      <c r="T114" s="321"/>
      <c r="U114" s="319">
        <v>0</v>
      </c>
      <c r="V114" s="296">
        <f>SUM(V110:V113)</f>
        <v>0</v>
      </c>
      <c r="W114" s="321"/>
      <c r="X114" s="319"/>
      <c r="Y114" s="296"/>
      <c r="Z114" s="300"/>
      <c r="AA114" s="291">
        <f>SUM(AA110:AA113)</f>
        <v>0</v>
      </c>
      <c r="AB114" s="296"/>
      <c r="AC114" s="297"/>
    </row>
    <row r="115" spans="1:29" s="322" customFormat="1" ht="13.5" customHeight="1" x14ac:dyDescent="0.2">
      <c r="A115" s="211" t="s">
        <v>140</v>
      </c>
      <c r="B115" s="258" t="s">
        <v>100</v>
      </c>
      <c r="C115" s="319"/>
      <c r="D115" s="296"/>
      <c r="E115" s="320"/>
      <c r="F115" s="319"/>
      <c r="G115" s="296"/>
      <c r="H115" s="299"/>
      <c r="I115" s="319"/>
      <c r="J115" s="296"/>
      <c r="K115" s="320"/>
      <c r="L115" s="319"/>
      <c r="M115" s="296"/>
      <c r="N115" s="321"/>
      <c r="O115" s="319"/>
      <c r="P115" s="296"/>
      <c r="Q115" s="320"/>
      <c r="R115" s="319"/>
      <c r="S115" s="296"/>
      <c r="T115" s="321"/>
      <c r="U115" s="319"/>
      <c r="V115" s="296"/>
      <c r="W115" s="321"/>
      <c r="X115" s="319"/>
      <c r="Y115" s="296"/>
      <c r="Z115" s="300"/>
      <c r="AA115" s="231">
        <f t="shared" ref="AA115" si="20">+C115+F115+I115+L115+O115+R115+U115+X115</f>
        <v>0</v>
      </c>
      <c r="AB115" s="296"/>
      <c r="AC115" s="297"/>
    </row>
    <row r="116" spans="1:29" s="322" customFormat="1" ht="13.5" customHeight="1" x14ac:dyDescent="0.2">
      <c r="A116" s="215" t="s">
        <v>141</v>
      </c>
      <c r="B116" s="258" t="s">
        <v>101</v>
      </c>
      <c r="C116" s="319">
        <f>+C61+C62+C97+C101+C109+C114+C115</f>
        <v>0</v>
      </c>
      <c r="D116" s="298">
        <f>+D61+D62+D97+D101+D109+D114+D115</f>
        <v>0</v>
      </c>
      <c r="E116" s="320"/>
      <c r="F116" s="319">
        <f>+F61+F62+F97+F101+F109+F114+F115</f>
        <v>49343</v>
      </c>
      <c r="G116" s="296">
        <f>+G61+G62+G97+G101+G109+G114+G115</f>
        <v>53261</v>
      </c>
      <c r="H116" s="299"/>
      <c r="I116" s="319">
        <f>+I61+I62+I97+I101+I109+I114+I115</f>
        <v>42846</v>
      </c>
      <c r="J116" s="296">
        <f>+J61+J62+J97+J101+J109+J114+J115</f>
        <v>47203</v>
      </c>
      <c r="K116" s="320"/>
      <c r="L116" s="319">
        <f>+L61+L62+L97+L101+L109+L114+L115</f>
        <v>32890</v>
      </c>
      <c r="M116" s="296">
        <f>+M61+M62+M97+M101+M109+N114+M115</f>
        <v>35449</v>
      </c>
      <c r="N116" s="321"/>
      <c r="O116" s="319">
        <f>+O61+O62+O97+O101+O109+O114+O115</f>
        <v>28090</v>
      </c>
      <c r="P116" s="296">
        <f>+P61+P62+P97+P101+P109+P114+P115</f>
        <v>31065</v>
      </c>
      <c r="Q116" s="320"/>
      <c r="R116" s="319">
        <f>+R61+R62+R97+R101+R109+R114+R115</f>
        <v>15451</v>
      </c>
      <c r="S116" s="296">
        <f>+S61+S62+S97+S101+S109+S114+S115</f>
        <v>17620</v>
      </c>
      <c r="T116" s="321"/>
      <c r="U116" s="319">
        <f>+U61+U62+U97+U101+U109+U114+U115</f>
        <v>37050</v>
      </c>
      <c r="V116" s="296">
        <f>+V61+V62+V97+V101+V109+V114+V115</f>
        <v>42734</v>
      </c>
      <c r="W116" s="321"/>
      <c r="X116" s="319">
        <f>+X61+X62+X97+X101+X109+X114+X115</f>
        <v>6967</v>
      </c>
      <c r="Y116" s="296">
        <f>+Y61+Y62+Y97+Y101+Y109+Y114+Y115</f>
        <v>9098</v>
      </c>
      <c r="Z116" s="300"/>
      <c r="AA116" s="291">
        <f>+AA61+AA62+AA97+AA101+AA109+AA114+AA115</f>
        <v>212637</v>
      </c>
      <c r="AB116" s="296">
        <f>+AB61+AB62+AB97+AB101+AB109+AB114+AB115</f>
        <v>236430</v>
      </c>
      <c r="AC116" s="297"/>
    </row>
    <row r="117" spans="1:29" s="322" customFormat="1" ht="13.5" customHeight="1" thickBot="1" x14ac:dyDescent="0.25">
      <c r="A117" s="261" t="s">
        <v>142</v>
      </c>
      <c r="B117" s="262" t="s">
        <v>102</v>
      </c>
      <c r="C117" s="323"/>
      <c r="D117" s="312"/>
      <c r="E117" s="324"/>
      <c r="F117" s="323"/>
      <c r="G117" s="312"/>
      <c r="H117" s="314"/>
      <c r="I117" s="323"/>
      <c r="J117" s="312"/>
      <c r="K117" s="324"/>
      <c r="L117" s="323"/>
      <c r="M117" s="312"/>
      <c r="N117" s="325"/>
      <c r="O117" s="323"/>
      <c r="P117" s="312"/>
      <c r="Q117" s="324"/>
      <c r="R117" s="323"/>
      <c r="S117" s="312"/>
      <c r="T117" s="325"/>
      <c r="U117" s="323"/>
      <c r="V117" s="312"/>
      <c r="W117" s="325"/>
      <c r="X117" s="323"/>
      <c r="Y117" s="312"/>
      <c r="Z117" s="315"/>
      <c r="AA117" s="231">
        <f t="shared" ref="AA117" si="21">+C117+F117+I117+L117+O117+R117+U117+X117</f>
        <v>0</v>
      </c>
      <c r="AB117" s="312"/>
      <c r="AC117" s="313"/>
    </row>
    <row r="118" spans="1:29" s="322" customFormat="1" ht="13.5" customHeight="1" thickBot="1" x14ac:dyDescent="0.25">
      <c r="A118" s="774" t="s">
        <v>237</v>
      </c>
      <c r="B118" s="795"/>
      <c r="C118" s="326">
        <f>+SUM(C116:C117)</f>
        <v>0</v>
      </c>
      <c r="D118" s="309">
        <f>+SUM(D116:D117)</f>
        <v>0</v>
      </c>
      <c r="E118" s="327"/>
      <c r="F118" s="326">
        <f>+SUM(F116:F117)</f>
        <v>49343</v>
      </c>
      <c r="G118" s="307">
        <f>+SUM(G116:G117)</f>
        <v>53261</v>
      </c>
      <c r="H118" s="310"/>
      <c r="I118" s="326">
        <f>+SUM(I116:I117)</f>
        <v>42846</v>
      </c>
      <c r="J118" s="307">
        <f>+SUM(J116:J117)</f>
        <v>47203</v>
      </c>
      <c r="K118" s="327"/>
      <c r="L118" s="326">
        <f>+SUM(L116:L117)</f>
        <v>32890</v>
      </c>
      <c r="M118" s="307">
        <f>+SUM(M116:M117)</f>
        <v>35449</v>
      </c>
      <c r="N118" s="328"/>
      <c r="O118" s="326">
        <f>+SUM(O116:O117)</f>
        <v>28090</v>
      </c>
      <c r="P118" s="307">
        <f>+SUM(P116:P117)</f>
        <v>31065</v>
      </c>
      <c r="Q118" s="327"/>
      <c r="R118" s="326">
        <f>+SUM(R116:R117)</f>
        <v>15451</v>
      </c>
      <c r="S118" s="307">
        <f>+SUM(S116:S117)</f>
        <v>17620</v>
      </c>
      <c r="T118" s="328"/>
      <c r="U118" s="326">
        <f>+SUM(U116:U117)</f>
        <v>37050</v>
      </c>
      <c r="V118" s="307">
        <f>+SUM(V116:V117)</f>
        <v>42734</v>
      </c>
      <c r="W118" s="328"/>
      <c r="X118" s="326">
        <f>+SUM(X116:X117)</f>
        <v>6967</v>
      </c>
      <c r="Y118" s="307">
        <f>+SUM(Y116:Y117)</f>
        <v>9098</v>
      </c>
      <c r="Z118" s="311"/>
      <c r="AA118" s="306">
        <f>+SUM(AA116:AA117)</f>
        <v>212637</v>
      </c>
      <c r="AB118" s="307">
        <f>+SUM(AB116:AB117)</f>
        <v>236430</v>
      </c>
      <c r="AC118" s="308"/>
    </row>
    <row r="119" spans="1:29" ht="13.5" customHeight="1" thickBot="1" x14ac:dyDescent="0.25"/>
    <row r="120" spans="1:29" s="322" customFormat="1" ht="13.5" customHeight="1" thickBot="1" x14ac:dyDescent="0.25">
      <c r="A120" s="772" t="s">
        <v>247</v>
      </c>
      <c r="B120" s="773"/>
      <c r="C120" s="326">
        <f>+C41-C118</f>
        <v>0</v>
      </c>
      <c r="D120" s="326">
        <f>+D41-D118</f>
        <v>0</v>
      </c>
      <c r="E120" s="327"/>
      <c r="F120" s="326">
        <f>+F41-F118</f>
        <v>0</v>
      </c>
      <c r="G120" s="326">
        <f>+G41-G118</f>
        <v>0</v>
      </c>
      <c r="H120" s="327"/>
      <c r="I120" s="326">
        <f>+I41-I118</f>
        <v>0</v>
      </c>
      <c r="J120" s="326">
        <f>+J41-J118</f>
        <v>0</v>
      </c>
      <c r="K120" s="327"/>
      <c r="L120" s="326">
        <f>+L41-L118</f>
        <v>0</v>
      </c>
      <c r="M120" s="326">
        <f>+M41-M118</f>
        <v>0</v>
      </c>
      <c r="N120" s="327"/>
      <c r="O120" s="326">
        <f>+O41-O118</f>
        <v>0</v>
      </c>
      <c r="P120" s="326">
        <f>+P41-P118</f>
        <v>0</v>
      </c>
      <c r="Q120" s="327"/>
      <c r="R120" s="326">
        <f>+R41-R118</f>
        <v>0</v>
      </c>
      <c r="S120" s="326">
        <f>+S41-S118</f>
        <v>0</v>
      </c>
      <c r="T120" s="327"/>
      <c r="U120" s="326">
        <f>+U41-U118</f>
        <v>0</v>
      </c>
      <c r="V120" s="326">
        <f>+V41-V118</f>
        <v>0</v>
      </c>
      <c r="W120" s="327"/>
      <c r="X120" s="326">
        <f>+X41-X118</f>
        <v>0</v>
      </c>
      <c r="Y120" s="326">
        <f>+Y41-Y118</f>
        <v>0</v>
      </c>
      <c r="Z120" s="327"/>
      <c r="AA120" s="326">
        <f>+AA41-AA118</f>
        <v>0</v>
      </c>
      <c r="AB120" s="326">
        <f>+AB41-AB118</f>
        <v>0</v>
      </c>
      <c r="AC120" s="327"/>
    </row>
    <row r="121" spans="1:29" ht="13.5" customHeight="1" x14ac:dyDescent="0.2"/>
    <row r="122" spans="1:29" ht="13.5" customHeight="1" x14ac:dyDescent="0.2"/>
    <row r="123" spans="1:29" ht="13.5" customHeight="1" x14ac:dyDescent="0.2">
      <c r="B123" s="61" t="s">
        <v>242</v>
      </c>
      <c r="C123" s="332">
        <f>+(C71+C74+C87)*0.27</f>
        <v>0</v>
      </c>
      <c r="F123" s="332">
        <f>+(F71+F74+F87)*0.27</f>
        <v>1419.66</v>
      </c>
      <c r="I123" s="332">
        <f>+(I71+I74+I87)*0.27</f>
        <v>1034.9100000000001</v>
      </c>
      <c r="J123" s="63"/>
      <c r="K123" s="63"/>
      <c r="L123" s="332">
        <f>+(L71+L74+L87)*0.27</f>
        <v>1006.83</v>
      </c>
      <c r="M123" s="63"/>
      <c r="O123" s="332">
        <f>+(O71+O74+O87)*0.27</f>
        <v>2274.48</v>
      </c>
      <c r="R123" s="332">
        <f>+(R71+R74+R87)*0.27</f>
        <v>1710.45</v>
      </c>
      <c r="S123" s="63"/>
      <c r="U123" s="332">
        <f>+(U71+U74+U87)*0.27</f>
        <v>1493.64</v>
      </c>
      <c r="V123" s="8"/>
      <c r="W123" s="8"/>
      <c r="X123" s="332">
        <f>+(X71+X74+X87)*0.27</f>
        <v>1459.89</v>
      </c>
      <c r="Y123" s="8"/>
      <c r="Z123" s="8"/>
      <c r="AA123" s="8"/>
      <c r="AB123" s="8"/>
      <c r="AC123" s="8"/>
    </row>
    <row r="124" spans="1:29" ht="13.5" customHeight="1" x14ac:dyDescent="0.2">
      <c r="B124" s="61" t="s">
        <v>241</v>
      </c>
      <c r="C124" s="329">
        <v>543</v>
      </c>
      <c r="D124" s="329"/>
      <c r="E124" s="329"/>
      <c r="F124" s="329">
        <v>566</v>
      </c>
      <c r="G124" s="329"/>
      <c r="H124" s="329"/>
      <c r="I124" s="329">
        <v>436</v>
      </c>
      <c r="J124" s="329"/>
      <c r="K124" s="329"/>
      <c r="L124" s="329">
        <v>824</v>
      </c>
      <c r="M124" s="329"/>
      <c r="N124" s="329"/>
      <c r="O124" s="329">
        <v>678</v>
      </c>
      <c r="P124" s="329"/>
      <c r="Q124" s="329"/>
      <c r="R124" s="329">
        <v>476</v>
      </c>
      <c r="S124" s="329"/>
      <c r="T124" s="329"/>
      <c r="U124" s="409">
        <v>66</v>
      </c>
      <c r="V124" s="409"/>
      <c r="W124" s="409"/>
      <c r="X124" s="409">
        <v>66</v>
      </c>
      <c r="Y124" s="409"/>
      <c r="Z124" s="409"/>
      <c r="AA124" s="409"/>
      <c r="AB124" s="409"/>
      <c r="AC124" s="409"/>
    </row>
    <row r="125" spans="1:29" ht="15" customHeight="1" x14ac:dyDescent="0.2"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</row>
    <row r="127" spans="1:29" ht="15" customHeight="1" x14ac:dyDescent="0.2">
      <c r="I127" s="786" t="s">
        <v>414</v>
      </c>
    </row>
    <row r="128" spans="1:29" ht="15" customHeight="1" x14ac:dyDescent="0.2">
      <c r="B128" s="61" t="s">
        <v>300</v>
      </c>
      <c r="C128" s="62">
        <v>0</v>
      </c>
      <c r="E128" s="330"/>
      <c r="H128" s="633"/>
      <c r="I128" s="786"/>
      <c r="W128" s="330"/>
      <c r="Y128" s="62">
        <f>Y129+Y132</f>
        <v>3470</v>
      </c>
      <c r="Z128" s="330"/>
    </row>
    <row r="129" spans="2:27" ht="15" customHeight="1" x14ac:dyDescent="0.2">
      <c r="B129" s="61" t="s">
        <v>4</v>
      </c>
      <c r="C129" s="62">
        <v>0</v>
      </c>
      <c r="D129" s="331">
        <f>+C129/$C$136</f>
        <v>0</v>
      </c>
      <c r="E129" s="332">
        <f>+$C$128*$D129</f>
        <v>0</v>
      </c>
      <c r="H129" s="633" t="s">
        <v>249</v>
      </c>
      <c r="I129" s="670">
        <v>2862</v>
      </c>
      <c r="V129" s="331"/>
      <c r="W129" s="332"/>
      <c r="Y129" s="734">
        <f>581+60</f>
        <v>641</v>
      </c>
      <c r="Z129" s="332"/>
    </row>
    <row r="130" spans="2:27" ht="15" customHeight="1" x14ac:dyDescent="0.2">
      <c r="B130" s="61" t="s">
        <v>6</v>
      </c>
      <c r="C130" s="62">
        <v>0</v>
      </c>
      <c r="D130" s="331">
        <f t="shared" ref="D130:D134" si="22">+C130/$C$136</f>
        <v>0</v>
      </c>
      <c r="E130" s="332">
        <f t="shared" ref="E130:E134" si="23">+$C$128*$D130</f>
        <v>0</v>
      </c>
      <c r="H130" s="633" t="s">
        <v>255</v>
      </c>
      <c r="I130" s="670">
        <v>1381</v>
      </c>
      <c r="V130" s="331"/>
      <c r="W130" s="332"/>
      <c r="Y130" s="331"/>
      <c r="Z130" s="332"/>
    </row>
    <row r="131" spans="2:27" ht="15" customHeight="1" x14ac:dyDescent="0.2">
      <c r="B131" s="61" t="s">
        <v>7</v>
      </c>
      <c r="C131" s="62">
        <v>0</v>
      </c>
      <c r="D131" s="331">
        <f t="shared" si="22"/>
        <v>0</v>
      </c>
      <c r="E131" s="332">
        <f t="shared" si="23"/>
        <v>0</v>
      </c>
      <c r="H131" s="633" t="s">
        <v>251</v>
      </c>
      <c r="I131" s="670">
        <v>1222</v>
      </c>
      <c r="V131" s="331"/>
      <c r="W131" s="332"/>
      <c r="Y131" s="331"/>
      <c r="Z131" s="332"/>
    </row>
    <row r="132" spans="2:27" ht="15" customHeight="1" x14ac:dyDescent="0.2">
      <c r="B132" s="61" t="s">
        <v>8</v>
      </c>
      <c r="C132" s="62">
        <v>1</v>
      </c>
      <c r="D132" s="331">
        <f t="shared" si="22"/>
        <v>1</v>
      </c>
      <c r="E132" s="332">
        <f t="shared" si="23"/>
        <v>0</v>
      </c>
      <c r="F132" s="733"/>
      <c r="H132" s="667" t="s">
        <v>252</v>
      </c>
      <c r="I132" s="670">
        <v>5877</v>
      </c>
      <c r="V132" s="331"/>
      <c r="W132" s="332"/>
      <c r="Y132" s="734">
        <f>2769+60</f>
        <v>2829</v>
      </c>
      <c r="Z132" s="332"/>
    </row>
    <row r="133" spans="2:27" ht="15" customHeight="1" x14ac:dyDescent="0.2">
      <c r="B133" s="61" t="s">
        <v>9</v>
      </c>
      <c r="C133" s="62">
        <v>0</v>
      </c>
      <c r="D133" s="331">
        <f t="shared" si="22"/>
        <v>0</v>
      </c>
      <c r="E133" s="332">
        <f t="shared" si="23"/>
        <v>0</v>
      </c>
      <c r="H133" s="633" t="s">
        <v>371</v>
      </c>
      <c r="I133" s="670">
        <v>3632</v>
      </c>
      <c r="V133" s="331"/>
      <c r="W133" s="332"/>
      <c r="Y133" s="331"/>
      <c r="Z133" s="332"/>
    </row>
    <row r="134" spans="2:27" ht="15" customHeight="1" x14ac:dyDescent="0.2">
      <c r="B134" s="61" t="s">
        <v>10</v>
      </c>
      <c r="C134" s="62">
        <v>0</v>
      </c>
      <c r="D134" s="331">
        <f t="shared" si="22"/>
        <v>0</v>
      </c>
      <c r="E134" s="332">
        <f t="shared" si="23"/>
        <v>0</v>
      </c>
      <c r="H134" s="633" t="s">
        <v>254</v>
      </c>
      <c r="I134" s="670">
        <v>2269</v>
      </c>
      <c r="V134" s="331"/>
      <c r="W134" s="332"/>
      <c r="Y134" s="331"/>
      <c r="Z134" s="332"/>
    </row>
    <row r="135" spans="2:27" ht="15" customHeight="1" x14ac:dyDescent="0.2">
      <c r="B135" s="61" t="s">
        <v>240</v>
      </c>
      <c r="D135" s="331"/>
      <c r="E135" s="332"/>
      <c r="H135" s="633" t="s">
        <v>240</v>
      </c>
      <c r="I135" s="670">
        <v>2712</v>
      </c>
      <c r="V135" s="331"/>
      <c r="W135" s="332"/>
      <c r="Y135" s="331"/>
      <c r="Z135" s="332"/>
    </row>
    <row r="136" spans="2:27" ht="15" customHeight="1" x14ac:dyDescent="0.2">
      <c r="C136" s="62">
        <f>SUM(C129:C135)</f>
        <v>1</v>
      </c>
      <c r="D136" s="335">
        <f>SUM(D129:D135)</f>
        <v>1</v>
      </c>
      <c r="E136" s="332">
        <f>SUM(E129:E135)</f>
        <v>0</v>
      </c>
      <c r="F136" s="332">
        <f>SUM(F129:F135)</f>
        <v>0</v>
      </c>
      <c r="U136" s="62">
        <f t="shared" ref="U136:AA136" si="24">SUM(U129:U135)</f>
        <v>0</v>
      </c>
      <c r="V136" s="416"/>
      <c r="W136" s="332"/>
      <c r="X136" s="62">
        <f t="shared" si="24"/>
        <v>0</v>
      </c>
      <c r="Z136" s="332"/>
      <c r="AA136" s="332">
        <f t="shared" si="24"/>
        <v>0</v>
      </c>
    </row>
    <row r="137" spans="2:27" ht="15" customHeight="1" x14ac:dyDescent="0.2">
      <c r="E137" s="333"/>
    </row>
    <row r="138" spans="2:27" ht="15" customHeight="1" x14ac:dyDescent="0.2">
      <c r="B138" s="61" t="s">
        <v>248</v>
      </c>
      <c r="F138" s="733">
        <v>13584</v>
      </c>
      <c r="I138" s="733">
        <v>11690</v>
      </c>
      <c r="L138" s="733">
        <v>5216</v>
      </c>
      <c r="O138" s="733">
        <v>13278</v>
      </c>
    </row>
    <row r="139" spans="2:27" ht="15" customHeight="1" x14ac:dyDescent="0.2">
      <c r="B139" s="64" t="s">
        <v>4</v>
      </c>
      <c r="C139" s="670">
        <v>2862</v>
      </c>
      <c r="D139" s="331">
        <f>+C139/$C$146</f>
        <v>0.14342270107742419</v>
      </c>
      <c r="F139" s="332">
        <f>+$F$138*D139</f>
        <v>1948.2539714357301</v>
      </c>
      <c r="G139" s="62">
        <v>1948</v>
      </c>
      <c r="I139" s="332">
        <f>+$I$138*D139</f>
        <v>1676.6113755950887</v>
      </c>
      <c r="J139" s="62">
        <v>1676</v>
      </c>
      <c r="L139" s="332">
        <f>+$L$138*D139</f>
        <v>748.09280881984455</v>
      </c>
      <c r="M139" s="62">
        <v>748</v>
      </c>
      <c r="O139" s="332">
        <f>+$O$138*D149</f>
        <v>2203.88772255408</v>
      </c>
      <c r="P139" s="62">
        <v>2204</v>
      </c>
      <c r="S139" s="733">
        <v>9468</v>
      </c>
    </row>
    <row r="140" spans="2:27" ht="15" customHeight="1" x14ac:dyDescent="0.2">
      <c r="B140" s="64" t="s">
        <v>6</v>
      </c>
      <c r="C140" s="670">
        <v>1381</v>
      </c>
      <c r="D140" s="331">
        <f t="shared" ref="D140:D145" si="25">+C140/$C$146</f>
        <v>6.9205712853921325E-2</v>
      </c>
      <c r="F140" s="332">
        <f t="shared" ref="F140:F145" si="26">+$F$138*D140</f>
        <v>940.09040340766728</v>
      </c>
      <c r="G140" s="62">
        <v>940</v>
      </c>
      <c r="I140" s="332">
        <f t="shared" ref="I140:I145" si="27">+$I$138*D140</f>
        <v>809.0147832623403</v>
      </c>
      <c r="J140" s="62">
        <v>809</v>
      </c>
      <c r="L140" s="332">
        <f t="shared" ref="L140:L145" si="28">+$L$138*D140</f>
        <v>360.97699824605365</v>
      </c>
      <c r="M140" s="62">
        <v>361</v>
      </c>
      <c r="O140" s="332">
        <f t="shared" ref="O140:O144" si="29">+$O$138*D150</f>
        <v>1063.4412805196312</v>
      </c>
      <c r="P140" s="62">
        <v>1063</v>
      </c>
    </row>
    <row r="141" spans="2:27" ht="15" customHeight="1" x14ac:dyDescent="0.2">
      <c r="B141" s="64" t="s">
        <v>7</v>
      </c>
      <c r="C141" s="670">
        <v>1222</v>
      </c>
      <c r="D141" s="331">
        <f t="shared" si="25"/>
        <v>6.1237785016286642E-2</v>
      </c>
      <c r="F141" s="332">
        <f t="shared" si="26"/>
        <v>831.85407166123775</v>
      </c>
      <c r="G141" s="62">
        <v>832</v>
      </c>
      <c r="I141" s="332">
        <f t="shared" si="27"/>
        <v>715.86970684039079</v>
      </c>
      <c r="J141" s="62">
        <v>716</v>
      </c>
      <c r="L141" s="332">
        <f t="shared" si="28"/>
        <v>319.41628664495113</v>
      </c>
      <c r="M141" s="62">
        <v>320</v>
      </c>
      <c r="O141" s="332">
        <f t="shared" si="29"/>
        <v>941.00307371107112</v>
      </c>
      <c r="P141" s="62">
        <v>941</v>
      </c>
    </row>
    <row r="142" spans="2:27" ht="15" customHeight="1" x14ac:dyDescent="0.2">
      <c r="B142" s="64" t="s">
        <v>8</v>
      </c>
      <c r="C142" s="670">
        <v>5877</v>
      </c>
      <c r="D142" s="331">
        <f t="shared" si="25"/>
        <v>0.29451265347030819</v>
      </c>
      <c r="F142" s="332">
        <f t="shared" si="26"/>
        <v>4000.6598847406667</v>
      </c>
      <c r="G142" s="62">
        <v>4001</v>
      </c>
      <c r="I142" s="332">
        <f t="shared" si="27"/>
        <v>3442.8529190679028</v>
      </c>
      <c r="J142" s="62">
        <v>3443</v>
      </c>
      <c r="L142" s="332">
        <f t="shared" si="28"/>
        <v>1536.1780005011276</v>
      </c>
      <c r="M142" s="62">
        <v>1536</v>
      </c>
      <c r="O142" s="332">
        <f t="shared" si="29"/>
        <v>4525.5933422258304</v>
      </c>
      <c r="P142" s="62">
        <v>4526</v>
      </c>
    </row>
    <row r="143" spans="2:27" ht="15" customHeight="1" x14ac:dyDescent="0.2">
      <c r="B143" s="64" t="s">
        <v>9</v>
      </c>
      <c r="C143" s="630">
        <v>3632</v>
      </c>
      <c r="D143" s="331">
        <f t="shared" si="25"/>
        <v>0.1820095214232022</v>
      </c>
      <c r="F143" s="332">
        <f t="shared" si="26"/>
        <v>2472.4173390127789</v>
      </c>
      <c r="G143" s="62">
        <v>2472</v>
      </c>
      <c r="I143" s="332">
        <f t="shared" si="27"/>
        <v>2127.691305437234</v>
      </c>
      <c r="J143" s="62">
        <v>2128</v>
      </c>
      <c r="L143" s="332">
        <f t="shared" si="28"/>
        <v>949.3616637434227</v>
      </c>
      <c r="M143" s="62">
        <v>949</v>
      </c>
      <c r="O143" s="332">
        <f t="shared" si="29"/>
        <v>2796.8274662181752</v>
      </c>
      <c r="P143" s="62">
        <v>2797</v>
      </c>
    </row>
    <row r="144" spans="2:27" ht="15" customHeight="1" x14ac:dyDescent="0.2">
      <c r="B144" s="64" t="s">
        <v>10</v>
      </c>
      <c r="C144" s="630">
        <v>2269</v>
      </c>
      <c r="D144" s="331">
        <f t="shared" si="25"/>
        <v>0.11370583813580556</v>
      </c>
      <c r="E144" s="8"/>
      <c r="F144" s="332">
        <f t="shared" si="26"/>
        <v>1544.5801052367829</v>
      </c>
      <c r="G144" s="62">
        <v>1545</v>
      </c>
      <c r="I144" s="332">
        <f t="shared" si="27"/>
        <v>1329.2212478075671</v>
      </c>
      <c r="J144" s="62">
        <v>1329</v>
      </c>
      <c r="L144" s="332">
        <f t="shared" si="28"/>
        <v>593.0896517163618</v>
      </c>
      <c r="M144" s="62">
        <v>593</v>
      </c>
      <c r="O144" s="332">
        <f t="shared" si="29"/>
        <v>1747.2471147712115</v>
      </c>
      <c r="P144" s="62">
        <v>1747</v>
      </c>
    </row>
    <row r="145" spans="2:16" ht="15" customHeight="1" x14ac:dyDescent="0.2">
      <c r="B145" s="64" t="s">
        <v>240</v>
      </c>
      <c r="C145" s="630">
        <v>2712</v>
      </c>
      <c r="D145" s="331">
        <f t="shared" si="25"/>
        <v>0.13590578802305187</v>
      </c>
      <c r="E145" s="8"/>
      <c r="F145" s="332">
        <f t="shared" si="26"/>
        <v>1846.1442245051364</v>
      </c>
      <c r="G145" s="62">
        <v>1846</v>
      </c>
      <c r="I145" s="332">
        <f t="shared" si="27"/>
        <v>1588.7386619894762</v>
      </c>
      <c r="J145" s="62">
        <v>1589</v>
      </c>
      <c r="L145" s="332">
        <f t="shared" si="28"/>
        <v>708.88459032823857</v>
      </c>
      <c r="M145" s="62">
        <v>709</v>
      </c>
      <c r="O145" s="332"/>
    </row>
    <row r="146" spans="2:16" ht="15" customHeight="1" x14ac:dyDescent="0.2">
      <c r="B146" s="64"/>
      <c r="C146" s="43">
        <f>SUM(C139:C145)</f>
        <v>19955</v>
      </c>
      <c r="D146" s="335">
        <f>SUM(D139:D145)</f>
        <v>1</v>
      </c>
      <c r="E146" s="8"/>
      <c r="F146" s="332">
        <f>SUM(F139:F145)</f>
        <v>13584</v>
      </c>
      <c r="G146" s="332">
        <f>SUM(G139:G145)</f>
        <v>13584</v>
      </c>
      <c r="I146" s="332">
        <f>SUM(I139:I145)</f>
        <v>11690</v>
      </c>
      <c r="J146" s="332">
        <f>SUM(J139:J145)</f>
        <v>11690</v>
      </c>
      <c r="L146" s="332">
        <f>SUM(L139:L145)</f>
        <v>5216</v>
      </c>
      <c r="M146" s="332">
        <f>SUM(M139:M145)</f>
        <v>5216</v>
      </c>
      <c r="O146" s="332">
        <f>SUM(O139:O145)</f>
        <v>13278</v>
      </c>
      <c r="P146" s="332">
        <f>SUM(P139:P145)</f>
        <v>13278</v>
      </c>
    </row>
    <row r="148" spans="2:16" ht="15" customHeight="1" x14ac:dyDescent="0.2">
      <c r="B148" s="61" t="s">
        <v>248</v>
      </c>
    </row>
    <row r="149" spans="2:16" ht="15" customHeight="1" x14ac:dyDescent="0.2">
      <c r="B149" s="64" t="s">
        <v>4</v>
      </c>
      <c r="C149" s="630">
        <v>2862</v>
      </c>
      <c r="D149" s="331">
        <f>+C149/$C$155</f>
        <v>0.16598039784260279</v>
      </c>
    </row>
    <row r="150" spans="2:16" ht="15" customHeight="1" x14ac:dyDescent="0.2">
      <c r="B150" s="64" t="s">
        <v>6</v>
      </c>
      <c r="C150" s="630">
        <v>1381</v>
      </c>
      <c r="D150" s="331">
        <f t="shared" ref="D150:D154" si="30">+C150/$C$155</f>
        <v>8.0090471495679411E-2</v>
      </c>
      <c r="F150" s="410"/>
      <c r="G150" s="410"/>
    </row>
    <row r="151" spans="2:16" ht="15" customHeight="1" x14ac:dyDescent="0.2">
      <c r="B151" s="64" t="s">
        <v>7</v>
      </c>
      <c r="C151" s="630">
        <v>1222</v>
      </c>
      <c r="D151" s="331">
        <f t="shared" si="30"/>
        <v>7.0869338282201474E-2</v>
      </c>
      <c r="F151" s="411"/>
      <c r="G151" s="411"/>
    </row>
    <row r="152" spans="2:16" ht="15" customHeight="1" x14ac:dyDescent="0.2">
      <c r="B152" s="64" t="s">
        <v>8</v>
      </c>
      <c r="C152" s="630">
        <v>5877</v>
      </c>
      <c r="D152" s="331">
        <f t="shared" si="30"/>
        <v>0.34083396160760887</v>
      </c>
      <c r="F152" s="410"/>
      <c r="G152" s="410"/>
    </row>
    <row r="153" spans="2:16" ht="15" customHeight="1" x14ac:dyDescent="0.2">
      <c r="B153" s="64" t="s">
        <v>9</v>
      </c>
      <c r="C153" s="630">
        <v>3632</v>
      </c>
      <c r="D153" s="331">
        <f t="shared" si="30"/>
        <v>0.21063620019718146</v>
      </c>
      <c r="F153" s="411"/>
      <c r="G153" s="411"/>
    </row>
    <row r="154" spans="2:16" ht="15" customHeight="1" x14ac:dyDescent="0.2">
      <c r="B154" s="64" t="s">
        <v>10</v>
      </c>
      <c r="C154" s="630">
        <v>2269</v>
      </c>
      <c r="D154" s="331">
        <f t="shared" si="30"/>
        <v>0.13158963057472597</v>
      </c>
      <c r="F154" s="410"/>
      <c r="G154" s="410"/>
    </row>
    <row r="155" spans="2:16" ht="15" customHeight="1" x14ac:dyDescent="0.2">
      <c r="B155" s="64"/>
      <c r="C155" s="43">
        <f>SUM(C149:C154)</f>
        <v>17243</v>
      </c>
      <c r="D155" s="335">
        <f>SUM(D149:D154)</f>
        <v>0.99999999999999989</v>
      </c>
      <c r="F155" s="411"/>
      <c r="G155" s="411"/>
    </row>
    <row r="156" spans="2:16" ht="15" customHeight="1" x14ac:dyDescent="0.2">
      <c r="F156" s="410"/>
      <c r="G156" s="410"/>
    </row>
    <row r="157" spans="2:16" ht="15" customHeight="1" x14ac:dyDescent="0.2">
      <c r="F157" s="411"/>
      <c r="G157" s="411"/>
    </row>
    <row r="158" spans="2:16" ht="15" customHeight="1" x14ac:dyDescent="0.2">
      <c r="F158" s="410"/>
      <c r="G158" s="410"/>
    </row>
    <row r="159" spans="2:16" ht="15" customHeight="1" x14ac:dyDescent="0.2">
      <c r="F159" s="411"/>
      <c r="G159" s="411"/>
    </row>
    <row r="160" spans="2:16" ht="15" customHeight="1" x14ac:dyDescent="0.2">
      <c r="F160" s="410"/>
      <c r="G160" s="410"/>
    </row>
    <row r="161" spans="6:7" ht="15" customHeight="1" x14ac:dyDescent="0.2">
      <c r="F161" s="411"/>
      <c r="G161" s="411"/>
    </row>
    <row r="162" spans="6:7" ht="15" customHeight="1" x14ac:dyDescent="0.2">
      <c r="F162" s="410"/>
      <c r="G162" s="410"/>
    </row>
    <row r="163" spans="6:7" ht="15" customHeight="1" x14ac:dyDescent="0.2">
      <c r="F163" s="411"/>
      <c r="G163" s="411"/>
    </row>
    <row r="164" spans="6:7" ht="15" customHeight="1" x14ac:dyDescent="0.2">
      <c r="F164" s="410"/>
      <c r="G164" s="410"/>
    </row>
  </sheetData>
  <mergeCells count="15">
    <mergeCell ref="AA1:AC1"/>
    <mergeCell ref="R1:T1"/>
    <mergeCell ref="X1:Z1"/>
    <mergeCell ref="L1:N1"/>
    <mergeCell ref="A1:A2"/>
    <mergeCell ref="B1:B2"/>
    <mergeCell ref="F1:H1"/>
    <mergeCell ref="C1:E1"/>
    <mergeCell ref="U1:W1"/>
    <mergeCell ref="I127:I128"/>
    <mergeCell ref="A120:B120"/>
    <mergeCell ref="A118:B118"/>
    <mergeCell ref="O1:Q1"/>
    <mergeCell ref="I1:K1"/>
    <mergeCell ref="A41:B41"/>
  </mergeCells>
  <phoneticPr fontId="25" type="noConversion"/>
  <printOptions horizontalCentered="1"/>
  <pageMargins left="0.15748031496062992" right="0.15748031496062992" top="1.3385826771653544" bottom="0.51181102362204722" header="0.35433070866141736" footer="0.15748031496062992"/>
  <pageSetup paperSize="8" scale="60" orientation="landscape" r:id="rId1"/>
  <headerFooter alignWithMargins="0">
    <oddHeader>&amp;L&amp;"Times New Roman,Félkövér"&amp;13Szent László Völgye TKT&amp;C&amp;"Times New Roman,Félkövér"&amp;16 2024. ÉVI KÖLTSÉGVETÉS&amp;R3. sz. táblázat
SEGÍTŐ SZOLGÁLAT
Adatok: eFt</oddHeader>
    <oddFooter>&amp;L&amp;F&amp;R&amp;P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M85"/>
  <sheetViews>
    <sheetView view="pageBreakPreview" zoomScale="85" zoomScaleNormal="100" zoomScaleSheetLayoutView="85" workbookViewId="0">
      <selection activeCell="E4" sqref="E4"/>
    </sheetView>
  </sheetViews>
  <sheetFormatPr defaultColWidth="8.85546875" defaultRowHeight="15" x14ac:dyDescent="0.2"/>
  <cols>
    <col min="1" max="1" width="67.42578125" style="96" customWidth="1"/>
    <col min="2" max="2" width="17.7109375" style="96" customWidth="1"/>
    <col min="3" max="3" width="17.7109375" style="97" customWidth="1"/>
    <col min="4" max="4" width="13.28515625" style="90" customWidth="1"/>
    <col min="5" max="5" width="12.42578125" style="90" bestFit="1" customWidth="1"/>
    <col min="6" max="7" width="12.5703125" style="90" customWidth="1"/>
    <col min="8" max="8" width="13.85546875" style="110" bestFit="1" customWidth="1"/>
    <col min="9" max="9" width="11.7109375" style="91" customWidth="1"/>
    <col min="10" max="11" width="14" style="91" customWidth="1"/>
    <col min="12" max="12" width="12.85546875" style="91" customWidth="1"/>
    <col min="13" max="16384" width="8.85546875" style="90"/>
  </cols>
  <sheetData>
    <row r="1" spans="1:13" ht="24" customHeight="1" x14ac:dyDescent="0.2">
      <c r="A1" s="641"/>
      <c r="B1" s="647" t="s">
        <v>402</v>
      </c>
      <c r="C1" s="717" t="s">
        <v>406</v>
      </c>
      <c r="D1" s="735" t="s">
        <v>282</v>
      </c>
      <c r="E1" s="586"/>
      <c r="F1" s="586"/>
      <c r="G1" s="586"/>
      <c r="H1" s="88"/>
      <c r="I1" s="89"/>
      <c r="J1" s="89"/>
      <c r="K1" s="89"/>
    </row>
    <row r="2" spans="1:13" ht="34.5" customHeight="1" x14ac:dyDescent="0.2">
      <c r="A2" s="642" t="s">
        <v>51</v>
      </c>
      <c r="B2" s="643"/>
      <c r="C2" s="718"/>
      <c r="D2" s="736"/>
      <c r="E2" s="92" t="s">
        <v>294</v>
      </c>
      <c r="F2" s="586"/>
      <c r="G2" s="586"/>
      <c r="H2" s="586"/>
      <c r="I2" s="88"/>
      <c r="J2" s="89"/>
      <c r="K2" s="587"/>
      <c r="L2" s="587"/>
      <c r="M2" s="91"/>
    </row>
    <row r="3" spans="1:13" x14ac:dyDescent="0.2">
      <c r="A3" s="640" t="s">
        <v>290</v>
      </c>
      <c r="B3" s="660">
        <v>25644700</v>
      </c>
      <c r="C3" s="719">
        <f t="shared" ref="C3:C8" si="0">+E38</f>
        <v>30232799.999999996</v>
      </c>
      <c r="D3" s="737">
        <f>(C3/B3)</f>
        <v>1.1789102621594325</v>
      </c>
      <c r="E3" s="93">
        <v>30233</v>
      </c>
      <c r="F3" s="94"/>
      <c r="G3" s="94"/>
      <c r="H3" s="94"/>
      <c r="I3" s="86"/>
      <c r="M3" s="91"/>
    </row>
    <row r="4" spans="1:13" x14ac:dyDescent="0.2">
      <c r="A4" s="640" t="s">
        <v>291</v>
      </c>
      <c r="B4" s="660">
        <v>21313468</v>
      </c>
      <c r="C4" s="719">
        <f t="shared" si="0"/>
        <v>26146350</v>
      </c>
      <c r="D4" s="737">
        <f t="shared" ref="D4:D13" si="1">(C4/B4)</f>
        <v>1.2267524928369236</v>
      </c>
      <c r="E4" s="93">
        <v>26146</v>
      </c>
      <c r="F4" s="94"/>
      <c r="G4" s="94"/>
      <c r="H4" s="94"/>
      <c r="I4" s="86"/>
      <c r="M4" s="91"/>
    </row>
    <row r="5" spans="1:13" ht="31.9" customHeight="1" x14ac:dyDescent="0.2">
      <c r="A5" s="640" t="s">
        <v>314</v>
      </c>
      <c r="B5" s="660">
        <v>12048904</v>
      </c>
      <c r="C5" s="719">
        <f t="shared" si="0"/>
        <v>13530595</v>
      </c>
      <c r="D5" s="737">
        <f t="shared" si="1"/>
        <v>1.1229730936523354</v>
      </c>
      <c r="E5" s="93">
        <v>13531</v>
      </c>
      <c r="F5" s="671"/>
      <c r="G5" s="814" t="s">
        <v>375</v>
      </c>
      <c r="H5" s="815"/>
      <c r="I5" s="816"/>
      <c r="K5" s="669"/>
      <c r="M5" s="91"/>
    </row>
    <row r="6" spans="1:13" x14ac:dyDescent="0.2">
      <c r="A6" s="640" t="s">
        <v>292</v>
      </c>
      <c r="B6" s="660">
        <v>1867370</v>
      </c>
      <c r="C6" s="719">
        <f t="shared" si="0"/>
        <v>2276820</v>
      </c>
      <c r="D6" s="737">
        <f t="shared" si="1"/>
        <v>1.2192655981407006</v>
      </c>
      <c r="E6" s="93">
        <v>2277</v>
      </c>
      <c r="F6" s="93"/>
      <c r="G6" s="93"/>
      <c r="H6" s="93"/>
      <c r="I6" s="86"/>
      <c r="M6" s="91"/>
    </row>
    <row r="7" spans="1:13" x14ac:dyDescent="0.2">
      <c r="A7" s="640" t="s">
        <v>297</v>
      </c>
      <c r="B7" s="660">
        <v>25000</v>
      </c>
      <c r="C7" s="719">
        <f t="shared" si="0"/>
        <v>0</v>
      </c>
      <c r="D7" s="737">
        <f t="shared" si="1"/>
        <v>0</v>
      </c>
      <c r="E7" s="93"/>
      <c r="F7" s="93"/>
      <c r="G7" s="93"/>
      <c r="H7" s="93"/>
      <c r="I7" s="672"/>
      <c r="M7" s="91"/>
    </row>
    <row r="8" spans="1:13" x14ac:dyDescent="0.2">
      <c r="A8" s="640" t="s">
        <v>298</v>
      </c>
      <c r="B8" s="660">
        <v>31910240</v>
      </c>
      <c r="C8" s="719">
        <f t="shared" si="0"/>
        <v>32813520</v>
      </c>
      <c r="D8" s="737">
        <f t="shared" si="1"/>
        <v>1.0283069008569037</v>
      </c>
      <c r="E8" s="93">
        <v>32813</v>
      </c>
      <c r="F8" s="93"/>
      <c r="G8" s="93"/>
      <c r="H8" s="93"/>
      <c r="I8" s="672"/>
      <c r="M8" s="91"/>
    </row>
    <row r="9" spans="1:13" x14ac:dyDescent="0.2">
      <c r="A9" s="640" t="s">
        <v>351</v>
      </c>
      <c r="B9" s="660">
        <v>0</v>
      </c>
      <c r="C9" s="719"/>
      <c r="D9" s="737"/>
      <c r="E9" s="93"/>
      <c r="F9" s="93"/>
      <c r="G9" s="183"/>
      <c r="H9" s="183"/>
      <c r="I9" s="672"/>
      <c r="M9" s="91"/>
    </row>
    <row r="10" spans="1:13" x14ac:dyDescent="0.2">
      <c r="A10" s="640" t="s">
        <v>352</v>
      </c>
      <c r="B10" s="660">
        <v>5142300</v>
      </c>
      <c r="C10" s="719">
        <f>+E45</f>
        <v>5612200</v>
      </c>
      <c r="D10" s="737">
        <f t="shared" si="1"/>
        <v>1.0913793438733641</v>
      </c>
      <c r="E10" s="93">
        <v>5612</v>
      </c>
      <c r="F10" s="183"/>
      <c r="G10" s="93"/>
      <c r="H10" s="93"/>
      <c r="I10" s="672"/>
      <c r="M10" s="91"/>
    </row>
    <row r="11" spans="1:13" x14ac:dyDescent="0.2">
      <c r="A11" s="640" t="s">
        <v>299</v>
      </c>
      <c r="B11" s="660">
        <v>27126000</v>
      </c>
      <c r="C11" s="719">
        <f>+E46</f>
        <v>32620800</v>
      </c>
      <c r="D11" s="737">
        <f t="shared" si="1"/>
        <v>1.2025658040256579</v>
      </c>
      <c r="E11" s="93">
        <v>32621</v>
      </c>
      <c r="F11" s="93"/>
      <c r="G11" s="93"/>
      <c r="H11" s="93"/>
      <c r="I11" s="672"/>
      <c r="M11" s="91"/>
    </row>
    <row r="12" spans="1:13" x14ac:dyDescent="0.2">
      <c r="A12" s="644" t="s">
        <v>293</v>
      </c>
      <c r="B12" s="660">
        <v>14253000</v>
      </c>
      <c r="C12" s="720">
        <f>+E47+E48</f>
        <v>15606000</v>
      </c>
      <c r="D12" s="737">
        <f t="shared" si="1"/>
        <v>1.0949273837086928</v>
      </c>
      <c r="E12" s="93">
        <v>15606</v>
      </c>
      <c r="F12" s="93"/>
      <c r="G12" s="93"/>
      <c r="H12" s="93"/>
      <c r="I12" s="672"/>
      <c r="M12" s="91"/>
    </row>
    <row r="13" spans="1:13" ht="24" customHeight="1" thickBot="1" x14ac:dyDescent="0.25">
      <c r="A13" s="645" t="s">
        <v>52</v>
      </c>
      <c r="B13" s="646">
        <f>SUM(B3:B12)</f>
        <v>139330982</v>
      </c>
      <c r="C13" s="721">
        <f>SUM(C3:C12)</f>
        <v>158839085</v>
      </c>
      <c r="D13" s="737">
        <f t="shared" si="1"/>
        <v>1.1400126714100098</v>
      </c>
      <c r="E13" s="91">
        <f>SUM(E3:E12)</f>
        <v>158839</v>
      </c>
      <c r="F13" s="93"/>
      <c r="H13" s="95"/>
      <c r="I13" s="672"/>
    </row>
    <row r="14" spans="1:13" x14ac:dyDescent="0.2">
      <c r="A14" s="682"/>
      <c r="B14" s="683"/>
      <c r="C14" s="722"/>
      <c r="D14" s="738"/>
      <c r="G14" s="95"/>
      <c r="H14" s="91"/>
      <c r="L14" s="90"/>
    </row>
    <row r="15" spans="1:13" x14ac:dyDescent="0.2">
      <c r="A15" s="684" t="s">
        <v>353</v>
      </c>
      <c r="B15" s="660"/>
      <c r="C15" s="719"/>
      <c r="D15" s="703"/>
      <c r="E15" s="91"/>
      <c r="G15" s="110"/>
      <c r="H15" s="91" t="s">
        <v>387</v>
      </c>
      <c r="I15" s="91">
        <f>E3+E18</f>
        <v>30233</v>
      </c>
      <c r="L15" s="90"/>
    </row>
    <row r="16" spans="1:13" x14ac:dyDescent="0.2">
      <c r="A16" s="684" t="s">
        <v>354</v>
      </c>
      <c r="B16" s="660"/>
      <c r="C16" s="723"/>
      <c r="D16" s="703"/>
      <c r="E16" s="91"/>
      <c r="G16" s="110"/>
      <c r="H16" s="91" t="s">
        <v>388</v>
      </c>
      <c r="I16" s="91">
        <f>E4+E16</f>
        <v>26146</v>
      </c>
      <c r="L16" s="90"/>
    </row>
    <row r="17" spans="1:12" x14ac:dyDescent="0.2">
      <c r="A17" s="684" t="s">
        <v>306</v>
      </c>
      <c r="B17" s="660"/>
      <c r="C17" s="723"/>
      <c r="D17" s="703"/>
      <c r="E17" s="91"/>
      <c r="G17" s="110"/>
      <c r="H17" s="91" t="s">
        <v>389</v>
      </c>
      <c r="I17" s="91">
        <f>E5</f>
        <v>13531</v>
      </c>
      <c r="L17" s="90"/>
    </row>
    <row r="18" spans="1:12" x14ac:dyDescent="0.2">
      <c r="A18" s="684" t="s">
        <v>355</v>
      </c>
      <c r="B18" s="660"/>
      <c r="C18" s="723"/>
      <c r="D18" s="703"/>
      <c r="E18" s="91"/>
      <c r="G18" s="110"/>
      <c r="H18" s="91" t="s">
        <v>390</v>
      </c>
      <c r="I18" s="91">
        <f>E6+E21</f>
        <v>2277</v>
      </c>
      <c r="L18" s="90"/>
    </row>
    <row r="19" spans="1:12" x14ac:dyDescent="0.2">
      <c r="A19" s="684" t="s">
        <v>356</v>
      </c>
      <c r="B19" s="660"/>
      <c r="C19" s="723"/>
      <c r="D19" s="703"/>
      <c r="E19" s="91"/>
      <c r="G19" s="110"/>
      <c r="H19" s="91" t="s">
        <v>391</v>
      </c>
      <c r="I19" s="91">
        <f>E7+E8+E17</f>
        <v>32813</v>
      </c>
      <c r="L19" s="90"/>
    </row>
    <row r="20" spans="1:12" x14ac:dyDescent="0.2">
      <c r="A20" s="685" t="s">
        <v>357</v>
      </c>
      <c r="B20" s="660"/>
      <c r="C20" s="724"/>
      <c r="D20" s="703"/>
      <c r="E20" s="91"/>
      <c r="G20" s="110"/>
      <c r="H20" s="91" t="s">
        <v>392</v>
      </c>
      <c r="I20" s="91">
        <f>E10+E20</f>
        <v>5612</v>
      </c>
      <c r="L20" s="90"/>
    </row>
    <row r="21" spans="1:12" x14ac:dyDescent="0.2">
      <c r="A21" s="684" t="s">
        <v>399</v>
      </c>
      <c r="B21" s="660"/>
      <c r="C21" s="725"/>
      <c r="D21" s="739"/>
      <c r="E21" s="91"/>
      <c r="G21" s="110"/>
      <c r="H21" s="91" t="s">
        <v>393</v>
      </c>
      <c r="I21" s="91">
        <f>E11+E15</f>
        <v>32621</v>
      </c>
      <c r="L21" s="90"/>
    </row>
    <row r="22" spans="1:12" x14ac:dyDescent="0.2">
      <c r="A22" s="686" t="s">
        <v>398</v>
      </c>
      <c r="B22" s="687">
        <f>SUM(B15:B21)</f>
        <v>0</v>
      </c>
      <c r="C22" s="726">
        <f>SUM(C15:C21)</f>
        <v>0</v>
      </c>
      <c r="D22" s="740"/>
      <c r="E22" s="91">
        <f>SUM(E15:E21)</f>
        <v>0</v>
      </c>
      <c r="G22" s="110"/>
      <c r="H22" s="91" t="s">
        <v>394</v>
      </c>
      <c r="I22" s="91">
        <f>E12+E19</f>
        <v>15606</v>
      </c>
      <c r="L22" s="90"/>
    </row>
    <row r="23" spans="1:12" x14ac:dyDescent="0.2">
      <c r="A23" s="688"/>
      <c r="B23" s="689"/>
      <c r="C23" s="723"/>
      <c r="D23" s="741"/>
      <c r="G23" s="110"/>
      <c r="H23" s="91"/>
      <c r="L23" s="90"/>
    </row>
    <row r="24" spans="1:12" x14ac:dyDescent="0.2">
      <c r="A24" s="684" t="s">
        <v>358</v>
      </c>
      <c r="B24" s="660"/>
      <c r="C24" s="723"/>
      <c r="D24" s="703"/>
      <c r="G24" s="110"/>
      <c r="H24" s="91"/>
      <c r="L24" s="90"/>
    </row>
    <row r="25" spans="1:12" x14ac:dyDescent="0.2">
      <c r="A25" s="684" t="s">
        <v>353</v>
      </c>
      <c r="B25" s="660"/>
      <c r="C25" s="723"/>
      <c r="D25" s="703"/>
      <c r="G25" s="110"/>
      <c r="H25" s="91"/>
      <c r="L25" s="90"/>
    </row>
    <row r="26" spans="1:12" x14ac:dyDescent="0.2">
      <c r="A26" s="684" t="s">
        <v>354</v>
      </c>
      <c r="B26" s="660"/>
      <c r="C26" s="723"/>
      <c r="D26" s="703"/>
      <c r="G26" s="110"/>
      <c r="H26" s="91"/>
      <c r="L26" s="90"/>
    </row>
    <row r="27" spans="1:12" x14ac:dyDescent="0.2">
      <c r="A27" s="684" t="s">
        <v>306</v>
      </c>
      <c r="B27" s="660"/>
      <c r="C27" s="723"/>
      <c r="D27" s="703"/>
      <c r="G27" s="110"/>
      <c r="H27" s="91"/>
      <c r="L27" s="90"/>
    </row>
    <row r="28" spans="1:12" x14ac:dyDescent="0.2">
      <c r="A28" s="684" t="s">
        <v>355</v>
      </c>
      <c r="B28" s="660"/>
      <c r="C28" s="723"/>
      <c r="D28" s="703"/>
      <c r="G28" s="110"/>
      <c r="H28" s="91"/>
      <c r="L28" s="90"/>
    </row>
    <row r="29" spans="1:12" x14ac:dyDescent="0.2">
      <c r="A29" s="684" t="s">
        <v>356</v>
      </c>
      <c r="B29" s="660"/>
      <c r="C29" s="723"/>
      <c r="D29" s="703"/>
      <c r="G29" s="110"/>
      <c r="H29" s="91"/>
      <c r="L29" s="90"/>
    </row>
    <row r="30" spans="1:12" x14ac:dyDescent="0.2">
      <c r="A30" s="685" t="s">
        <v>357</v>
      </c>
      <c r="B30" s="660"/>
      <c r="C30" s="723"/>
      <c r="D30" s="739"/>
      <c r="G30" s="110"/>
      <c r="H30" s="91"/>
      <c r="L30" s="90"/>
    </row>
    <row r="31" spans="1:12" x14ac:dyDescent="0.2">
      <c r="A31" s="686" t="s">
        <v>359</v>
      </c>
      <c r="B31" s="687">
        <f>SUM(B24:B30)</f>
        <v>0</v>
      </c>
      <c r="C31" s="726">
        <f t="shared" ref="C31" si="2">SUM(C24:C30)</f>
        <v>0</v>
      </c>
      <c r="D31" s="740"/>
      <c r="G31" s="110"/>
      <c r="H31" s="91"/>
      <c r="L31" s="90"/>
    </row>
    <row r="32" spans="1:12" ht="15.75" thickBot="1" x14ac:dyDescent="0.25">
      <c r="A32" s="690"/>
      <c r="B32" s="691"/>
      <c r="C32" s="724"/>
      <c r="D32" s="742"/>
      <c r="G32" s="110"/>
      <c r="H32" s="91"/>
      <c r="L32" s="90"/>
    </row>
    <row r="33" spans="1:12" ht="15.75" thickBot="1" x14ac:dyDescent="0.25">
      <c r="A33" s="692" t="s">
        <v>360</v>
      </c>
      <c r="B33" s="693">
        <f>SUM(B13,B22,B31,)</f>
        <v>139330982</v>
      </c>
      <c r="C33" s="727">
        <f>SUM(C13,C22,C31,)</f>
        <v>158839085</v>
      </c>
      <c r="D33" s="743">
        <f t="shared" ref="D33" si="3">(C33/B33)</f>
        <v>1.1400126714100098</v>
      </c>
      <c r="E33" s="91">
        <f>E13+E22</f>
        <v>158839</v>
      </c>
      <c r="G33" s="110"/>
      <c r="H33" s="91"/>
      <c r="L33" s="90"/>
    </row>
    <row r="34" spans="1:12" x14ac:dyDescent="0.2">
      <c r="B34" s="694"/>
    </row>
    <row r="35" spans="1:12" x14ac:dyDescent="0.2">
      <c r="B35" s="694"/>
    </row>
    <row r="36" spans="1:12" ht="15.75" thickBot="1" x14ac:dyDescent="0.25">
      <c r="B36" s="694"/>
    </row>
    <row r="37" spans="1:12" ht="30" x14ac:dyDescent="0.2">
      <c r="A37" s="695" t="s">
        <v>51</v>
      </c>
      <c r="B37" s="696" t="s">
        <v>21</v>
      </c>
      <c r="C37" s="697" t="s">
        <v>361</v>
      </c>
      <c r="D37" s="698" t="s">
        <v>362</v>
      </c>
      <c r="E37" s="699" t="s">
        <v>363</v>
      </c>
    </row>
    <row r="38" spans="1:12" x14ac:dyDescent="0.2">
      <c r="A38" s="640" t="s">
        <v>290</v>
      </c>
      <c r="B38" s="700">
        <v>5.0999999999999996</v>
      </c>
      <c r="C38" s="701" t="s">
        <v>364</v>
      </c>
      <c r="D38" s="702">
        <v>5928000</v>
      </c>
      <c r="E38" s="703">
        <f>B38*D38</f>
        <v>30232799.999999996</v>
      </c>
    </row>
    <row r="39" spans="1:12" x14ac:dyDescent="0.2">
      <c r="A39" s="640" t="s">
        <v>291</v>
      </c>
      <c r="B39" s="700">
        <v>4.5</v>
      </c>
      <c r="C39" s="701" t="s">
        <v>364</v>
      </c>
      <c r="D39" s="702">
        <v>5810300</v>
      </c>
      <c r="E39" s="703">
        <f>B39*D39</f>
        <v>26146350</v>
      </c>
    </row>
    <row r="40" spans="1:12" x14ac:dyDescent="0.2">
      <c r="A40" s="640" t="s">
        <v>314</v>
      </c>
      <c r="B40" s="809" t="s">
        <v>365</v>
      </c>
      <c r="C40" s="810"/>
      <c r="D40" s="811"/>
      <c r="E40" s="703">
        <v>13530595</v>
      </c>
    </row>
    <row r="41" spans="1:12" x14ac:dyDescent="0.2">
      <c r="A41" s="640" t="s">
        <v>292</v>
      </c>
      <c r="B41" s="704">
        <v>26</v>
      </c>
      <c r="C41" s="704" t="s">
        <v>366</v>
      </c>
      <c r="D41" s="702">
        <v>87570</v>
      </c>
      <c r="E41" s="703">
        <f t="shared" ref="E41:E48" si="4">+B41*D41</f>
        <v>2276820</v>
      </c>
    </row>
    <row r="42" spans="1:12" x14ac:dyDescent="0.2">
      <c r="A42" s="640" t="s">
        <v>297</v>
      </c>
      <c r="B42" s="704">
        <v>0</v>
      </c>
      <c r="C42" s="704" t="s">
        <v>366</v>
      </c>
      <c r="D42" s="660">
        <v>25000</v>
      </c>
      <c r="E42" s="703">
        <f t="shared" si="4"/>
        <v>0</v>
      </c>
    </row>
    <row r="43" spans="1:12" x14ac:dyDescent="0.2">
      <c r="A43" s="640" t="s">
        <v>298</v>
      </c>
      <c r="B43" s="704">
        <v>47</v>
      </c>
      <c r="C43" s="704" t="s">
        <v>366</v>
      </c>
      <c r="D43" s="660">
        <v>698160</v>
      </c>
      <c r="E43" s="703">
        <f t="shared" si="4"/>
        <v>32813520</v>
      </c>
    </row>
    <row r="44" spans="1:12" x14ac:dyDescent="0.2">
      <c r="A44" s="640" t="s">
        <v>367</v>
      </c>
      <c r="B44" s="704">
        <v>0</v>
      </c>
      <c r="C44" s="704" t="s">
        <v>366</v>
      </c>
      <c r="D44" s="660">
        <v>477940</v>
      </c>
      <c r="E44" s="703">
        <f t="shared" si="4"/>
        <v>0</v>
      </c>
    </row>
    <row r="45" spans="1:12" x14ac:dyDescent="0.2">
      <c r="A45" s="640" t="s">
        <v>368</v>
      </c>
      <c r="B45" s="705">
        <v>1</v>
      </c>
      <c r="C45" s="706" t="s">
        <v>369</v>
      </c>
      <c r="D45" s="660">
        <v>5612200</v>
      </c>
      <c r="E45" s="703">
        <f t="shared" si="4"/>
        <v>5612200</v>
      </c>
    </row>
    <row r="46" spans="1:12" x14ac:dyDescent="0.2">
      <c r="A46" s="640" t="s">
        <v>299</v>
      </c>
      <c r="B46" s="704">
        <v>16</v>
      </c>
      <c r="C46" s="704" t="s">
        <v>366</v>
      </c>
      <c r="D46" s="660">
        <v>2038800</v>
      </c>
      <c r="E46" s="703">
        <f t="shared" si="4"/>
        <v>32620800</v>
      </c>
    </row>
    <row r="47" spans="1:12" x14ac:dyDescent="0.2">
      <c r="A47" s="812" t="s">
        <v>293</v>
      </c>
      <c r="B47" s="704">
        <v>1</v>
      </c>
      <c r="C47" s="706" t="s">
        <v>369</v>
      </c>
      <c r="D47" s="660">
        <v>3000000</v>
      </c>
      <c r="E47" s="703">
        <f t="shared" si="4"/>
        <v>3000000</v>
      </c>
    </row>
    <row r="48" spans="1:12" x14ac:dyDescent="0.2">
      <c r="A48" s="813"/>
      <c r="B48" s="707">
        <v>3300</v>
      </c>
      <c r="C48" s="707" t="s">
        <v>370</v>
      </c>
      <c r="D48" s="708">
        <v>3820</v>
      </c>
      <c r="E48" s="709">
        <f t="shared" si="4"/>
        <v>12606000</v>
      </c>
    </row>
    <row r="49" spans="1:5" ht="15.75" thickBot="1" x14ac:dyDescent="0.25">
      <c r="A49" s="645" t="s">
        <v>52</v>
      </c>
      <c r="B49" s="710"/>
      <c r="C49" s="711"/>
      <c r="D49" s="712"/>
      <c r="E49" s="713">
        <f>SUM(E38:E48)</f>
        <v>158839085</v>
      </c>
    </row>
    <row r="67" spans="1:12" x14ac:dyDescent="0.2">
      <c r="A67" s="87"/>
      <c r="B67" s="87"/>
      <c r="C67" s="90"/>
    </row>
    <row r="68" spans="1:12" x14ac:dyDescent="0.2">
      <c r="H68" s="90"/>
      <c r="I68" s="90"/>
      <c r="J68" s="90"/>
      <c r="K68" s="90"/>
      <c r="L68" s="90"/>
    </row>
    <row r="80" spans="1:12" x14ac:dyDescent="0.2">
      <c r="A80" s="98"/>
      <c r="B80" s="98"/>
      <c r="C80" s="99"/>
    </row>
    <row r="81" spans="1:12" x14ac:dyDescent="0.2">
      <c r="A81" s="102"/>
      <c r="B81" s="102"/>
      <c r="C81" s="103"/>
      <c r="D81" s="100"/>
      <c r="E81" s="100"/>
      <c r="F81" s="100"/>
      <c r="G81" s="100"/>
      <c r="H81" s="101"/>
      <c r="I81" s="90"/>
      <c r="J81" s="90"/>
      <c r="K81" s="90"/>
      <c r="L81" s="90"/>
    </row>
    <row r="82" spans="1:12" x14ac:dyDescent="0.2">
      <c r="A82" s="102"/>
      <c r="B82" s="102"/>
      <c r="C82" s="103"/>
      <c r="D82" s="104"/>
      <c r="E82" s="104"/>
      <c r="F82" s="104"/>
      <c r="G82" s="104"/>
      <c r="H82" s="105"/>
      <c r="I82" s="90"/>
      <c r="J82" s="90"/>
      <c r="K82" s="90"/>
      <c r="L82" s="90"/>
    </row>
    <row r="83" spans="1:12" x14ac:dyDescent="0.2">
      <c r="A83" s="102"/>
      <c r="B83" s="102"/>
      <c r="C83" s="103"/>
      <c r="D83" s="104"/>
      <c r="E83" s="104"/>
      <c r="F83" s="104"/>
      <c r="G83" s="104"/>
      <c r="H83" s="105"/>
      <c r="I83" s="90"/>
      <c r="J83" s="90"/>
      <c r="K83" s="90"/>
      <c r="L83" s="90"/>
    </row>
    <row r="84" spans="1:12" x14ac:dyDescent="0.2">
      <c r="A84" s="106"/>
      <c r="B84" s="106"/>
      <c r="C84" s="107"/>
      <c r="D84" s="104"/>
      <c r="E84" s="104"/>
      <c r="F84" s="104"/>
      <c r="G84" s="104"/>
      <c r="H84" s="105"/>
      <c r="I84" s="90"/>
      <c r="J84" s="90"/>
      <c r="K84" s="90"/>
      <c r="L84" s="90"/>
    </row>
    <row r="85" spans="1:12" x14ac:dyDescent="0.2">
      <c r="D85" s="108"/>
      <c r="E85" s="108"/>
      <c r="F85" s="108"/>
      <c r="G85" s="108"/>
      <c r="H85" s="109"/>
      <c r="I85" s="90"/>
      <c r="J85" s="90"/>
      <c r="K85" s="90"/>
      <c r="L85" s="90"/>
    </row>
  </sheetData>
  <mergeCells count="3">
    <mergeCell ref="B40:D40"/>
    <mergeCell ref="A47:A48"/>
    <mergeCell ref="G5:I5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55" orientation="landscape" r:id="rId1"/>
  <headerFooter alignWithMargins="0">
    <oddHeader>&amp;L&amp;"Times New Roman,Félkövér"&amp;13Szent László Völgye TKT&amp;C&amp;"Times New Roman,Félkövér"&amp;16 2024. ÉVI KÖLTSÉGVETÉS&amp;R4. sz. táblázat
SZOCIÁLIS NORMATÍVA
Adatok: Ft</oddHeader>
    <oddFooter>&amp;L&amp;F&amp;R&amp;P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W87"/>
  <sheetViews>
    <sheetView zoomScaleNormal="100" workbookViewId="0">
      <selection activeCell="S11" sqref="S11"/>
    </sheetView>
  </sheetViews>
  <sheetFormatPr defaultColWidth="8.85546875" defaultRowHeight="12.75" x14ac:dyDescent="0.2"/>
  <cols>
    <col min="1" max="1" width="29.7109375" style="16" customWidth="1"/>
    <col min="2" max="2" width="9.7109375" style="16" customWidth="1"/>
    <col min="3" max="10" width="7.42578125" style="16" customWidth="1"/>
    <col min="11" max="11" width="8.28515625" style="16" customWidth="1"/>
    <col min="12" max="14" width="7.42578125" style="16" customWidth="1"/>
    <col min="15" max="15" width="9.42578125" style="16" customWidth="1"/>
    <col min="16" max="21" width="8.85546875" style="16"/>
    <col min="22" max="22" width="9.28515625" style="16" customWidth="1"/>
    <col min="23" max="16384" width="8.85546875" style="16"/>
  </cols>
  <sheetData>
    <row r="1" spans="1:23" s="26" customFormat="1" ht="27.6" customHeight="1" thickBot="1" x14ac:dyDescent="0.25">
      <c r="A1" s="75"/>
      <c r="B1" s="76" t="s">
        <v>403</v>
      </c>
      <c r="C1" s="47" t="s">
        <v>24</v>
      </c>
      <c r="D1" s="48" t="s">
        <v>25</v>
      </c>
      <c r="E1" s="48" t="s">
        <v>26</v>
      </c>
      <c r="F1" s="49" t="s">
        <v>27</v>
      </c>
      <c r="G1" s="48" t="s">
        <v>28</v>
      </c>
      <c r="H1" s="48" t="s">
        <v>29</v>
      </c>
      <c r="I1" s="48" t="s">
        <v>30</v>
      </c>
      <c r="J1" s="48" t="s">
        <v>31</v>
      </c>
      <c r="K1" s="48" t="s">
        <v>32</v>
      </c>
      <c r="L1" s="48" t="s">
        <v>33</v>
      </c>
      <c r="M1" s="48" t="s">
        <v>34</v>
      </c>
      <c r="N1" s="79" t="s">
        <v>35</v>
      </c>
      <c r="O1" s="76" t="s">
        <v>405</v>
      </c>
    </row>
    <row r="2" spans="1:23" s="26" customFormat="1" ht="34.9" customHeight="1" x14ac:dyDescent="0.2">
      <c r="A2" s="12" t="s">
        <v>36</v>
      </c>
      <c r="B2" s="12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72"/>
      <c r="Q2" s="77"/>
      <c r="R2" s="61"/>
      <c r="S2" s="61"/>
      <c r="T2" s="61"/>
      <c r="U2" s="61"/>
    </row>
    <row r="3" spans="1:23" x14ac:dyDescent="0.2">
      <c r="A3" s="78" t="s">
        <v>4</v>
      </c>
      <c r="B3" s="50">
        <v>22760</v>
      </c>
      <c r="C3" s="35">
        <f>+$S$3</f>
        <v>1756</v>
      </c>
      <c r="D3" s="34">
        <f t="shared" ref="D3:M3" si="0">+$S$3</f>
        <v>1756</v>
      </c>
      <c r="E3" s="34">
        <f t="shared" si="0"/>
        <v>1756</v>
      </c>
      <c r="F3" s="34">
        <f t="shared" si="0"/>
        <v>1756</v>
      </c>
      <c r="G3" s="34">
        <f t="shared" si="0"/>
        <v>1756</v>
      </c>
      <c r="H3" s="34">
        <f t="shared" si="0"/>
        <v>1756</v>
      </c>
      <c r="I3" s="34">
        <f t="shared" si="0"/>
        <v>1756</v>
      </c>
      <c r="J3" s="34">
        <f t="shared" si="0"/>
        <v>1756</v>
      </c>
      <c r="K3" s="34">
        <f t="shared" si="0"/>
        <v>1756</v>
      </c>
      <c r="L3" s="34">
        <f t="shared" si="0"/>
        <v>1756</v>
      </c>
      <c r="M3" s="34">
        <f t="shared" si="0"/>
        <v>1756</v>
      </c>
      <c r="N3" s="68">
        <f>+U3</f>
        <v>1756.7836908651807</v>
      </c>
      <c r="O3" s="50">
        <f>SUM(C3:N3)</f>
        <v>21072.783690865181</v>
      </c>
      <c r="P3" s="57"/>
      <c r="Q3" s="15">
        <f>+'2.SZ.TÁBL. BEVÉTELEK'!D5+'2.SZ.TÁBL. BEVÉTELEK'!D14+'2.SZ.TÁBL. BEVÉTELEK'!D22+'2.SZ.TÁBL. BEVÉTELEK'!D31+'2.SZ.TÁBL. BEVÉTELEK'!D41+'2.SZ.TÁBL. BEVÉTELEK'!D48+'2.SZ.TÁBL. BEVÉTELEK'!D55+'2.SZ.TÁBL. BEVÉTELEK'!D64+'2.SZ.TÁBL. BEVÉTELEK'!D76+'2.SZ.TÁBL. BEVÉTELEK'!D86</f>
        <v>21072.783690865181</v>
      </c>
      <c r="R3" s="17">
        <f>+Q3/12</f>
        <v>1756.0653075720984</v>
      </c>
      <c r="S3" s="40">
        <v>1756</v>
      </c>
      <c r="U3" s="15">
        <f t="shared" ref="U3:U13" si="1">+Q3-SUM(C3:M3)</f>
        <v>1756.7836908651807</v>
      </c>
    </row>
    <row r="4" spans="1:23" x14ac:dyDescent="0.2">
      <c r="A4" s="33" t="s">
        <v>6</v>
      </c>
      <c r="B4" s="50">
        <v>6010</v>
      </c>
      <c r="C4" s="35">
        <f>+$S$4</f>
        <v>445</v>
      </c>
      <c r="D4" s="34">
        <f t="shared" ref="D4:M4" si="2">+$S$4</f>
        <v>445</v>
      </c>
      <c r="E4" s="34">
        <f t="shared" si="2"/>
        <v>445</v>
      </c>
      <c r="F4" s="34">
        <f t="shared" si="2"/>
        <v>445</v>
      </c>
      <c r="G4" s="34">
        <f t="shared" si="2"/>
        <v>445</v>
      </c>
      <c r="H4" s="34">
        <f t="shared" si="2"/>
        <v>445</v>
      </c>
      <c r="I4" s="34">
        <f t="shared" si="2"/>
        <v>445</v>
      </c>
      <c r="J4" s="34">
        <f t="shared" si="2"/>
        <v>445</v>
      </c>
      <c r="K4" s="34">
        <f t="shared" si="2"/>
        <v>445</v>
      </c>
      <c r="L4" s="34">
        <f t="shared" si="2"/>
        <v>445</v>
      </c>
      <c r="M4" s="34">
        <f t="shared" si="2"/>
        <v>445</v>
      </c>
      <c r="N4" s="68">
        <f t="shared" ref="N4:N9" si="3">+U4</f>
        <v>446.38528200028395</v>
      </c>
      <c r="O4" s="50">
        <f t="shared" ref="O4:O9" si="4">SUM(C4:N4)</f>
        <v>5341.385282000284</v>
      </c>
      <c r="P4" s="15"/>
      <c r="Q4" s="15">
        <f>+'2.SZ.TÁBL. BEVÉTELEK'!D7+'2.SZ.TÁBL. BEVÉTELEK'!D15+'2.SZ.TÁBL. BEVÉTELEK'!D23+'2.SZ.TÁBL. BEVÉTELEK'!D33+'2.SZ.TÁBL. BEVÉTELEK'!D42+'2.SZ.TÁBL. BEVÉTELEK'!D49+'2.SZ.TÁBL. BEVÉTELEK'!D56+'2.SZ.TÁBL. BEVÉTELEK'!D66+'2.SZ.TÁBL. BEVÉTELEK'!D78+'2.SZ.TÁBL. BEVÉTELEK'!D87</f>
        <v>5341.385282000284</v>
      </c>
      <c r="R4" s="17">
        <f t="shared" ref="R4:R10" si="5">+Q4/12</f>
        <v>445.11544016669035</v>
      </c>
      <c r="S4" s="40">
        <v>445</v>
      </c>
      <c r="U4" s="15">
        <f t="shared" si="1"/>
        <v>446.38528200028395</v>
      </c>
    </row>
    <row r="5" spans="1:23" x14ac:dyDescent="0.2">
      <c r="A5" s="33" t="s">
        <v>5</v>
      </c>
      <c r="B5" s="50">
        <v>10940</v>
      </c>
      <c r="C5" s="35">
        <f>+$S$5</f>
        <v>562</v>
      </c>
      <c r="D5" s="34">
        <f t="shared" ref="D5:M5" si="6">+$S$5</f>
        <v>562</v>
      </c>
      <c r="E5" s="34">
        <f t="shared" si="6"/>
        <v>562</v>
      </c>
      <c r="F5" s="34">
        <f t="shared" si="6"/>
        <v>562</v>
      </c>
      <c r="G5" s="34">
        <f t="shared" si="6"/>
        <v>562</v>
      </c>
      <c r="H5" s="34">
        <f t="shared" si="6"/>
        <v>562</v>
      </c>
      <c r="I5" s="34">
        <f t="shared" si="6"/>
        <v>562</v>
      </c>
      <c r="J5" s="34">
        <f t="shared" si="6"/>
        <v>562</v>
      </c>
      <c r="K5" s="34">
        <f t="shared" si="6"/>
        <v>562</v>
      </c>
      <c r="L5" s="34">
        <f t="shared" si="6"/>
        <v>562</v>
      </c>
      <c r="M5" s="34">
        <f t="shared" si="6"/>
        <v>562</v>
      </c>
      <c r="N5" s="68">
        <f t="shared" si="3"/>
        <v>568</v>
      </c>
      <c r="O5" s="50">
        <f t="shared" si="4"/>
        <v>6750</v>
      </c>
      <c r="Q5" s="15">
        <f>+'2.SZ.TÁBL. BEVÉTELEK'!D6+'2.SZ.TÁBL. BEVÉTELEK'!D32+'2.SZ.TÁBL. BEVÉTELEK'!D65+'2.SZ.TÁBL. BEVÉTELEK'!D77</f>
        <v>6750</v>
      </c>
      <c r="R5" s="17">
        <f t="shared" si="5"/>
        <v>562.5</v>
      </c>
      <c r="S5" s="40">
        <v>562</v>
      </c>
      <c r="U5" s="15">
        <f t="shared" si="1"/>
        <v>568</v>
      </c>
    </row>
    <row r="6" spans="1:23" x14ac:dyDescent="0.2">
      <c r="A6" s="33" t="s">
        <v>7</v>
      </c>
      <c r="B6" s="50">
        <v>5287</v>
      </c>
      <c r="C6" s="35">
        <f>+$S$6</f>
        <v>396</v>
      </c>
      <c r="D6" s="34">
        <f t="shared" ref="D6:M6" si="7">+$S$6</f>
        <v>396</v>
      </c>
      <c r="E6" s="34">
        <f t="shared" si="7"/>
        <v>396</v>
      </c>
      <c r="F6" s="34">
        <f t="shared" si="7"/>
        <v>396</v>
      </c>
      <c r="G6" s="34">
        <f t="shared" si="7"/>
        <v>396</v>
      </c>
      <c r="H6" s="34">
        <f t="shared" si="7"/>
        <v>396</v>
      </c>
      <c r="I6" s="34">
        <f t="shared" si="7"/>
        <v>396</v>
      </c>
      <c r="J6" s="34">
        <f t="shared" si="7"/>
        <v>396</v>
      </c>
      <c r="K6" s="34">
        <f t="shared" si="7"/>
        <v>396</v>
      </c>
      <c r="L6" s="34">
        <f t="shared" si="7"/>
        <v>396</v>
      </c>
      <c r="M6" s="34">
        <f t="shared" si="7"/>
        <v>396</v>
      </c>
      <c r="N6" s="68">
        <f t="shared" si="3"/>
        <v>394.20841028555151</v>
      </c>
      <c r="O6" s="50">
        <f t="shared" si="4"/>
        <v>4750.2084102855515</v>
      </c>
      <c r="Q6" s="15">
        <f>+'2.SZ.TÁBL. BEVÉTELEK'!D8+'2.SZ.TÁBL. BEVÉTELEK'!D16+'2.SZ.TÁBL. BEVÉTELEK'!D24+'2.SZ.TÁBL. BEVÉTELEK'!D34+'2.SZ.TÁBL. BEVÉTELEK'!D50+'2.SZ.TÁBL. BEVÉTELEK'!D57+'2.SZ.TÁBL. BEVÉTELEK'!D67+'2.SZ.TÁBL. BEVÉTELEK'!D79+'2.SZ.TÁBL. BEVÉTELEK'!D88</f>
        <v>4750.2084102855515</v>
      </c>
      <c r="R6" s="17">
        <f t="shared" si="5"/>
        <v>395.85070085712931</v>
      </c>
      <c r="S6" s="40">
        <v>396</v>
      </c>
      <c r="U6" s="15">
        <f t="shared" si="1"/>
        <v>394.20841028555151</v>
      </c>
    </row>
    <row r="7" spans="1:23" x14ac:dyDescent="0.2">
      <c r="A7" s="33" t="s">
        <v>8</v>
      </c>
      <c r="B7" s="50">
        <v>23965</v>
      </c>
      <c r="C7" s="35">
        <f>+$S$7</f>
        <v>1811</v>
      </c>
      <c r="D7" s="34">
        <f t="shared" ref="D7:M7" si="8">+$S$7</f>
        <v>1811</v>
      </c>
      <c r="E7" s="34">
        <f t="shared" si="8"/>
        <v>1811</v>
      </c>
      <c r="F7" s="34">
        <f t="shared" si="8"/>
        <v>1811</v>
      </c>
      <c r="G7" s="34">
        <f t="shared" si="8"/>
        <v>1811</v>
      </c>
      <c r="H7" s="34">
        <f t="shared" si="8"/>
        <v>1811</v>
      </c>
      <c r="I7" s="34">
        <f t="shared" si="8"/>
        <v>1811</v>
      </c>
      <c r="J7" s="34">
        <f t="shared" si="8"/>
        <v>1811</v>
      </c>
      <c r="K7" s="34">
        <f t="shared" si="8"/>
        <v>1811</v>
      </c>
      <c r="L7" s="34">
        <f t="shared" si="8"/>
        <v>1811</v>
      </c>
      <c r="M7" s="34">
        <f t="shared" si="8"/>
        <v>1811</v>
      </c>
      <c r="N7" s="68">
        <f t="shared" si="3"/>
        <v>1815</v>
      </c>
      <c r="O7" s="50">
        <f t="shared" si="4"/>
        <v>21736</v>
      </c>
      <c r="P7" s="15"/>
      <c r="Q7" s="15">
        <f>+'2.SZ.TÁBL. BEVÉTELEK'!D9+'2.SZ.TÁBL. BEVÉTELEK'!D17+'2.SZ.TÁBL. BEVÉTELEK'!D25+'2.SZ.TÁBL. BEVÉTELEK'!D35+'2.SZ.TÁBL. BEVÉTELEK'!D43+'2.SZ.TÁBL. BEVÉTELEK'!D58+'2.SZ.TÁBL. BEVÉTELEK'!D80</f>
        <v>21736</v>
      </c>
      <c r="R7" s="17">
        <f t="shared" si="5"/>
        <v>1811.3333333333333</v>
      </c>
      <c r="S7" s="40">
        <v>1811</v>
      </c>
      <c r="U7" s="15">
        <f t="shared" si="1"/>
        <v>1815</v>
      </c>
    </row>
    <row r="8" spans="1:23" x14ac:dyDescent="0.2">
      <c r="A8" s="33" t="s">
        <v>9</v>
      </c>
      <c r="B8" s="50">
        <v>14622</v>
      </c>
      <c r="C8" s="35">
        <f>+$S$8</f>
        <v>1080</v>
      </c>
      <c r="D8" s="34">
        <f t="shared" ref="D8:M8" si="9">+$S$8</f>
        <v>1080</v>
      </c>
      <c r="E8" s="34">
        <f t="shared" si="9"/>
        <v>1080</v>
      </c>
      <c r="F8" s="34">
        <f t="shared" si="9"/>
        <v>1080</v>
      </c>
      <c r="G8" s="34">
        <f t="shared" si="9"/>
        <v>1080</v>
      </c>
      <c r="H8" s="34">
        <f t="shared" si="9"/>
        <v>1080</v>
      </c>
      <c r="I8" s="34">
        <f t="shared" si="9"/>
        <v>1080</v>
      </c>
      <c r="J8" s="34">
        <f t="shared" si="9"/>
        <v>1080</v>
      </c>
      <c r="K8" s="34">
        <f t="shared" si="9"/>
        <v>1080</v>
      </c>
      <c r="L8" s="34">
        <f t="shared" si="9"/>
        <v>1080</v>
      </c>
      <c r="M8" s="34">
        <f t="shared" si="9"/>
        <v>1080</v>
      </c>
      <c r="N8" s="68">
        <f t="shared" si="3"/>
        <v>1074.9647677226876</v>
      </c>
      <c r="O8" s="50">
        <f t="shared" si="4"/>
        <v>12954.964767722688</v>
      </c>
      <c r="P8" s="15"/>
      <c r="Q8" s="15">
        <f>+'2.SZ.TÁBL. BEVÉTELEK'!D10+'2.SZ.TÁBL. BEVÉTELEK'!D26+'2.SZ.TÁBL. BEVÉTELEK'!D36+'2.SZ.TÁBL. BEVÉTELEK'!D44+'2.SZ.TÁBL. BEVÉTELEK'!D59+'2.SZ.TÁBL. BEVÉTELEK'!D68+'2.SZ.TÁBL. BEVÉTELEK'!D81+'2.SZ.TÁBL. BEVÉTELEK'!D89</f>
        <v>12954.964767722688</v>
      </c>
      <c r="R8" s="17">
        <f t="shared" si="5"/>
        <v>1079.580397310224</v>
      </c>
      <c r="S8" s="40">
        <v>1080</v>
      </c>
      <c r="U8" s="15">
        <f t="shared" si="1"/>
        <v>1074.9647677226876</v>
      </c>
    </row>
    <row r="9" spans="1:23" x14ac:dyDescent="0.2">
      <c r="A9" s="433" t="s">
        <v>10</v>
      </c>
      <c r="B9" s="50">
        <v>9901</v>
      </c>
      <c r="C9" s="434">
        <f>+$S$9</f>
        <v>732</v>
      </c>
      <c r="D9" s="341">
        <f t="shared" ref="D9:M9" si="10">+$S$9</f>
        <v>732</v>
      </c>
      <c r="E9" s="341">
        <f t="shared" si="10"/>
        <v>732</v>
      </c>
      <c r="F9" s="341">
        <f t="shared" si="10"/>
        <v>732</v>
      </c>
      <c r="G9" s="341">
        <f t="shared" si="10"/>
        <v>732</v>
      </c>
      <c r="H9" s="341">
        <f t="shared" si="10"/>
        <v>732</v>
      </c>
      <c r="I9" s="341">
        <f t="shared" si="10"/>
        <v>732</v>
      </c>
      <c r="J9" s="341">
        <f t="shared" si="10"/>
        <v>732</v>
      </c>
      <c r="K9" s="341">
        <f t="shared" si="10"/>
        <v>732</v>
      </c>
      <c r="L9" s="341">
        <f t="shared" si="10"/>
        <v>732</v>
      </c>
      <c r="M9" s="341">
        <f t="shared" si="10"/>
        <v>732</v>
      </c>
      <c r="N9" s="342">
        <f t="shared" si="3"/>
        <v>728.69384855803401</v>
      </c>
      <c r="O9" s="51">
        <f t="shared" si="4"/>
        <v>8780.693848558034</v>
      </c>
      <c r="P9" s="15"/>
      <c r="Q9" s="15">
        <f>+'2.SZ.TÁBL. BEVÉTELEK'!D11+'2.SZ.TÁBL. BEVÉTELEK'!D18+'2.SZ.TÁBL. BEVÉTELEK'!D27+'2.SZ.TÁBL. BEVÉTELEK'!D37+'2.SZ.TÁBL. BEVÉTELEK'!D45+'2.SZ.TÁBL. BEVÉTELEK'!D51+'2.SZ.TÁBL. BEVÉTELEK'!D60+'2.SZ.TÁBL. BEVÉTELEK'!D82+'2.SZ.TÁBL. BEVÉTELEK'!D69+'2.SZ.TÁBL. BEVÉTELEK'!D90</f>
        <v>8780.693848558034</v>
      </c>
      <c r="R9" s="17">
        <f t="shared" si="5"/>
        <v>731.72448737983621</v>
      </c>
      <c r="S9" s="40">
        <v>732</v>
      </c>
      <c r="U9" s="15">
        <f t="shared" si="1"/>
        <v>728.69384855803401</v>
      </c>
    </row>
    <row r="10" spans="1:23" ht="13.5" thickBot="1" x14ac:dyDescent="0.25">
      <c r="A10" s="36" t="s">
        <v>240</v>
      </c>
      <c r="B10" s="50">
        <v>7468</v>
      </c>
      <c r="C10" s="434">
        <f>+$S$10</f>
        <v>600</v>
      </c>
      <c r="D10" s="341">
        <f t="shared" ref="D10:M10" si="11">+$S$10</f>
        <v>600</v>
      </c>
      <c r="E10" s="341">
        <f t="shared" si="11"/>
        <v>600</v>
      </c>
      <c r="F10" s="341">
        <f t="shared" si="11"/>
        <v>600</v>
      </c>
      <c r="G10" s="341">
        <f t="shared" si="11"/>
        <v>600</v>
      </c>
      <c r="H10" s="341">
        <f t="shared" si="11"/>
        <v>600</v>
      </c>
      <c r="I10" s="341">
        <f t="shared" si="11"/>
        <v>600</v>
      </c>
      <c r="J10" s="341">
        <f t="shared" si="11"/>
        <v>600</v>
      </c>
      <c r="K10" s="341">
        <f t="shared" si="11"/>
        <v>600</v>
      </c>
      <c r="L10" s="341">
        <f t="shared" si="11"/>
        <v>600</v>
      </c>
      <c r="M10" s="341">
        <f t="shared" si="11"/>
        <v>600</v>
      </c>
      <c r="N10" s="342">
        <f t="shared" ref="N10" si="12">+U10</f>
        <v>600.5640005682626</v>
      </c>
      <c r="O10" s="432">
        <f t="shared" ref="O10" si="13">SUM(C10:N10)</f>
        <v>7200.5640005682626</v>
      </c>
      <c r="P10" s="15"/>
      <c r="Q10" s="15">
        <f>+'2.SZ.TÁBL. BEVÉTELEK'!D19+'2.SZ.TÁBL. BEVÉTELEK'!D28+'2.SZ.TÁBL. BEVÉTELEK'!D38+'2.SZ.TÁBL. BEVÉTELEK'!D52+'2.SZ.TÁBL. BEVÉTELEK'!D61+'2.SZ.TÁBL. BEVÉTELEK'!D70+'2.SZ.TÁBL. BEVÉTELEK'!D83+'2.SZ.TÁBL. BEVÉTELEK'!D91</f>
        <v>7200.5640005682626</v>
      </c>
      <c r="R10" s="17">
        <f t="shared" si="5"/>
        <v>600.04700004735525</v>
      </c>
      <c r="S10" s="40">
        <v>600</v>
      </c>
      <c r="U10" s="15">
        <f t="shared" si="1"/>
        <v>600.5640005682626</v>
      </c>
    </row>
    <row r="11" spans="1:23" ht="13.5" thickBot="1" x14ac:dyDescent="0.25">
      <c r="A11" s="37" t="s">
        <v>17</v>
      </c>
      <c r="B11" s="52">
        <f>SUM(B3:B10)</f>
        <v>100953</v>
      </c>
      <c r="C11" s="39">
        <f>SUM(C3:C10)</f>
        <v>7382</v>
      </c>
      <c r="D11" s="38">
        <f t="shared" ref="D11:N11" si="14">SUM(D3:D10)</f>
        <v>7382</v>
      </c>
      <c r="E11" s="38">
        <f t="shared" si="14"/>
        <v>7382</v>
      </c>
      <c r="F11" s="38">
        <f t="shared" si="14"/>
        <v>7382</v>
      </c>
      <c r="G11" s="38">
        <f t="shared" si="14"/>
        <v>7382</v>
      </c>
      <c r="H11" s="38">
        <f t="shared" si="14"/>
        <v>7382</v>
      </c>
      <c r="I11" s="38">
        <f t="shared" si="14"/>
        <v>7382</v>
      </c>
      <c r="J11" s="38">
        <f t="shared" si="14"/>
        <v>7382</v>
      </c>
      <c r="K11" s="38">
        <f t="shared" si="14"/>
        <v>7382</v>
      </c>
      <c r="L11" s="38">
        <f t="shared" si="14"/>
        <v>7382</v>
      </c>
      <c r="M11" s="38">
        <f t="shared" si="14"/>
        <v>7382</v>
      </c>
      <c r="N11" s="38">
        <f t="shared" si="14"/>
        <v>7384.6</v>
      </c>
      <c r="O11" s="52">
        <f>SUM(O3:O10)</f>
        <v>88586.599999999991</v>
      </c>
      <c r="Q11" s="17"/>
      <c r="R11" s="17"/>
      <c r="S11" s="17"/>
      <c r="T11" s="17"/>
      <c r="U11" s="17"/>
    </row>
    <row r="12" spans="1:23" s="579" customFormat="1" ht="17.45" customHeight="1" x14ac:dyDescent="0.2">
      <c r="A12" s="623" t="s">
        <v>295</v>
      </c>
      <c r="B12" s="624">
        <v>0</v>
      </c>
      <c r="C12" s="625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7"/>
      <c r="O12" s="628">
        <f t="shared" ref="O12:O13" si="15">SUM(C12:N12)</f>
        <v>0</v>
      </c>
      <c r="Q12" s="588"/>
      <c r="R12" s="588"/>
      <c r="S12" s="588"/>
      <c r="T12" s="588"/>
      <c r="U12" s="588"/>
    </row>
    <row r="13" spans="1:23" s="405" customFormat="1" ht="19.149999999999999" customHeight="1" x14ac:dyDescent="0.2">
      <c r="A13" s="435" t="s">
        <v>266</v>
      </c>
      <c r="B13" s="50">
        <v>139331</v>
      </c>
      <c r="C13" s="445">
        <f>+$S$13</f>
        <v>13236</v>
      </c>
      <c r="D13" s="446">
        <f t="shared" ref="D13:M13" si="16">+$S$13</f>
        <v>13236</v>
      </c>
      <c r="E13" s="446">
        <f t="shared" si="16"/>
        <v>13236</v>
      </c>
      <c r="F13" s="446">
        <f t="shared" si="16"/>
        <v>13236</v>
      </c>
      <c r="G13" s="446">
        <f t="shared" si="16"/>
        <v>13236</v>
      </c>
      <c r="H13" s="446">
        <f t="shared" si="16"/>
        <v>13236</v>
      </c>
      <c r="I13" s="446">
        <f t="shared" si="16"/>
        <v>13236</v>
      </c>
      <c r="J13" s="446">
        <f t="shared" si="16"/>
        <v>13236</v>
      </c>
      <c r="K13" s="446">
        <f t="shared" si="16"/>
        <v>13236</v>
      </c>
      <c r="L13" s="446">
        <f t="shared" si="16"/>
        <v>13236</v>
      </c>
      <c r="M13" s="446">
        <f t="shared" si="16"/>
        <v>13236</v>
      </c>
      <c r="N13" s="447">
        <f>+U13</f>
        <v>13243</v>
      </c>
      <c r="O13" s="444">
        <f t="shared" si="15"/>
        <v>158839</v>
      </c>
      <c r="Q13" s="45">
        <f>+'2.SZ.TÁBL. BEVÉTELEK'!D72</f>
        <v>158839</v>
      </c>
      <c r="R13" s="46">
        <f>+Q13/12</f>
        <v>13236.583333333334</v>
      </c>
      <c r="S13" s="405">
        <v>13236</v>
      </c>
      <c r="U13" s="44">
        <f t="shared" si="1"/>
        <v>13243</v>
      </c>
      <c r="V13" s="45"/>
    </row>
    <row r="14" spans="1:23" ht="21" customHeight="1" thickBot="1" x14ac:dyDescent="0.25">
      <c r="A14" s="436" t="s">
        <v>267</v>
      </c>
      <c r="B14" s="437">
        <f t="shared" ref="B14:O14" si="17">SUM(B13)</f>
        <v>139331</v>
      </c>
      <c r="C14" s="438">
        <f t="shared" si="17"/>
        <v>13236</v>
      </c>
      <c r="D14" s="438">
        <f t="shared" si="17"/>
        <v>13236</v>
      </c>
      <c r="E14" s="438">
        <f t="shared" si="17"/>
        <v>13236</v>
      </c>
      <c r="F14" s="438">
        <f t="shared" si="17"/>
        <v>13236</v>
      </c>
      <c r="G14" s="438">
        <f t="shared" si="17"/>
        <v>13236</v>
      </c>
      <c r="H14" s="438">
        <f t="shared" si="17"/>
        <v>13236</v>
      </c>
      <c r="I14" s="438">
        <f t="shared" si="17"/>
        <v>13236</v>
      </c>
      <c r="J14" s="438">
        <f t="shared" si="17"/>
        <v>13236</v>
      </c>
      <c r="K14" s="438">
        <f t="shared" si="17"/>
        <v>13236</v>
      </c>
      <c r="L14" s="438">
        <f t="shared" si="17"/>
        <v>13236</v>
      </c>
      <c r="M14" s="438">
        <f t="shared" si="17"/>
        <v>13236</v>
      </c>
      <c r="N14" s="438">
        <f t="shared" si="17"/>
        <v>13243</v>
      </c>
      <c r="O14" s="437">
        <f t="shared" si="17"/>
        <v>158839</v>
      </c>
      <c r="Q14" s="45"/>
      <c r="R14" s="46"/>
      <c r="S14" s="405"/>
      <c r="T14" s="405"/>
      <c r="U14" s="44"/>
      <c r="V14" s="45"/>
      <c r="W14" s="405"/>
    </row>
    <row r="15" spans="1:23" ht="22.5" customHeight="1" thickBot="1" x14ac:dyDescent="0.25">
      <c r="A15" s="439" t="s">
        <v>268</v>
      </c>
      <c r="B15" s="440">
        <f>+B11+B14+B12</f>
        <v>240284</v>
      </c>
      <c r="C15" s="441">
        <f>+C11+C14+C12</f>
        <v>20618</v>
      </c>
      <c r="D15" s="442">
        <f t="shared" ref="D15:N15" si="18">+D11+D14+D12</f>
        <v>20618</v>
      </c>
      <c r="E15" s="442">
        <f t="shared" si="18"/>
        <v>20618</v>
      </c>
      <c r="F15" s="442">
        <f t="shared" si="18"/>
        <v>20618</v>
      </c>
      <c r="G15" s="442">
        <f t="shared" si="18"/>
        <v>20618</v>
      </c>
      <c r="H15" s="442">
        <f t="shared" si="18"/>
        <v>20618</v>
      </c>
      <c r="I15" s="442">
        <f t="shared" si="18"/>
        <v>20618</v>
      </c>
      <c r="J15" s="442">
        <f t="shared" si="18"/>
        <v>20618</v>
      </c>
      <c r="K15" s="442">
        <f t="shared" si="18"/>
        <v>20618</v>
      </c>
      <c r="L15" s="442">
        <f t="shared" si="18"/>
        <v>20618</v>
      </c>
      <c r="M15" s="442">
        <f t="shared" si="18"/>
        <v>20618</v>
      </c>
      <c r="N15" s="443">
        <f t="shared" si="18"/>
        <v>20627.599999999999</v>
      </c>
      <c r="O15" s="440">
        <f>+O11+O14+O12</f>
        <v>247425.59999999998</v>
      </c>
      <c r="Q15" s="45"/>
      <c r="R15" s="46"/>
      <c r="S15" s="405"/>
      <c r="T15" s="405"/>
      <c r="U15" s="44"/>
      <c r="V15" s="45"/>
      <c r="W15" s="405"/>
    </row>
    <row r="16" spans="1:23" ht="28.5" customHeight="1" thickBot="1" x14ac:dyDescent="0.25">
      <c r="A16" s="117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Q16" s="45"/>
      <c r="R16" s="46"/>
      <c r="S16" s="405"/>
      <c r="T16" s="405"/>
      <c r="U16" s="44"/>
      <c r="V16" s="45"/>
      <c r="W16" s="405"/>
    </row>
    <row r="17" spans="1:22" ht="37.5" customHeight="1" x14ac:dyDescent="0.2">
      <c r="A17" s="111" t="s">
        <v>37</v>
      </c>
      <c r="B17" s="12"/>
      <c r="C17" s="115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13"/>
      <c r="O17" s="74"/>
    </row>
    <row r="18" spans="1:22" ht="13.5" thickBot="1" x14ac:dyDescent="0.25">
      <c r="A18" s="112" t="s">
        <v>54</v>
      </c>
      <c r="B18" s="50">
        <v>7000</v>
      </c>
      <c r="C18" s="35">
        <f>+$S$18</f>
        <v>583</v>
      </c>
      <c r="D18" s="34">
        <f t="shared" ref="D18:M18" si="19">+$S$18</f>
        <v>583</v>
      </c>
      <c r="E18" s="34">
        <f t="shared" si="19"/>
        <v>583</v>
      </c>
      <c r="F18" s="34">
        <f t="shared" si="19"/>
        <v>583</v>
      </c>
      <c r="G18" s="34">
        <f t="shared" si="19"/>
        <v>583</v>
      </c>
      <c r="H18" s="34">
        <f t="shared" si="19"/>
        <v>583</v>
      </c>
      <c r="I18" s="34">
        <f t="shared" si="19"/>
        <v>583</v>
      </c>
      <c r="J18" s="34">
        <f t="shared" si="19"/>
        <v>583</v>
      </c>
      <c r="K18" s="34">
        <f t="shared" si="19"/>
        <v>583</v>
      </c>
      <c r="L18" s="34">
        <f t="shared" si="19"/>
        <v>583</v>
      </c>
      <c r="M18" s="34">
        <f t="shared" si="19"/>
        <v>583</v>
      </c>
      <c r="N18" s="114">
        <f>+U18</f>
        <v>587</v>
      </c>
      <c r="O18" s="50">
        <f>SUM(C18:N18)</f>
        <v>7000</v>
      </c>
      <c r="Q18" s="18">
        <f>+'1.1.SZ.TÁBL. BEV - KIAD'!H89</f>
        <v>7000</v>
      </c>
      <c r="R18" s="17">
        <f>+Q18/12</f>
        <v>583.33333333333337</v>
      </c>
      <c r="S18" s="15">
        <v>583</v>
      </c>
      <c r="T18" s="15"/>
      <c r="U18" s="15">
        <f>+Q18-SUM(C18:M18)</f>
        <v>587</v>
      </c>
    </row>
    <row r="19" spans="1:22" ht="13.5" thickBot="1" x14ac:dyDescent="0.25">
      <c r="A19" s="37" t="s">
        <v>17</v>
      </c>
      <c r="B19" s="52">
        <f>SUM(B18)</f>
        <v>7000</v>
      </c>
      <c r="C19" s="39">
        <f>SUM(C18)</f>
        <v>583</v>
      </c>
      <c r="D19" s="38">
        <f t="shared" ref="D19:N19" si="20">SUM(D18)</f>
        <v>583</v>
      </c>
      <c r="E19" s="38">
        <f t="shared" si="20"/>
        <v>583</v>
      </c>
      <c r="F19" s="38">
        <f t="shared" si="20"/>
        <v>583</v>
      </c>
      <c r="G19" s="38">
        <f t="shared" si="20"/>
        <v>583</v>
      </c>
      <c r="H19" s="38">
        <f t="shared" si="20"/>
        <v>583</v>
      </c>
      <c r="I19" s="38">
        <f t="shared" si="20"/>
        <v>583</v>
      </c>
      <c r="J19" s="38">
        <f t="shared" si="20"/>
        <v>583</v>
      </c>
      <c r="K19" s="38">
        <f t="shared" si="20"/>
        <v>583</v>
      </c>
      <c r="L19" s="38">
        <f t="shared" si="20"/>
        <v>583</v>
      </c>
      <c r="M19" s="38">
        <f t="shared" si="20"/>
        <v>583</v>
      </c>
      <c r="N19" s="80">
        <f t="shared" si="20"/>
        <v>587</v>
      </c>
      <c r="O19" s="52">
        <f>SUM(O18)</f>
        <v>7000</v>
      </c>
      <c r="Q19" s="18"/>
      <c r="R19" s="15"/>
      <c r="S19" s="15"/>
      <c r="T19" s="15"/>
      <c r="U19" s="15"/>
      <c r="V19" s="15"/>
    </row>
    <row r="87" spans="1:5" x14ac:dyDescent="0.2">
      <c r="A87" s="21"/>
      <c r="B87" s="21"/>
      <c r="C87" s="21"/>
      <c r="D87" s="21"/>
      <c r="E87" s="21"/>
    </row>
  </sheetData>
  <phoneticPr fontId="34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90" orientation="landscape" r:id="rId1"/>
  <headerFooter alignWithMargins="0">
    <oddHeader>&amp;L&amp;"Times New Roman,Félkövér"&amp;13Szent László Völgye TKT&amp;C&amp;"Times New Roman,Félkövér"&amp;16 2024. ÉVI KÖLTSÉGVETÉS&amp;R5. sz. táblázat
PÉNZESZKÖZ ÁTADÁS - ÁTVÉTEL
Adatok: eFt</oddHeader>
    <oddFooter>&amp;L&amp;F&amp;R&amp;P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Q90"/>
  <sheetViews>
    <sheetView topLeftCell="A4" zoomScaleNormal="100" workbookViewId="0">
      <selection activeCell="N21" sqref="N21"/>
    </sheetView>
  </sheetViews>
  <sheetFormatPr defaultColWidth="9.140625" defaultRowHeight="15" x14ac:dyDescent="0.25"/>
  <cols>
    <col min="1" max="1" width="32.42578125" style="23" customWidth="1"/>
    <col min="2" max="2" width="9.7109375" style="478" customWidth="1"/>
    <col min="3" max="10" width="8" style="478" bestFit="1" customWidth="1"/>
    <col min="11" max="11" width="10.140625" style="478" bestFit="1" customWidth="1"/>
    <col min="12" max="12" width="8" style="478" bestFit="1" customWidth="1"/>
    <col min="13" max="13" width="8.7109375" style="478" customWidth="1"/>
    <col min="14" max="14" width="8.85546875" style="479" bestFit="1" customWidth="1"/>
    <col min="15" max="15" width="9.7109375" style="478" customWidth="1"/>
    <col min="16" max="16" width="11.5703125" style="23" bestFit="1" customWidth="1"/>
    <col min="17" max="16384" width="9.140625" style="23"/>
  </cols>
  <sheetData>
    <row r="1" spans="1:17" ht="24.75" customHeight="1" x14ac:dyDescent="0.25">
      <c r="A1" s="456" t="s">
        <v>126</v>
      </c>
      <c r="B1" s="449" t="s">
        <v>269</v>
      </c>
      <c r="C1" s="469" t="s">
        <v>39</v>
      </c>
      <c r="D1" s="448" t="s">
        <v>40</v>
      </c>
      <c r="E1" s="448" t="s">
        <v>41</v>
      </c>
      <c r="F1" s="448" t="s">
        <v>42</v>
      </c>
      <c r="G1" s="448" t="s">
        <v>43</v>
      </c>
      <c r="H1" s="448" t="s">
        <v>44</v>
      </c>
      <c r="I1" s="448" t="s">
        <v>45</v>
      </c>
      <c r="J1" s="448" t="s">
        <v>270</v>
      </c>
      <c r="K1" s="448" t="s">
        <v>46</v>
      </c>
      <c r="L1" s="448" t="s">
        <v>47</v>
      </c>
      <c r="M1" s="448" t="s">
        <v>48</v>
      </c>
      <c r="N1" s="473" t="s">
        <v>49</v>
      </c>
      <c r="O1" s="450" t="s">
        <v>271</v>
      </c>
    </row>
    <row r="2" spans="1:17" ht="23.25" customHeight="1" x14ac:dyDescent="0.25">
      <c r="A2" s="457" t="s">
        <v>22</v>
      </c>
      <c r="B2" s="472"/>
      <c r="C2" s="470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74"/>
      <c r="O2" s="476"/>
    </row>
    <row r="3" spans="1:17" ht="15" customHeight="1" x14ac:dyDescent="0.25">
      <c r="A3" s="458" t="s">
        <v>278</v>
      </c>
      <c r="B3" s="484">
        <f>+'1.1.SZ.TÁBL. BEV - KIAD'!L6</f>
        <v>247425.6</v>
      </c>
      <c r="C3" s="485">
        <v>20619</v>
      </c>
      <c r="D3" s="485">
        <v>20619</v>
      </c>
      <c r="E3" s="485">
        <v>20619</v>
      </c>
      <c r="F3" s="485">
        <v>20619</v>
      </c>
      <c r="G3" s="485">
        <v>20619</v>
      </c>
      <c r="H3" s="485">
        <v>20619</v>
      </c>
      <c r="I3" s="485">
        <v>20619</v>
      </c>
      <c r="J3" s="485">
        <v>20619</v>
      </c>
      <c r="K3" s="485">
        <v>20619</v>
      </c>
      <c r="L3" s="485">
        <v>20619</v>
      </c>
      <c r="M3" s="485">
        <v>20619</v>
      </c>
      <c r="N3" s="485">
        <v>20617</v>
      </c>
      <c r="O3" s="486">
        <f>SUM(C3:N3)</f>
        <v>247426</v>
      </c>
      <c r="P3" s="24"/>
    </row>
    <row r="4" spans="1:17" ht="15" customHeight="1" x14ac:dyDescent="0.25">
      <c r="A4" s="458" t="s">
        <v>81</v>
      </c>
      <c r="B4" s="484">
        <f>+'1.1.SZ.TÁBL. BEV - KIAD'!L21</f>
        <v>25156</v>
      </c>
      <c r="C4" s="485">
        <v>2096</v>
      </c>
      <c r="D4" s="485">
        <v>2096</v>
      </c>
      <c r="E4" s="485">
        <v>2096</v>
      </c>
      <c r="F4" s="485">
        <v>2096</v>
      </c>
      <c r="G4" s="485">
        <v>2096</v>
      </c>
      <c r="H4" s="485">
        <v>2096</v>
      </c>
      <c r="I4" s="485">
        <v>2096</v>
      </c>
      <c r="J4" s="485">
        <v>2096</v>
      </c>
      <c r="K4" s="485">
        <v>2096</v>
      </c>
      <c r="L4" s="485">
        <v>2096</v>
      </c>
      <c r="M4" s="485">
        <v>2096</v>
      </c>
      <c r="N4" s="485">
        <v>2100</v>
      </c>
      <c r="O4" s="486">
        <f t="shared" ref="O4:O5" si="0">SUM(C4:N4)</f>
        <v>25156</v>
      </c>
    </row>
    <row r="5" spans="1:17" ht="15" customHeight="1" x14ac:dyDescent="0.25">
      <c r="A5" s="459" t="s">
        <v>348</v>
      </c>
      <c r="B5" s="489"/>
      <c r="C5" s="490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2"/>
      <c r="O5" s="493">
        <f t="shared" si="0"/>
        <v>0</v>
      </c>
    </row>
    <row r="6" spans="1:17" ht="15" customHeight="1" x14ac:dyDescent="0.25">
      <c r="A6" s="460" t="s">
        <v>277</v>
      </c>
      <c r="B6" s="494">
        <f>+SUM(B3:B5)</f>
        <v>272581.59999999998</v>
      </c>
      <c r="C6" s="495">
        <f t="shared" ref="C6:O6" si="1">+SUM(C3:C5)</f>
        <v>22715</v>
      </c>
      <c r="D6" s="496">
        <f t="shared" si="1"/>
        <v>22715</v>
      </c>
      <c r="E6" s="496">
        <f t="shared" si="1"/>
        <v>22715</v>
      </c>
      <c r="F6" s="496">
        <f t="shared" si="1"/>
        <v>22715</v>
      </c>
      <c r="G6" s="496">
        <f t="shared" si="1"/>
        <v>22715</v>
      </c>
      <c r="H6" s="496">
        <f t="shared" si="1"/>
        <v>22715</v>
      </c>
      <c r="I6" s="496">
        <f t="shared" si="1"/>
        <v>22715</v>
      </c>
      <c r="J6" s="496">
        <f t="shared" si="1"/>
        <v>22715</v>
      </c>
      <c r="K6" s="496">
        <f t="shared" si="1"/>
        <v>22715</v>
      </c>
      <c r="L6" s="496">
        <f t="shared" si="1"/>
        <v>22715</v>
      </c>
      <c r="M6" s="496">
        <f t="shared" si="1"/>
        <v>22715</v>
      </c>
      <c r="N6" s="497">
        <f t="shared" si="1"/>
        <v>22717</v>
      </c>
      <c r="O6" s="498">
        <f t="shared" si="1"/>
        <v>272582</v>
      </c>
    </row>
    <row r="7" spans="1:17" s="53" customFormat="1" ht="15" customHeight="1" x14ac:dyDescent="0.2">
      <c r="A7" s="461" t="s">
        <v>276</v>
      </c>
      <c r="B7" s="499">
        <f>+'1.SZ.TÁBL. TÁRSULÁS KON. MÉRLEG'!C11</f>
        <v>0</v>
      </c>
      <c r="C7" s="500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2"/>
      <c r="O7" s="503">
        <f>SUM(C7:N7)</f>
        <v>0</v>
      </c>
    </row>
    <row r="8" spans="1:17" ht="15" customHeight="1" x14ac:dyDescent="0.25">
      <c r="A8" s="458" t="s">
        <v>82</v>
      </c>
      <c r="B8" s="484"/>
      <c r="C8" s="485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8"/>
      <c r="O8" s="504">
        <f t="shared" ref="O8:O9" si="2">SUM(C8:N8)</f>
        <v>0</v>
      </c>
      <c r="P8" s="24"/>
    </row>
    <row r="9" spans="1:17" ht="15" customHeight="1" x14ac:dyDescent="0.25">
      <c r="A9" s="459" t="s">
        <v>325</v>
      </c>
      <c r="B9" s="489"/>
      <c r="C9" s="490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2"/>
      <c r="O9" s="505">
        <f t="shared" si="2"/>
        <v>0</v>
      </c>
      <c r="P9" s="24"/>
      <c r="Q9" s="24"/>
    </row>
    <row r="10" spans="1:17" ht="15" customHeight="1" x14ac:dyDescent="0.25">
      <c r="A10" s="460" t="s">
        <v>279</v>
      </c>
      <c r="B10" s="494">
        <f>+SUM(B7:B9)</f>
        <v>0</v>
      </c>
      <c r="C10" s="495">
        <f t="shared" ref="C10:N10" si="3">+SUM(C7:C9)</f>
        <v>0</v>
      </c>
      <c r="D10" s="496">
        <f t="shared" si="3"/>
        <v>0</v>
      </c>
      <c r="E10" s="496">
        <f t="shared" si="3"/>
        <v>0</v>
      </c>
      <c r="F10" s="496">
        <f t="shared" si="3"/>
        <v>0</v>
      </c>
      <c r="G10" s="496">
        <f t="shared" si="3"/>
        <v>0</v>
      </c>
      <c r="H10" s="496">
        <f t="shared" si="3"/>
        <v>0</v>
      </c>
      <c r="I10" s="496">
        <f t="shared" si="3"/>
        <v>0</v>
      </c>
      <c r="J10" s="496">
        <f t="shared" si="3"/>
        <v>0</v>
      </c>
      <c r="K10" s="496">
        <f t="shared" si="3"/>
        <v>0</v>
      </c>
      <c r="L10" s="496">
        <f t="shared" si="3"/>
        <v>0</v>
      </c>
      <c r="M10" s="496">
        <f t="shared" si="3"/>
        <v>0</v>
      </c>
      <c r="N10" s="497">
        <f t="shared" si="3"/>
        <v>0</v>
      </c>
      <c r="O10" s="498">
        <f>+SUM(O7:O9)</f>
        <v>0</v>
      </c>
      <c r="Q10" s="24"/>
    </row>
    <row r="11" spans="1:17" ht="28.15" customHeight="1" x14ac:dyDescent="0.25">
      <c r="A11" s="461" t="s">
        <v>272</v>
      </c>
      <c r="B11" s="499"/>
      <c r="C11" s="500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2"/>
      <c r="O11" s="503"/>
      <c r="P11" s="24"/>
      <c r="Q11" s="24"/>
    </row>
    <row r="12" spans="1:17" ht="15" customHeight="1" x14ac:dyDescent="0.25">
      <c r="A12" s="458" t="s">
        <v>86</v>
      </c>
      <c r="B12" s="484">
        <f>+'1.1.SZ.TÁBL. BEV - KIAD'!L28</f>
        <v>0</v>
      </c>
      <c r="C12" s="485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8"/>
      <c r="O12" s="504">
        <f>SUM(C12:N12)</f>
        <v>0</v>
      </c>
      <c r="P12" s="24"/>
    </row>
    <row r="13" spans="1:17" ht="15" customHeight="1" x14ac:dyDescent="0.25">
      <c r="A13" s="459"/>
      <c r="B13" s="489"/>
      <c r="C13" s="490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2"/>
      <c r="O13" s="505">
        <f>SUM(C13:N13)</f>
        <v>0</v>
      </c>
      <c r="P13" s="24"/>
    </row>
    <row r="14" spans="1:17" ht="15" customHeight="1" x14ac:dyDescent="0.25">
      <c r="A14" s="171" t="s">
        <v>86</v>
      </c>
      <c r="B14" s="494">
        <f>+B13+B12</f>
        <v>0</v>
      </c>
      <c r="C14" s="495">
        <f t="shared" ref="C14:O14" si="4">+C13+C12</f>
        <v>0</v>
      </c>
      <c r="D14" s="496">
        <f t="shared" si="4"/>
        <v>0</v>
      </c>
      <c r="E14" s="496">
        <f t="shared" si="4"/>
        <v>0</v>
      </c>
      <c r="F14" s="496">
        <f t="shared" si="4"/>
        <v>0</v>
      </c>
      <c r="G14" s="496">
        <f t="shared" si="4"/>
        <v>0</v>
      </c>
      <c r="H14" s="496">
        <f t="shared" si="4"/>
        <v>0</v>
      </c>
      <c r="I14" s="496">
        <f t="shared" si="4"/>
        <v>0</v>
      </c>
      <c r="J14" s="496">
        <f t="shared" si="4"/>
        <v>0</v>
      </c>
      <c r="K14" s="496">
        <f t="shared" si="4"/>
        <v>0</v>
      </c>
      <c r="L14" s="496">
        <f t="shared" si="4"/>
        <v>0</v>
      </c>
      <c r="M14" s="496">
        <f t="shared" si="4"/>
        <v>0</v>
      </c>
      <c r="N14" s="497">
        <f t="shared" si="4"/>
        <v>0</v>
      </c>
      <c r="O14" s="498">
        <f t="shared" si="4"/>
        <v>0</v>
      </c>
    </row>
    <row r="15" spans="1:17" s="53" customFormat="1" ht="15" customHeight="1" x14ac:dyDescent="0.2">
      <c r="A15" s="171" t="s">
        <v>273</v>
      </c>
      <c r="B15" s="494">
        <f>+B14</f>
        <v>0</v>
      </c>
      <c r="C15" s="495">
        <f t="shared" ref="C15:O15" si="5">+C14</f>
        <v>0</v>
      </c>
      <c r="D15" s="496">
        <f t="shared" si="5"/>
        <v>0</v>
      </c>
      <c r="E15" s="496">
        <f t="shared" si="5"/>
        <v>0</v>
      </c>
      <c r="F15" s="496">
        <f t="shared" si="5"/>
        <v>0</v>
      </c>
      <c r="G15" s="496">
        <f t="shared" si="5"/>
        <v>0</v>
      </c>
      <c r="H15" s="496">
        <f t="shared" si="5"/>
        <v>0</v>
      </c>
      <c r="I15" s="496">
        <f t="shared" si="5"/>
        <v>0</v>
      </c>
      <c r="J15" s="496">
        <f t="shared" si="5"/>
        <v>0</v>
      </c>
      <c r="K15" s="496">
        <f t="shared" si="5"/>
        <v>0</v>
      </c>
      <c r="L15" s="496">
        <f t="shared" si="5"/>
        <v>0</v>
      </c>
      <c r="M15" s="496">
        <f t="shared" si="5"/>
        <v>0</v>
      </c>
      <c r="N15" s="497">
        <f t="shared" si="5"/>
        <v>0</v>
      </c>
      <c r="O15" s="498">
        <f t="shared" si="5"/>
        <v>0</v>
      </c>
    </row>
    <row r="16" spans="1:17" ht="16.5" customHeight="1" x14ac:dyDescent="0.25">
      <c r="A16" s="462" t="s">
        <v>0</v>
      </c>
      <c r="B16" s="506">
        <f>+B15+B10+B6</f>
        <v>272581.59999999998</v>
      </c>
      <c r="C16" s="507">
        <f t="shared" ref="C16:O16" si="6">+C15+C10+C6</f>
        <v>22715</v>
      </c>
      <c r="D16" s="508">
        <f t="shared" si="6"/>
        <v>22715</v>
      </c>
      <c r="E16" s="508">
        <f t="shared" si="6"/>
        <v>22715</v>
      </c>
      <c r="F16" s="508">
        <f t="shared" si="6"/>
        <v>22715</v>
      </c>
      <c r="G16" s="508">
        <f t="shared" si="6"/>
        <v>22715</v>
      </c>
      <c r="H16" s="508">
        <f t="shared" si="6"/>
        <v>22715</v>
      </c>
      <c r="I16" s="508">
        <f t="shared" si="6"/>
        <v>22715</v>
      </c>
      <c r="J16" s="508">
        <f t="shared" si="6"/>
        <v>22715</v>
      </c>
      <c r="K16" s="508">
        <f t="shared" si="6"/>
        <v>22715</v>
      </c>
      <c r="L16" s="508">
        <f t="shared" si="6"/>
        <v>22715</v>
      </c>
      <c r="M16" s="508">
        <f t="shared" si="6"/>
        <v>22715</v>
      </c>
      <c r="N16" s="509">
        <f t="shared" si="6"/>
        <v>22717</v>
      </c>
      <c r="O16" s="510">
        <f t="shared" si="6"/>
        <v>272582</v>
      </c>
    </row>
    <row r="17" spans="1:15" ht="23.25" customHeight="1" x14ac:dyDescent="0.25">
      <c r="A17" s="457" t="s">
        <v>53</v>
      </c>
      <c r="B17" s="511"/>
      <c r="C17" s="512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4"/>
      <c r="O17" s="515"/>
    </row>
    <row r="18" spans="1:15" s="25" customFormat="1" x14ac:dyDescent="0.25">
      <c r="A18" s="463" t="s">
        <v>90</v>
      </c>
      <c r="B18" s="484">
        <f>+'1.SZ.TÁBL. TÁRSULÁS KON. MÉRLEG'!I2</f>
        <v>152900</v>
      </c>
      <c r="C18" s="485">
        <v>12742</v>
      </c>
      <c r="D18" s="485">
        <v>12742</v>
      </c>
      <c r="E18" s="485">
        <v>12742</v>
      </c>
      <c r="F18" s="485">
        <v>12742</v>
      </c>
      <c r="G18" s="485">
        <v>12742</v>
      </c>
      <c r="H18" s="485">
        <v>12742</v>
      </c>
      <c r="I18" s="485">
        <v>12742</v>
      </c>
      <c r="J18" s="485">
        <v>12742</v>
      </c>
      <c r="K18" s="485">
        <v>12742</v>
      </c>
      <c r="L18" s="485">
        <v>12742</v>
      </c>
      <c r="M18" s="485">
        <v>12742</v>
      </c>
      <c r="N18" s="488">
        <v>12738</v>
      </c>
      <c r="O18" s="486">
        <f>SUM(C18:N18)</f>
        <v>152900</v>
      </c>
    </row>
    <row r="19" spans="1:15" s="25" customFormat="1" ht="25.5" x14ac:dyDescent="0.25">
      <c r="A19" s="463" t="s">
        <v>91</v>
      </c>
      <c r="B19" s="484">
        <f>+'1.SZ.TÁBL. TÁRSULÁS KON. MÉRLEG'!I3</f>
        <v>24722</v>
      </c>
      <c r="C19" s="485">
        <v>2060</v>
      </c>
      <c r="D19" s="485">
        <v>2060</v>
      </c>
      <c r="E19" s="485">
        <v>2060</v>
      </c>
      <c r="F19" s="485">
        <v>2060</v>
      </c>
      <c r="G19" s="485">
        <v>2060</v>
      </c>
      <c r="H19" s="485">
        <v>2060</v>
      </c>
      <c r="I19" s="485">
        <v>2060</v>
      </c>
      <c r="J19" s="485">
        <v>2060</v>
      </c>
      <c r="K19" s="485">
        <v>2060</v>
      </c>
      <c r="L19" s="485">
        <v>2060</v>
      </c>
      <c r="M19" s="485">
        <v>2060</v>
      </c>
      <c r="N19" s="487">
        <v>2062</v>
      </c>
      <c r="O19" s="486">
        <f t="shared" ref="O19:O23" si="7">SUM(C19:N19)</f>
        <v>24722</v>
      </c>
    </row>
    <row r="20" spans="1:15" s="25" customFormat="1" x14ac:dyDescent="0.25">
      <c r="A20" s="463" t="s">
        <v>97</v>
      </c>
      <c r="B20" s="484">
        <f>+'1.SZ.TÁBL. TÁRSULÁS KON. MÉRLEG'!I4</f>
        <v>77348</v>
      </c>
      <c r="C20" s="485">
        <v>7109</v>
      </c>
      <c r="D20" s="485">
        <v>7109</v>
      </c>
      <c r="E20" s="485">
        <v>7109</v>
      </c>
      <c r="F20" s="485">
        <v>7109</v>
      </c>
      <c r="G20" s="485">
        <v>7109</v>
      </c>
      <c r="H20" s="485">
        <v>3130</v>
      </c>
      <c r="I20" s="485">
        <v>7109</v>
      </c>
      <c r="J20" s="485">
        <v>7109</v>
      </c>
      <c r="K20" s="485">
        <v>7109</v>
      </c>
      <c r="L20" s="485">
        <v>7109</v>
      </c>
      <c r="M20" s="485">
        <v>7109</v>
      </c>
      <c r="N20" s="487">
        <v>3128</v>
      </c>
      <c r="O20" s="486">
        <f t="shared" si="7"/>
        <v>77348</v>
      </c>
    </row>
    <row r="21" spans="1:15" x14ac:dyDescent="0.25">
      <c r="A21" s="464" t="s">
        <v>274</v>
      </c>
      <c r="B21" s="484"/>
      <c r="C21" s="485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8"/>
      <c r="O21" s="486">
        <f t="shared" si="7"/>
        <v>0</v>
      </c>
    </row>
    <row r="22" spans="1:15" x14ac:dyDescent="0.25">
      <c r="A22" s="463" t="s">
        <v>98</v>
      </c>
      <c r="B22" s="484">
        <f>+'1.SZ.TÁBL. TÁRSULÁS KON. MÉRLEG'!I6</f>
        <v>9654</v>
      </c>
      <c r="C22" s="485">
        <v>804</v>
      </c>
      <c r="D22" s="485">
        <v>804</v>
      </c>
      <c r="E22" s="485">
        <v>804</v>
      </c>
      <c r="F22" s="485">
        <v>804</v>
      </c>
      <c r="G22" s="485">
        <v>804</v>
      </c>
      <c r="H22" s="485">
        <v>804</v>
      </c>
      <c r="I22" s="485">
        <v>804</v>
      </c>
      <c r="J22" s="485">
        <v>804</v>
      </c>
      <c r="K22" s="485">
        <v>804</v>
      </c>
      <c r="L22" s="485">
        <v>804</v>
      </c>
      <c r="M22" s="485">
        <v>804</v>
      </c>
      <c r="N22" s="487">
        <v>810</v>
      </c>
      <c r="O22" s="486">
        <f t="shared" si="7"/>
        <v>9654</v>
      </c>
    </row>
    <row r="23" spans="1:15" x14ac:dyDescent="0.25">
      <c r="A23" s="465" t="s">
        <v>23</v>
      </c>
      <c r="B23" s="489">
        <f>+'1.SZ.TÁBL. TÁRSULÁS KON. MÉRLEG'!I7</f>
        <v>7108</v>
      </c>
      <c r="C23" s="490"/>
      <c r="D23" s="491"/>
      <c r="E23" s="491"/>
      <c r="F23" s="491"/>
      <c r="G23" s="491"/>
      <c r="H23" s="491">
        <v>3554</v>
      </c>
      <c r="I23" s="491"/>
      <c r="J23" s="491"/>
      <c r="K23" s="491"/>
      <c r="L23" s="491"/>
      <c r="M23" s="491"/>
      <c r="N23" s="492">
        <v>3554</v>
      </c>
      <c r="O23" s="493">
        <f t="shared" si="7"/>
        <v>7108</v>
      </c>
    </row>
    <row r="24" spans="1:15" x14ac:dyDescent="0.25">
      <c r="A24" s="460" t="s">
        <v>280</v>
      </c>
      <c r="B24" s="452">
        <f>SUM(B18:B23)</f>
        <v>271732</v>
      </c>
      <c r="C24" s="471">
        <f>SUM(C18:C23)</f>
        <v>22715</v>
      </c>
      <c r="D24" s="455">
        <f t="shared" ref="D24:N24" si="8">SUM(D18:D23)</f>
        <v>22715</v>
      </c>
      <c r="E24" s="455">
        <f t="shared" si="8"/>
        <v>22715</v>
      </c>
      <c r="F24" s="455">
        <f t="shared" si="8"/>
        <v>22715</v>
      </c>
      <c r="G24" s="455">
        <f t="shared" si="8"/>
        <v>22715</v>
      </c>
      <c r="H24" s="455">
        <f t="shared" si="8"/>
        <v>22290</v>
      </c>
      <c r="I24" s="455">
        <f t="shared" si="8"/>
        <v>22715</v>
      </c>
      <c r="J24" s="455">
        <f t="shared" si="8"/>
        <v>22715</v>
      </c>
      <c r="K24" s="455">
        <f t="shared" si="8"/>
        <v>22715</v>
      </c>
      <c r="L24" s="455">
        <f t="shared" si="8"/>
        <v>22715</v>
      </c>
      <c r="M24" s="455">
        <f t="shared" si="8"/>
        <v>22715</v>
      </c>
      <c r="N24" s="475">
        <f t="shared" si="8"/>
        <v>22292</v>
      </c>
      <c r="O24" s="453">
        <f>SUM(O18:O23)</f>
        <v>271732</v>
      </c>
    </row>
    <row r="25" spans="1:15" x14ac:dyDescent="0.25">
      <c r="A25" s="466" t="s">
        <v>60</v>
      </c>
      <c r="B25" s="499">
        <f>+'1.SZ.TÁBL. TÁRSULÁS KON. MÉRLEG'!I11</f>
        <v>850</v>
      </c>
      <c r="C25" s="500"/>
      <c r="D25" s="501"/>
      <c r="E25" s="501"/>
      <c r="F25" s="501"/>
      <c r="G25" s="501"/>
      <c r="H25" s="501">
        <v>425</v>
      </c>
      <c r="I25" s="501"/>
      <c r="J25" s="501"/>
      <c r="K25" s="501"/>
      <c r="L25" s="501"/>
      <c r="M25" s="501"/>
      <c r="N25" s="502">
        <v>425</v>
      </c>
      <c r="O25" s="515">
        <f>SUM(C25:N25)</f>
        <v>850</v>
      </c>
    </row>
    <row r="26" spans="1:15" x14ac:dyDescent="0.25">
      <c r="A26" s="463" t="s">
        <v>99</v>
      </c>
      <c r="B26" s="484"/>
      <c r="C26" s="485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8"/>
      <c r="O26" s="486">
        <f>SUM(C26:N26)</f>
        <v>0</v>
      </c>
    </row>
    <row r="27" spans="1:15" x14ac:dyDescent="0.25">
      <c r="A27" s="465" t="s">
        <v>100</v>
      </c>
      <c r="B27" s="489"/>
      <c r="C27" s="490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2"/>
      <c r="O27" s="493">
        <f>SUM(C27:N27)</f>
        <v>0</v>
      </c>
    </row>
    <row r="28" spans="1:15" x14ac:dyDescent="0.25">
      <c r="A28" s="460" t="s">
        <v>281</v>
      </c>
      <c r="B28" s="494">
        <f>SUM(B25:B27)</f>
        <v>850</v>
      </c>
      <c r="C28" s="495">
        <f t="shared" ref="C28:O28" si="9">SUM(C25:C27)</f>
        <v>0</v>
      </c>
      <c r="D28" s="496">
        <f t="shared" si="9"/>
        <v>0</v>
      </c>
      <c r="E28" s="496">
        <f t="shared" si="9"/>
        <v>0</v>
      </c>
      <c r="F28" s="496">
        <f t="shared" si="9"/>
        <v>0</v>
      </c>
      <c r="G28" s="496">
        <f t="shared" si="9"/>
        <v>0</v>
      </c>
      <c r="H28" s="496">
        <f t="shared" si="9"/>
        <v>425</v>
      </c>
      <c r="I28" s="496">
        <f t="shared" si="9"/>
        <v>0</v>
      </c>
      <c r="J28" s="496">
        <f t="shared" si="9"/>
        <v>0</v>
      </c>
      <c r="K28" s="496">
        <f t="shared" si="9"/>
        <v>0</v>
      </c>
      <c r="L28" s="496">
        <f t="shared" si="9"/>
        <v>0</v>
      </c>
      <c r="M28" s="496">
        <f t="shared" si="9"/>
        <v>0</v>
      </c>
      <c r="N28" s="497">
        <f t="shared" si="9"/>
        <v>425</v>
      </c>
      <c r="O28" s="498">
        <f t="shared" si="9"/>
        <v>850</v>
      </c>
    </row>
    <row r="29" spans="1:15" x14ac:dyDescent="0.25">
      <c r="A29" s="467" t="s">
        <v>102</v>
      </c>
      <c r="B29" s="494"/>
      <c r="C29" s="516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8"/>
      <c r="O29" s="510">
        <f>SUM(C29:N29)</f>
        <v>0</v>
      </c>
    </row>
    <row r="30" spans="1:15" ht="15.75" thickBot="1" x14ac:dyDescent="0.3">
      <c r="A30" s="468" t="s">
        <v>237</v>
      </c>
      <c r="B30" s="519">
        <f>+B29+B28+B24</f>
        <v>272582</v>
      </c>
      <c r="C30" s="520">
        <f>+C29+C28+C24</f>
        <v>22715</v>
      </c>
      <c r="D30" s="521">
        <f t="shared" ref="D30:O30" si="10">+D29+D28+D24</f>
        <v>22715</v>
      </c>
      <c r="E30" s="521">
        <f t="shared" si="10"/>
        <v>22715</v>
      </c>
      <c r="F30" s="521">
        <f t="shared" si="10"/>
        <v>22715</v>
      </c>
      <c r="G30" s="521">
        <f t="shared" si="10"/>
        <v>22715</v>
      </c>
      <c r="H30" s="521">
        <f t="shared" si="10"/>
        <v>22715</v>
      </c>
      <c r="I30" s="521">
        <f t="shared" si="10"/>
        <v>22715</v>
      </c>
      <c r="J30" s="521">
        <f t="shared" si="10"/>
        <v>22715</v>
      </c>
      <c r="K30" s="521">
        <f t="shared" si="10"/>
        <v>22715</v>
      </c>
      <c r="L30" s="521">
        <f t="shared" si="10"/>
        <v>22715</v>
      </c>
      <c r="M30" s="521">
        <f t="shared" si="10"/>
        <v>22715</v>
      </c>
      <c r="N30" s="522">
        <f t="shared" si="10"/>
        <v>22717</v>
      </c>
      <c r="O30" s="523">
        <f t="shared" si="10"/>
        <v>272582</v>
      </c>
    </row>
    <row r="31" spans="1:15" x14ac:dyDescent="0.25">
      <c r="A31" s="451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</row>
    <row r="32" spans="1:15" x14ac:dyDescent="0.25">
      <c r="A32" s="477" t="s">
        <v>275</v>
      </c>
      <c r="B32" s="506">
        <f t="shared" ref="B32:O32" si="11">+B16-B30</f>
        <v>-0.40000000002328306</v>
      </c>
      <c r="C32" s="506">
        <f t="shared" si="11"/>
        <v>0</v>
      </c>
      <c r="D32" s="506">
        <f t="shared" si="11"/>
        <v>0</v>
      </c>
      <c r="E32" s="506">
        <f t="shared" si="11"/>
        <v>0</v>
      </c>
      <c r="F32" s="506">
        <f t="shared" si="11"/>
        <v>0</v>
      </c>
      <c r="G32" s="506">
        <f t="shared" si="11"/>
        <v>0</v>
      </c>
      <c r="H32" s="506">
        <f t="shared" si="11"/>
        <v>0</v>
      </c>
      <c r="I32" s="506">
        <f t="shared" si="11"/>
        <v>0</v>
      </c>
      <c r="J32" s="506">
        <f t="shared" si="11"/>
        <v>0</v>
      </c>
      <c r="K32" s="506">
        <f t="shared" si="11"/>
        <v>0</v>
      </c>
      <c r="L32" s="506">
        <f t="shared" si="11"/>
        <v>0</v>
      </c>
      <c r="M32" s="506">
        <f t="shared" si="11"/>
        <v>0</v>
      </c>
      <c r="N32" s="506">
        <f t="shared" si="11"/>
        <v>0</v>
      </c>
      <c r="O32" s="506">
        <f t="shared" si="11"/>
        <v>0</v>
      </c>
    </row>
    <row r="73" spans="1:4" x14ac:dyDescent="0.25">
      <c r="A73" s="25"/>
      <c r="B73" s="480"/>
      <c r="C73" s="480"/>
      <c r="D73" s="480"/>
    </row>
    <row r="86" spans="1:8" x14ac:dyDescent="0.25">
      <c r="A86" s="54"/>
      <c r="B86" s="481"/>
      <c r="C86" s="481"/>
      <c r="D86" s="481"/>
      <c r="E86" s="481"/>
      <c r="F86" s="481"/>
      <c r="G86" s="481"/>
      <c r="H86" s="481"/>
    </row>
    <row r="87" spans="1:8" x14ac:dyDescent="0.25">
      <c r="A87" s="55"/>
      <c r="B87" s="482"/>
      <c r="C87" s="482"/>
      <c r="D87" s="482"/>
      <c r="E87" s="482"/>
      <c r="F87" s="482"/>
      <c r="G87" s="482"/>
      <c r="H87" s="482"/>
    </row>
    <row r="88" spans="1:8" x14ac:dyDescent="0.25">
      <c r="A88" s="55"/>
      <c r="B88" s="482"/>
      <c r="C88" s="482"/>
      <c r="D88" s="482"/>
      <c r="E88" s="482"/>
      <c r="F88" s="482"/>
      <c r="G88" s="482"/>
      <c r="H88" s="482"/>
    </row>
    <row r="89" spans="1:8" x14ac:dyDescent="0.25">
      <c r="A89" s="55"/>
      <c r="B89" s="482"/>
      <c r="C89" s="482"/>
      <c r="D89" s="482"/>
      <c r="E89" s="482"/>
      <c r="F89" s="482"/>
      <c r="G89" s="482"/>
      <c r="H89" s="482"/>
    </row>
    <row r="90" spans="1:8" x14ac:dyDescent="0.25">
      <c r="A90" s="56"/>
      <c r="B90" s="483"/>
      <c r="C90" s="483"/>
      <c r="D90" s="483"/>
      <c r="E90" s="483"/>
      <c r="F90" s="483"/>
      <c r="G90" s="483"/>
      <c r="H90" s="483"/>
    </row>
  </sheetData>
  <phoneticPr fontId="25" type="noConversion"/>
  <printOptions horizontalCentered="1"/>
  <pageMargins left="0.15748031496062992" right="0.15748031496062992" top="1.2598425196850394" bottom="0.51181102362204722" header="0.35433070866141736" footer="0.15748031496062992"/>
  <pageSetup paperSize="9" scale="96" orientation="landscape" r:id="rId1"/>
  <headerFooter alignWithMargins="0">
    <oddHeader>&amp;L&amp;"Times New Roman,Félkövér"&amp;13Szent László Völgye TKT&amp;C&amp;"Times New Roman,Félkövér"&amp;16 2024. ÉVI KÖLTSÉGVETÉS&amp;R6. sz. táblázat
ELŐIRÁNYZAT FELHASZNÁLÁS
Adatok: eFt</oddHeader>
    <oddFooter>&amp;L&amp;F&amp;R&amp;P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C65"/>
  <sheetViews>
    <sheetView zoomScaleNormal="100" workbookViewId="0">
      <selection activeCell="H19" sqref="H19"/>
    </sheetView>
  </sheetViews>
  <sheetFormatPr defaultColWidth="9.140625" defaultRowHeight="15" x14ac:dyDescent="0.25"/>
  <cols>
    <col min="1" max="1" width="30.28515625" style="22" customWidth="1"/>
    <col min="2" max="3" width="14" style="22" customWidth="1"/>
    <col min="4" max="16384" width="9.140625" style="22"/>
  </cols>
  <sheetData>
    <row r="1" spans="1:3" s="29" customFormat="1" ht="45" customHeight="1" x14ac:dyDescent="0.2">
      <c r="A1" s="580" t="s">
        <v>16</v>
      </c>
      <c r="B1" s="817" t="s">
        <v>286</v>
      </c>
      <c r="C1" s="818"/>
    </row>
    <row r="2" spans="1:3" s="29" customFormat="1" ht="21.6" customHeight="1" x14ac:dyDescent="0.2">
      <c r="A2" s="581" t="s">
        <v>18</v>
      </c>
      <c r="B2" s="584" t="s">
        <v>402</v>
      </c>
      <c r="C2" s="636" t="s">
        <v>404</v>
      </c>
    </row>
    <row r="3" spans="1:3" s="29" customFormat="1" ht="16.5" customHeight="1" x14ac:dyDescent="0.2">
      <c r="A3" s="582" t="s">
        <v>19</v>
      </c>
      <c r="B3" s="585"/>
      <c r="C3" s="637"/>
    </row>
    <row r="4" spans="1:3" s="29" customFormat="1" ht="16.5" customHeight="1" x14ac:dyDescent="0.2">
      <c r="A4" s="583" t="s">
        <v>304</v>
      </c>
      <c r="B4" s="658">
        <v>0</v>
      </c>
      <c r="C4" s="658">
        <v>0</v>
      </c>
    </row>
    <row r="5" spans="1:3" s="29" customFormat="1" ht="16.5" customHeight="1" x14ac:dyDescent="0.2">
      <c r="A5" s="583" t="s">
        <v>305</v>
      </c>
      <c r="B5" s="658">
        <v>7</v>
      </c>
      <c r="C5" s="658">
        <v>7</v>
      </c>
    </row>
    <row r="6" spans="1:3" s="29" customFormat="1" ht="16.5" customHeight="1" x14ac:dyDescent="0.2">
      <c r="A6" s="583" t="s">
        <v>306</v>
      </c>
      <c r="B6" s="658">
        <v>8.5</v>
      </c>
      <c r="C6" s="658">
        <v>8.5</v>
      </c>
    </row>
    <row r="7" spans="1:3" s="29" customFormat="1" ht="16.5" customHeight="1" x14ac:dyDescent="0.2">
      <c r="A7" s="583" t="s">
        <v>307</v>
      </c>
      <c r="B7" s="658">
        <v>6</v>
      </c>
      <c r="C7" s="658">
        <v>6</v>
      </c>
    </row>
    <row r="8" spans="1:3" s="29" customFormat="1" ht="16.5" customHeight="1" x14ac:dyDescent="0.2">
      <c r="A8" s="583" t="s">
        <v>308</v>
      </c>
      <c r="B8" s="658">
        <v>3.5</v>
      </c>
      <c r="C8" s="658">
        <v>3.5</v>
      </c>
    </row>
    <row r="9" spans="1:3" s="29" customFormat="1" ht="16.5" customHeight="1" x14ac:dyDescent="0.2">
      <c r="A9" s="583" t="s">
        <v>309</v>
      </c>
      <c r="B9" s="658">
        <v>1</v>
      </c>
      <c r="C9" s="658">
        <v>1</v>
      </c>
    </row>
    <row r="10" spans="1:3" s="29" customFormat="1" ht="16.5" customHeight="1" x14ac:dyDescent="0.2">
      <c r="A10" s="583" t="s">
        <v>310</v>
      </c>
      <c r="B10" s="658">
        <v>6.5</v>
      </c>
      <c r="C10" s="658">
        <v>6.5</v>
      </c>
    </row>
    <row r="11" spans="1:3" s="29" customFormat="1" ht="16.5" customHeight="1" thickBot="1" x14ac:dyDescent="0.25">
      <c r="A11" s="638" t="s">
        <v>20</v>
      </c>
      <c r="B11" s="639">
        <f>SUM(B4:B10)</f>
        <v>32.5</v>
      </c>
      <c r="C11" s="659">
        <f>SUM(C4:C10)</f>
        <v>32.5</v>
      </c>
    </row>
    <row r="61" spans="1:3" x14ac:dyDescent="0.25">
      <c r="A61" s="30"/>
      <c r="B61" s="30"/>
      <c r="C61" s="30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2"/>
      <c r="B65" s="32"/>
      <c r="C65" s="32"/>
    </row>
  </sheetData>
  <mergeCells count="1">
    <mergeCell ref="B1:C1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85" orientation="portrait" r:id="rId1"/>
  <headerFooter alignWithMargins="0">
    <oddHeader>&amp;L&amp;"Times New Roman,Félkövér"&amp;13Szent László Völgye TKT&amp;C&amp;"Times New Roman,Félkövér"&amp;16 2024. ÉVI KÖLTSÉGVETÉS&amp;R
7. sz. táblázat
LÉTSZÁMADATOK
Adatok: fő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11</vt:i4>
      </vt:variant>
    </vt:vector>
  </HeadingPairs>
  <TitlesOfParts>
    <vt:vector size="19" baseType="lpstr">
      <vt:lpstr>1.SZ.TÁBL. TÁRSULÁS KON. MÉRLEG</vt:lpstr>
      <vt:lpstr>1.1.SZ.TÁBL. BEV - KIAD</vt:lpstr>
      <vt:lpstr>2.SZ.TÁBL. BEVÉTELEK</vt:lpstr>
      <vt:lpstr>3.SZ.TÁBL. SEGÍTŐ SZOLGÁLAT</vt:lpstr>
      <vt:lpstr>4.SZ.TÁBL. SZOCIÁLIS NORMATÍVA</vt:lpstr>
      <vt:lpstr>5.SZ.TÁBL. PÉNZE. ÁTAD - ÁTVÉT</vt:lpstr>
      <vt:lpstr>6.SZ.TÁBL. ELŐIRÁNYZAT FELHASZN</vt:lpstr>
      <vt:lpstr>7.SZ.TÁBL. LÉTSZÁMADATOK</vt:lpstr>
      <vt:lpstr>'1.1.SZ.TÁBL. BEV - KIAD'!Nyomtatási_cím</vt:lpstr>
      <vt:lpstr>'2.SZ.TÁBL. BEVÉTELEK'!Nyomtatási_cím</vt:lpstr>
      <vt:lpstr>'3.SZ.TÁBL. SEGÍTŐ SZOLGÁLAT'!Nyomtatási_cím</vt:lpstr>
      <vt:lpstr>'1.1.SZ.TÁBL. BEV - KIAD'!Nyomtatási_terület</vt:lpstr>
      <vt:lpstr>'1.SZ.TÁBL. TÁRSULÁS KON. MÉRLEG'!Nyomtatási_terület</vt:lpstr>
      <vt:lpstr>'2.SZ.TÁBL. BEVÉTELEK'!Nyomtatási_terület</vt:lpstr>
      <vt:lpstr>'3.SZ.TÁBL. SEGÍTŐ SZOLGÁLAT'!Nyomtatási_terület</vt:lpstr>
      <vt:lpstr>'4.SZ.TÁBL. SZOCIÁLIS NORMATÍVA'!Nyomtatási_terület</vt:lpstr>
      <vt:lpstr>'5.SZ.TÁBL. PÉNZE. ÁTAD - ÁTVÉT'!Nyomtatási_terület</vt:lpstr>
      <vt:lpstr>'6.SZ.TÁBL. ELŐIRÁNYZAT FELHASZN'!Nyomtatási_terület</vt:lpstr>
      <vt:lpstr>'7.SZ.TÁBL. LÉTSZÁMADATOK'!Nyomtatási_terület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Hajnalka</dc:creator>
  <cp:lastModifiedBy>Felhasználó</cp:lastModifiedBy>
  <cp:lastPrinted>2023-11-21T07:39:09Z</cp:lastPrinted>
  <dcterms:created xsi:type="dcterms:W3CDTF">2011-02-23T07:11:55Z</dcterms:created>
  <dcterms:modified xsi:type="dcterms:W3CDTF">2023-12-05T09:31:24Z</dcterms:modified>
</cp:coreProperties>
</file>