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ársulás\2024\20240418\"/>
    </mc:Choice>
  </mc:AlternateContent>
  <bookViews>
    <workbookView xWindow="0" yWindow="0" windowWidth="23040" windowHeight="9510" tabRatio="599" firstSheet="4" activeTab="7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KIAD'!$A$1:$K$115</definedName>
    <definedName name="_xlnm.Print_Area" localSheetId="0">'1.SZ.TÁBL. TÁRSULÁS KON. MÉRLEG'!$A$1:$J$17</definedName>
    <definedName name="_xlnm.Print_Area" localSheetId="2">'2.SZ.TÁBL. BEVÉTELEK'!$A$1:$F$129</definedName>
    <definedName name="_xlnm.Print_Area" localSheetId="3">'3.SZ.TÁBL. SEGÍTŐ SZOLGÁLAT'!$A$1:$AF$120</definedName>
    <definedName name="_xlnm.Print_Area" localSheetId="4">'4.SZ.TÁBL. SZOCIÁLIS NORMATÍVA'!$A$1:$H$37</definedName>
    <definedName name="_xlnm.Print_Area" localSheetId="5">'5.SZ.TÁBL. PÉNZE. ÁTAD - ÁTVÉT'!$A$1:$O$32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V77" i="9" l="1"/>
  <c r="V76" i="9"/>
  <c r="M77" i="9"/>
  <c r="M76" i="9"/>
  <c r="J77" i="9"/>
  <c r="J76" i="9"/>
  <c r="G77" i="9"/>
  <c r="G76" i="9"/>
  <c r="P77" i="9"/>
  <c r="P76" i="9"/>
  <c r="AE77" i="9" l="1"/>
  <c r="D68" i="1" s="1"/>
  <c r="J68" i="1" s="1"/>
  <c r="AE76" i="9"/>
  <c r="D67" i="1" s="1"/>
  <c r="AE75" i="9" l="1"/>
  <c r="J67" i="1"/>
  <c r="J66" i="1" s="1"/>
  <c r="D66" i="1"/>
  <c r="G17" i="18"/>
  <c r="F17" i="18"/>
  <c r="H16" i="18"/>
  <c r="H17" i="18" s="1"/>
  <c r="C17" i="18"/>
  <c r="B17" i="18"/>
  <c r="D16" i="18"/>
  <c r="D17" i="18" s="1"/>
  <c r="G20" i="9" l="1"/>
  <c r="S81" i="9"/>
  <c r="AE44" i="9"/>
  <c r="AE45" i="9"/>
  <c r="AE46" i="9"/>
  <c r="AE49" i="9"/>
  <c r="AE51" i="9"/>
  <c r="AE52" i="9"/>
  <c r="AE53" i="9"/>
  <c r="AD19" i="9"/>
  <c r="AE104" i="9"/>
  <c r="V15" i="9"/>
  <c r="V108" i="9"/>
  <c r="V105" i="9"/>
  <c r="V88" i="9"/>
  <c r="V91" i="9"/>
  <c r="V85" i="9"/>
  <c r="V68" i="9"/>
  <c r="V69" i="9"/>
  <c r="V63" i="9"/>
  <c r="V42" i="9"/>
  <c r="V59" i="9"/>
  <c r="W59" i="9" s="1"/>
  <c r="V54" i="9"/>
  <c r="V43" i="9"/>
  <c r="W43" i="9" s="1"/>
  <c r="V48" i="9"/>
  <c r="AE48" i="9" s="1"/>
  <c r="Y17" i="9"/>
  <c r="Y15" i="9"/>
  <c r="Y91" i="9"/>
  <c r="Y79" i="9"/>
  <c r="S17" i="9"/>
  <c r="S12" i="9"/>
  <c r="S19" i="9"/>
  <c r="T19" i="9" s="1"/>
  <c r="AF19" i="9" s="1"/>
  <c r="E20" i="1" s="1"/>
  <c r="S95" i="9"/>
  <c r="S86" i="9"/>
  <c r="S63" i="9"/>
  <c r="S42" i="9"/>
  <c r="S58" i="9"/>
  <c r="S50" i="9"/>
  <c r="S43" i="9"/>
  <c r="T43" i="9" s="1"/>
  <c r="S54" i="9"/>
  <c r="P17" i="9"/>
  <c r="P12" i="9"/>
  <c r="P15" i="9"/>
  <c r="P95" i="9"/>
  <c r="P91" i="9"/>
  <c r="P81" i="9"/>
  <c r="P63" i="9"/>
  <c r="P42" i="9"/>
  <c r="P58" i="9"/>
  <c r="P54" i="9"/>
  <c r="P43" i="9"/>
  <c r="Q43" i="9" s="1"/>
  <c r="M108" i="9"/>
  <c r="M105" i="9"/>
  <c r="M85" i="9"/>
  <c r="M86" i="9"/>
  <c r="M79" i="9"/>
  <c r="M69" i="9"/>
  <c r="M68" i="9"/>
  <c r="M72" i="9"/>
  <c r="M63" i="9"/>
  <c r="M42" i="9"/>
  <c r="M54" i="9"/>
  <c r="M43" i="9"/>
  <c r="N43" i="9" s="1"/>
  <c r="J15" i="9"/>
  <c r="J88" i="9"/>
  <c r="J95" i="9"/>
  <c r="J63" i="9"/>
  <c r="J42" i="9"/>
  <c r="J58" i="9"/>
  <c r="J43" i="9"/>
  <c r="K43" i="9" s="1"/>
  <c r="G91" i="9"/>
  <c r="G85" i="9"/>
  <c r="G72" i="9"/>
  <c r="G95" i="9"/>
  <c r="G73" i="9"/>
  <c r="AE73" i="9" s="1"/>
  <c r="D64" i="1" s="1"/>
  <c r="J64" i="1" s="1"/>
  <c r="G63" i="9"/>
  <c r="G58" i="9"/>
  <c r="G59" i="9"/>
  <c r="G42" i="9"/>
  <c r="G43" i="9"/>
  <c r="H43" i="9" s="1"/>
  <c r="G108" i="9"/>
  <c r="G105" i="9"/>
  <c r="G86" i="9"/>
  <c r="G81" i="9"/>
  <c r="G68" i="9"/>
  <c r="G69" i="9"/>
  <c r="G54" i="9"/>
  <c r="G47" i="9"/>
  <c r="AE47" i="9" s="1"/>
  <c r="D38" i="1" s="1"/>
  <c r="J38" i="1" s="1"/>
  <c r="G50" i="9"/>
  <c r="G82" i="1"/>
  <c r="G77" i="1"/>
  <c r="AE108" i="9" l="1"/>
  <c r="D103" i="1" s="1"/>
  <c r="AE105" i="9"/>
  <c r="D100" i="1" s="1"/>
  <c r="AE50" i="9"/>
  <c r="AE54" i="9"/>
  <c r="AE72" i="9"/>
  <c r="D63" i="1" s="1"/>
  <c r="J63" i="1" s="1"/>
  <c r="AE19" i="9"/>
  <c r="D20" i="1" s="1"/>
  <c r="J20" i="1" s="1"/>
  <c r="D117" i="2" s="1"/>
  <c r="E117" i="2" s="1"/>
  <c r="AE85" i="9"/>
  <c r="D76" i="1" s="1"/>
  <c r="J76" i="1" s="1"/>
  <c r="AE81" i="9"/>
  <c r="D72" i="1" s="1"/>
  <c r="J72" i="1" s="1"/>
  <c r="AE43" i="9"/>
  <c r="D34" i="1" s="1"/>
  <c r="J34" i="1" s="1"/>
  <c r="AE91" i="9"/>
  <c r="D82" i="1" s="1"/>
  <c r="AF43" i="9"/>
  <c r="E34" i="1" s="1"/>
  <c r="K34" i="1" s="1"/>
  <c r="B14" i="21"/>
  <c r="AC68" i="9" l="1"/>
  <c r="AC69" i="9"/>
  <c r="AC71" i="9" s="1"/>
  <c r="AA71" i="9"/>
  <c r="AB71" i="9"/>
  <c r="AB97" i="9" s="1"/>
  <c r="AB116" i="9" s="1"/>
  <c r="AB118" i="9" s="1"/>
  <c r="AB120" i="9" s="1"/>
  <c r="AA74" i="9"/>
  <c r="AB74" i="9"/>
  <c r="AC74" i="9"/>
  <c r="AA87" i="9"/>
  <c r="AB87" i="9"/>
  <c r="AC87" i="9"/>
  <c r="AA90" i="9"/>
  <c r="AB90" i="9"/>
  <c r="AC90" i="9"/>
  <c r="AC91" i="9"/>
  <c r="AC96" i="9" s="1"/>
  <c r="AA96" i="9"/>
  <c r="AB96" i="9"/>
  <c r="AA101" i="9"/>
  <c r="AB101" i="9"/>
  <c r="AC101" i="9"/>
  <c r="AC105" i="9"/>
  <c r="AC108" i="9"/>
  <c r="AB109" i="9"/>
  <c r="AC109" i="9"/>
  <c r="AC97" i="9" l="1"/>
  <c r="AC116" i="9" s="1"/>
  <c r="AC118" i="9" s="1"/>
  <c r="AC120" i="9" s="1"/>
  <c r="AA97" i="9"/>
  <c r="F14" i="21"/>
  <c r="O13" i="21"/>
  <c r="AE31" i="9" l="1"/>
  <c r="V30" i="9"/>
  <c r="S30" i="9"/>
  <c r="D41" i="1"/>
  <c r="J41" i="1" s="1"/>
  <c r="P30" i="9"/>
  <c r="M30" i="9"/>
  <c r="J30" i="9"/>
  <c r="G30" i="9"/>
  <c r="AE59" i="9"/>
  <c r="D50" i="1" s="1"/>
  <c r="J50" i="1" s="1"/>
  <c r="AE88" i="9" l="1"/>
  <c r="D39" i="1"/>
  <c r="J39" i="1" s="1"/>
  <c r="J82" i="1"/>
  <c r="H70" i="1"/>
  <c r="H59" i="1"/>
  <c r="J93" i="1"/>
  <c r="J92" i="1" s="1"/>
  <c r="J103" i="1"/>
  <c r="J100" i="1"/>
  <c r="J17" i="1"/>
  <c r="D112" i="2" s="1"/>
  <c r="AE16" i="9"/>
  <c r="AE15" i="9"/>
  <c r="D16" i="1" s="1"/>
  <c r="J16" i="1" s="1"/>
  <c r="D111" i="2" s="1"/>
  <c r="AE12" i="9" l="1"/>
  <c r="H11" i="22"/>
  <c r="G92" i="1"/>
  <c r="AD20" i="9"/>
  <c r="C21" i="1" s="1"/>
  <c r="I21" i="1" s="1"/>
  <c r="Q94" i="9" l="1"/>
  <c r="H20" i="9" l="1"/>
  <c r="AF20" i="9" s="1"/>
  <c r="E21" i="1" s="1"/>
  <c r="K21" i="1" s="1"/>
  <c r="AE20" i="9"/>
  <c r="D21" i="1" s="1"/>
  <c r="J21" i="1" s="1"/>
  <c r="D118" i="2" l="1"/>
  <c r="E118" i="2" s="1"/>
  <c r="F118" i="2" s="1"/>
  <c r="E32" i="21"/>
  <c r="J32" i="21"/>
  <c r="O29" i="21"/>
  <c r="C27" i="21"/>
  <c r="C32" i="21" s="1"/>
  <c r="D27" i="21"/>
  <c r="D32" i="21" s="1"/>
  <c r="E27" i="21"/>
  <c r="F27" i="21"/>
  <c r="F32" i="21" s="1"/>
  <c r="G27" i="21"/>
  <c r="G32" i="21" s="1"/>
  <c r="H27" i="21"/>
  <c r="H32" i="21" s="1"/>
  <c r="I27" i="21"/>
  <c r="I32" i="21" s="1"/>
  <c r="J27" i="21"/>
  <c r="K27" i="21"/>
  <c r="K32" i="21" s="1"/>
  <c r="L27" i="21"/>
  <c r="L32" i="21" s="1"/>
  <c r="M27" i="21"/>
  <c r="M32" i="21" s="1"/>
  <c r="N27" i="21"/>
  <c r="B27" i="21"/>
  <c r="B32" i="21" s="1"/>
  <c r="O20" i="21"/>
  <c r="O21" i="21"/>
  <c r="O22" i="21"/>
  <c r="O23" i="21"/>
  <c r="O24" i="21"/>
  <c r="O25" i="21"/>
  <c r="O26" i="21"/>
  <c r="O19" i="21"/>
  <c r="O27" i="21" s="1"/>
  <c r="C4" i="2" l="1"/>
  <c r="AD54" i="9"/>
  <c r="C45" i="1" s="1"/>
  <c r="I45" i="1" s="1"/>
  <c r="X32" i="9"/>
  <c r="I23" i="1" l="1"/>
  <c r="J23" i="1"/>
  <c r="K23" i="1"/>
  <c r="J25" i="1"/>
  <c r="I25" i="1"/>
  <c r="K25" i="1"/>
  <c r="I26" i="1"/>
  <c r="I27" i="1" s="1"/>
  <c r="J26" i="1"/>
  <c r="J27" i="1" s="1"/>
  <c r="G10" i="21"/>
  <c r="H10" i="21"/>
  <c r="I10" i="21"/>
  <c r="J10" i="21"/>
  <c r="K10" i="21"/>
  <c r="L10" i="21"/>
  <c r="M10" i="21"/>
  <c r="T88" i="9"/>
  <c r="T79" i="9"/>
  <c r="K58" i="9"/>
  <c r="Q17" i="9"/>
  <c r="Q12" i="9"/>
  <c r="K17" i="9"/>
  <c r="K12" i="9"/>
  <c r="Y32" i="9"/>
  <c r="S32" i="9"/>
  <c r="P32" i="9"/>
  <c r="M32" i="9"/>
  <c r="J32" i="9"/>
  <c r="G32" i="9"/>
  <c r="H92" i="9" l="1"/>
  <c r="AE17" i="9"/>
  <c r="D18" i="1" s="1"/>
  <c r="H12" i="9"/>
  <c r="H17" i="9"/>
  <c r="AE32" i="9"/>
  <c r="H18" i="1"/>
  <c r="H13" i="1"/>
  <c r="Y30" i="9"/>
  <c r="D13" i="1" l="1"/>
  <c r="AE21" i="9"/>
  <c r="K28" i="9"/>
  <c r="G78" i="1" l="1"/>
  <c r="F92" i="1"/>
  <c r="Y87" i="9"/>
  <c r="X87" i="9"/>
  <c r="AD76" i="9"/>
  <c r="AD77" i="9"/>
  <c r="AD78" i="9"/>
  <c r="Z33" i="9"/>
  <c r="V87" i="9"/>
  <c r="U87" i="9"/>
  <c r="S87" i="9"/>
  <c r="R87" i="9"/>
  <c r="W77" i="9"/>
  <c r="W78" i="9"/>
  <c r="W76" i="9"/>
  <c r="T47" i="9"/>
  <c r="Q108" i="9"/>
  <c r="Q105" i="9"/>
  <c r="P87" i="9"/>
  <c r="O87" i="9"/>
  <c r="Q77" i="9"/>
  <c r="Q78" i="9"/>
  <c r="Q76" i="9"/>
  <c r="Q92" i="9"/>
  <c r="M87" i="9"/>
  <c r="L87" i="9"/>
  <c r="N79" i="9"/>
  <c r="N77" i="9"/>
  <c r="N78" i="9"/>
  <c r="N76" i="9"/>
  <c r="K92" i="9"/>
  <c r="J87" i="9"/>
  <c r="I87" i="9"/>
  <c r="K77" i="9"/>
  <c r="K78" i="9"/>
  <c r="K76" i="9"/>
  <c r="G87" i="9"/>
  <c r="F87" i="9"/>
  <c r="H77" i="9"/>
  <c r="H78" i="9"/>
  <c r="H76" i="9"/>
  <c r="AF78" i="9" l="1"/>
  <c r="AF77" i="9"/>
  <c r="AF76" i="9"/>
  <c r="AD75" i="9"/>
  <c r="H75" i="9"/>
  <c r="C63" i="2"/>
  <c r="AF75" i="9" l="1"/>
  <c r="K15" i="9"/>
  <c r="C72" i="2" l="1"/>
  <c r="D5" i="13"/>
  <c r="D10" i="13"/>
  <c r="D9" i="13"/>
  <c r="D8" i="13"/>
  <c r="D7" i="13"/>
  <c r="D6" i="13"/>
  <c r="D4" i="13"/>
  <c r="E69" i="1" l="1"/>
  <c r="K69" i="1" s="1"/>
  <c r="C69" i="1"/>
  <c r="I69" i="1" s="1"/>
  <c r="E68" i="1"/>
  <c r="K68" i="1" s="1"/>
  <c r="C68" i="1"/>
  <c r="I68" i="1" s="1"/>
  <c r="E67" i="1"/>
  <c r="K67" i="1" s="1"/>
  <c r="C67" i="1"/>
  <c r="I67" i="1" s="1"/>
  <c r="W75" i="9"/>
  <c r="Q75" i="9"/>
  <c r="N75" i="9"/>
  <c r="K75" i="9"/>
  <c r="D75" i="9"/>
  <c r="E75" i="9"/>
  <c r="C75" i="9"/>
  <c r="K66" i="1" l="1"/>
  <c r="E66" i="1"/>
  <c r="I66" i="1"/>
  <c r="C66" i="1"/>
  <c r="AE95" i="9" l="1"/>
  <c r="D86" i="1" s="1"/>
  <c r="J86" i="1" s="1"/>
  <c r="E90" i="2" l="1"/>
  <c r="F90" i="2" s="1"/>
  <c r="E91" i="2"/>
  <c r="F91" i="2" s="1"/>
  <c r="E92" i="2"/>
  <c r="F92" i="2" s="1"/>
  <c r="E93" i="2"/>
  <c r="F93" i="2" s="1"/>
  <c r="E94" i="2"/>
  <c r="F94" i="2" s="1"/>
  <c r="E89" i="2"/>
  <c r="F78" i="1"/>
  <c r="H71" i="1"/>
  <c r="K71" i="1" s="1"/>
  <c r="N108" i="9"/>
  <c r="N105" i="9"/>
  <c r="H104" i="9"/>
  <c r="H47" i="9"/>
  <c r="O28" i="21"/>
  <c r="O18" i="21"/>
  <c r="O32" i="21" s="1"/>
  <c r="AD31" i="9" l="1"/>
  <c r="F89" i="2"/>
  <c r="E88" i="2"/>
  <c r="C88" i="2"/>
  <c r="F88" i="2" l="1"/>
  <c r="G13" i="18"/>
  <c r="H83" i="1"/>
  <c r="G89" i="1"/>
  <c r="D73" i="2" l="1"/>
  <c r="AE86" i="9"/>
  <c r="K85" i="9"/>
  <c r="T72" i="9"/>
  <c r="H91" i="1"/>
  <c r="K91" i="1" s="1"/>
  <c r="H93" i="1"/>
  <c r="I93" i="1"/>
  <c r="H94" i="1"/>
  <c r="K94" i="1" s="1"/>
  <c r="I94" i="1"/>
  <c r="H95" i="1" l="1"/>
  <c r="K95" i="1" s="1"/>
  <c r="K93" i="1"/>
  <c r="I91" i="1"/>
  <c r="I95" i="1"/>
  <c r="I92" i="1" s="1"/>
  <c r="G7" i="22" s="1"/>
  <c r="H92" i="1" l="1"/>
  <c r="K92" i="1"/>
  <c r="AF93" i="9" l="1"/>
  <c r="AF94" i="9"/>
  <c r="Z92" i="9"/>
  <c r="Z17" i="9"/>
  <c r="W17" i="9"/>
  <c r="AD16" i="9"/>
  <c r="W92" i="9"/>
  <c r="W79" i="9"/>
  <c r="AD17" i="9"/>
  <c r="C18" i="1" s="1"/>
  <c r="T50" i="9"/>
  <c r="T92" i="9"/>
  <c r="AD46" i="9"/>
  <c r="H105" i="9"/>
  <c r="E52" i="18"/>
  <c r="E51" i="18"/>
  <c r="E50" i="18"/>
  <c r="E49" i="18"/>
  <c r="E48" i="18"/>
  <c r="B9" i="18" s="1"/>
  <c r="E47" i="18"/>
  <c r="E46" i="18"/>
  <c r="E45" i="18"/>
  <c r="E43" i="18"/>
  <c r="E42" i="18"/>
  <c r="F9" i="18"/>
  <c r="E19" i="1" l="1"/>
  <c r="E112" i="2"/>
  <c r="F112" i="2" s="1"/>
  <c r="AD91" i="9"/>
  <c r="R96" i="9"/>
  <c r="C19" i="1"/>
  <c r="AD92" i="9"/>
  <c r="C83" i="1" s="1"/>
  <c r="W16" i="9"/>
  <c r="AF16" i="9" s="1"/>
  <c r="T17" i="9"/>
  <c r="AF17" i="9" s="1"/>
  <c r="AF46" i="9"/>
  <c r="AF92" i="9"/>
  <c r="E83" i="1" s="1"/>
  <c r="E17" i="1" l="1"/>
  <c r="K17" i="1" s="1"/>
  <c r="C17" i="1"/>
  <c r="I17" i="1" s="1"/>
  <c r="E18" i="1"/>
  <c r="B12" i="2" l="1"/>
  <c r="T31" i="9" l="1"/>
  <c r="N31" i="9"/>
  <c r="K31" i="9"/>
  <c r="H31" i="9" l="1"/>
  <c r="H28" i="9"/>
  <c r="AE28" i="9"/>
  <c r="AE79" i="9" l="1"/>
  <c r="D70" i="1" s="1"/>
  <c r="J70" i="1" s="1"/>
  <c r="W88" i="9"/>
  <c r="W58" i="9"/>
  <c r="W54" i="9"/>
  <c r="T54" i="9"/>
  <c r="Q54" i="9"/>
  <c r="N54" i="9"/>
  <c r="N45" i="9"/>
  <c r="K54" i="9"/>
  <c r="AE87" i="9" l="1"/>
  <c r="AE58" i="9"/>
  <c r="D49" i="1" s="1"/>
  <c r="D79" i="1"/>
  <c r="J71" i="9"/>
  <c r="AE63" i="9"/>
  <c r="D54" i="1" s="1"/>
  <c r="AE42" i="9"/>
  <c r="D33" i="1" s="1"/>
  <c r="AE69" i="9" l="1"/>
  <c r="D60" i="1" s="1"/>
  <c r="J60" i="1" s="1"/>
  <c r="H54" i="9"/>
  <c r="AF54" i="9" s="1"/>
  <c r="E45" i="1" s="1"/>
  <c r="D45" i="1"/>
  <c r="AE68" i="9"/>
  <c r="D59" i="1" s="1"/>
  <c r="H50" i="9"/>
  <c r="D77" i="1"/>
  <c r="D78" i="1" s="1"/>
  <c r="G29" i="9"/>
  <c r="O3" i="20" l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C78" i="2"/>
  <c r="E79" i="2" l="1"/>
  <c r="E78" i="2" l="1"/>
  <c r="F78" i="2" s="1"/>
  <c r="F79" i="2"/>
  <c r="N48" i="9"/>
  <c r="N50" i="9"/>
  <c r="AD86" i="9"/>
  <c r="H85" i="9"/>
  <c r="AD95" i="9" l="1"/>
  <c r="AD50" i="9"/>
  <c r="H19" i="18" l="1"/>
  <c r="H29" i="18" l="1"/>
  <c r="H30" i="18"/>
  <c r="H31" i="18"/>
  <c r="H32" i="18"/>
  <c r="H33" i="18"/>
  <c r="H34" i="18"/>
  <c r="H28" i="18"/>
  <c r="H20" i="18"/>
  <c r="H21" i="18"/>
  <c r="H22" i="18"/>
  <c r="H23" i="18"/>
  <c r="H24" i="18"/>
  <c r="H25" i="18"/>
  <c r="AE30" i="9" l="1"/>
  <c r="C14" i="20"/>
  <c r="D14" i="20"/>
  <c r="E14" i="20"/>
  <c r="F14" i="20"/>
  <c r="G14" i="20"/>
  <c r="H14" i="20"/>
  <c r="I14" i="20"/>
  <c r="J14" i="20"/>
  <c r="K14" i="20"/>
  <c r="L14" i="20"/>
  <c r="M14" i="20"/>
  <c r="N14" i="20"/>
  <c r="E52" i="2" l="1"/>
  <c r="F52" i="2" s="1"/>
  <c r="E51" i="2"/>
  <c r="F51" i="2" s="1"/>
  <c r="E50" i="2"/>
  <c r="F50" i="2" s="1"/>
  <c r="E49" i="2"/>
  <c r="F49" i="2" s="1"/>
  <c r="E48" i="2"/>
  <c r="C47" i="2"/>
  <c r="E45" i="2"/>
  <c r="F45" i="2" s="1"/>
  <c r="E44" i="2"/>
  <c r="F44" i="2" s="1"/>
  <c r="E43" i="2"/>
  <c r="F43" i="2" s="1"/>
  <c r="E42" i="2"/>
  <c r="F42" i="2" s="1"/>
  <c r="E41" i="2"/>
  <c r="F48" i="2" l="1"/>
  <c r="E47" i="2"/>
  <c r="F47" i="2" s="1"/>
  <c r="C40" i="2"/>
  <c r="F41" i="2"/>
  <c r="E40" i="2"/>
  <c r="Z31" i="9"/>
  <c r="X24" i="9"/>
  <c r="X6" i="9"/>
  <c r="X26" i="9"/>
  <c r="U74" i="9"/>
  <c r="U71" i="9"/>
  <c r="U26" i="9"/>
  <c r="U24" i="9"/>
  <c r="R26" i="9"/>
  <c r="R24" i="9"/>
  <c r="R10" i="9"/>
  <c r="R6" i="9"/>
  <c r="Q31" i="9"/>
  <c r="O26" i="9"/>
  <c r="O24" i="9"/>
  <c r="L26" i="9"/>
  <c r="L24" i="9"/>
  <c r="I26" i="9"/>
  <c r="I24" i="9"/>
  <c r="F26" i="9"/>
  <c r="F24" i="9"/>
  <c r="U109" i="9" l="1"/>
  <c r="U60" i="9"/>
  <c r="I60" i="9"/>
  <c r="L60" i="9"/>
  <c r="L101" i="9"/>
  <c r="R109" i="9"/>
  <c r="O6" i="9"/>
  <c r="U10" i="9"/>
  <c r="X90" i="9"/>
  <c r="F21" i="9"/>
  <c r="F71" i="9"/>
  <c r="I74" i="9"/>
  <c r="L10" i="9"/>
  <c r="O60" i="9"/>
  <c r="O71" i="9"/>
  <c r="O96" i="9"/>
  <c r="O109" i="9"/>
  <c r="X60" i="9"/>
  <c r="X71" i="9"/>
  <c r="X96" i="9"/>
  <c r="X109" i="9"/>
  <c r="F32" i="9"/>
  <c r="F29" i="9" s="1"/>
  <c r="F40" i="9" s="1"/>
  <c r="F56" i="9"/>
  <c r="F74" i="9"/>
  <c r="I10" i="9"/>
  <c r="L74" i="9"/>
  <c r="I6" i="9"/>
  <c r="I109" i="9"/>
  <c r="O10" i="9"/>
  <c r="U6" i="9"/>
  <c r="X74" i="9"/>
  <c r="X101" i="9"/>
  <c r="F101" i="9"/>
  <c r="I101" i="9"/>
  <c r="F6" i="9"/>
  <c r="F60" i="9"/>
  <c r="F109" i="9"/>
  <c r="L6" i="9"/>
  <c r="L71" i="9"/>
  <c r="L109" i="9"/>
  <c r="O90" i="9"/>
  <c r="R60" i="9"/>
  <c r="F90" i="9"/>
  <c r="F96" i="9"/>
  <c r="I71" i="9"/>
  <c r="F62" i="9"/>
  <c r="I21" i="9"/>
  <c r="I90" i="9"/>
  <c r="I114" i="9"/>
  <c r="L56" i="9"/>
  <c r="L90" i="9"/>
  <c r="L114" i="9"/>
  <c r="X56" i="9"/>
  <c r="X62" i="9"/>
  <c r="X114" i="9"/>
  <c r="I32" i="9"/>
  <c r="I29" i="9" s="1"/>
  <c r="I40" i="9" s="1"/>
  <c r="I62" i="9"/>
  <c r="L62" i="9"/>
  <c r="L96" i="9"/>
  <c r="X21" i="9"/>
  <c r="X29" i="9"/>
  <c r="X40" i="9" s="1"/>
  <c r="R32" i="9"/>
  <c r="R29" i="9" s="1"/>
  <c r="R40" i="9" s="1"/>
  <c r="R56" i="9"/>
  <c r="R62" i="9"/>
  <c r="R74" i="9"/>
  <c r="R90" i="9"/>
  <c r="R101" i="9"/>
  <c r="R114" i="9"/>
  <c r="U21" i="9"/>
  <c r="U29" i="9"/>
  <c r="U40" i="9" s="1"/>
  <c r="U56" i="9"/>
  <c r="U62" i="9"/>
  <c r="U90" i="9"/>
  <c r="U96" i="9"/>
  <c r="U101" i="9"/>
  <c r="U114" i="9"/>
  <c r="F114" i="9"/>
  <c r="I56" i="9"/>
  <c r="I96" i="9"/>
  <c r="L21" i="9"/>
  <c r="L32" i="9"/>
  <c r="L29" i="9" s="1"/>
  <c r="L40" i="9" s="1"/>
  <c r="F10" i="9"/>
  <c r="O21" i="9"/>
  <c r="O27" i="9" s="1"/>
  <c r="O32" i="9"/>
  <c r="O29" i="9" s="1"/>
  <c r="O40" i="9" s="1"/>
  <c r="O56" i="9"/>
  <c r="O62" i="9"/>
  <c r="O74" i="9"/>
  <c r="O101" i="9"/>
  <c r="O114" i="9"/>
  <c r="R21" i="9"/>
  <c r="R27" i="9" s="1"/>
  <c r="R71" i="9"/>
  <c r="X10" i="9"/>
  <c r="F40" i="2"/>
  <c r="U61" i="9" l="1"/>
  <c r="U27" i="9"/>
  <c r="U41" i="9" s="1"/>
  <c r="R61" i="9"/>
  <c r="I61" i="9"/>
  <c r="F61" i="9"/>
  <c r="L61" i="9"/>
  <c r="X61" i="9"/>
  <c r="L27" i="9"/>
  <c r="L41" i="9" s="1"/>
  <c r="X97" i="9"/>
  <c r="O97" i="9"/>
  <c r="O61" i="9"/>
  <c r="I97" i="9"/>
  <c r="I27" i="9"/>
  <c r="I41" i="9" s="1"/>
  <c r="F97" i="9"/>
  <c r="L97" i="9"/>
  <c r="F27" i="9"/>
  <c r="F41" i="9" s="1"/>
  <c r="X27" i="9"/>
  <c r="X41" i="9" s="1"/>
  <c r="U97" i="9"/>
  <c r="R97" i="9"/>
  <c r="O41" i="9"/>
  <c r="R41" i="9"/>
  <c r="U116" i="9" l="1"/>
  <c r="U118" i="9" s="1"/>
  <c r="I116" i="9"/>
  <c r="I118" i="9" s="1"/>
  <c r="R116" i="9"/>
  <c r="R118" i="9" s="1"/>
  <c r="L116" i="9"/>
  <c r="L118" i="9" s="1"/>
  <c r="F116" i="9"/>
  <c r="F118" i="9" s="1"/>
  <c r="X116" i="9"/>
  <c r="X118" i="9" s="1"/>
  <c r="O116" i="9"/>
  <c r="O118" i="9" s="1"/>
  <c r="C24" i="9"/>
  <c r="C7" i="1"/>
  <c r="F89" i="1" l="1"/>
  <c r="H89" i="1" s="1"/>
  <c r="H12" i="1" l="1"/>
  <c r="H29" i="1"/>
  <c r="E7" i="1" l="1"/>
  <c r="AE6" i="9"/>
  <c r="D7" i="1"/>
  <c r="H103" i="1" l="1"/>
  <c r="H100" i="1"/>
  <c r="H4" i="18"/>
  <c r="H5" i="18"/>
  <c r="H6" i="18"/>
  <c r="H7" i="18"/>
  <c r="H8" i="18"/>
  <c r="H9" i="18"/>
  <c r="H10" i="18"/>
  <c r="H11" i="18"/>
  <c r="H12" i="18"/>
  <c r="H3" i="18"/>
  <c r="O29" i="20" l="1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F30" i="20" s="1"/>
  <c r="E24" i="20"/>
  <c r="D24" i="20"/>
  <c r="C24" i="20"/>
  <c r="O23" i="20"/>
  <c r="O22" i="20"/>
  <c r="O21" i="20"/>
  <c r="O20" i="20"/>
  <c r="O19" i="20"/>
  <c r="O18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2" i="20"/>
  <c r="O14" i="20" s="1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B7" i="20"/>
  <c r="B10" i="20" s="1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D5" i="18"/>
  <c r="N30" i="20" l="1"/>
  <c r="J30" i="20"/>
  <c r="C16" i="20"/>
  <c r="K16" i="20"/>
  <c r="D30" i="20"/>
  <c r="L30" i="20"/>
  <c r="O10" i="20"/>
  <c r="O28" i="20"/>
  <c r="H30" i="20"/>
  <c r="B13" i="18"/>
  <c r="C30" i="20"/>
  <c r="G30" i="20"/>
  <c r="K30" i="20"/>
  <c r="O24" i="20"/>
  <c r="E30" i="20"/>
  <c r="I30" i="20"/>
  <c r="M30" i="20"/>
  <c r="O15" i="20"/>
  <c r="O6" i="20"/>
  <c r="D16" i="20"/>
  <c r="L16" i="20"/>
  <c r="E16" i="20"/>
  <c r="I16" i="20"/>
  <c r="M16" i="20"/>
  <c r="G16" i="20"/>
  <c r="F16" i="20"/>
  <c r="F32" i="20" s="1"/>
  <c r="J16" i="20"/>
  <c r="N16" i="20"/>
  <c r="H16" i="20"/>
  <c r="N32" i="20" l="1"/>
  <c r="J32" i="20"/>
  <c r="D32" i="20"/>
  <c r="C32" i="20"/>
  <c r="K32" i="20"/>
  <c r="L32" i="20"/>
  <c r="O30" i="20"/>
  <c r="O16" i="20"/>
  <c r="H32" i="20"/>
  <c r="G32" i="20"/>
  <c r="M32" i="20"/>
  <c r="E32" i="20"/>
  <c r="I32" i="20"/>
  <c r="O32" i="20" l="1"/>
  <c r="C11" i="13" l="1"/>
  <c r="E19" i="2"/>
  <c r="E18" i="2"/>
  <c r="F18" i="2" s="1"/>
  <c r="E17" i="2"/>
  <c r="F17" i="2" s="1"/>
  <c r="E16" i="2"/>
  <c r="E15" i="2"/>
  <c r="E53" i="18" l="1"/>
  <c r="C13" i="2"/>
  <c r="F19" i="2"/>
  <c r="E14" i="2"/>
  <c r="E13" i="2" s="1"/>
  <c r="K3" i="1" l="1"/>
  <c r="J3" i="1"/>
  <c r="I3" i="1"/>
  <c r="H26" i="18" l="1"/>
  <c r="G26" i="18"/>
  <c r="D76" i="2" s="1"/>
  <c r="E76" i="2" s="1"/>
  <c r="F76" i="2" s="1"/>
  <c r="F26" i="18"/>
  <c r="D25" i="18"/>
  <c r="C26" i="18"/>
  <c r="B26" i="18"/>
  <c r="W31" i="9" l="1"/>
  <c r="AF31" i="9" s="1"/>
  <c r="D7" i="18"/>
  <c r="C56" i="9"/>
  <c r="H26" i="1" l="1"/>
  <c r="K26" i="1" s="1"/>
  <c r="K27" i="1" s="1"/>
  <c r="Z36" i="9" l="1"/>
  <c r="AF117" i="9"/>
  <c r="AF115" i="9"/>
  <c r="AD28" i="9"/>
  <c r="X136" i="9"/>
  <c r="Y114" i="9"/>
  <c r="Y109" i="9"/>
  <c r="Y101" i="9"/>
  <c r="Y96" i="9"/>
  <c r="Y90" i="9"/>
  <c r="Y74" i="9"/>
  <c r="Y71" i="9"/>
  <c r="Y62" i="9"/>
  <c r="Y60" i="9"/>
  <c r="Y56" i="9"/>
  <c r="Z26" i="9"/>
  <c r="Y26" i="9"/>
  <c r="Z24" i="9"/>
  <c r="Y24" i="9"/>
  <c r="Y21" i="9"/>
  <c r="Z15" i="9"/>
  <c r="Z10" i="9"/>
  <c r="Y10" i="9"/>
  <c r="Z6" i="9"/>
  <c r="Y6" i="9"/>
  <c r="AD72" i="9"/>
  <c r="AD104" i="9"/>
  <c r="AD108" i="9"/>
  <c r="AD105" i="9"/>
  <c r="H86" i="1"/>
  <c r="Y61" i="9" l="1"/>
  <c r="I90" i="1"/>
  <c r="Z101" i="9"/>
  <c r="Y29" i="9"/>
  <c r="Y40" i="9" s="1"/>
  <c r="Y27" i="9"/>
  <c r="Z90" i="9"/>
  <c r="Z109" i="9"/>
  <c r="Z114" i="9"/>
  <c r="AD73" i="9"/>
  <c r="AD42" i="9"/>
  <c r="AD81" i="9"/>
  <c r="AD12" i="9"/>
  <c r="C13" i="1" s="1"/>
  <c r="AD33" i="9"/>
  <c r="AD37" i="9"/>
  <c r="AD85" i="9"/>
  <c r="AD65" i="9"/>
  <c r="Z21" i="9"/>
  <c r="Z27" i="9" s="1"/>
  <c r="AD35" i="9"/>
  <c r="AD39" i="9"/>
  <c r="AD64" i="9"/>
  <c r="AD15" i="9"/>
  <c r="AD34" i="9"/>
  <c r="AD48" i="9"/>
  <c r="C62" i="9"/>
  <c r="AD67" i="9"/>
  <c r="AD88" i="9"/>
  <c r="AD63" i="9"/>
  <c r="AD79" i="9"/>
  <c r="Z30" i="9"/>
  <c r="Z79" i="9"/>
  <c r="Z87" i="9" s="1"/>
  <c r="AD69" i="9"/>
  <c r="AD30" i="9"/>
  <c r="Z62" i="9"/>
  <c r="Z56" i="9"/>
  <c r="Z60" i="9"/>
  <c r="Z74" i="9"/>
  <c r="Y97" i="9"/>
  <c r="Y116" i="9" s="1"/>
  <c r="Y118" i="9" s="1"/>
  <c r="Z91" i="9"/>
  <c r="AD21" i="9" l="1"/>
  <c r="AD87" i="9"/>
  <c r="Y41" i="9"/>
  <c r="Y120" i="9" s="1"/>
  <c r="I89" i="1"/>
  <c r="G6" i="22" s="1"/>
  <c r="E111" i="2"/>
  <c r="C16" i="1"/>
  <c r="J96" i="1"/>
  <c r="Z61" i="9"/>
  <c r="X123" i="9"/>
  <c r="Z96" i="9"/>
  <c r="Z71" i="9"/>
  <c r="X120" i="9"/>
  <c r="Z97" i="9" l="1"/>
  <c r="Z116" i="9" s="1"/>
  <c r="Z118" i="9" s="1"/>
  <c r="C29" i="1" l="1"/>
  <c r="I29" i="1" s="1"/>
  <c r="B5" i="22" s="1"/>
  <c r="D29" i="1"/>
  <c r="J29" i="1" s="1"/>
  <c r="C5" i="22" s="1"/>
  <c r="J49" i="1"/>
  <c r="M62" i="9"/>
  <c r="D62" i="9"/>
  <c r="D71" i="9"/>
  <c r="J96" i="9"/>
  <c r="V96" i="9"/>
  <c r="P56" i="9"/>
  <c r="D56" i="9"/>
  <c r="H20" i="1"/>
  <c r="H90" i="1"/>
  <c r="G96" i="1"/>
  <c r="G87" i="1"/>
  <c r="H77" i="1"/>
  <c r="H76" i="1"/>
  <c r="W28" i="9"/>
  <c r="H35" i="18"/>
  <c r="G35" i="18"/>
  <c r="F35" i="18"/>
  <c r="F13" i="18"/>
  <c r="H13" i="18"/>
  <c r="D34" i="18"/>
  <c r="D33" i="18"/>
  <c r="D32" i="18"/>
  <c r="D31" i="18"/>
  <c r="D30" i="18"/>
  <c r="D29" i="18"/>
  <c r="D28" i="18"/>
  <c r="D24" i="18"/>
  <c r="D23" i="18"/>
  <c r="D22" i="18"/>
  <c r="D21" i="18"/>
  <c r="D20" i="18"/>
  <c r="D19" i="18"/>
  <c r="C35" i="18"/>
  <c r="B35" i="18"/>
  <c r="B37" i="18" s="1"/>
  <c r="D4" i="18"/>
  <c r="D6" i="18"/>
  <c r="D8" i="18"/>
  <c r="D9" i="18"/>
  <c r="D10" i="18"/>
  <c r="D11" i="18"/>
  <c r="D12" i="18"/>
  <c r="D3" i="18"/>
  <c r="W108" i="9"/>
  <c r="W105" i="9"/>
  <c r="W85" i="9"/>
  <c r="W72" i="9"/>
  <c r="W26" i="9"/>
  <c r="W24" i="9"/>
  <c r="W15" i="9"/>
  <c r="W10" i="9"/>
  <c r="W6" i="9"/>
  <c r="T91" i="9"/>
  <c r="T68" i="9"/>
  <c r="T33" i="9"/>
  <c r="T26" i="9"/>
  <c r="T24" i="9"/>
  <c r="T12" i="9"/>
  <c r="AF12" i="9" s="1"/>
  <c r="E13" i="1" s="1"/>
  <c r="T10" i="9"/>
  <c r="T6" i="9"/>
  <c r="Q85" i="9"/>
  <c r="Q72" i="9"/>
  <c r="Q68" i="9"/>
  <c r="Q38" i="9"/>
  <c r="Q37" i="9"/>
  <c r="Q36" i="9"/>
  <c r="Q35" i="9"/>
  <c r="Q34" i="9"/>
  <c r="Q33" i="9"/>
  <c r="Q26" i="9"/>
  <c r="Q24" i="9"/>
  <c r="Q15" i="9"/>
  <c r="Q10" i="9"/>
  <c r="Q6" i="9"/>
  <c r="N39" i="9"/>
  <c r="N38" i="9"/>
  <c r="N37" i="9"/>
  <c r="N36" i="9"/>
  <c r="N35" i="9"/>
  <c r="N34" i="9"/>
  <c r="N33" i="9"/>
  <c r="N26" i="9"/>
  <c r="N24" i="9"/>
  <c r="N10" i="9"/>
  <c r="N6" i="9"/>
  <c r="K108" i="9"/>
  <c r="K105" i="9"/>
  <c r="K72" i="9"/>
  <c r="K39" i="9"/>
  <c r="K38" i="9"/>
  <c r="K37" i="9"/>
  <c r="K36" i="9"/>
  <c r="K35" i="9"/>
  <c r="K34" i="9"/>
  <c r="K33" i="9"/>
  <c r="K26" i="9"/>
  <c r="K24" i="9"/>
  <c r="K10" i="9"/>
  <c r="K6" i="9"/>
  <c r="H108" i="9"/>
  <c r="AF104" i="9"/>
  <c r="E99" i="1" s="1"/>
  <c r="H95" i="9"/>
  <c r="H81" i="9"/>
  <c r="H72" i="9"/>
  <c r="H39" i="9"/>
  <c r="H38" i="9"/>
  <c r="H37" i="9"/>
  <c r="H36" i="9"/>
  <c r="H35" i="9"/>
  <c r="H34" i="9"/>
  <c r="H33" i="9"/>
  <c r="H26" i="9"/>
  <c r="H24" i="9"/>
  <c r="H10" i="9"/>
  <c r="H6" i="9"/>
  <c r="AF26" i="9"/>
  <c r="AF24" i="9"/>
  <c r="AF10" i="9"/>
  <c r="AF6" i="9"/>
  <c r="AE114" i="9"/>
  <c r="AE109" i="9"/>
  <c r="AE90" i="9"/>
  <c r="AE74" i="9"/>
  <c r="D21" i="2"/>
  <c r="AE26" i="9"/>
  <c r="AE24" i="9"/>
  <c r="AE10" i="9"/>
  <c r="V114" i="9"/>
  <c r="V109" i="9"/>
  <c r="V101" i="9"/>
  <c r="V90" i="9"/>
  <c r="V74" i="9"/>
  <c r="V71" i="9"/>
  <c r="V62" i="9"/>
  <c r="V60" i="9"/>
  <c r="V26" i="9"/>
  <c r="V24" i="9"/>
  <c r="V21" i="9"/>
  <c r="V10" i="9"/>
  <c r="V6" i="9"/>
  <c r="S114" i="9"/>
  <c r="S109" i="9"/>
  <c r="S101" i="9"/>
  <c r="S96" i="9"/>
  <c r="S90" i="9"/>
  <c r="S74" i="9"/>
  <c r="S71" i="9"/>
  <c r="S26" i="9"/>
  <c r="S24" i="9"/>
  <c r="S21" i="9"/>
  <c r="S10" i="9"/>
  <c r="S6" i="9"/>
  <c r="P114" i="9"/>
  <c r="P109" i="9"/>
  <c r="P101" i="9"/>
  <c r="P96" i="9"/>
  <c r="P90" i="9"/>
  <c r="P74" i="9"/>
  <c r="P71" i="9"/>
  <c r="P62" i="9"/>
  <c r="P60" i="9"/>
  <c r="P26" i="9"/>
  <c r="P24" i="9"/>
  <c r="P10" i="9"/>
  <c r="P6" i="9"/>
  <c r="M114" i="9"/>
  <c r="M109" i="9"/>
  <c r="M101" i="9"/>
  <c r="M96" i="9"/>
  <c r="M90" i="9"/>
  <c r="M74" i="9"/>
  <c r="M60" i="9"/>
  <c r="M56" i="9"/>
  <c r="M26" i="9"/>
  <c r="M24" i="9"/>
  <c r="M21" i="9"/>
  <c r="M10" i="9"/>
  <c r="M6" i="9"/>
  <c r="J114" i="9"/>
  <c r="J109" i="9"/>
  <c r="J101" i="9"/>
  <c r="J90" i="9"/>
  <c r="J74" i="9"/>
  <c r="J60" i="9"/>
  <c r="J26" i="9"/>
  <c r="J24" i="9"/>
  <c r="J21" i="9"/>
  <c r="J10" i="9"/>
  <c r="J6" i="9"/>
  <c r="G114" i="9"/>
  <c r="G109" i="9"/>
  <c r="G101" i="9"/>
  <c r="G96" i="9"/>
  <c r="G90" i="9"/>
  <c r="G74" i="9"/>
  <c r="G60" i="9"/>
  <c r="G26" i="9"/>
  <c r="G24" i="9"/>
  <c r="G10" i="9"/>
  <c r="G6" i="9"/>
  <c r="E26" i="9"/>
  <c r="E24" i="9"/>
  <c r="E10" i="9"/>
  <c r="E6" i="9"/>
  <c r="D114" i="9"/>
  <c r="D109" i="9"/>
  <c r="D101" i="9"/>
  <c r="D90" i="9"/>
  <c r="D74" i="9"/>
  <c r="D60" i="9"/>
  <c r="D26" i="9"/>
  <c r="D24" i="9"/>
  <c r="D21" i="9"/>
  <c r="D10" i="9"/>
  <c r="D6" i="9"/>
  <c r="E124" i="2"/>
  <c r="E122" i="2"/>
  <c r="E106" i="2"/>
  <c r="D124" i="2"/>
  <c r="D122" i="2"/>
  <c r="D106" i="2"/>
  <c r="D4" i="2"/>
  <c r="H109" i="1"/>
  <c r="H104" i="1"/>
  <c r="H81" i="1"/>
  <c r="H65" i="1"/>
  <c r="H62" i="1"/>
  <c r="H53" i="1"/>
  <c r="H51" i="1"/>
  <c r="H52" i="1" s="1"/>
  <c r="H27" i="1"/>
  <c r="H25" i="1"/>
  <c r="H11" i="1"/>
  <c r="G109" i="1"/>
  <c r="G104" i="1"/>
  <c r="G81" i="1"/>
  <c r="G65" i="1"/>
  <c r="G62" i="1"/>
  <c r="G53" i="1"/>
  <c r="G51" i="1"/>
  <c r="G52" i="1" s="1"/>
  <c r="G27" i="1"/>
  <c r="G25" i="1"/>
  <c r="G22" i="1"/>
  <c r="G11" i="1"/>
  <c r="E112" i="1"/>
  <c r="E110" i="1"/>
  <c r="K110" i="1" s="1"/>
  <c r="E27" i="1"/>
  <c r="E25" i="1"/>
  <c r="D112" i="1"/>
  <c r="D110" i="1"/>
  <c r="J110" i="1" s="1"/>
  <c r="J79" i="1"/>
  <c r="D27" i="1"/>
  <c r="D25" i="1"/>
  <c r="J18" i="1"/>
  <c r="D113" i="2" s="1"/>
  <c r="B11" i="21"/>
  <c r="H22" i="1" l="1"/>
  <c r="K20" i="1"/>
  <c r="F37" i="18"/>
  <c r="H37" i="18"/>
  <c r="D75" i="2"/>
  <c r="D72" i="2" s="1"/>
  <c r="G37" i="18"/>
  <c r="E113" i="2"/>
  <c r="F113" i="2" s="1"/>
  <c r="H78" i="1"/>
  <c r="AF15" i="9"/>
  <c r="E16" i="1" s="1"/>
  <c r="K16" i="1" s="1"/>
  <c r="B15" i="21"/>
  <c r="AF105" i="9"/>
  <c r="E100" i="1" s="1"/>
  <c r="K100" i="1" s="1"/>
  <c r="AF108" i="9"/>
  <c r="E103" i="1" s="1"/>
  <c r="K103" i="1" s="1"/>
  <c r="E101" i="9"/>
  <c r="AE29" i="9"/>
  <c r="H6" i="22"/>
  <c r="AF102" i="9"/>
  <c r="AF111" i="9"/>
  <c r="D26" i="18"/>
  <c r="AF103" i="9"/>
  <c r="AF107" i="9"/>
  <c r="K102" i="1" s="1"/>
  <c r="AF112" i="9"/>
  <c r="M61" i="9"/>
  <c r="E109" i="9"/>
  <c r="H101" i="9"/>
  <c r="T109" i="9"/>
  <c r="E114" i="9"/>
  <c r="AF100" i="9"/>
  <c r="AF110" i="9"/>
  <c r="K18" i="1"/>
  <c r="N21" i="9"/>
  <c r="N27" i="9" s="1"/>
  <c r="N101" i="9"/>
  <c r="Q101" i="9"/>
  <c r="T101" i="9"/>
  <c r="W101" i="9"/>
  <c r="J11" i="1"/>
  <c r="C16" i="22" s="1"/>
  <c r="Q109" i="9"/>
  <c r="K109" i="9"/>
  <c r="K114" i="9"/>
  <c r="N114" i="9"/>
  <c r="Q114" i="9"/>
  <c r="AF37" i="9"/>
  <c r="K83" i="1"/>
  <c r="AF113" i="9"/>
  <c r="T21" i="9"/>
  <c r="T27" i="9" s="1"/>
  <c r="T32" i="9"/>
  <c r="V27" i="9"/>
  <c r="H114" i="9"/>
  <c r="N109" i="9"/>
  <c r="T90" i="9"/>
  <c r="T114" i="9"/>
  <c r="W109" i="9"/>
  <c r="W114" i="9"/>
  <c r="D61" i="9"/>
  <c r="J29" i="9"/>
  <c r="J40" i="9" s="1"/>
  <c r="S27" i="9"/>
  <c r="S29" i="9"/>
  <c r="S40" i="9" s="1"/>
  <c r="AF106" i="9"/>
  <c r="K101" i="1" s="1"/>
  <c r="M27" i="9"/>
  <c r="P29" i="9"/>
  <c r="P40" i="9" s="1"/>
  <c r="P61" i="9"/>
  <c r="E21" i="9"/>
  <c r="E27" i="9" s="1"/>
  <c r="R18" i="21"/>
  <c r="AF34" i="9"/>
  <c r="S97" i="9"/>
  <c r="AF99" i="9"/>
  <c r="AF39" i="9"/>
  <c r="G62" i="9"/>
  <c r="D96" i="9"/>
  <c r="S60" i="9"/>
  <c r="S56" i="9"/>
  <c r="V56" i="9"/>
  <c r="V61" i="9" s="1"/>
  <c r="AF35" i="9"/>
  <c r="J27" i="9"/>
  <c r="AF28" i="9"/>
  <c r="J45" i="1"/>
  <c r="J33" i="1"/>
  <c r="W91" i="9"/>
  <c r="W96" i="9" s="1"/>
  <c r="K13" i="1"/>
  <c r="P97" i="9"/>
  <c r="J54" i="1"/>
  <c r="G56" i="9"/>
  <c r="G61" i="9" s="1"/>
  <c r="G71" i="9"/>
  <c r="J62" i="9"/>
  <c r="P21" i="9"/>
  <c r="P27" i="9" s="1"/>
  <c r="D87" i="9"/>
  <c r="J77" i="1"/>
  <c r="K99" i="1"/>
  <c r="J59" i="1"/>
  <c r="M71" i="9"/>
  <c r="M97" i="9" s="1"/>
  <c r="G21" i="9"/>
  <c r="G27" i="9" s="1"/>
  <c r="J56" i="9"/>
  <c r="J61" i="9" s="1"/>
  <c r="G40" i="9"/>
  <c r="S62" i="9"/>
  <c r="W21" i="9"/>
  <c r="W27" i="9" s="1"/>
  <c r="Q32" i="9"/>
  <c r="Q21" i="9"/>
  <c r="Q27" i="9" s="1"/>
  <c r="N32" i="9"/>
  <c r="K32" i="9"/>
  <c r="K21" i="9"/>
  <c r="K27" i="9" s="1"/>
  <c r="H109" i="9"/>
  <c r="H32" i="9"/>
  <c r="G31" i="1"/>
  <c r="H82" i="1"/>
  <c r="H87" i="1" s="1"/>
  <c r="D51" i="1"/>
  <c r="G88" i="1"/>
  <c r="K11" i="1"/>
  <c r="D109" i="1"/>
  <c r="V29" i="9"/>
  <c r="V40" i="9" s="1"/>
  <c r="AE60" i="9"/>
  <c r="H21" i="9"/>
  <c r="H27" i="9" s="1"/>
  <c r="H31" i="1"/>
  <c r="D65" i="1"/>
  <c r="J97" i="9"/>
  <c r="V97" i="9"/>
  <c r="M29" i="9"/>
  <c r="M40" i="9" s="1"/>
  <c r="D35" i="18"/>
  <c r="E74" i="2"/>
  <c r="F74" i="2" s="1"/>
  <c r="D81" i="1"/>
  <c r="D104" i="1"/>
  <c r="D27" i="9"/>
  <c r="D29" i="9"/>
  <c r="D40" i="9" s="1"/>
  <c r="E75" i="2" l="1"/>
  <c r="F75" i="2" s="1"/>
  <c r="AF21" i="9"/>
  <c r="AF27" i="9" s="1"/>
  <c r="J78" i="1"/>
  <c r="AF109" i="9"/>
  <c r="S41" i="9"/>
  <c r="AE27" i="9"/>
  <c r="J13" i="1"/>
  <c r="D108" i="2" s="1"/>
  <c r="D97" i="9"/>
  <c r="D116" i="9" s="1"/>
  <c r="D118" i="9" s="1"/>
  <c r="M41" i="9"/>
  <c r="D16" i="22"/>
  <c r="K90" i="1"/>
  <c r="M116" i="9"/>
  <c r="M118" i="9" s="1"/>
  <c r="E109" i="1"/>
  <c r="D96" i="1"/>
  <c r="AE101" i="9"/>
  <c r="D97" i="2"/>
  <c r="V41" i="9"/>
  <c r="AF98" i="9"/>
  <c r="E96" i="1" s="1"/>
  <c r="K101" i="9"/>
  <c r="P116" i="9"/>
  <c r="P118" i="9" s="1"/>
  <c r="P41" i="9"/>
  <c r="AF114" i="9"/>
  <c r="J41" i="9"/>
  <c r="D128" i="2"/>
  <c r="S61" i="9"/>
  <c r="S116" i="9" s="1"/>
  <c r="S118" i="9" s="1"/>
  <c r="V116" i="9"/>
  <c r="V118" i="9" s="1"/>
  <c r="AE96" i="9"/>
  <c r="G97" i="9"/>
  <c r="G116" i="9" s="1"/>
  <c r="G118" i="9" s="1"/>
  <c r="AE56" i="9"/>
  <c r="AE61" i="9" s="1"/>
  <c r="D47" i="1"/>
  <c r="D52" i="1" s="1"/>
  <c r="E29" i="1"/>
  <c r="K29" i="1" s="1"/>
  <c r="D5" i="22" s="1"/>
  <c r="E5" i="22" s="1"/>
  <c r="AE71" i="9"/>
  <c r="AE62" i="9"/>
  <c r="D87" i="1"/>
  <c r="D62" i="1"/>
  <c r="D53" i="1"/>
  <c r="G41" i="9"/>
  <c r="J116" i="9"/>
  <c r="J118" i="9" s="1"/>
  <c r="E22" i="1"/>
  <c r="E28" i="1" s="1"/>
  <c r="J31" i="1"/>
  <c r="AE40" i="9"/>
  <c r="D30" i="1"/>
  <c r="G112" i="1" s="1"/>
  <c r="E104" i="1"/>
  <c r="J109" i="1"/>
  <c r="J104" i="1"/>
  <c r="J51" i="1"/>
  <c r="H88" i="1"/>
  <c r="J65" i="1"/>
  <c r="D41" i="9"/>
  <c r="G111" i="1"/>
  <c r="D119" i="2" l="1"/>
  <c r="S120" i="9"/>
  <c r="AE41" i="9"/>
  <c r="M120" i="9"/>
  <c r="D102" i="2"/>
  <c r="D120" i="9"/>
  <c r="K89" i="1"/>
  <c r="I6" i="22" s="1"/>
  <c r="B22" i="20" s="1"/>
  <c r="P120" i="9"/>
  <c r="AF101" i="9"/>
  <c r="V120" i="9"/>
  <c r="D31" i="1"/>
  <c r="D88" i="1"/>
  <c r="D111" i="1" s="1"/>
  <c r="D113" i="1" s="1"/>
  <c r="J120" i="9"/>
  <c r="J47" i="1"/>
  <c r="J52" i="1" s="1"/>
  <c r="AE97" i="9"/>
  <c r="G120" i="9"/>
  <c r="K22" i="1"/>
  <c r="J87" i="1"/>
  <c r="J53" i="1"/>
  <c r="H3" i="22" s="1"/>
  <c r="J62" i="1"/>
  <c r="E126" i="2"/>
  <c r="F126" i="2" s="1"/>
  <c r="J81" i="1"/>
  <c r="H7" i="22"/>
  <c r="D22" i="1"/>
  <c r="D28" i="1" s="1"/>
  <c r="H16" i="22"/>
  <c r="C136" i="9"/>
  <c r="W90" i="9"/>
  <c r="W86" i="9"/>
  <c r="W87" i="9" s="1"/>
  <c r="W73" i="9"/>
  <c r="W74" i="9" s="1"/>
  <c r="W69" i="9"/>
  <c r="W68" i="9"/>
  <c r="T95" i="9"/>
  <c r="T96" i="9" s="1"/>
  <c r="T86" i="9"/>
  <c r="T81" i="9"/>
  <c r="T73" i="9"/>
  <c r="T74" i="9" s="1"/>
  <c r="T69" i="9"/>
  <c r="T71" i="9" s="1"/>
  <c r="Q95" i="9"/>
  <c r="Q88" i="9"/>
  <c r="Q90" i="9" s="1"/>
  <c r="Q86" i="9"/>
  <c r="Q81" i="9"/>
  <c r="Q87" i="9" s="1"/>
  <c r="Q73" i="9"/>
  <c r="Q74" i="9" s="1"/>
  <c r="Q69" i="9"/>
  <c r="Q71" i="9" s="1"/>
  <c r="N88" i="9"/>
  <c r="N90" i="9" s="1"/>
  <c r="N86" i="9"/>
  <c r="N85" i="9"/>
  <c r="AF85" i="9" s="1"/>
  <c r="N73" i="9"/>
  <c r="N72" i="9"/>
  <c r="AF72" i="9" s="1"/>
  <c r="N69" i="9"/>
  <c r="N68" i="9"/>
  <c r="K95" i="9"/>
  <c r="K88" i="9"/>
  <c r="K90" i="9" s="1"/>
  <c r="K86" i="9"/>
  <c r="K87" i="9" s="1"/>
  <c r="K81" i="9"/>
  <c r="K73" i="9"/>
  <c r="K74" i="9" s="1"/>
  <c r="K69" i="9"/>
  <c r="H88" i="9"/>
  <c r="H86" i="9"/>
  <c r="H87" i="9" s="1"/>
  <c r="H73" i="9"/>
  <c r="H74" i="9" s="1"/>
  <c r="H69" i="9"/>
  <c r="H68" i="9"/>
  <c r="N87" i="9" l="1"/>
  <c r="T87" i="9"/>
  <c r="T97" i="9" s="1"/>
  <c r="D125" i="2"/>
  <c r="D129" i="2" s="1"/>
  <c r="D3" i="22"/>
  <c r="B4" i="20" s="1"/>
  <c r="AF86" i="9"/>
  <c r="E77" i="1" s="1"/>
  <c r="K77" i="1" s="1"/>
  <c r="AF95" i="9"/>
  <c r="E128" i="2"/>
  <c r="H90" i="9"/>
  <c r="AF88" i="9"/>
  <c r="AE116" i="9"/>
  <c r="AE118" i="9" s="1"/>
  <c r="AE120" i="9" s="1"/>
  <c r="AF69" i="9"/>
  <c r="E60" i="1" s="1"/>
  <c r="K60" i="1" s="1"/>
  <c r="G6" i="1"/>
  <c r="J6" i="1" s="1"/>
  <c r="D32" i="1"/>
  <c r="D115" i="1" s="1"/>
  <c r="J88" i="1"/>
  <c r="H4" i="22" s="1"/>
  <c r="AF73" i="9"/>
  <c r="E64" i="1" s="1"/>
  <c r="K64" i="1" s="1"/>
  <c r="AF79" i="9"/>
  <c r="E70" i="1" s="1"/>
  <c r="K68" i="9"/>
  <c r="AF68" i="9" s="1"/>
  <c r="AD68" i="9"/>
  <c r="AF81" i="9"/>
  <c r="E72" i="1" s="1"/>
  <c r="K72" i="1" s="1"/>
  <c r="E76" i="1"/>
  <c r="K76" i="1" s="1"/>
  <c r="K109" i="1"/>
  <c r="J22" i="1"/>
  <c r="C3" i="22" s="1"/>
  <c r="G113" i="1"/>
  <c r="N71" i="9"/>
  <c r="E87" i="9"/>
  <c r="E90" i="9"/>
  <c r="E71" i="9"/>
  <c r="E74" i="9"/>
  <c r="N74" i="9"/>
  <c r="H71" i="9"/>
  <c r="W71" i="9"/>
  <c r="E96" i="9"/>
  <c r="H2" i="22"/>
  <c r="W67" i="9"/>
  <c r="W65" i="9"/>
  <c r="W64" i="9"/>
  <c r="W63" i="9"/>
  <c r="W50" i="9"/>
  <c r="W48" i="9"/>
  <c r="W45" i="9"/>
  <c r="W42" i="9"/>
  <c r="T67" i="9"/>
  <c r="T65" i="9"/>
  <c r="T64" i="9"/>
  <c r="T63" i="9"/>
  <c r="T48" i="9"/>
  <c r="T42" i="9"/>
  <c r="Q67" i="9"/>
  <c r="Q65" i="9"/>
  <c r="Q64" i="9"/>
  <c r="Q63" i="9"/>
  <c r="Q59" i="9"/>
  <c r="Q50" i="9"/>
  <c r="Q48" i="9"/>
  <c r="Q42" i="9"/>
  <c r="N67" i="9"/>
  <c r="N65" i="9"/>
  <c r="N64" i="9"/>
  <c r="N63" i="9"/>
  <c r="N59" i="9"/>
  <c r="N58" i="9"/>
  <c r="N42" i="9"/>
  <c r="K67" i="9"/>
  <c r="K65" i="9"/>
  <c r="K64" i="9"/>
  <c r="K63" i="9"/>
  <c r="K59" i="9"/>
  <c r="K50" i="9"/>
  <c r="K48" i="9"/>
  <c r="K45" i="9"/>
  <c r="K42" i="9"/>
  <c r="H67" i="9"/>
  <c r="H65" i="9"/>
  <c r="H64" i="9"/>
  <c r="H63" i="9"/>
  <c r="H59" i="9"/>
  <c r="H58" i="9"/>
  <c r="H48" i="9"/>
  <c r="H45" i="9"/>
  <c r="H42" i="9"/>
  <c r="AF87" i="9" l="1"/>
  <c r="K70" i="1"/>
  <c r="K78" i="1" s="1"/>
  <c r="E78" i="1"/>
  <c r="AF50" i="9"/>
  <c r="E41" i="1" s="1"/>
  <c r="K41" i="1" s="1"/>
  <c r="AF42" i="9"/>
  <c r="AF71" i="9"/>
  <c r="G4" i="1"/>
  <c r="G7" i="1" s="1"/>
  <c r="G28" i="1" s="1"/>
  <c r="G32" i="1" s="1"/>
  <c r="G115" i="1" s="1"/>
  <c r="J4" i="1"/>
  <c r="J7" i="1" s="1"/>
  <c r="K71" i="9"/>
  <c r="K31" i="1"/>
  <c r="AF48" i="9"/>
  <c r="E39" i="1" s="1"/>
  <c r="K39" i="1" s="1"/>
  <c r="AF64" i="9"/>
  <c r="E55" i="1" s="1"/>
  <c r="K55" i="1" s="1"/>
  <c r="J111" i="1"/>
  <c r="J113" i="1" s="1"/>
  <c r="AF65" i="9"/>
  <c r="AF63" i="9"/>
  <c r="AF67" i="9"/>
  <c r="E58" i="1" s="1"/>
  <c r="K58" i="1" s="1"/>
  <c r="AF58" i="9"/>
  <c r="E49" i="1" s="1"/>
  <c r="K49" i="1" s="1"/>
  <c r="AD58" i="9"/>
  <c r="AF47" i="9"/>
  <c r="E38" i="1" s="1"/>
  <c r="K38" i="1" s="1"/>
  <c r="AD47" i="9"/>
  <c r="K45" i="1"/>
  <c r="T60" i="9"/>
  <c r="AD59" i="9"/>
  <c r="AF45" i="9"/>
  <c r="E36" i="1" s="1"/>
  <c r="K36" i="1" s="1"/>
  <c r="AD45" i="9"/>
  <c r="AF59" i="9"/>
  <c r="E50" i="1" s="1"/>
  <c r="K50" i="1" s="1"/>
  <c r="W60" i="9"/>
  <c r="W97" i="9"/>
  <c r="K60" i="9"/>
  <c r="H9" i="22"/>
  <c r="H17" i="22" s="1"/>
  <c r="T62" i="9"/>
  <c r="H62" i="9"/>
  <c r="E62" i="9"/>
  <c r="AF74" i="9"/>
  <c r="E63" i="1"/>
  <c r="K63" i="1" s="1"/>
  <c r="N56" i="9"/>
  <c r="K62" i="9"/>
  <c r="Q62" i="9"/>
  <c r="W62" i="9"/>
  <c r="E97" i="9"/>
  <c r="E56" i="9"/>
  <c r="H56" i="9"/>
  <c r="K56" i="9"/>
  <c r="N60" i="9"/>
  <c r="W56" i="9"/>
  <c r="N62" i="9"/>
  <c r="E60" i="9"/>
  <c r="E86" i="1"/>
  <c r="K86" i="1" s="1"/>
  <c r="E59" i="1"/>
  <c r="K59" i="1" s="1"/>
  <c r="AF90" i="9"/>
  <c r="E79" i="1"/>
  <c r="K79" i="1" s="1"/>
  <c r="B12" i="20" l="1"/>
  <c r="B14" i="20" s="1"/>
  <c r="B15" i="20" s="1"/>
  <c r="H60" i="9"/>
  <c r="H61" i="9" s="1"/>
  <c r="C2" i="22"/>
  <c r="C9" i="22" s="1"/>
  <c r="C17" i="22" s="1"/>
  <c r="J28" i="1"/>
  <c r="J32" i="1" s="1"/>
  <c r="J115" i="1" s="1"/>
  <c r="Q60" i="9"/>
  <c r="Q56" i="9"/>
  <c r="T56" i="9"/>
  <c r="T61" i="9" s="1"/>
  <c r="T116" i="9" s="1"/>
  <c r="T118" i="9" s="1"/>
  <c r="W61" i="9"/>
  <c r="W116" i="9" s="1"/>
  <c r="W118" i="9" s="1"/>
  <c r="K61" i="9"/>
  <c r="E62" i="1"/>
  <c r="E61" i="9"/>
  <c r="E116" i="9" s="1"/>
  <c r="E118" i="9" s="1"/>
  <c r="N61" i="9"/>
  <c r="AF60" i="9"/>
  <c r="E54" i="1"/>
  <c r="K54" i="1" s="1"/>
  <c r="AF62" i="9"/>
  <c r="E81" i="1"/>
  <c r="E33" i="1"/>
  <c r="K33" i="1" s="1"/>
  <c r="AF56" i="9"/>
  <c r="E65" i="1"/>
  <c r="AF61" i="9" l="1"/>
  <c r="Q61" i="9"/>
  <c r="E47" i="1"/>
  <c r="K65" i="1"/>
  <c r="E53" i="1"/>
  <c r="E51" i="1"/>
  <c r="E52" i="1" l="1"/>
  <c r="K81" i="1" l="1"/>
  <c r="K62" i="1" l="1"/>
  <c r="K51" i="1"/>
  <c r="K47" i="1" l="1"/>
  <c r="K52" i="1" s="1"/>
  <c r="K53" i="1"/>
  <c r="I3" i="22" l="1"/>
  <c r="B19" i="20" s="1"/>
  <c r="I2" i="22"/>
  <c r="B18" i="20" s="1"/>
  <c r="E70" i="2"/>
  <c r="F70" i="2" s="1"/>
  <c r="H14" i="21" l="1"/>
  <c r="G14" i="21"/>
  <c r="E14" i="21"/>
  <c r="C14" i="21"/>
  <c r="D14" i="21"/>
  <c r="U136" i="9"/>
  <c r="AD136" i="9"/>
  <c r="V130" i="9" l="1"/>
  <c r="Y135" i="9"/>
  <c r="Y133" i="9"/>
  <c r="Y131" i="9"/>
  <c r="Y129" i="9"/>
  <c r="Y134" i="9"/>
  <c r="Y132" i="9"/>
  <c r="Y130" i="9"/>
  <c r="AD38" i="9"/>
  <c r="AF38" i="9"/>
  <c r="AD36" i="9"/>
  <c r="U18" i="21"/>
  <c r="N18" i="21" s="1"/>
  <c r="N32" i="21" s="1"/>
  <c r="I14" i="21"/>
  <c r="G11" i="21"/>
  <c r="G15" i="21" s="1"/>
  <c r="K11" i="21"/>
  <c r="D11" i="21"/>
  <c r="D15" i="21" s="1"/>
  <c r="H11" i="21"/>
  <c r="H15" i="21" s="1"/>
  <c r="L11" i="21"/>
  <c r="F11" i="21"/>
  <c r="F15" i="21" s="1"/>
  <c r="J11" i="21"/>
  <c r="E11" i="21"/>
  <c r="E15" i="21" s="1"/>
  <c r="I11" i="21"/>
  <c r="M11" i="21"/>
  <c r="C11" i="21"/>
  <c r="C15" i="21" s="1"/>
  <c r="V129" i="9"/>
  <c r="Z129" i="9" s="1"/>
  <c r="V135" i="9"/>
  <c r="V134" i="9"/>
  <c r="V133" i="9"/>
  <c r="V132" i="9"/>
  <c r="V131" i="9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55" i="2"/>
  <c r="F55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F31" i="1"/>
  <c r="F27" i="1"/>
  <c r="F25" i="1"/>
  <c r="F22" i="1"/>
  <c r="F11" i="1"/>
  <c r="E38" i="2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1" i="2"/>
  <c r="F31" i="2" s="1"/>
  <c r="E6" i="2"/>
  <c r="E7" i="2"/>
  <c r="E8" i="2"/>
  <c r="E9" i="2"/>
  <c r="E10" i="2"/>
  <c r="E11" i="2"/>
  <c r="E5" i="2"/>
  <c r="F109" i="1"/>
  <c r="F104" i="1"/>
  <c r="F87" i="1"/>
  <c r="F81" i="1"/>
  <c r="F65" i="1"/>
  <c r="F62" i="1"/>
  <c r="F53" i="1"/>
  <c r="F51" i="1"/>
  <c r="F52" i="1" s="1"/>
  <c r="C27" i="1"/>
  <c r="C25" i="1"/>
  <c r="C128" i="2"/>
  <c r="F128" i="2" s="1"/>
  <c r="C124" i="2"/>
  <c r="C122" i="2"/>
  <c r="C106" i="2"/>
  <c r="C155" i="9"/>
  <c r="D150" i="9" s="1"/>
  <c r="O140" i="9" s="1"/>
  <c r="F136" i="9"/>
  <c r="P146" i="9"/>
  <c r="M146" i="9"/>
  <c r="J146" i="9"/>
  <c r="G146" i="9"/>
  <c r="C146" i="9"/>
  <c r="D130" i="9"/>
  <c r="E130" i="9" s="1"/>
  <c r="D131" i="9"/>
  <c r="E131" i="9" s="1"/>
  <c r="D132" i="9"/>
  <c r="E132" i="9" s="1"/>
  <c r="D133" i="9"/>
  <c r="E133" i="9" s="1"/>
  <c r="D134" i="9"/>
  <c r="E134" i="9" s="1"/>
  <c r="D129" i="9"/>
  <c r="E129" i="9" s="1"/>
  <c r="Q91" i="9"/>
  <c r="Q96" i="9" s="1"/>
  <c r="Q97" i="9" s="1"/>
  <c r="Q116" i="9" s="1"/>
  <c r="Q118" i="9" s="1"/>
  <c r="N91" i="9"/>
  <c r="N96" i="9" s="1"/>
  <c r="N97" i="9" s="1"/>
  <c r="N116" i="9" s="1"/>
  <c r="N118" i="9" s="1"/>
  <c r="K91" i="9"/>
  <c r="K96" i="9" s="1"/>
  <c r="K97" i="9" s="1"/>
  <c r="K116" i="9" s="1"/>
  <c r="K118" i="9" s="1"/>
  <c r="H91" i="9"/>
  <c r="I15" i="21" l="1"/>
  <c r="Q5" i="21"/>
  <c r="U5" i="21" s="1"/>
  <c r="N5" i="21" s="1"/>
  <c r="O5" i="21" s="1"/>
  <c r="AF91" i="9"/>
  <c r="E82" i="1" s="1"/>
  <c r="F38" i="2"/>
  <c r="F11" i="2"/>
  <c r="F7" i="2"/>
  <c r="F10" i="2"/>
  <c r="F9" i="2"/>
  <c r="F5" i="2"/>
  <c r="F8" i="2"/>
  <c r="E136" i="9"/>
  <c r="F6" i="2"/>
  <c r="W134" i="9"/>
  <c r="Z134" i="9"/>
  <c r="W130" i="9"/>
  <c r="Z130" i="9"/>
  <c r="Y136" i="9"/>
  <c r="W133" i="9"/>
  <c r="Z133" i="9"/>
  <c r="W132" i="9"/>
  <c r="Z132" i="9"/>
  <c r="W131" i="9"/>
  <c r="Z131" i="9"/>
  <c r="W135" i="9"/>
  <c r="Z135" i="9"/>
  <c r="AF36" i="9"/>
  <c r="I11" i="1"/>
  <c r="B16" i="22" s="1"/>
  <c r="H96" i="9"/>
  <c r="H97" i="9" s="1"/>
  <c r="H116" i="9" s="1"/>
  <c r="H118" i="9" s="1"/>
  <c r="E54" i="2"/>
  <c r="E30" i="2"/>
  <c r="E4" i="2"/>
  <c r="E63" i="2"/>
  <c r="C54" i="2"/>
  <c r="C23" i="2"/>
  <c r="E23" i="2" s="1"/>
  <c r="F23" i="2" s="1"/>
  <c r="C22" i="2"/>
  <c r="E22" i="2" s="1"/>
  <c r="F22" i="2" s="1"/>
  <c r="C25" i="2"/>
  <c r="E25" i="2" s="1"/>
  <c r="Q7" i="21" s="1"/>
  <c r="C26" i="2"/>
  <c r="C24" i="2"/>
  <c r="C30" i="2"/>
  <c r="W129" i="9"/>
  <c r="V136" i="9"/>
  <c r="C28" i="2"/>
  <c r="E28" i="2" s="1"/>
  <c r="Q10" i="21" s="1"/>
  <c r="F88" i="1"/>
  <c r="C27" i="2"/>
  <c r="E27" i="2" s="1"/>
  <c r="F27" i="2" s="1"/>
  <c r="D149" i="9"/>
  <c r="O139" i="9" s="1"/>
  <c r="D154" i="9"/>
  <c r="O144" i="9" s="1"/>
  <c r="D153" i="9"/>
  <c r="O143" i="9" s="1"/>
  <c r="D152" i="9"/>
  <c r="O142" i="9" s="1"/>
  <c r="D151" i="9"/>
  <c r="O141" i="9" s="1"/>
  <c r="D139" i="9"/>
  <c r="D145" i="9"/>
  <c r="D144" i="9"/>
  <c r="D143" i="9"/>
  <c r="D142" i="9"/>
  <c r="D141" i="9"/>
  <c r="D140" i="9"/>
  <c r="D136" i="9"/>
  <c r="C112" i="1"/>
  <c r="C110" i="1"/>
  <c r="I110" i="1" s="1"/>
  <c r="C103" i="1"/>
  <c r="I103" i="1" s="1"/>
  <c r="C100" i="1"/>
  <c r="I100" i="1" s="1"/>
  <c r="C99" i="1"/>
  <c r="I99" i="1" s="1"/>
  <c r="C86" i="1"/>
  <c r="I86" i="1" s="1"/>
  <c r="I83" i="1"/>
  <c r="C82" i="1"/>
  <c r="I82" i="1" s="1"/>
  <c r="C79" i="1"/>
  <c r="I79" i="1" s="1"/>
  <c r="C77" i="1"/>
  <c r="I77" i="1" s="1"/>
  <c r="C76" i="1"/>
  <c r="I76" i="1" s="1"/>
  <c r="C72" i="1"/>
  <c r="I71" i="1"/>
  <c r="C70" i="1"/>
  <c r="C64" i="1"/>
  <c r="I64" i="1" s="1"/>
  <c r="C63" i="1"/>
  <c r="I63" i="1" s="1"/>
  <c r="C60" i="1"/>
  <c r="I60" i="1" s="1"/>
  <c r="C59" i="1"/>
  <c r="I59" i="1" s="1"/>
  <c r="C58" i="1"/>
  <c r="I58" i="1" s="1"/>
  <c r="C55" i="1"/>
  <c r="I55" i="1" s="1"/>
  <c r="C50" i="1"/>
  <c r="I50" i="1" s="1"/>
  <c r="C49" i="1"/>
  <c r="I49" i="1" s="1"/>
  <c r="C36" i="1"/>
  <c r="I36" i="1" s="1"/>
  <c r="C38" i="1"/>
  <c r="I38" i="1" s="1"/>
  <c r="C39" i="1"/>
  <c r="I39" i="1" s="1"/>
  <c r="I40" i="1"/>
  <c r="C41" i="1"/>
  <c r="I41" i="1" s="1"/>
  <c r="T30" i="9"/>
  <c r="T29" i="9" s="1"/>
  <c r="T40" i="9" s="1"/>
  <c r="T41" i="9" s="1"/>
  <c r="T120" i="9" s="1"/>
  <c r="Q30" i="9"/>
  <c r="Q29" i="9" s="1"/>
  <c r="Q40" i="9" s="1"/>
  <c r="Q41" i="9" s="1"/>
  <c r="Q120" i="9" s="1"/>
  <c r="N30" i="9"/>
  <c r="N29" i="9" s="1"/>
  <c r="N40" i="9" s="1"/>
  <c r="N41" i="9" s="1"/>
  <c r="N120" i="9" s="1"/>
  <c r="K30" i="9"/>
  <c r="K29" i="9" s="1"/>
  <c r="K40" i="9" s="1"/>
  <c r="K41" i="9" s="1"/>
  <c r="K120" i="9" s="1"/>
  <c r="H30" i="9"/>
  <c r="H29" i="9" s="1"/>
  <c r="H40" i="9" s="1"/>
  <c r="H41" i="9" s="1"/>
  <c r="E73" i="2"/>
  <c r="Q12" i="21" s="1"/>
  <c r="AD114" i="9"/>
  <c r="AD26" i="9"/>
  <c r="AD24" i="9"/>
  <c r="AD10" i="9"/>
  <c r="AD6" i="9"/>
  <c r="C114" i="9"/>
  <c r="C109" i="9"/>
  <c r="C101" i="9"/>
  <c r="C96" i="9"/>
  <c r="C90" i="9"/>
  <c r="C87" i="9"/>
  <c r="C74" i="9"/>
  <c r="C71" i="9"/>
  <c r="C60" i="9"/>
  <c r="C26" i="9"/>
  <c r="C21" i="9"/>
  <c r="C10" i="9"/>
  <c r="C6" i="9"/>
  <c r="F73" i="2" l="1"/>
  <c r="E72" i="2"/>
  <c r="I70" i="1"/>
  <c r="I78" i="1" s="1"/>
  <c r="C78" i="1"/>
  <c r="I72" i="1"/>
  <c r="Q4" i="21"/>
  <c r="R4" i="21" s="1"/>
  <c r="Q9" i="21"/>
  <c r="R9" i="21" s="1"/>
  <c r="Q3" i="21"/>
  <c r="R3" i="21" s="1"/>
  <c r="R5" i="21"/>
  <c r="R10" i="21"/>
  <c r="R7" i="21"/>
  <c r="W136" i="9"/>
  <c r="E108" i="2"/>
  <c r="E119" i="2" s="1"/>
  <c r="F28" i="2"/>
  <c r="F25" i="2"/>
  <c r="AD101" i="9"/>
  <c r="Z136" i="9"/>
  <c r="AD109" i="9"/>
  <c r="H120" i="9"/>
  <c r="AD96" i="9"/>
  <c r="AD71" i="9"/>
  <c r="F63" i="2"/>
  <c r="F54" i="2"/>
  <c r="F30" i="2"/>
  <c r="F4" i="2"/>
  <c r="K82" i="1"/>
  <c r="AF96" i="9"/>
  <c r="AF97" i="9" s="1"/>
  <c r="AF116" i="9" s="1"/>
  <c r="AF118" i="9" s="1"/>
  <c r="C104" i="1"/>
  <c r="E24" i="2"/>
  <c r="Q6" i="21" s="1"/>
  <c r="E26" i="2"/>
  <c r="Q8" i="21" s="1"/>
  <c r="W30" i="9"/>
  <c r="W29" i="9" s="1"/>
  <c r="W40" i="9" s="1"/>
  <c r="W41" i="9" s="1"/>
  <c r="W120" i="9" s="1"/>
  <c r="C29" i="9"/>
  <c r="C109" i="1"/>
  <c r="AD32" i="9"/>
  <c r="C21" i="2"/>
  <c r="AD90" i="9"/>
  <c r="AD74" i="9"/>
  <c r="C61" i="9"/>
  <c r="I16" i="1"/>
  <c r="AD56" i="9"/>
  <c r="C33" i="1"/>
  <c r="I33" i="1" s="1"/>
  <c r="AD60" i="9"/>
  <c r="AD62" i="9"/>
  <c r="C54" i="1"/>
  <c r="I54" i="1" s="1"/>
  <c r="C62" i="1"/>
  <c r="C65" i="1"/>
  <c r="C81" i="1"/>
  <c r="C87" i="1"/>
  <c r="AD27" i="9"/>
  <c r="I13" i="1"/>
  <c r="L140" i="9"/>
  <c r="I140" i="9"/>
  <c r="F140" i="9"/>
  <c r="L141" i="9"/>
  <c r="I141" i="9"/>
  <c r="F141" i="9"/>
  <c r="L142" i="9"/>
  <c r="I142" i="9"/>
  <c r="F142" i="9"/>
  <c r="L143" i="9"/>
  <c r="I143" i="9"/>
  <c r="F143" i="9"/>
  <c r="L144" i="9"/>
  <c r="I144" i="9"/>
  <c r="F144" i="9"/>
  <c r="L145" i="9"/>
  <c r="I145" i="9"/>
  <c r="F145" i="9"/>
  <c r="O146" i="9"/>
  <c r="L139" i="9"/>
  <c r="I139" i="9"/>
  <c r="F139" i="9"/>
  <c r="D146" i="9"/>
  <c r="C27" i="9"/>
  <c r="C97" i="9"/>
  <c r="D155" i="9"/>
  <c r="C123" i="9"/>
  <c r="F123" i="9"/>
  <c r="I123" i="9"/>
  <c r="L123" i="9"/>
  <c r="O123" i="9"/>
  <c r="R123" i="9"/>
  <c r="U123" i="9"/>
  <c r="C96" i="1" l="1"/>
  <c r="R6" i="21"/>
  <c r="R8" i="21"/>
  <c r="I146" i="9"/>
  <c r="F108" i="2"/>
  <c r="C88" i="1"/>
  <c r="F16" i="2"/>
  <c r="F15" i="2"/>
  <c r="F26" i="2"/>
  <c r="F24" i="2"/>
  <c r="U7" i="21"/>
  <c r="N7" i="21" s="1"/>
  <c r="O7" i="21" s="1"/>
  <c r="U10" i="21"/>
  <c r="N10" i="21" s="1"/>
  <c r="O10" i="21" s="1"/>
  <c r="R120" i="9"/>
  <c r="C116" i="9"/>
  <c r="C118" i="9" s="1"/>
  <c r="AF30" i="9"/>
  <c r="L120" i="9"/>
  <c r="C41" i="9"/>
  <c r="E87" i="1"/>
  <c r="E88" i="1" s="1"/>
  <c r="E111" i="1" s="1"/>
  <c r="E113" i="1" s="1"/>
  <c r="F120" i="9"/>
  <c r="E21" i="2"/>
  <c r="E29" i="9"/>
  <c r="E40" i="9" s="1"/>
  <c r="E41" i="9" s="1"/>
  <c r="E120" i="9" s="1"/>
  <c r="AD29" i="9"/>
  <c r="L146" i="9"/>
  <c r="F146" i="9"/>
  <c r="AD97" i="9"/>
  <c r="F96" i="1"/>
  <c r="F111" i="2"/>
  <c r="C53" i="1"/>
  <c r="C51" i="1"/>
  <c r="C47" i="1"/>
  <c r="AD61" i="9"/>
  <c r="I96" i="1" l="1"/>
  <c r="F21" i="2"/>
  <c r="U3" i="21"/>
  <c r="N3" i="21" s="1"/>
  <c r="O3" i="21" s="1"/>
  <c r="U6" i="21"/>
  <c r="N6" i="21" s="1"/>
  <c r="O6" i="21" s="1"/>
  <c r="U8" i="21"/>
  <c r="N8" i="21" s="1"/>
  <c r="O8" i="21" s="1"/>
  <c r="U4" i="21"/>
  <c r="N4" i="21" s="1"/>
  <c r="O4" i="21" s="1"/>
  <c r="U9" i="21"/>
  <c r="N9" i="21" s="1"/>
  <c r="O9" i="21" s="1"/>
  <c r="C120" i="9"/>
  <c r="O120" i="9"/>
  <c r="U120" i="9"/>
  <c r="F14" i="2"/>
  <c r="F111" i="1"/>
  <c r="I120" i="9"/>
  <c r="C30" i="1"/>
  <c r="F112" i="1" s="1"/>
  <c r="AD40" i="9"/>
  <c r="AD41" i="9" s="1"/>
  <c r="AD116" i="9"/>
  <c r="AD118" i="9" s="1"/>
  <c r="C52" i="1"/>
  <c r="C111" i="1" s="1"/>
  <c r="C113" i="1" s="1"/>
  <c r="C119" i="2"/>
  <c r="F119" i="2" s="1"/>
  <c r="C31" i="1" l="1"/>
  <c r="F13" i="2"/>
  <c r="C97" i="2"/>
  <c r="AD120" i="9"/>
  <c r="C13" i="18"/>
  <c r="C37" i="18" s="1"/>
  <c r="C102" i="2" l="1"/>
  <c r="K87" i="1"/>
  <c r="K88" i="1" s="1"/>
  <c r="K104" i="1"/>
  <c r="I109" i="1"/>
  <c r="I87" i="1"/>
  <c r="I104" i="1"/>
  <c r="G11" i="22" s="1"/>
  <c r="I81" i="1"/>
  <c r="I65" i="1"/>
  <c r="I62" i="1"/>
  <c r="R12" i="21" l="1"/>
  <c r="E97" i="2"/>
  <c r="E102" i="2" s="1"/>
  <c r="I11" i="22"/>
  <c r="G16" i="22"/>
  <c r="I4" i="22"/>
  <c r="B20" i="20" s="1"/>
  <c r="F6" i="1"/>
  <c r="H6" i="1" s="1"/>
  <c r="F72" i="2"/>
  <c r="I88" i="1"/>
  <c r="G4" i="22" s="1"/>
  <c r="C125" i="2"/>
  <c r="C129" i="2" s="1"/>
  <c r="I47" i="1"/>
  <c r="I51" i="1"/>
  <c r="I53" i="1"/>
  <c r="G3" i="22" s="1"/>
  <c r="D13" i="18"/>
  <c r="D37" i="18" s="1"/>
  <c r="J11" i="22" l="1"/>
  <c r="U12" i="21"/>
  <c r="N12" i="21" s="1"/>
  <c r="O12" i="21" s="1"/>
  <c r="O14" i="21" s="1"/>
  <c r="I16" i="22"/>
  <c r="J16" i="22" s="1"/>
  <c r="B25" i="20"/>
  <c r="B28" i="20" s="1"/>
  <c r="I6" i="1"/>
  <c r="I4" i="1" s="1"/>
  <c r="I7" i="1" s="1"/>
  <c r="B2" i="22" s="1"/>
  <c r="F4" i="1"/>
  <c r="F7" i="1" s="1"/>
  <c r="F28" i="1" s="1"/>
  <c r="F32" i="1" s="1"/>
  <c r="F97" i="2"/>
  <c r="J4" i="22"/>
  <c r="K6" i="1"/>
  <c r="I31" i="1"/>
  <c r="I52" i="1"/>
  <c r="G2" i="22" s="1"/>
  <c r="G9" i="22" s="1"/>
  <c r="J2" i="22" l="1"/>
  <c r="J3" i="22"/>
  <c r="I111" i="1"/>
  <c r="I113" i="1" s="1"/>
  <c r="F113" i="1"/>
  <c r="F115" i="1" s="1"/>
  <c r="N11" i="21" l="1"/>
  <c r="O11" i="21"/>
  <c r="O15" i="21" s="1"/>
  <c r="J14" i="21" l="1"/>
  <c r="J15" i="21" s="1"/>
  <c r="K14" i="21"/>
  <c r="K15" i="21" s="1"/>
  <c r="L14" i="21"/>
  <c r="L15" i="21" s="1"/>
  <c r="M14" i="21"/>
  <c r="M15" i="21" s="1"/>
  <c r="N14" i="21"/>
  <c r="N15" i="21" s="1"/>
  <c r="K96" i="1" l="1"/>
  <c r="H96" i="1"/>
  <c r="J6" i="22" l="1"/>
  <c r="G17" i="22"/>
  <c r="H111" i="1"/>
  <c r="K111" i="1"/>
  <c r="K113" i="1" s="1"/>
  <c r="I7" i="22"/>
  <c r="B23" i="20" l="1"/>
  <c r="B24" i="20" s="1"/>
  <c r="B30" i="20" s="1"/>
  <c r="I9" i="22"/>
  <c r="J9" i="22" s="1"/>
  <c r="J7" i="22"/>
  <c r="I17" i="22" l="1"/>
  <c r="J17" i="22" s="1"/>
  <c r="F102" i="2"/>
  <c r="K4" i="1" l="1"/>
  <c r="K7" i="1" s="1"/>
  <c r="D2" i="22" s="1"/>
  <c r="H4" i="1"/>
  <c r="H7" i="1" s="1"/>
  <c r="H28" i="1" s="1"/>
  <c r="H32" i="1" s="1"/>
  <c r="E125" i="2"/>
  <c r="F125" i="2" s="1"/>
  <c r="B3" i="20" l="1"/>
  <c r="K28" i="1"/>
  <c r="K32" i="1" s="1"/>
  <c r="K115" i="1" s="1"/>
  <c r="E129" i="2"/>
  <c r="F129" i="2" s="1"/>
  <c r="B6" i="20" l="1"/>
  <c r="B16" i="20" s="1"/>
  <c r="B32" i="20" s="1"/>
  <c r="E2" i="22"/>
  <c r="D9" i="22"/>
  <c r="D17" i="22" l="1"/>
  <c r="B11" i="13" l="1"/>
  <c r="D11" i="13"/>
  <c r="Z32" i="9"/>
  <c r="Z29" i="9" s="1"/>
  <c r="Z40" i="9" s="1"/>
  <c r="Z41" i="9" s="1"/>
  <c r="Z120" i="9" s="1"/>
  <c r="AF33" i="9"/>
  <c r="AF32" i="9" s="1"/>
  <c r="AF29" i="9" s="1"/>
  <c r="E30" i="1" l="1"/>
  <c r="AF40" i="9"/>
  <c r="AF41" i="9" s="1"/>
  <c r="AF120" i="9" s="1"/>
  <c r="H112" i="1" l="1"/>
  <c r="H113" i="1" s="1"/>
  <c r="H115" i="1" s="1"/>
  <c r="E31" i="1"/>
  <c r="E32" i="1" s="1"/>
  <c r="E115" i="1" s="1"/>
  <c r="I18" i="1" l="1"/>
  <c r="I22" i="1" s="1"/>
  <c r="C22" i="1"/>
  <c r="C28" i="1" s="1"/>
  <c r="C32" i="1" s="1"/>
  <c r="C115" i="1" s="1"/>
  <c r="I28" i="1" l="1"/>
  <c r="I32" i="1" s="1"/>
  <c r="I115" i="1" s="1"/>
  <c r="B3" i="22"/>
  <c r="E3" i="22" l="1"/>
  <c r="B9" i="22"/>
  <c r="B17" i="22" l="1"/>
  <c r="E17" i="22" s="1"/>
  <c r="E9" i="22"/>
</calcChain>
</file>

<file path=xl/sharedStrings.xml><?xml version="1.0" encoding="utf-8"?>
<sst xmlns="http://schemas.openxmlformats.org/spreadsheetml/2006/main" count="872" uniqueCount="409">
  <si>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</si>
  <si>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</si>
  <si>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</si>
  <si>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</si>
  <si>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</si>
  <si>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</si>
  <si>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</si>
  <si>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</si>
  <si>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</si>
  <si>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</si>
  <si>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</si>
  <si>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</si>
  <si>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</si>
  <si>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</si>
  <si>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</si>
  <si>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</si>
  <si>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</si>
  <si>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</si>
  <si>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</si>
  <si>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</si>
  <si>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</si>
  <si>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</si>
  <si>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</si>
  <si>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</si>
  <si>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</si>
  <si>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</si>
  <si>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</si>
  <si>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</si>
  <si>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</si>
  <si>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</si>
  <si>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</si>
  <si>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</si>
  <si>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</si>
  <si>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</si>
  <si>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</si>
  <si>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</si>
  <si>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</si>
  <si>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</si>
  <si>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</si>
  <si>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</si>
  <si>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</si>
  <si>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</si>
  <si>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</si>
  <si>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</si>
  <si>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</si>
  <si>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</si>
  <si>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</si>
  <si>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</si>
  <si>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</si>
  <si>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</si>
  <si>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</si>
  <si>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</si>
  <si>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</si>
  <si>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Beruházások</t>
  </si>
  <si>
    <t>Felújítások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</si>
  <si>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</si>
  <si>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</si>
  <si>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</si>
  <si>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</si>
  <si>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</si>
  <si>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</si>
  <si>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</si>
  <si>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</si>
  <si>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</si>
  <si>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</si>
  <si>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</si>
  <si>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</si>
  <si>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</si>
  <si>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</si>
  <si>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</si>
  <si>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</si>
  <si>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</si>
  <si>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</si>
  <si>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</si>
  <si>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</si>
  <si>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</si>
  <si>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</si>
  <si>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</si>
  <si>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</si>
  <si>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</si>
  <si>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</si>
  <si>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</si>
  <si>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</si>
  <si>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</si>
  <si>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</si>
  <si>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</si>
  <si>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</si>
  <si>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</si>
  <si>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</si>
  <si>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</si>
  <si>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</si>
  <si>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</si>
  <si>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</si>
  <si>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</si>
  <si>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</si>
  <si>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</si>
  <si>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</si>
  <si>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</si>
  <si>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</si>
  <si>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</si>
  <si>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</si>
  <si>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</si>
  <si>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</si>
  <si>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</si>
  <si>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</si>
  <si>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</si>
  <si>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</si>
  <si>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</si>
  <si>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</si>
  <si>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</si>
  <si>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</si>
  <si>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</si>
  <si>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</si>
  <si>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</si>
  <si>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</si>
  <si>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</si>
  <si>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</si>
  <si>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</si>
  <si>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</si>
  <si>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</si>
  <si>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</si>
  <si>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</si>
  <si>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</si>
  <si>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</si>
  <si>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</si>
  <si>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</si>
  <si>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</si>
  <si>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</si>
  <si>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</si>
  <si>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</si>
  <si>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</si>
  <si>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</si>
  <si>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</si>
  <si>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</si>
  <si>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</si>
  <si>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</si>
  <si>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</si>
  <si>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</si>
  <si>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</si>
  <si>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</si>
  <si>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</si>
  <si>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</si>
  <si>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</si>
  <si>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</si>
  <si>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</si>
  <si>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</si>
  <si>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</si>
  <si>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</si>
  <si>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</si>
  <si>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</si>
  <si>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</si>
  <si>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</si>
  <si>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</si>
  <si>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</si>
  <si>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</si>
  <si>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</si>
  <si>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</si>
  <si>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</si>
  <si>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</si>
  <si>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</si>
  <si>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</si>
  <si>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</si>
  <si>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</si>
  <si>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</si>
  <si>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</si>
  <si>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</si>
  <si>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</si>
  <si>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</si>
  <si>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</si>
  <si>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</si>
  <si>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</si>
  <si>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</si>
  <si>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</si>
  <si>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</si>
  <si>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</si>
  <si>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</si>
  <si>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</si>
  <si>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</si>
  <si>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</si>
  <si>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</si>
  <si>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</si>
  <si>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</si>
  <si>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</si>
  <si>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</si>
  <si>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</si>
  <si>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</si>
  <si>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</si>
  <si>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</si>
  <si>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</si>
  <si>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</si>
  <si>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</si>
  <si>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</si>
  <si>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</si>
  <si>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</si>
  <si>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</si>
  <si>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</si>
  <si>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</si>
  <si>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</si>
  <si>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</si>
  <si>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</si>
  <si>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</si>
  <si>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</si>
  <si>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</si>
  <si>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</si>
  <si>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</si>
  <si>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</si>
  <si>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</si>
  <si>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</si>
  <si>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</si>
  <si>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</si>
  <si>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</si>
  <si>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</si>
  <si>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</si>
  <si>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</si>
  <si>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</si>
  <si>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</si>
  <si>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</si>
  <si>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</si>
  <si>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</si>
  <si>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</si>
  <si>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</si>
  <si>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</si>
  <si>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</si>
  <si>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</si>
  <si>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</si>
  <si>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</si>
  <si>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</si>
  <si>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</si>
  <si>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</si>
  <si>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</si>
  <si>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</si>
  <si>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</si>
  <si>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</si>
  <si>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</si>
  <si>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</si>
  <si>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</si>
  <si>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</si>
  <si>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</si>
  <si>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</si>
  <si>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</si>
  <si>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</si>
  <si>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</si>
  <si>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</si>
  <si>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</si>
  <si>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</si>
  <si>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</si>
  <si>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</si>
  <si>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</si>
  <si>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</si>
  <si>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</si>
  <si>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</si>
  <si>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</si>
  <si>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</si>
  <si>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</si>
  <si>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</si>
  <si>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</si>
  <si>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ebből: pénzügyi alap tartaléka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</si>
  <si>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</si>
  <si>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</si>
  <si>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</si>
  <si>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</si>
  <si>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</si>
  <si>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</si>
  <si>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</si>
  <si>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</si>
  <si>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</si>
  <si>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</si>
  <si>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</si>
  <si>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</si>
  <si>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tám. ÁH belülről</t>
  </si>
  <si>
    <t>Felhalmozási bevételek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</si>
  <si>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</si>
  <si>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</si>
  <si>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</si>
  <si>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</si>
  <si>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</si>
  <si>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</si>
  <si>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</si>
  <si>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</si>
  <si>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</si>
  <si>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</si>
  <si>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Házi segítségnyújtás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</si>
  <si>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</si>
  <si>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</si>
  <si>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</si>
  <si>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</si>
  <si>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</si>
  <si>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</si>
  <si>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</si>
  <si>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</si>
  <si>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</si>
  <si>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</si>
  <si>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</si>
  <si>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</si>
  <si>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</si>
  <si>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</si>
  <si>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</si>
  <si>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</si>
  <si>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</si>
  <si>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</si>
  <si>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</si>
  <si>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</si>
  <si>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Családi bölcsöde</t>
  </si>
  <si>
    <t>Családi bölcsöde</t>
  </si>
  <si>
    <t>CSALÁDI BÖLCSÖDE</t>
  </si>
  <si>
    <t>Tárgyévi terv</t>
  </si>
  <si>
    <t>Társulás és intézményének konszolidált összesítése</t>
  </si>
  <si>
    <t>B) Fogorvosi ügyelethez</t>
  </si>
  <si>
    <t>G) Normatív támogatás átvétel</t>
  </si>
  <si>
    <t>Család-és Gyermekjóléti Központ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</si>
  <si>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</si>
  <si>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</si>
  <si>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</si>
  <si>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</si>
  <si>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 xml:space="preserve">     Óvodai és iskolai szociális segítő tevékenység támogatása</t>
  </si>
  <si>
    <t>II.módosított előirányzat</t>
  </si>
  <si>
    <t>ebből: szociális feladatok tartaléka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</si>
  <si>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</si>
  <si>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</si>
  <si>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</si>
  <si>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</si>
  <si>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</si>
  <si>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</si>
  <si>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</si>
  <si>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 xml:space="preserve">D/1) Tagdíjhoz   </t>
  </si>
  <si>
    <t>D/2) Martonvásári Önkéntes Tűzoltó Egyesülethez</t>
  </si>
  <si>
    <t>D/3) Váli Önkormányzati Tűzoltósághoz</t>
  </si>
  <si>
    <t>mértékegység</t>
  </si>
  <si>
    <t>számított létszám</t>
  </si>
  <si>
    <t>fő</t>
  </si>
  <si>
    <t>szolgálat száma</t>
  </si>
  <si>
    <t>feladategység</t>
  </si>
  <si>
    <t>eredeti összeg Ft</t>
  </si>
  <si>
    <t>fajlagos összeg Ft</t>
  </si>
  <si>
    <t>szociál- és nyugdíjpolitikáért felelős miniszter állapítja meg</t>
  </si>
  <si>
    <t>B16 (TKT)</t>
  </si>
  <si>
    <t>B65</t>
  </si>
  <si>
    <t xml:space="preserve">Működési célú átvett pénzeszközök </t>
  </si>
  <si>
    <t>B75</t>
  </si>
  <si>
    <t xml:space="preserve">Felhalmozási célú átvett pénzeszközök </t>
  </si>
  <si>
    <t xml:space="preserve">Műk. célú átvett pénzeszközök </t>
  </si>
  <si>
    <t>Maradvány igénybevétele</t>
  </si>
  <si>
    <t>Munkaadókat terhelő járulékok és szocális hozzájárulási adó</t>
  </si>
  <si>
    <t>Ellátottak pénzbeli juttatási</t>
  </si>
  <si>
    <t>B411</t>
  </si>
  <si>
    <t>Működési célú átvett pénzeszközök</t>
  </si>
  <si>
    <t>Támogató szolgáltatás</t>
  </si>
  <si>
    <t>Falugondnoki ellátás</t>
  </si>
  <si>
    <t>Idősek klubja</t>
  </si>
  <si>
    <t>Támogató Szolgáltatás</t>
  </si>
  <si>
    <t>Működési bevételek összesen</t>
  </si>
  <si>
    <t>Működési kiadások összesen</t>
  </si>
  <si>
    <t>Működési célú támogatások Áh belülről</t>
  </si>
  <si>
    <t>Felhalmozási célú támogatások Áh belülről</t>
  </si>
  <si>
    <t>Felhalmozási bevételek</t>
  </si>
  <si>
    <t>Felhalmozási célú átvett pénzeszközök</t>
  </si>
  <si>
    <t xml:space="preserve">Felhalmozásra átvett pénzeszközök </t>
  </si>
  <si>
    <t>ebből: családi bölcsöde tartaléka (pm-ből és többlettám-ból)</t>
  </si>
  <si>
    <t>IDŐSEK KLUBJA</t>
  </si>
  <si>
    <t>TÁMOGATÓ SZOLGÁLTATÁS</t>
  </si>
  <si>
    <t xml:space="preserve">       Baracska</t>
  </si>
  <si>
    <t xml:space="preserve">       Ercsi </t>
  </si>
  <si>
    <t xml:space="preserve">       Gyúró      </t>
  </si>
  <si>
    <t xml:space="preserve">       Kajászó          </t>
  </si>
  <si>
    <t xml:space="preserve">       Martonvásár    </t>
  </si>
  <si>
    <t xml:space="preserve">       Ráckeresztúr   </t>
  </si>
  <si>
    <t>H) Bankköltség, vagyonbiztosítás</t>
  </si>
  <si>
    <t>JÁRVÁNYÜGYI ELLÁTÁS</t>
  </si>
  <si>
    <r>
      <t xml:space="preserve">Ellátási díjak </t>
    </r>
    <r>
      <rPr>
        <i/>
        <sz val="10"/>
        <rFont val="Times New Roman"/>
        <family val="1"/>
        <charset val="238"/>
      </rPr>
      <t>(Bölcsőde étkezési díj )</t>
    </r>
  </si>
  <si>
    <r>
      <t xml:space="preserve">Kiszámlázott általános forgalmi adó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</si>
  <si>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Általános forgalmi adó visszatérítése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</si>
  <si>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Ellátási díjak </t>
    </r>
    <r>
      <rPr>
        <i/>
        <sz val="10"/>
        <rFont val="Times New Roman"/>
        <family val="1"/>
        <charset val="238"/>
      </rPr>
      <t>(Házi segítségnyújtás 2500, Támogató Szolgálat 1500, Családi bölcsőde 7500, Szociális étkezés 630)</t>
    </r>
  </si>
  <si>
    <r>
      <t>Ellátási díjak (</t>
    </r>
    <r>
      <rPr>
        <i/>
        <sz val="10"/>
        <rFont val="Times New Roman"/>
        <family val="1"/>
        <charset val="238"/>
      </rPr>
      <t>Házi segítségnyújtás 2500, Támogató Szolgálat 1500, Családi bölcsőde 7500, Szociális étkezés 630)</t>
    </r>
  </si>
  <si>
    <r>
      <t xml:space="preserve">Egyéb működési célú támogatások államháztartáson kívülre </t>
    </r>
    <r>
      <rPr>
        <i/>
        <sz val="10"/>
        <rFont val="Times New Roman"/>
        <family val="1"/>
        <charset val="238"/>
      </rPr>
      <t xml:space="preserve"> (Marton ÖTE, Vál Önk.TP)</t>
    </r>
  </si>
  <si>
    <r>
      <t xml:space="preserve">Egyéb szolgáltatások </t>
    </r>
    <r>
      <rPr>
        <i/>
        <sz val="10"/>
        <color indexed="8"/>
        <rFont val="Times New Roman"/>
        <family val="1"/>
        <charset val="238"/>
      </rPr>
      <t>(Martongazda kft., bankköltségek, üzemorvos, posta költség) + Seg.Szolg ellenőrzés</t>
    </r>
  </si>
  <si>
    <t>Szociális étkeztetés</t>
  </si>
  <si>
    <t>I) Segítő Szolgálat bérleti díj</t>
  </si>
  <si>
    <t>2023. évi módosítás</t>
  </si>
  <si>
    <t>2023.évi módosítás</t>
  </si>
  <si>
    <t>K3311</t>
  </si>
  <si>
    <t>K3312</t>
  </si>
  <si>
    <t>K3314</t>
  </si>
  <si>
    <t>ebből: gázenergia szolgáltatás díjának teljesítése</t>
  </si>
  <si>
    <t>ebből: villamosenergia szolgáltatás díjának teljesítése</t>
  </si>
  <si>
    <t>ebből: víz-és csatorna szolgáltatás díjánask teljesítése</t>
  </si>
  <si>
    <t>2023.ÉVI BÉRINTÉZKEDÉSEK TÁMOGATÁSA ÖSSZESEN</t>
  </si>
  <si>
    <t>2022.évi normatíva elszámolás</t>
  </si>
  <si>
    <t>Tanyagondnoki ellátás</t>
  </si>
  <si>
    <t>Tanyagondnoki feladatellátás</t>
  </si>
  <si>
    <t xml:space="preserve">     Tanyagondnoki feladatellátás</t>
  </si>
  <si>
    <t>TANYAGONDNOKI FELADATELLÁTÁS</t>
  </si>
  <si>
    <t xml:space="preserve">  Tanyagondnoki feladatellátás</t>
  </si>
  <si>
    <t>2023.évi bérintézkedések támogatása</t>
  </si>
  <si>
    <t>2022.évi zárszámadási elszámolás visszautalás</t>
  </si>
  <si>
    <t>Martonvásár Város részére 2022.évi normatíva visszafizetés</t>
  </si>
  <si>
    <t>2023.évi              III. módosított előirányzat</t>
  </si>
  <si>
    <t>2023.évi  III.módosított előirányzat</t>
  </si>
  <si>
    <t>2023.évi III.módosított előirányzat</t>
  </si>
  <si>
    <t>2023. évi III.módosított előirányzat</t>
  </si>
  <si>
    <t>2023.évi             III.módosított előirányzat</t>
  </si>
  <si>
    <t>2022.évi normatíva elszámolás alapján járó többlettámogatás (Családi bölcsőde)</t>
  </si>
  <si>
    <t>2023.évi              IV. módosított előirányzat</t>
  </si>
  <si>
    <t>2023.évi  IV.módosított előirányzat</t>
  </si>
  <si>
    <t>2023.évi IV.módosított előirányzat</t>
  </si>
  <si>
    <t>2023. évi IV.módosított előirányzat</t>
  </si>
  <si>
    <t>2023.évi             IV.módosított előirányzat</t>
  </si>
  <si>
    <t>B410</t>
  </si>
  <si>
    <t>Biztosító által fizetett kártérítés</t>
  </si>
  <si>
    <t>2022.évi normatíva elszámolásból eredő többletbevétel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</si>
</sst>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</cellStyleXfs>
  <cellXfs count="860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6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4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99" xfId="0" applyFont="1" applyBorder="1" applyAlignment="1">
      <alignment horizontal="center" vertical="center"/>
    </xf>
    <xf numFmtId="0" fontId="28" fillId="0" borderId="29" xfId="0" applyFont="1" applyBorder="1" applyAlignment="1">
      <alignment vertical="center"/>
    </xf>
    <xf numFmtId="3" fontId="28" fillId="0" borderId="95" xfId="0" applyNumberFormat="1" applyFont="1" applyBorder="1" applyAlignment="1">
      <alignment vertical="center"/>
    </xf>
    <xf numFmtId="9" fontId="28" fillId="0" borderId="102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93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0" fontId="32" fillId="0" borderId="67" xfId="0" applyFont="1" applyFill="1" applyBorder="1" applyAlignment="1">
      <alignment vertical="center" wrapText="1"/>
    </xf>
    <xf numFmtId="0" fontId="26" fillId="0" borderId="99" xfId="0" applyFont="1" applyFill="1" applyBorder="1" applyAlignment="1">
      <alignment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left" vertical="center"/>
    </xf>
    <xf numFmtId="0" fontId="21" fillId="0" borderId="87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8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09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0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4" xfId="0" applyNumberFormat="1" applyFont="1" applyFill="1" applyBorder="1" applyAlignment="1">
      <alignment wrapText="1"/>
    </xf>
    <xf numFmtId="0" fontId="28" fillId="0" borderId="110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7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8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7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111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3" xfId="54" applyNumberFormat="1" applyFont="1" applyFill="1" applyBorder="1" applyAlignment="1">
      <alignment horizontal="center" vertical="center" wrapText="1"/>
    </xf>
    <xf numFmtId="3" fontId="28" fillId="0" borderId="125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3" fontId="21" fillId="0" borderId="94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09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09" xfId="0" applyFont="1" applyFill="1" applyBorder="1" applyAlignment="1">
      <alignment horizontal="left" vertical="center" wrapText="1"/>
    </xf>
    <xf numFmtId="0" fontId="28" fillId="0" borderId="86" xfId="0" applyFont="1" applyFill="1" applyBorder="1" applyAlignment="1">
      <alignment vertical="center" wrapText="1"/>
    </xf>
    <xf numFmtId="3" fontId="21" fillId="0" borderId="140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111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41" xfId="0" applyNumberFormat="1" applyFont="1" applyFill="1" applyBorder="1" applyAlignment="1">
      <alignment vertical="center" wrapText="1"/>
    </xf>
    <xf numFmtId="3" fontId="29" fillId="0" borderId="143" xfId="0" applyNumberFormat="1" applyFont="1" applyFill="1" applyBorder="1" applyAlignment="1">
      <alignment vertical="center" wrapText="1"/>
    </xf>
    <xf numFmtId="3" fontId="29" fillId="0" borderId="140" xfId="0" applyNumberFormat="1" applyFont="1" applyFill="1" applyBorder="1" applyAlignment="1">
      <alignment vertical="center" wrapText="1"/>
    </xf>
    <xf numFmtId="3" fontId="29" fillId="0" borderId="142" xfId="0" applyNumberFormat="1" applyFont="1" applyFill="1" applyBorder="1" applyAlignment="1">
      <alignment vertical="center" wrapText="1"/>
    </xf>
    <xf numFmtId="0" fontId="28" fillId="0" borderId="8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29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4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1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35" xfId="0" applyNumberFormat="1" applyFont="1" applyFill="1" applyBorder="1" applyAlignment="1">
      <alignment vertical="center" wrapText="1"/>
    </xf>
    <xf numFmtId="3" fontId="28" fillId="0" borderId="136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37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1" fillId="0" borderId="114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26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26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29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29" xfId="54" applyNumberFormat="1" applyFont="1" applyFill="1" applyBorder="1"/>
    <xf numFmtId="3" fontId="28" fillId="0" borderId="35" xfId="0" applyNumberFormat="1" applyFont="1" applyFill="1" applyBorder="1"/>
    <xf numFmtId="3" fontId="21" fillId="0" borderId="133" xfId="54" applyNumberFormat="1" applyFont="1" applyFill="1" applyBorder="1"/>
    <xf numFmtId="3" fontId="21" fillId="0" borderId="94" xfId="0" applyNumberFormat="1" applyFont="1" applyFill="1" applyBorder="1"/>
    <xf numFmtId="0" fontId="28" fillId="0" borderId="90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54" xfId="54" applyNumberFormat="1" applyFont="1" applyFill="1" applyBorder="1"/>
    <xf numFmtId="3" fontId="28" fillId="0" borderId="149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4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4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88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0" xfId="91" applyNumberFormat="1" applyFont="1" applyFill="1" applyBorder="1" applyAlignment="1" applyProtection="1">
      <alignment horizontal="center" vertical="center"/>
    </xf>
    <xf numFmtId="3" fontId="28" fillId="0" borderId="100" xfId="91" applyNumberFormat="1" applyFont="1" applyFill="1" applyBorder="1" applyAlignment="1" applyProtection="1">
      <alignment horizontal="center" vertical="center" wrapText="1"/>
    </xf>
    <xf numFmtId="3" fontId="28" fillId="0" borderId="102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99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57" xfId="91" applyNumberFormat="1" applyFont="1" applyFill="1" applyBorder="1" applyAlignment="1" applyProtection="1">
      <alignment vertical="center"/>
    </xf>
    <xf numFmtId="3" fontId="28" fillId="0" borderId="160" xfId="91" applyNumberFormat="1" applyFont="1" applyFill="1" applyBorder="1" applyAlignment="1" applyProtection="1">
      <alignment horizontal="center" vertical="center"/>
    </xf>
    <xf numFmtId="3" fontId="28" fillId="0" borderId="114" xfId="91" applyNumberFormat="1" applyFont="1" applyFill="1" applyBorder="1" applyAlignment="1" applyProtection="1">
      <alignment horizontal="center" vertical="center"/>
    </xf>
    <xf numFmtId="3" fontId="28" fillId="0" borderId="129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4" xfId="91" applyNumberFormat="1" applyFont="1" applyFill="1" applyBorder="1" applyAlignment="1" applyProtection="1">
      <alignment horizontal="center" vertical="center"/>
    </xf>
    <xf numFmtId="3" fontId="28" fillId="0" borderId="115" xfId="91" applyNumberFormat="1" applyFont="1" applyFill="1" applyBorder="1" applyAlignment="1" applyProtection="1">
      <alignment horizontal="center" vertical="center"/>
    </xf>
    <xf numFmtId="3" fontId="28" fillId="0" borderId="130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7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26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27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29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0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4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15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29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0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4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29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0" xfId="91" applyNumberFormat="1" applyFont="1" applyFill="1" applyBorder="1" applyAlignment="1" applyProtection="1">
      <alignment horizontal="right" vertical="center"/>
      <protection locked="0"/>
    </xf>
    <xf numFmtId="3" fontId="28" fillId="0" borderId="105" xfId="91" applyNumberFormat="1" applyFont="1" applyFill="1" applyBorder="1" applyAlignment="1" applyProtection="1">
      <alignment horizontal="right" vertical="center"/>
    </xf>
    <xf numFmtId="3" fontId="28" fillId="0" borderId="158" xfId="91" applyNumberFormat="1" applyFont="1" applyFill="1" applyBorder="1" applyAlignment="1" applyProtection="1">
      <alignment horizontal="right" vertical="center"/>
    </xf>
    <xf numFmtId="3" fontId="28" fillId="0" borderId="155" xfId="91" applyNumberFormat="1" applyFont="1" applyFill="1" applyBorder="1" applyAlignment="1" applyProtection="1">
      <alignment horizontal="right" vertical="center"/>
    </xf>
    <xf numFmtId="3" fontId="28" fillId="0" borderId="159" xfId="91" applyNumberFormat="1" applyFont="1" applyFill="1" applyBorder="1" applyAlignment="1" applyProtection="1">
      <alignment horizontal="right" vertical="center"/>
    </xf>
    <xf numFmtId="3" fontId="28" fillId="0" borderId="106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4" xfId="0" applyNumberFormat="1" applyFont="1" applyBorder="1" applyAlignment="1">
      <alignment horizontal="center" vertical="center" wrapText="1"/>
    </xf>
    <xf numFmtId="0" fontId="28" fillId="0" borderId="107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89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77" xfId="0" applyNumberFormat="1" applyFont="1" applyFill="1" applyBorder="1"/>
    <xf numFmtId="3" fontId="29" fillId="0" borderId="127" xfId="0" applyNumberFormat="1" applyFont="1" applyFill="1" applyBorder="1"/>
    <xf numFmtId="3" fontId="21" fillId="0" borderId="127" xfId="0" applyNumberFormat="1" applyFont="1" applyFill="1" applyBorder="1"/>
    <xf numFmtId="3" fontId="28" fillId="0" borderId="130" xfId="0" applyNumberFormat="1" applyFont="1" applyFill="1" applyBorder="1" applyAlignment="1">
      <alignment vertical="center"/>
    </xf>
    <xf numFmtId="3" fontId="21" fillId="0" borderId="115" xfId="0" applyNumberFormat="1" applyFont="1" applyFill="1" applyBorder="1"/>
    <xf numFmtId="3" fontId="28" fillId="0" borderId="130" xfId="0" applyNumberFormat="1" applyFont="1" applyFill="1" applyBorder="1"/>
    <xf numFmtId="3" fontId="21" fillId="0" borderId="134" xfId="0" applyNumberFormat="1" applyFont="1" applyFill="1" applyBorder="1"/>
    <xf numFmtId="3" fontId="28" fillId="0" borderId="130" xfId="54" applyNumberFormat="1" applyFont="1" applyFill="1" applyBorder="1"/>
    <xf numFmtId="3" fontId="28" fillId="0" borderId="150" xfId="0" applyNumberFormat="1" applyFont="1" applyFill="1" applyBorder="1"/>
    <xf numFmtId="3" fontId="28" fillId="0" borderId="138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1" xfId="0" applyNumberFormat="1" applyFont="1" applyFill="1" applyBorder="1" applyAlignment="1">
      <alignment horizontal="center" vertical="center" wrapText="1"/>
    </xf>
    <xf numFmtId="3" fontId="26" fillId="0" borderId="93" xfId="0" applyNumberFormat="1" applyFont="1" applyFill="1" applyBorder="1" applyAlignment="1">
      <alignment horizontal="right" vertical="center"/>
    </xf>
    <xf numFmtId="1" fontId="26" fillId="0" borderId="102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5" xfId="54" applyNumberFormat="1" applyFont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65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66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65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56" xfId="0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57" xfId="0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162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0" xfId="0" applyNumberFormat="1" applyFont="1" applyFill="1" applyBorder="1"/>
    <xf numFmtId="0" fontId="26" fillId="0" borderId="87" xfId="0" applyFont="1" applyFill="1" applyBorder="1" applyAlignment="1">
      <alignment vertical="center" wrapText="1"/>
    </xf>
    <xf numFmtId="0" fontId="26" fillId="0" borderId="10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7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8" xfId="0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5" xfId="0" applyNumberFormat="1" applyFont="1" applyBorder="1" applyAlignment="1">
      <alignment vertical="center"/>
    </xf>
    <xf numFmtId="166" fontId="21" fillId="0" borderId="85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8" xfId="0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48" xfId="0" applyNumberFormat="1" applyFont="1" applyBorder="1" applyAlignment="1">
      <alignment vertical="center"/>
    </xf>
    <xf numFmtId="166" fontId="28" fillId="0" borderId="92" xfId="0" applyNumberFormat="1" applyFont="1" applyBorder="1" applyAlignment="1">
      <alignment vertical="center"/>
    </xf>
    <xf numFmtId="3" fontId="28" fillId="0" borderId="161" xfId="0" applyNumberFormat="1" applyFont="1" applyBorder="1" applyAlignment="1">
      <alignment vertical="center"/>
    </xf>
    <xf numFmtId="166" fontId="28" fillId="0" borderId="161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07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68" xfId="0" applyNumberFormat="1" applyFont="1" applyFill="1" applyBorder="1" applyAlignment="1">
      <alignment vertical="center" wrapText="1"/>
    </xf>
    <xf numFmtId="3" fontId="26" fillId="0" borderId="151" xfId="0" applyNumberFormat="1" applyFont="1" applyFill="1" applyBorder="1" applyAlignment="1">
      <alignment horizontal="right" vertical="center"/>
    </xf>
    <xf numFmtId="3" fontId="26" fillId="0" borderId="169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30" fillId="0" borderId="170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91" xfId="0" applyNumberFormat="1" applyFont="1" applyFill="1" applyBorder="1" applyAlignment="1">
      <alignment vertical="center" wrapText="1"/>
    </xf>
    <xf numFmtId="164" fontId="32" fillId="0" borderId="92" xfId="0" applyNumberFormat="1" applyFont="1" applyFill="1" applyBorder="1" applyAlignment="1">
      <alignment vertical="center" wrapText="1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3" fontId="29" fillId="0" borderId="128" xfId="0" applyNumberFormat="1" applyFont="1" applyFill="1" applyBorder="1" applyAlignment="1">
      <alignment vertical="center" wrapText="1"/>
    </xf>
    <xf numFmtId="3" fontId="28" fillId="0" borderId="171" xfId="0" applyNumberFormat="1" applyFont="1" applyFill="1" applyBorder="1" applyAlignment="1">
      <alignment vertical="center" wrapText="1"/>
    </xf>
    <xf numFmtId="0" fontId="35" fillId="0" borderId="88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30" fillId="0" borderId="173" xfId="0" applyFont="1" applyFill="1" applyBorder="1" applyAlignment="1"/>
    <xf numFmtId="0" fontId="41" fillId="0" borderId="176" xfId="0" applyFont="1" applyFill="1" applyBorder="1" applyAlignment="1">
      <alignment wrapText="1"/>
    </xf>
    <xf numFmtId="3" fontId="30" fillId="0" borderId="177" xfId="0" applyNumberFormat="1" applyFont="1" applyFill="1" applyBorder="1"/>
    <xf numFmtId="3" fontId="30" fillId="0" borderId="75" xfId="0" applyNumberFormat="1" applyFont="1" applyFill="1" applyBorder="1"/>
    <xf numFmtId="3" fontId="30" fillId="0" borderId="167" xfId="0" applyNumberFormat="1" applyFont="1" applyFill="1" applyBorder="1"/>
    <xf numFmtId="3" fontId="30" fillId="0" borderId="163" xfId="0" applyNumberFormat="1" applyFont="1" applyFill="1" applyBorder="1"/>
    <xf numFmtId="0" fontId="19" fillId="0" borderId="0" xfId="77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8" fillId="0" borderId="116" xfId="0" applyNumberFormat="1" applyFont="1" applyFill="1" applyBorder="1" applyAlignment="1">
      <alignment vertical="center" wrapText="1"/>
    </xf>
    <xf numFmtId="3" fontId="28" fillId="0" borderId="126" xfId="54" applyNumberFormat="1" applyFont="1" applyFill="1" applyBorder="1"/>
    <xf numFmtId="3" fontId="21" fillId="0" borderId="49" xfId="0" applyNumberFormat="1" applyFont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8" fillId="28" borderId="37" xfId="0" applyNumberFormat="1" applyFont="1" applyFill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64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65" xfId="54" applyNumberFormat="1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8" fillId="0" borderId="91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30" fillId="0" borderId="178" xfId="0" applyNumberFormat="1" applyFont="1" applyFill="1" applyBorder="1"/>
    <xf numFmtId="0" fontId="32" fillId="0" borderId="58" xfId="0" applyFont="1" applyFill="1" applyBorder="1" applyAlignment="1">
      <alignment vertical="center" wrapText="1"/>
    </xf>
    <xf numFmtId="169" fontId="26" fillId="0" borderId="65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/>
    </xf>
    <xf numFmtId="0" fontId="26" fillId="0" borderId="78" xfId="0" applyFont="1" applyFill="1" applyBorder="1" applyAlignment="1">
      <alignment horizontal="center" vertical="center" wrapText="1"/>
    </xf>
    <xf numFmtId="168" fontId="26" fillId="0" borderId="78" xfId="0" applyNumberFormat="1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/>
    </xf>
    <xf numFmtId="169" fontId="26" fillId="0" borderId="65" xfId="0" applyNumberFormat="1" applyFont="1" applyFill="1" applyBorder="1" applyAlignment="1">
      <alignment vertical="center" shrinkToFit="1"/>
    </xf>
    <xf numFmtId="3" fontId="26" fillId="0" borderId="179" xfId="0" applyNumberFormat="1" applyFont="1" applyFill="1" applyBorder="1" applyAlignment="1">
      <alignment horizontal="center" vertical="center" wrapText="1"/>
    </xf>
    <xf numFmtId="165" fontId="26" fillId="0" borderId="65" xfId="0" applyNumberFormat="1" applyFont="1" applyFill="1" applyBorder="1" applyAlignment="1">
      <alignment vertical="center" shrinkToFit="1"/>
    </xf>
    <xf numFmtId="3" fontId="26" fillId="0" borderId="64" xfId="0" applyNumberFormat="1" applyFont="1" applyFill="1" applyBorder="1" applyAlignment="1">
      <alignment vertical="center"/>
    </xf>
    <xf numFmtId="3" fontId="26" fillId="0" borderId="64" xfId="0" applyNumberFormat="1" applyFont="1" applyFill="1" applyBorder="1" applyAlignment="1">
      <alignment horizontal="right" vertical="center"/>
    </xf>
    <xf numFmtId="3" fontId="26" fillId="0" borderId="66" xfId="0" applyNumberFormat="1" applyFont="1" applyFill="1" applyBorder="1" applyAlignment="1">
      <alignment vertical="center"/>
    </xf>
    <xf numFmtId="0" fontId="32" fillId="0" borderId="89" xfId="0" applyFont="1" applyFill="1" applyBorder="1" applyAlignment="1">
      <alignment vertical="center" wrapText="1"/>
    </xf>
    <xf numFmtId="4" fontId="26" fillId="0" borderId="91" xfId="0" applyNumberFormat="1" applyFont="1" applyFill="1" applyBorder="1" applyAlignment="1">
      <alignment horizontal="right" vertical="center"/>
    </xf>
    <xf numFmtId="3" fontId="26" fillId="0" borderId="91" xfId="0" applyNumberFormat="1" applyFont="1" applyFill="1" applyBorder="1" applyAlignment="1">
      <alignment horizontal="right" vertical="center"/>
    </xf>
    <xf numFmtId="0" fontId="26" fillId="0" borderId="91" xfId="0" applyFont="1" applyFill="1" applyBorder="1" applyAlignment="1">
      <alignment vertical="center"/>
    </xf>
    <xf numFmtId="3" fontId="32" fillId="0" borderId="9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0" fontId="38" fillId="0" borderId="88" xfId="0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 wrapText="1" indent="2"/>
    </xf>
    <xf numFmtId="3" fontId="28" fillId="0" borderId="34" xfId="0" applyNumberFormat="1" applyFont="1" applyFill="1" applyBorder="1"/>
    <xf numFmtId="3" fontId="28" fillId="0" borderId="127" xfId="0" applyNumberFormat="1" applyFont="1" applyFill="1" applyBorder="1"/>
    <xf numFmtId="166" fontId="28" fillId="0" borderId="66" xfId="54" applyNumberFormat="1" applyFont="1" applyFill="1" applyBorder="1"/>
    <xf numFmtId="0" fontId="21" fillId="0" borderId="79" xfId="0" applyFont="1" applyBorder="1" applyAlignment="1">
      <alignment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3" fontId="21" fillId="0" borderId="180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1" fillId="0" borderId="181" xfId="0" applyNumberFormat="1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left" wrapText="1" indent="4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8" fillId="0" borderId="68" xfId="0" applyNumberFormat="1" applyFont="1" applyFill="1" applyBorder="1" applyAlignment="1">
      <alignment vertical="center" wrapText="1"/>
    </xf>
    <xf numFmtId="3" fontId="28" fillId="0" borderId="93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93" xfId="0" applyNumberFormat="1" applyFont="1" applyFill="1" applyBorder="1" applyAlignment="1">
      <alignment vertical="center" wrapText="1"/>
    </xf>
    <xf numFmtId="3" fontId="29" fillId="0" borderId="46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3" fontId="28" fillId="0" borderId="71" xfId="0" applyNumberFormat="1" applyFont="1" applyFill="1" applyBorder="1" applyAlignment="1">
      <alignment vertical="center" wrapText="1"/>
    </xf>
    <xf numFmtId="3" fontId="21" fillId="0" borderId="182" xfId="0" applyNumberFormat="1" applyFont="1" applyFill="1" applyBorder="1" applyAlignment="1">
      <alignment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8" fillId="0" borderId="83" xfId="0" applyNumberFormat="1" applyFont="1" applyFill="1" applyBorder="1" applyAlignment="1">
      <alignment vertical="center" wrapText="1"/>
    </xf>
    <xf numFmtId="3" fontId="28" fillId="0" borderId="85" xfId="0" applyNumberFormat="1" applyFont="1" applyFill="1" applyBorder="1" applyAlignment="1">
      <alignment vertical="center" wrapText="1"/>
    </xf>
    <xf numFmtId="3" fontId="21" fillId="0" borderId="183" xfId="0" applyNumberFormat="1" applyFont="1" applyFill="1" applyBorder="1" applyAlignment="1">
      <alignment vertical="center" wrapText="1"/>
    </xf>
    <xf numFmtId="3" fontId="21" fillId="0" borderId="110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9" fillId="0" borderId="80" xfId="0" applyNumberFormat="1" applyFont="1" applyFill="1" applyBorder="1" applyAlignment="1">
      <alignment vertical="center" wrapText="1"/>
    </xf>
    <xf numFmtId="3" fontId="29" fillId="0" borderId="183" xfId="0" applyNumberFormat="1" applyFont="1" applyFill="1" applyBorder="1" applyAlignment="1">
      <alignment vertical="center" wrapText="1"/>
    </xf>
    <xf numFmtId="3" fontId="28" fillId="0" borderId="110" xfId="0" applyNumberFormat="1" applyFont="1" applyFill="1" applyBorder="1" applyAlignment="1">
      <alignment vertical="center" wrapText="1"/>
    </xf>
    <xf numFmtId="3" fontId="28" fillId="0" borderId="161" xfId="0" applyNumberFormat="1" applyFont="1" applyFill="1" applyBorder="1" applyAlignment="1">
      <alignment vertical="center" wrapText="1"/>
    </xf>
    <xf numFmtId="3" fontId="21" fillId="0" borderId="184" xfId="0" applyNumberFormat="1" applyFont="1" applyFill="1" applyBorder="1" applyAlignment="1">
      <alignment vertical="center" wrapText="1"/>
    </xf>
    <xf numFmtId="3" fontId="21" fillId="0" borderId="185" xfId="0" applyNumberFormat="1" applyFont="1" applyFill="1" applyBorder="1" applyAlignment="1">
      <alignment vertical="center" wrapText="1"/>
    </xf>
    <xf numFmtId="166" fontId="21" fillId="0" borderId="185" xfId="0" applyNumberFormat="1" applyFont="1" applyFill="1" applyBorder="1" applyAlignment="1">
      <alignment vertical="center" wrapText="1"/>
    </xf>
    <xf numFmtId="166" fontId="21" fillId="0" borderId="110" xfId="0" applyNumberFormat="1" applyFont="1" applyFill="1" applyBorder="1" applyAlignment="1">
      <alignment vertical="center" wrapText="1"/>
    </xf>
    <xf numFmtId="0" fontId="21" fillId="0" borderId="185" xfId="0" applyFont="1" applyFill="1" applyBorder="1" applyAlignment="1">
      <alignment vertical="center" wrapText="1"/>
    </xf>
    <xf numFmtId="0" fontId="21" fillId="0" borderId="110" xfId="0" applyFont="1" applyFill="1" applyBorder="1" applyAlignment="1">
      <alignment vertical="center" wrapText="1"/>
    </xf>
    <xf numFmtId="2" fontId="21" fillId="0" borderId="185" xfId="0" applyNumberFormat="1" applyFont="1" applyFill="1" applyBorder="1" applyAlignment="1">
      <alignment vertical="center" wrapText="1"/>
    </xf>
    <xf numFmtId="2" fontId="21" fillId="0" borderId="110" xfId="0" applyNumberFormat="1" applyFont="1" applyFill="1" applyBorder="1" applyAlignment="1">
      <alignment vertical="center" wrapText="1"/>
    </xf>
    <xf numFmtId="167" fontId="21" fillId="0" borderId="185" xfId="0" applyNumberFormat="1" applyFont="1" applyFill="1" applyBorder="1" applyAlignment="1">
      <alignment vertical="center" wrapText="1"/>
    </xf>
    <xf numFmtId="167" fontId="21" fillId="0" borderId="110" xfId="0" applyNumberFormat="1" applyFont="1" applyFill="1" applyBorder="1" applyAlignment="1">
      <alignment vertical="center" wrapText="1"/>
    </xf>
    <xf numFmtId="3" fontId="28" fillId="0" borderId="186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7" xfId="54" applyNumberFormat="1" applyFont="1" applyFill="1" applyBorder="1" applyAlignment="1">
      <alignment horizontal="right" vertical="center"/>
    </xf>
    <xf numFmtId="3" fontId="29" fillId="0" borderId="64" xfId="0" applyNumberFormat="1" applyFont="1" applyFill="1" applyBorder="1" applyAlignment="1">
      <alignment horizontal="left" vertical="center" wrapText="1" indent="5"/>
    </xf>
    <xf numFmtId="0" fontId="30" fillId="0" borderId="30" xfId="0" applyFont="1" applyFill="1" applyBorder="1"/>
    <xf numFmtId="3" fontId="30" fillId="0" borderId="27" xfId="0" applyNumberFormat="1" applyFont="1" applyFill="1" applyBorder="1"/>
    <xf numFmtId="3" fontId="30" fillId="0" borderId="133" xfId="0" applyNumberFormat="1" applyFont="1" applyFill="1" applyBorder="1"/>
    <xf numFmtId="3" fontId="30" fillId="0" borderId="134" xfId="0" applyNumberFormat="1" applyFont="1" applyFill="1" applyBorder="1"/>
    <xf numFmtId="3" fontId="30" fillId="0" borderId="187" xfId="0" applyNumberFormat="1" applyFont="1" applyFill="1" applyBorder="1"/>
    <xf numFmtId="3" fontId="30" fillId="0" borderId="28" xfId="0" applyNumberFormat="1" applyFont="1" applyFill="1" applyBorder="1"/>
    <xf numFmtId="3" fontId="30" fillId="0" borderId="55" xfId="0" applyNumberFormat="1" applyFont="1" applyFill="1" applyBorder="1"/>
    <xf numFmtId="3" fontId="30" fillId="0" borderId="56" xfId="0" applyNumberFormat="1" applyFont="1" applyFill="1" applyBorder="1"/>
    <xf numFmtId="0" fontId="41" fillId="0" borderId="25" xfId="0" applyFont="1" applyFill="1" applyBorder="1"/>
    <xf numFmtId="3" fontId="41" fillId="0" borderId="178" xfId="0" applyNumberFormat="1" applyFont="1" applyFill="1" applyBorder="1"/>
    <xf numFmtId="0" fontId="41" fillId="0" borderId="0" xfId="0" applyFont="1" applyFill="1"/>
    <xf numFmtId="1" fontId="28" fillId="0" borderId="0" xfId="0" applyNumberFormat="1" applyFont="1" applyFill="1"/>
    <xf numFmtId="4" fontId="28" fillId="0" borderId="0" xfId="0" applyNumberFormat="1" applyFont="1" applyFill="1"/>
    <xf numFmtId="3" fontId="28" fillId="0" borderId="0" xfId="0" applyNumberFormat="1" applyFont="1" applyFill="1"/>
    <xf numFmtId="0" fontId="41" fillId="0" borderId="30" xfId="0" applyFont="1" applyFill="1" applyBorder="1"/>
    <xf numFmtId="3" fontId="41" fillId="0" borderId="27" xfId="0" applyNumberFormat="1" applyFont="1" applyFill="1" applyBorder="1"/>
    <xf numFmtId="3" fontId="41" fillId="0" borderId="133" xfId="0" applyNumberFormat="1" applyFont="1" applyFill="1" applyBorder="1"/>
    <xf numFmtId="3" fontId="41" fillId="0" borderId="134" xfId="0" applyNumberFormat="1" applyFont="1" applyFill="1" applyBorder="1"/>
    <xf numFmtId="3" fontId="41" fillId="0" borderId="187" xfId="0" applyNumberFormat="1" applyFont="1" applyFill="1" applyBorder="1"/>
    <xf numFmtId="3" fontId="41" fillId="0" borderId="28" xfId="0" applyNumberFormat="1" applyFont="1" applyFill="1" applyBorder="1"/>
    <xf numFmtId="3" fontId="41" fillId="0" borderId="55" xfId="0" applyNumberFormat="1" applyFont="1" applyFill="1" applyBorder="1"/>
    <xf numFmtId="3" fontId="41" fillId="0" borderId="56" xfId="0" applyNumberFormat="1" applyFont="1" applyFill="1" applyBorder="1"/>
    <xf numFmtId="3" fontId="30" fillId="0" borderId="158" xfId="0" applyNumberFormat="1" applyFont="1" applyFill="1" applyBorder="1" applyAlignment="1"/>
    <xf numFmtId="3" fontId="30" fillId="0" borderId="155" xfId="0" applyNumberFormat="1" applyFont="1" applyFill="1" applyBorder="1" applyAlignment="1"/>
    <xf numFmtId="3" fontId="30" fillId="0" borderId="159" xfId="0" applyNumberFormat="1" applyFont="1" applyFill="1" applyBorder="1" applyAlignment="1"/>
    <xf numFmtId="3" fontId="30" fillId="0" borderId="14" xfId="0" applyNumberFormat="1" applyFont="1" applyFill="1" applyBorder="1"/>
    <xf numFmtId="0" fontId="30" fillId="0" borderId="157" xfId="0" applyFont="1" applyFill="1" applyBorder="1" applyAlignment="1">
      <alignment wrapText="1"/>
    </xf>
    <xf numFmtId="0" fontId="37" fillId="0" borderId="49" xfId="75" applyFont="1" applyFill="1" applyBorder="1" applyAlignment="1">
      <alignment vertical="center" wrapText="1"/>
    </xf>
    <xf numFmtId="3" fontId="21" fillId="0" borderId="147" xfId="54" applyNumberFormat="1" applyFont="1" applyFill="1" applyBorder="1" applyAlignment="1">
      <alignment horizontal="right"/>
    </xf>
    <xf numFmtId="3" fontId="28" fillId="0" borderId="130" xfId="0" applyNumberFormat="1" applyFont="1" applyFill="1" applyBorder="1" applyAlignment="1">
      <alignment vertical="center" wrapText="1"/>
    </xf>
    <xf numFmtId="3" fontId="28" fillId="0" borderId="188" xfId="0" applyNumberFormat="1" applyFont="1" applyFill="1" applyBorder="1" applyAlignment="1">
      <alignment vertical="center" wrapText="1"/>
    </xf>
    <xf numFmtId="3" fontId="30" fillId="0" borderId="174" xfId="0" applyNumberFormat="1" applyFont="1" applyFill="1" applyBorder="1"/>
    <xf numFmtId="3" fontId="30" fillId="0" borderId="172" xfId="0" applyNumberFormat="1" applyFont="1" applyFill="1" applyBorder="1"/>
    <xf numFmtId="3" fontId="30" fillId="0" borderId="175" xfId="0" applyNumberFormat="1" applyFont="1" applyFill="1" applyBorder="1"/>
    <xf numFmtId="3" fontId="30" fillId="0" borderId="189" xfId="0" applyNumberFormat="1" applyFont="1" applyFill="1" applyBorder="1"/>
    <xf numFmtId="3" fontId="30" fillId="0" borderId="190" xfId="0" applyNumberFormat="1" applyFont="1" applyFill="1" applyBorder="1"/>
    <xf numFmtId="3" fontId="30" fillId="0" borderId="191" xfId="0" applyNumberFormat="1" applyFont="1" applyFill="1" applyBorder="1"/>
    <xf numFmtId="3" fontId="41" fillId="0" borderId="26" xfId="0" applyNumberFormat="1" applyFont="1" applyFill="1" applyBorder="1" applyAlignment="1">
      <alignment vertical="center"/>
    </xf>
    <xf numFmtId="3" fontId="41" fillId="0" borderId="32" xfId="0" applyNumberFormat="1" applyFont="1" applyFill="1" applyBorder="1" applyAlignment="1">
      <alignment vertical="center"/>
    </xf>
    <xf numFmtId="0" fontId="41" fillId="0" borderId="30" xfId="0" applyFont="1" applyFill="1" applyBorder="1" applyAlignment="1">
      <alignment wrapText="1"/>
    </xf>
    <xf numFmtId="3" fontId="41" fillId="0" borderId="32" xfId="0" applyNumberFormat="1" applyFont="1" applyFill="1" applyBorder="1"/>
    <xf numFmtId="9" fontId="28" fillId="0" borderId="100" xfId="0" applyNumberFormat="1" applyFont="1" applyBorder="1" applyAlignment="1">
      <alignment horizontal="center" vertical="center" wrapText="1"/>
    </xf>
    <xf numFmtId="0" fontId="28" fillId="27" borderId="100" xfId="0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0" fontId="36" fillId="0" borderId="194" xfId="75" applyFont="1" applyFill="1" applyBorder="1" applyAlignment="1">
      <alignment horizontal="left" vertical="center"/>
    </xf>
    <xf numFmtId="0" fontId="36" fillId="0" borderId="193" xfId="75" applyFont="1" applyFill="1" applyBorder="1" applyAlignment="1">
      <alignment vertical="center" wrapText="1"/>
    </xf>
    <xf numFmtId="3" fontId="28" fillId="0" borderId="195" xfId="0" applyNumberFormat="1" applyFont="1" applyFill="1" applyBorder="1" applyAlignment="1">
      <alignment vertical="center" wrapText="1"/>
    </xf>
    <xf numFmtId="3" fontId="28" fillId="0" borderId="123" xfId="0" applyNumberFormat="1" applyFont="1" applyFill="1" applyBorder="1" applyAlignment="1">
      <alignment vertical="center" wrapText="1"/>
    </xf>
    <xf numFmtId="3" fontId="28" fillId="0" borderId="125" xfId="0" applyNumberFormat="1" applyFont="1" applyFill="1" applyBorder="1" applyAlignment="1">
      <alignment vertical="center" wrapText="1"/>
    </xf>
    <xf numFmtId="3" fontId="28" fillId="0" borderId="196" xfId="0" applyNumberFormat="1" applyFont="1" applyFill="1" applyBorder="1" applyAlignment="1">
      <alignment vertical="center" wrapText="1"/>
    </xf>
    <xf numFmtId="3" fontId="28" fillId="0" borderId="197" xfId="0" applyNumberFormat="1" applyFont="1" applyFill="1" applyBorder="1" applyAlignment="1">
      <alignment vertical="center" wrapText="1"/>
    </xf>
    <xf numFmtId="3" fontId="28" fillId="0" borderId="198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/>
    </xf>
    <xf numFmtId="0" fontId="35" fillId="0" borderId="44" xfId="75" applyFont="1" applyFill="1" applyBorder="1" applyAlignment="1">
      <alignment vertical="center" wrapText="1"/>
    </xf>
    <xf numFmtId="3" fontId="21" fillId="0" borderId="195" xfId="0" applyNumberFormat="1" applyFont="1" applyFill="1" applyBorder="1" applyAlignment="1">
      <alignment vertical="center" wrapText="1"/>
    </xf>
    <xf numFmtId="0" fontId="21" fillId="0" borderId="199" xfId="0" applyFont="1" applyFill="1" applyBorder="1" applyAlignment="1">
      <alignment vertical="center" wrapText="1"/>
    </xf>
    <xf numFmtId="3" fontId="30" fillId="0" borderId="69" xfId="0" applyNumberFormat="1" applyFont="1" applyFill="1" applyBorder="1"/>
    <xf numFmtId="49" fontId="21" fillId="0" borderId="30" xfId="0" applyNumberFormat="1" applyFont="1" applyFill="1" applyBorder="1" applyAlignment="1">
      <alignment horizontal="center" vertical="center" wrapText="1"/>
    </xf>
    <xf numFmtId="0" fontId="26" fillId="0" borderId="88" xfId="0" applyFont="1" applyFill="1" applyBorder="1" applyAlignment="1">
      <alignment vertical="center" wrapText="1"/>
    </xf>
    <xf numFmtId="0" fontId="32" fillId="0" borderId="30" xfId="0" applyFont="1" applyFill="1" applyBorder="1" applyAlignment="1">
      <alignment vertical="center" wrapText="1"/>
    </xf>
    <xf numFmtId="3" fontId="32" fillId="0" borderId="86" xfId="0" applyNumberFormat="1" applyFont="1" applyFill="1" applyBorder="1" applyAlignment="1">
      <alignment horizontal="right" vertical="center"/>
    </xf>
    <xf numFmtId="3" fontId="32" fillId="0" borderId="165" xfId="0" applyNumberFormat="1" applyFont="1" applyFill="1" applyBorder="1" applyAlignment="1">
      <alignment horizontal="right" vertical="center"/>
    </xf>
    <xf numFmtId="3" fontId="32" fillId="0" borderId="161" xfId="0" applyNumberFormat="1" applyFont="1" applyFill="1" applyBorder="1" applyAlignment="1">
      <alignment horizontal="right" vertical="center"/>
    </xf>
    <xf numFmtId="0" fontId="32" fillId="0" borderId="200" xfId="0" applyFont="1" applyFill="1" applyBorder="1" applyAlignment="1">
      <alignment vertical="center" wrapText="1"/>
    </xf>
    <xf numFmtId="3" fontId="32" fillId="0" borderId="78" xfId="0" applyNumberFormat="1" applyFont="1" applyFill="1" applyBorder="1" applyAlignment="1">
      <alignment horizontal="right" vertical="center"/>
    </xf>
    <xf numFmtId="3" fontId="32" fillId="0" borderId="182" xfId="0" applyNumberFormat="1" applyFont="1" applyFill="1" applyBorder="1" applyAlignment="1">
      <alignment horizontal="right" vertical="center"/>
    </xf>
    <xf numFmtId="3" fontId="32" fillId="0" borderId="179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vertical="center" wrapText="1"/>
    </xf>
    <xf numFmtId="3" fontId="32" fillId="0" borderId="65" xfId="0" applyNumberFormat="1" applyFont="1" applyFill="1" applyBorder="1" applyAlignment="1">
      <alignment horizontal="right" vertical="center"/>
    </xf>
    <xf numFmtId="3" fontId="32" fillId="0" borderId="46" xfId="0" applyNumberFormat="1" applyFont="1" applyFill="1" applyBorder="1" applyAlignment="1">
      <alignment horizontal="right" vertical="center"/>
    </xf>
    <xf numFmtId="3" fontId="32" fillId="0" borderId="48" xfId="0" applyNumberFormat="1" applyFont="1" applyFill="1" applyBorder="1" applyAlignment="1">
      <alignment horizontal="right" vertical="center"/>
    </xf>
    <xf numFmtId="3" fontId="32" fillId="0" borderId="47" xfId="0" applyNumberFormat="1" applyFont="1" applyFill="1" applyBorder="1" applyAlignment="1">
      <alignment horizontal="right" vertical="center"/>
    </xf>
    <xf numFmtId="3" fontId="21" fillId="0" borderId="147" xfId="0" applyNumberFormat="1" applyFont="1" applyFill="1" applyBorder="1" applyAlignment="1">
      <alignment wrapText="1"/>
    </xf>
    <xf numFmtId="3" fontId="21" fillId="0" borderId="146" xfId="54" applyNumberFormat="1" applyFont="1" applyFill="1" applyBorder="1" applyAlignment="1">
      <alignment horizontal="right"/>
    </xf>
    <xf numFmtId="3" fontId="21" fillId="0" borderId="144" xfId="54" applyNumberFormat="1" applyFont="1" applyFill="1" applyBorder="1" applyAlignment="1">
      <alignment horizontal="right"/>
    </xf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6" xfId="0" applyNumberFormat="1" applyFont="1" applyFill="1" applyBorder="1" applyAlignment="1">
      <alignment horizontal="center" vertical="center" wrapText="1"/>
    </xf>
    <xf numFmtId="3" fontId="28" fillId="0" borderId="84" xfId="0" applyNumberFormat="1" applyFont="1" applyFill="1" applyBorder="1" applyAlignment="1">
      <alignment horizontal="center" vertical="center" wrapText="1"/>
    </xf>
    <xf numFmtId="3" fontId="28" fillId="0" borderId="167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84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37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7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92" xfId="0" applyFont="1" applyFill="1" applyBorder="1" applyAlignment="1">
      <alignment horizontal="center" vertical="center"/>
    </xf>
    <xf numFmtId="0" fontId="28" fillId="0" borderId="193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41" xfId="54" applyNumberFormat="1" applyFont="1" applyFill="1" applyBorder="1" applyAlignment="1">
      <alignment horizontal="center" vertical="center" wrapText="1"/>
    </xf>
    <xf numFmtId="3" fontId="28" fillId="0" borderId="163" xfId="54" applyNumberFormat="1" applyFont="1" applyFill="1" applyBorder="1" applyAlignment="1">
      <alignment horizontal="center" vertical="center" wrapText="1"/>
    </xf>
    <xf numFmtId="3" fontId="28" fillId="0" borderId="124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8" xfId="54" applyNumberFormat="1" applyFont="1" applyFill="1" applyBorder="1" applyAlignment="1">
      <alignment horizontal="center" vertical="center" wrapText="1"/>
    </xf>
    <xf numFmtId="165" fontId="28" fillId="0" borderId="164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53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18" xfId="0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97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166" fontId="28" fillId="0" borderId="118" xfId="0" applyNumberFormat="1" applyFont="1" applyFill="1" applyBorder="1" applyAlignment="1">
      <alignment horizontal="center" vertical="center" wrapText="1"/>
    </xf>
    <xf numFmtId="166" fontId="28" fillId="0" borderId="119" xfId="0" applyNumberFormat="1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18" xfId="0" applyNumberFormat="1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horizontal="center" vertical="center" wrapText="1"/>
    </xf>
    <xf numFmtId="3" fontId="28" fillId="0" borderId="121" xfId="0" applyNumberFormat="1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0" xfId="0" applyNumberFormat="1" applyFont="1" applyFill="1" applyBorder="1" applyAlignment="1">
      <alignment horizontal="center" vertical="center" wrapText="1"/>
    </xf>
    <xf numFmtId="166" fontId="28" fillId="0" borderId="104" xfId="0" applyNumberFormat="1" applyFont="1" applyFill="1" applyBorder="1" applyAlignment="1">
      <alignment horizontal="center" vertical="center" wrapText="1"/>
    </xf>
    <xf numFmtId="166" fontId="28" fillId="0" borderId="101" xfId="0" applyNumberFormat="1" applyFont="1" applyFill="1" applyBorder="1" applyAlignment="1">
      <alignment horizontal="center" vertical="center" wrapText="1"/>
    </xf>
    <xf numFmtId="166" fontId="28" fillId="0" borderId="103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Fill="1" applyBorder="1" applyAlignment="1">
      <alignment horizontal="center" vertical="center" shrinkToFit="1"/>
    </xf>
    <xf numFmtId="0" fontId="26" fillId="0" borderId="79" xfId="0" applyFont="1" applyFill="1" applyBorder="1" applyAlignment="1">
      <alignment horizontal="left" vertical="center" wrapText="1"/>
    </xf>
    <xf numFmtId="0" fontId="26" fillId="0" borderId="88" xfId="0" applyFont="1" applyFill="1" applyBorder="1" applyAlignment="1">
      <alignment horizontal="left" vertical="center" wrapText="1"/>
    </xf>
    <xf numFmtId="0" fontId="32" fillId="0" borderId="104" xfId="0" applyFont="1" applyFill="1" applyBorder="1" applyAlignment="1">
      <alignment horizontal="center" vertical="center" wrapText="1"/>
    </xf>
    <xf numFmtId="0" fontId="32" fillId="0" borderId="101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 vertical="center" wrapText="1"/>
    </xf>
  </cellXfs>
  <cellStyles count="93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3.&#233;vi%20koncepci&#243;\IV.m&#243;dos&#237;t&#225;s%202023.12.31-ig\Ei.%20m&#243;d.%202023.12.31-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2021.%20&#233;vi%20koncepci&#24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9.&#233;vi%20kv\2019%20&#233;vi%20k&#246;lts&#233;gvet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/>
      <sheetData sheetId="1">
        <row r="18">
          <cell r="J18">
            <v>15</v>
          </cell>
        </row>
        <row r="19">
          <cell r="I19">
            <v>-15</v>
          </cell>
        </row>
      </sheetData>
      <sheetData sheetId="2">
        <row r="5">
          <cell r="E5">
            <v>499</v>
          </cell>
          <cell r="F5">
            <v>65</v>
          </cell>
        </row>
        <row r="6">
          <cell r="E6">
            <v>46</v>
          </cell>
          <cell r="F6">
            <v>6</v>
          </cell>
        </row>
        <row r="7">
          <cell r="E7">
            <v>113</v>
          </cell>
          <cell r="F7">
            <v>15</v>
          </cell>
        </row>
        <row r="8">
          <cell r="E8">
            <v>915</v>
          </cell>
          <cell r="F8">
            <v>119</v>
          </cell>
        </row>
        <row r="9">
          <cell r="E9">
            <v>500</v>
          </cell>
          <cell r="F9">
            <v>65</v>
          </cell>
        </row>
        <row r="10">
          <cell r="E10">
            <v>355</v>
          </cell>
          <cell r="F10">
            <v>46</v>
          </cell>
        </row>
        <row r="11">
          <cell r="I11">
            <v>251</v>
          </cell>
        </row>
        <row r="12">
          <cell r="W12">
            <v>198</v>
          </cell>
        </row>
        <row r="13">
          <cell r="X13">
            <v>53</v>
          </cell>
        </row>
        <row r="14">
          <cell r="E14">
            <v>84</v>
          </cell>
        </row>
        <row r="15">
          <cell r="E15">
            <v>23</v>
          </cell>
        </row>
        <row r="16">
          <cell r="E16">
            <v>-107</v>
          </cell>
        </row>
        <row r="17">
          <cell r="G17">
            <v>73</v>
          </cell>
        </row>
        <row r="18">
          <cell r="G18">
            <v>-73</v>
          </cell>
        </row>
        <row r="19">
          <cell r="K19">
            <v>1</v>
          </cell>
        </row>
        <row r="20">
          <cell r="Q20">
            <v>13</v>
          </cell>
        </row>
        <row r="21">
          <cell r="Q21">
            <v>4</v>
          </cell>
        </row>
        <row r="22">
          <cell r="I22">
            <v>-18</v>
          </cell>
        </row>
        <row r="23">
          <cell r="G23">
            <v>140</v>
          </cell>
        </row>
        <row r="24">
          <cell r="W24">
            <v>140</v>
          </cell>
        </row>
        <row r="25">
          <cell r="G25">
            <v>19</v>
          </cell>
        </row>
        <row r="26">
          <cell r="H26">
            <v>-19</v>
          </cell>
        </row>
        <row r="27">
          <cell r="E27">
            <v>268</v>
          </cell>
        </row>
        <row r="28">
          <cell r="E28">
            <v>72</v>
          </cell>
        </row>
        <row r="29">
          <cell r="K29">
            <v>9</v>
          </cell>
        </row>
        <row r="30">
          <cell r="K30">
            <v>-9</v>
          </cell>
        </row>
        <row r="31">
          <cell r="W31">
            <v>340</v>
          </cell>
        </row>
        <row r="32">
          <cell r="H32">
            <v>6</v>
          </cell>
        </row>
        <row r="33">
          <cell r="H33">
            <v>-6</v>
          </cell>
        </row>
        <row r="34">
          <cell r="K34">
            <v>1</v>
          </cell>
        </row>
        <row r="35">
          <cell r="W35">
            <v>1</v>
          </cell>
        </row>
        <row r="36">
          <cell r="E36">
            <v>123</v>
          </cell>
        </row>
        <row r="37">
          <cell r="E37">
            <v>12</v>
          </cell>
        </row>
        <row r="38">
          <cell r="E38">
            <v>11</v>
          </cell>
        </row>
        <row r="39">
          <cell r="E39">
            <v>281</v>
          </cell>
        </row>
        <row r="40">
          <cell r="W40">
            <v>179</v>
          </cell>
        </row>
        <row r="41">
          <cell r="X41">
            <v>48</v>
          </cell>
        </row>
        <row r="42">
          <cell r="W42">
            <v>200</v>
          </cell>
        </row>
        <row r="43">
          <cell r="E43">
            <v>60</v>
          </cell>
        </row>
        <row r="44">
          <cell r="E44">
            <v>654</v>
          </cell>
        </row>
        <row r="45">
          <cell r="E45">
            <v>-681</v>
          </cell>
        </row>
        <row r="46">
          <cell r="W46">
            <v>25</v>
          </cell>
        </row>
        <row r="47">
          <cell r="X47">
            <v>8</v>
          </cell>
        </row>
        <row r="48">
          <cell r="I48">
            <v>94</v>
          </cell>
        </row>
        <row r="50">
          <cell r="E50">
            <v>-2095</v>
          </cell>
        </row>
        <row r="52">
          <cell r="E52">
            <v>572</v>
          </cell>
          <cell r="F52">
            <v>74</v>
          </cell>
        </row>
        <row r="53">
          <cell r="E53">
            <v>46</v>
          </cell>
          <cell r="F53">
            <v>6</v>
          </cell>
        </row>
        <row r="54">
          <cell r="E54">
            <v>117</v>
          </cell>
          <cell r="F54">
            <v>15</v>
          </cell>
        </row>
        <row r="55">
          <cell r="E55">
            <v>827</v>
          </cell>
          <cell r="F55">
            <v>108</v>
          </cell>
        </row>
        <row r="56">
          <cell r="E56">
            <v>437</v>
          </cell>
          <cell r="F56">
            <v>57</v>
          </cell>
        </row>
        <row r="57">
          <cell r="E57">
            <v>389</v>
          </cell>
          <cell r="F57">
            <v>50</v>
          </cell>
        </row>
        <row r="58">
          <cell r="E58">
            <v>931</v>
          </cell>
        </row>
        <row r="59">
          <cell r="E59">
            <v>731</v>
          </cell>
        </row>
        <row r="60">
          <cell r="E60">
            <v>150</v>
          </cell>
        </row>
        <row r="61">
          <cell r="E61">
            <v>300</v>
          </cell>
        </row>
        <row r="62">
          <cell r="E62">
            <v>750</v>
          </cell>
        </row>
        <row r="63">
          <cell r="E63">
            <v>731</v>
          </cell>
        </row>
        <row r="64">
          <cell r="E64">
            <v>-931</v>
          </cell>
        </row>
        <row r="65">
          <cell r="E65">
            <v>-732</v>
          </cell>
        </row>
        <row r="66">
          <cell r="E66">
            <v>-148</v>
          </cell>
        </row>
        <row r="67">
          <cell r="E67">
            <v>-300</v>
          </cell>
        </row>
        <row r="68">
          <cell r="E68">
            <v>-750</v>
          </cell>
        </row>
        <row r="69">
          <cell r="E69">
            <v>-731</v>
          </cell>
        </row>
        <row r="70">
          <cell r="E70">
            <v>91</v>
          </cell>
        </row>
        <row r="71">
          <cell r="E71">
            <v>-91</v>
          </cell>
        </row>
        <row r="72">
          <cell r="E72">
            <v>3</v>
          </cell>
        </row>
        <row r="73">
          <cell r="G73">
            <v>-3</v>
          </cell>
        </row>
        <row r="74">
          <cell r="E74">
            <v>1131</v>
          </cell>
        </row>
        <row r="75">
          <cell r="W75">
            <v>1131</v>
          </cell>
        </row>
        <row r="76">
          <cell r="E76">
            <v>32</v>
          </cell>
        </row>
        <row r="77">
          <cell r="E77">
            <v>-32</v>
          </cell>
        </row>
        <row r="78">
          <cell r="G78">
            <v>6</v>
          </cell>
        </row>
        <row r="79">
          <cell r="G79">
            <v>20</v>
          </cell>
        </row>
        <row r="80">
          <cell r="Q80">
            <v>10</v>
          </cell>
        </row>
        <row r="81">
          <cell r="Q81">
            <v>3</v>
          </cell>
        </row>
        <row r="82">
          <cell r="I82">
            <v>-39</v>
          </cell>
        </row>
        <row r="83">
          <cell r="E83">
            <v>410</v>
          </cell>
        </row>
        <row r="84">
          <cell r="E84">
            <v>-410</v>
          </cell>
        </row>
        <row r="85">
          <cell r="K85">
            <v>36</v>
          </cell>
        </row>
        <row r="86">
          <cell r="K86">
            <v>-36</v>
          </cell>
        </row>
        <row r="87">
          <cell r="E87">
            <v>13</v>
          </cell>
        </row>
        <row r="88">
          <cell r="E88">
            <v>147</v>
          </cell>
        </row>
        <row r="89">
          <cell r="H89">
            <v>6</v>
          </cell>
        </row>
        <row r="90">
          <cell r="I90">
            <v>-109</v>
          </cell>
        </row>
        <row r="91">
          <cell r="J91">
            <v>-57</v>
          </cell>
        </row>
        <row r="92">
          <cell r="E92">
            <v>65</v>
          </cell>
        </row>
        <row r="93">
          <cell r="E93">
            <v>806</v>
          </cell>
        </row>
        <row r="94">
          <cell r="E94">
            <v>-763</v>
          </cell>
        </row>
        <row r="95">
          <cell r="W95">
            <v>31</v>
          </cell>
        </row>
        <row r="96">
          <cell r="W96">
            <v>69</v>
          </cell>
        </row>
        <row r="97">
          <cell r="X97">
            <v>8</v>
          </cell>
        </row>
        <row r="98">
          <cell r="E98">
            <v>51</v>
          </cell>
        </row>
        <row r="99">
          <cell r="E99">
            <v>11</v>
          </cell>
        </row>
        <row r="100">
          <cell r="E100">
            <v>398</v>
          </cell>
        </row>
        <row r="101">
          <cell r="I101">
            <v>115</v>
          </cell>
        </row>
        <row r="102">
          <cell r="K102">
            <v>-297</v>
          </cell>
        </row>
        <row r="103">
          <cell r="W103">
            <v>219</v>
          </cell>
        </row>
        <row r="104">
          <cell r="X104">
            <v>59</v>
          </cell>
        </row>
        <row r="105">
          <cell r="J105">
            <v>246</v>
          </cell>
        </row>
        <row r="106">
          <cell r="W106">
            <v>194</v>
          </cell>
        </row>
        <row r="107">
          <cell r="X107">
            <v>52</v>
          </cell>
        </row>
        <row r="108">
          <cell r="E108">
            <v>79</v>
          </cell>
        </row>
        <row r="109">
          <cell r="E109">
            <v>-79</v>
          </cell>
        </row>
        <row r="110">
          <cell r="E110">
            <v>998</v>
          </cell>
        </row>
        <row r="111">
          <cell r="E111">
            <v>-998</v>
          </cell>
        </row>
        <row r="112">
          <cell r="Q112">
            <v>458</v>
          </cell>
        </row>
        <row r="113">
          <cell r="Q113">
            <v>124</v>
          </cell>
        </row>
        <row r="114">
          <cell r="E114">
            <v>-582</v>
          </cell>
        </row>
        <row r="115">
          <cell r="Q115">
            <v>458</v>
          </cell>
        </row>
        <row r="116">
          <cell r="Q116">
            <v>124</v>
          </cell>
        </row>
        <row r="117">
          <cell r="E117">
            <v>-582</v>
          </cell>
        </row>
        <row r="118">
          <cell r="I118">
            <v>801</v>
          </cell>
        </row>
        <row r="119">
          <cell r="K119">
            <v>-427</v>
          </cell>
        </row>
        <row r="120">
          <cell r="W120">
            <v>224</v>
          </cell>
        </row>
        <row r="121">
          <cell r="J121">
            <v>-150</v>
          </cell>
        </row>
        <row r="122">
          <cell r="I122">
            <v>-6</v>
          </cell>
        </row>
        <row r="124">
          <cell r="E124">
            <v>383</v>
          </cell>
        </row>
        <row r="125">
          <cell r="E125">
            <v>7</v>
          </cell>
        </row>
        <row r="126">
          <cell r="E126">
            <v>425</v>
          </cell>
        </row>
        <row r="127">
          <cell r="K127">
            <v>-480</v>
          </cell>
        </row>
        <row r="128">
          <cell r="I128">
            <v>-337</v>
          </cell>
        </row>
        <row r="130">
          <cell r="E130">
            <v>542</v>
          </cell>
          <cell r="F130">
            <v>71</v>
          </cell>
        </row>
        <row r="131">
          <cell r="E131">
            <v>46</v>
          </cell>
          <cell r="F131">
            <v>6</v>
          </cell>
        </row>
        <row r="132">
          <cell r="E132">
            <v>117</v>
          </cell>
          <cell r="F132">
            <v>15</v>
          </cell>
        </row>
        <row r="133">
          <cell r="E133">
            <v>924</v>
          </cell>
          <cell r="F133">
            <v>120</v>
          </cell>
        </row>
        <row r="134">
          <cell r="E134">
            <v>441</v>
          </cell>
          <cell r="F134">
            <v>57</v>
          </cell>
        </row>
        <row r="135">
          <cell r="E135">
            <v>447</v>
          </cell>
          <cell r="F135">
            <v>58</v>
          </cell>
        </row>
        <row r="136">
          <cell r="G136">
            <v>115</v>
          </cell>
        </row>
        <row r="137">
          <cell r="Q137">
            <v>71</v>
          </cell>
        </row>
        <row r="138">
          <cell r="Q138">
            <v>19</v>
          </cell>
        </row>
        <row r="139">
          <cell r="I139">
            <v>-205</v>
          </cell>
        </row>
        <row r="140">
          <cell r="I140">
            <v>91</v>
          </cell>
        </row>
        <row r="141">
          <cell r="I141">
            <v>-91</v>
          </cell>
        </row>
        <row r="142">
          <cell r="E142">
            <v>67</v>
          </cell>
        </row>
        <row r="143">
          <cell r="E143">
            <v>401</v>
          </cell>
        </row>
        <row r="144">
          <cell r="E144">
            <v>-469</v>
          </cell>
        </row>
        <row r="145">
          <cell r="G145">
            <v>66</v>
          </cell>
        </row>
        <row r="146">
          <cell r="I146">
            <v>-66</v>
          </cell>
        </row>
        <row r="147">
          <cell r="H147">
            <v>6</v>
          </cell>
        </row>
        <row r="148">
          <cell r="H148">
            <v>-6</v>
          </cell>
        </row>
        <row r="149">
          <cell r="I149">
            <v>155</v>
          </cell>
        </row>
        <row r="150">
          <cell r="J150">
            <v>-155</v>
          </cell>
        </row>
        <row r="151">
          <cell r="Q151">
            <v>18</v>
          </cell>
        </row>
        <row r="152">
          <cell r="Q152">
            <v>-18</v>
          </cell>
        </row>
        <row r="153">
          <cell r="E153">
            <v>65</v>
          </cell>
        </row>
        <row r="154">
          <cell r="E154">
            <v>272</v>
          </cell>
        </row>
        <row r="155">
          <cell r="E155">
            <v>-336</v>
          </cell>
        </row>
        <row r="156">
          <cell r="K156">
            <v>45</v>
          </cell>
        </row>
        <row r="157">
          <cell r="W157">
            <v>35</v>
          </cell>
        </row>
        <row r="158">
          <cell r="X158">
            <v>10</v>
          </cell>
        </row>
        <row r="159">
          <cell r="K159">
            <v>3</v>
          </cell>
        </row>
        <row r="160">
          <cell r="J160">
            <v>-3</v>
          </cell>
        </row>
        <row r="161">
          <cell r="E161">
            <v>1087</v>
          </cell>
        </row>
        <row r="162">
          <cell r="W162">
            <v>1087</v>
          </cell>
        </row>
        <row r="163">
          <cell r="E163">
            <v>139</v>
          </cell>
        </row>
        <row r="164">
          <cell r="K164">
            <v>30</v>
          </cell>
        </row>
        <row r="165">
          <cell r="E165">
            <v>160</v>
          </cell>
        </row>
        <row r="166">
          <cell r="W166">
            <v>328</v>
          </cell>
        </row>
        <row r="167">
          <cell r="W167">
            <v>177</v>
          </cell>
        </row>
        <row r="168">
          <cell r="X168">
            <v>48</v>
          </cell>
        </row>
        <row r="169">
          <cell r="K169">
            <v>225</v>
          </cell>
        </row>
        <row r="170">
          <cell r="I170">
            <v>239</v>
          </cell>
        </row>
        <row r="171">
          <cell r="W171">
            <v>188</v>
          </cell>
        </row>
        <row r="172">
          <cell r="X172">
            <v>51</v>
          </cell>
        </row>
        <row r="173">
          <cell r="E173">
            <v>9</v>
          </cell>
        </row>
        <row r="174">
          <cell r="G174">
            <v>-9</v>
          </cell>
        </row>
        <row r="175">
          <cell r="I175">
            <v>10</v>
          </cell>
        </row>
        <row r="176">
          <cell r="K176">
            <v>-10</v>
          </cell>
        </row>
        <row r="177">
          <cell r="I177">
            <v>3</v>
          </cell>
        </row>
        <row r="178">
          <cell r="I178">
            <v>1</v>
          </cell>
        </row>
        <row r="179">
          <cell r="I179">
            <v>4</v>
          </cell>
        </row>
        <row r="180">
          <cell r="I180">
            <v>4</v>
          </cell>
        </row>
        <row r="181">
          <cell r="I181">
            <v>4</v>
          </cell>
        </row>
        <row r="182">
          <cell r="I182">
            <v>-3</v>
          </cell>
        </row>
        <row r="183">
          <cell r="I183">
            <v>-1</v>
          </cell>
        </row>
        <row r="184">
          <cell r="I184">
            <v>-4</v>
          </cell>
        </row>
        <row r="185">
          <cell r="I185">
            <v>-4</v>
          </cell>
        </row>
        <row r="186">
          <cell r="I186">
            <v>-4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/>
      <sheetData sheetId="4">
        <row r="9">
          <cell r="E9">
            <v>0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I2">
            <v>86605</v>
          </cell>
        </row>
        <row r="11">
          <cell r="C11">
            <v>0</v>
          </cell>
        </row>
      </sheetData>
      <sheetData sheetId="1">
        <row r="7">
          <cell r="L7">
            <v>147398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6"/>
  <sheetViews>
    <sheetView zoomScaleNormal="100" workbookViewId="0">
      <selection activeCell="D2" sqref="D2"/>
    </sheetView>
  </sheetViews>
  <sheetFormatPr defaultColWidth="9.140625" defaultRowHeight="12.75" x14ac:dyDescent="0.2"/>
  <cols>
    <col min="1" max="1" width="37.7109375" style="560" customWidth="1"/>
    <col min="2" max="2" width="13.7109375" style="638" customWidth="1"/>
    <col min="3" max="3" width="11.28515625" style="560" customWidth="1"/>
    <col min="4" max="4" width="13.7109375" style="560" customWidth="1"/>
    <col min="5" max="5" width="8" style="560" customWidth="1"/>
    <col min="6" max="6" width="37.7109375" style="560" customWidth="1"/>
    <col min="7" max="7" width="12.7109375" style="638" customWidth="1"/>
    <col min="8" max="8" width="11.28515625" style="560" customWidth="1"/>
    <col min="9" max="9" width="13" style="560" customWidth="1"/>
    <col min="10" max="10" width="7.85546875" style="560" customWidth="1"/>
    <col min="11" max="16384" width="9.140625" style="560"/>
  </cols>
  <sheetData>
    <row r="1" spans="1:11" ht="52.9" customHeight="1" x14ac:dyDescent="0.2">
      <c r="A1" s="106" t="s">
        <v>20</v>
      </c>
      <c r="B1" s="774" t="s">
        <v>395</v>
      </c>
      <c r="C1" s="775" t="s">
        <v>377</v>
      </c>
      <c r="D1" s="462" t="s">
        <v>401</v>
      </c>
      <c r="E1" s="462" t="s">
        <v>272</v>
      </c>
      <c r="F1" s="463" t="s">
        <v>47</v>
      </c>
      <c r="G1" s="774" t="s">
        <v>395</v>
      </c>
      <c r="H1" s="775" t="s">
        <v>377</v>
      </c>
      <c r="I1" s="462" t="s">
        <v>401</v>
      </c>
      <c r="J1" s="109" t="s">
        <v>272</v>
      </c>
    </row>
    <row r="2" spans="1:11" ht="16.149999999999999" customHeight="1" x14ac:dyDescent="0.2">
      <c r="A2" s="561" t="s">
        <v>352</v>
      </c>
      <c r="B2" s="642">
        <f>+'1.1.SZ.TÁBL. BEV - KIAD'!I7</f>
        <v>286065</v>
      </c>
      <c r="C2" s="562">
        <f>+'1.1.SZ.TÁBL. BEV - KIAD'!J7</f>
        <v>6279</v>
      </c>
      <c r="D2" s="563">
        <f>+'1.1.SZ.TÁBL. BEV - KIAD'!K7</f>
        <v>292344</v>
      </c>
      <c r="E2" s="564">
        <f>+D2/B2</f>
        <v>1.0219495569188821</v>
      </c>
      <c r="F2" s="565" t="s">
        <v>33</v>
      </c>
      <c r="G2" s="642">
        <f>+'1.1.SZ.TÁBL. BEV - KIAD'!I52</f>
        <v>165769</v>
      </c>
      <c r="H2" s="562">
        <f>+'1.1.SZ.TÁBL. BEV - KIAD'!J52</f>
        <v>8947</v>
      </c>
      <c r="I2" s="563">
        <f>+'1.1.SZ.TÁBL. BEV - KIAD'!K52</f>
        <v>174716</v>
      </c>
      <c r="J2" s="566">
        <f>+I2/G2</f>
        <v>1.0539726969457499</v>
      </c>
    </row>
    <row r="3" spans="1:11" ht="27" customHeight="1" x14ac:dyDescent="0.2">
      <c r="A3" s="567" t="s">
        <v>51</v>
      </c>
      <c r="B3" s="568">
        <f>+'1.1.SZ.TÁBL. BEV - KIAD'!I22</f>
        <v>23471</v>
      </c>
      <c r="C3" s="569">
        <f>+'1.1.SZ.TÁBL. BEV - KIAD'!J22</f>
        <v>5103</v>
      </c>
      <c r="D3" s="570">
        <f>+'1.1.SZ.TÁBL. BEV - KIAD'!K22</f>
        <v>28574</v>
      </c>
      <c r="E3" s="564">
        <f>+D3/B3</f>
        <v>1.2174172382940651</v>
      </c>
      <c r="F3" s="682" t="s">
        <v>342</v>
      </c>
      <c r="G3" s="648">
        <f>+'1.1.SZ.TÁBL. BEV - KIAD'!I53</f>
        <v>25282</v>
      </c>
      <c r="H3" s="572">
        <f>+'1.1.SZ.TÁBL. BEV - KIAD'!J53</f>
        <v>953</v>
      </c>
      <c r="I3" s="570">
        <f>+'1.1.SZ.TÁBL. BEV - KIAD'!K53</f>
        <v>26235</v>
      </c>
      <c r="J3" s="566">
        <f t="shared" ref="J3:J7" si="0">+I3/G3</f>
        <v>1.0376948026263746</v>
      </c>
    </row>
    <row r="4" spans="1:11" ht="16.149999999999999" customHeight="1" x14ac:dyDescent="0.2">
      <c r="A4" s="567" t="s">
        <v>340</v>
      </c>
      <c r="B4" s="573"/>
      <c r="C4" s="574"/>
      <c r="D4" s="570"/>
      <c r="E4" s="564"/>
      <c r="F4" s="571" t="s">
        <v>52</v>
      </c>
      <c r="G4" s="568">
        <f>+'1.1.SZ.TÁBL. BEV - KIAD'!I88</f>
        <v>104772</v>
      </c>
      <c r="H4" s="569">
        <f>+'1.1.SZ.TÁBL. BEV - KIAD'!J88</f>
        <v>198</v>
      </c>
      <c r="I4" s="570">
        <f>+'1.1.SZ.TÁBL. BEV - KIAD'!K88</f>
        <v>104970</v>
      </c>
      <c r="J4" s="566">
        <f t="shared" si="0"/>
        <v>1.001889817890276</v>
      </c>
    </row>
    <row r="5" spans="1:11" ht="16.149999999999999" customHeight="1" x14ac:dyDescent="0.2">
      <c r="A5" s="567" t="s">
        <v>341</v>
      </c>
      <c r="B5" s="573">
        <f>+'1.1.SZ.TÁBL. BEV - KIAD'!I29</f>
        <v>45544</v>
      </c>
      <c r="C5" s="574">
        <f>+'1.1.SZ.TÁBL. BEV - KIAD'!J29</f>
        <v>0</v>
      </c>
      <c r="D5" s="570">
        <f>+'1.1.SZ.TÁBL. BEV - KIAD'!K29</f>
        <v>45544</v>
      </c>
      <c r="E5" s="564">
        <f>+D5/B5</f>
        <v>1</v>
      </c>
      <c r="F5" s="575" t="s">
        <v>343</v>
      </c>
      <c r="G5" s="573"/>
      <c r="H5" s="574"/>
      <c r="I5" s="570"/>
      <c r="J5" s="566"/>
    </row>
    <row r="6" spans="1:11" ht="16.149999999999999" customHeight="1" x14ac:dyDescent="0.2">
      <c r="A6" s="567"/>
      <c r="B6" s="573"/>
      <c r="C6" s="574"/>
      <c r="D6" s="570"/>
      <c r="E6" s="576"/>
      <c r="F6" s="571" t="s">
        <v>91</v>
      </c>
      <c r="G6" s="568">
        <f>+'1.1.SZ.TÁBL. BEV - KIAD'!I89+'1.1.SZ.TÁBL. BEV - KIAD'!I91</f>
        <v>25134</v>
      </c>
      <c r="H6" s="568">
        <f>+'1.1.SZ.TÁBL. BEV - KIAD'!J89+'1.1.SZ.TÁBL. BEV - KIAD'!J91</f>
        <v>0</v>
      </c>
      <c r="I6" s="568">
        <f>+'1.1.SZ.TÁBL. BEV - KIAD'!K89+'1.1.SZ.TÁBL. BEV - KIAD'!K91</f>
        <v>25134</v>
      </c>
      <c r="J6" s="566">
        <f t="shared" si="0"/>
        <v>1</v>
      </c>
    </row>
    <row r="7" spans="1:11" ht="16.149999999999999" customHeight="1" x14ac:dyDescent="0.2">
      <c r="A7" s="567"/>
      <c r="B7" s="573"/>
      <c r="C7" s="574"/>
      <c r="D7" s="570"/>
      <c r="E7" s="576"/>
      <c r="F7" s="575" t="s">
        <v>240</v>
      </c>
      <c r="G7" s="568">
        <f>+'1.1.SZ.TÁBL. BEV - KIAD'!I92</f>
        <v>32686</v>
      </c>
      <c r="H7" s="569">
        <f>+'1.1.SZ.TÁBL. BEV - KIAD'!J92</f>
        <v>0</v>
      </c>
      <c r="I7" s="570">
        <f>+'1.1.SZ.TÁBL. BEV - KIAD'!K92</f>
        <v>32686</v>
      </c>
      <c r="J7" s="566">
        <f t="shared" si="0"/>
        <v>1</v>
      </c>
    </row>
    <row r="8" spans="1:11" ht="16.149999999999999" customHeight="1" x14ac:dyDescent="0.2">
      <c r="A8" s="577"/>
      <c r="B8" s="643"/>
      <c r="C8" s="578"/>
      <c r="D8" s="579"/>
      <c r="E8" s="580"/>
      <c r="F8" s="581"/>
      <c r="G8" s="649"/>
      <c r="H8" s="582"/>
      <c r="I8" s="579"/>
      <c r="J8" s="566"/>
    </row>
    <row r="9" spans="1:11" ht="16.149999999999999" customHeight="1" x14ac:dyDescent="0.2">
      <c r="A9" s="110" t="s">
        <v>56</v>
      </c>
      <c r="B9" s="644">
        <f t="shared" ref="B9" si="1">SUM(B2:B8)</f>
        <v>355080</v>
      </c>
      <c r="C9" s="111">
        <f t="shared" ref="C9:D9" si="2">SUM(C2:C8)</f>
        <v>11382</v>
      </c>
      <c r="D9" s="583">
        <f t="shared" si="2"/>
        <v>366462</v>
      </c>
      <c r="E9" s="584">
        <f>+D9/B9</f>
        <v>1.032054748225752</v>
      </c>
      <c r="F9" s="464" t="s">
        <v>58</v>
      </c>
      <c r="G9" s="644">
        <f>SUM(G2:G8)</f>
        <v>353643</v>
      </c>
      <c r="H9" s="111">
        <f>SUM(H2:H8)</f>
        <v>10098</v>
      </c>
      <c r="I9" s="583">
        <f>SUM(I2:I8)</f>
        <v>363741</v>
      </c>
      <c r="J9" s="585">
        <f>+I9/G9</f>
        <v>1.0285542199336619</v>
      </c>
    </row>
    <row r="10" spans="1:11" ht="16.149999999999999" customHeight="1" x14ac:dyDescent="0.2">
      <c r="A10" s="113"/>
      <c r="B10" s="645"/>
      <c r="C10" s="114"/>
      <c r="D10" s="586"/>
      <c r="E10" s="587"/>
      <c r="F10" s="465"/>
      <c r="G10" s="645"/>
      <c r="H10" s="114"/>
      <c r="I10" s="586"/>
      <c r="J10" s="588"/>
    </row>
    <row r="11" spans="1:11" ht="16.149999999999999" customHeight="1" x14ac:dyDescent="0.2">
      <c r="A11" s="561" t="s">
        <v>353</v>
      </c>
      <c r="B11" s="642"/>
      <c r="C11" s="562"/>
      <c r="D11" s="563"/>
      <c r="E11" s="564"/>
      <c r="F11" s="565" t="s">
        <v>53</v>
      </c>
      <c r="G11" s="650">
        <f>+'1.1.SZ.TÁBL. BEV - KIAD'!I104</f>
        <v>1437</v>
      </c>
      <c r="H11" s="589">
        <f>+'1.1.SZ.TÁBL. BEV - KIAD'!J100+'1.1.SZ.TÁBL. BEV - KIAD'!J103</f>
        <v>1284</v>
      </c>
      <c r="I11" s="563">
        <f>+'1.1.SZ.TÁBL. BEV - KIAD'!K104</f>
        <v>2721</v>
      </c>
      <c r="J11" s="566">
        <f t="shared" ref="J11" si="3">+I11/G11</f>
        <v>1.8935281837160751</v>
      </c>
      <c r="K11" s="590"/>
    </row>
    <row r="12" spans="1:11" ht="16.149999999999999" customHeight="1" x14ac:dyDescent="0.2">
      <c r="A12" s="591" t="s">
        <v>354</v>
      </c>
      <c r="B12" s="568"/>
      <c r="C12" s="569"/>
      <c r="D12" s="570"/>
      <c r="E12" s="564"/>
      <c r="F12" s="571" t="s">
        <v>54</v>
      </c>
      <c r="G12" s="651"/>
      <c r="H12" s="592"/>
      <c r="I12" s="570"/>
      <c r="J12" s="593"/>
      <c r="K12" s="590"/>
    </row>
    <row r="13" spans="1:11" ht="16.149999999999999" customHeight="1" x14ac:dyDescent="0.2">
      <c r="A13" s="567" t="s">
        <v>355</v>
      </c>
      <c r="B13" s="568"/>
      <c r="C13" s="569"/>
      <c r="D13" s="570"/>
      <c r="E13" s="576"/>
      <c r="F13" s="571" t="s">
        <v>93</v>
      </c>
      <c r="G13" s="651"/>
      <c r="H13" s="592"/>
      <c r="I13" s="570"/>
      <c r="J13" s="593"/>
      <c r="K13" s="590"/>
    </row>
    <row r="14" spans="1:11" ht="16.149999999999999" customHeight="1" x14ac:dyDescent="0.2">
      <c r="A14" s="567"/>
      <c r="B14" s="573"/>
      <c r="C14" s="574"/>
      <c r="D14" s="570"/>
      <c r="E14" s="576"/>
      <c r="F14" s="571"/>
      <c r="G14" s="651"/>
      <c r="H14" s="592"/>
      <c r="I14" s="570"/>
      <c r="J14" s="593"/>
      <c r="K14" s="590"/>
    </row>
    <row r="15" spans="1:11" ht="16.149999999999999" customHeight="1" x14ac:dyDescent="0.2">
      <c r="A15" s="594"/>
      <c r="B15" s="595"/>
      <c r="C15" s="596"/>
      <c r="D15" s="579"/>
      <c r="E15" s="580"/>
      <c r="F15" s="597"/>
      <c r="G15" s="652"/>
      <c r="H15" s="598"/>
      <c r="I15" s="579"/>
      <c r="J15" s="599"/>
    </row>
    <row r="16" spans="1:11" ht="16.149999999999999" customHeight="1" thickBot="1" x14ac:dyDescent="0.25">
      <c r="A16" s="107" t="s">
        <v>57</v>
      </c>
      <c r="B16" s="646">
        <f t="shared" ref="B16" si="4">SUM(B11:B15)</f>
        <v>0</v>
      </c>
      <c r="C16" s="108">
        <f t="shared" ref="C16:D16" si="5">SUM(C11:C15)</f>
        <v>0</v>
      </c>
      <c r="D16" s="600">
        <f t="shared" si="5"/>
        <v>0</v>
      </c>
      <c r="E16" s="584"/>
      <c r="F16" s="466" t="s">
        <v>59</v>
      </c>
      <c r="G16" s="653">
        <f t="shared" ref="G16" si="6">SUM(G11:G15)</f>
        <v>1437</v>
      </c>
      <c r="H16" s="490">
        <f t="shared" ref="H16:I16" si="7">SUM(H11:H15)</f>
        <v>1284</v>
      </c>
      <c r="I16" s="600">
        <f t="shared" si="7"/>
        <v>2721</v>
      </c>
      <c r="J16" s="601">
        <f t="shared" ref="J16" si="8">+I16/G16</f>
        <v>1.8935281837160751</v>
      </c>
    </row>
    <row r="17" spans="1:11" ht="16.149999999999999" customHeight="1" thickBot="1" x14ac:dyDescent="0.25">
      <c r="A17" s="112" t="s">
        <v>55</v>
      </c>
      <c r="B17" s="647">
        <f t="shared" ref="B17" si="9">B9+B16</f>
        <v>355080</v>
      </c>
      <c r="C17" s="105">
        <f t="shared" ref="C17:D17" si="10">C9+C16</f>
        <v>11382</v>
      </c>
      <c r="D17" s="602">
        <f t="shared" si="10"/>
        <v>366462</v>
      </c>
      <c r="E17" s="603">
        <f>+D17/B17</f>
        <v>1.032054748225752</v>
      </c>
      <c r="F17" s="467" t="s">
        <v>55</v>
      </c>
      <c r="G17" s="654">
        <f t="shared" ref="G17" si="11">G9+G16</f>
        <v>355080</v>
      </c>
      <c r="H17" s="491">
        <f t="shared" ref="H17:I17" si="12">H9+H16</f>
        <v>11382</v>
      </c>
      <c r="I17" s="602">
        <f t="shared" si="12"/>
        <v>366462</v>
      </c>
      <c r="J17" s="604">
        <f>+I17/G17</f>
        <v>1.032054748225752</v>
      </c>
      <c r="K17" s="590"/>
    </row>
    <row r="18" spans="1:11" ht="16.149999999999999" customHeight="1" x14ac:dyDescent="0.2"/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78" orientation="landscape" r:id="rId1"/>
  <headerFooter>
    <oddHeader>&amp;L&amp;"Times New Roman,Félkövér"&amp;13Szent László Völgye TKT&amp;C&amp;"Times New Roman,Félkövér"&amp;16 2023.ÉVI IV. KÖLTSÉGVETÉS MÓDOSÍTÁS&amp;R
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7"/>
  <sheetViews>
    <sheetView topLeftCell="A82" zoomScaleNormal="100" workbookViewId="0">
      <selection activeCell="E16" sqref="E16:E17"/>
    </sheetView>
  </sheetViews>
  <sheetFormatPr defaultColWidth="8.85546875" defaultRowHeight="12.75" x14ac:dyDescent="0.2"/>
  <cols>
    <col min="1" max="1" width="6.28515625" style="1" customWidth="1"/>
    <col min="2" max="2" width="55.7109375" style="27" customWidth="1"/>
    <col min="3" max="3" width="12.28515625" style="28" customWidth="1"/>
    <col min="4" max="4" width="10.42578125" style="28" customWidth="1"/>
    <col min="5" max="5" width="12.42578125" style="28" customWidth="1"/>
    <col min="6" max="6" width="12.28515625" style="14" customWidth="1"/>
    <col min="7" max="7" width="10.42578125" style="14" customWidth="1"/>
    <col min="8" max="8" width="13.140625" style="14" customWidth="1"/>
    <col min="9" max="9" width="12.85546875" style="14" customWidth="1"/>
    <col min="10" max="10" width="10.42578125" style="14" customWidth="1"/>
    <col min="11" max="11" width="12.28515625" style="27" customWidth="1"/>
    <col min="12" max="12" width="8.85546875" style="1"/>
    <col min="13" max="13" width="10.85546875" style="2" bestFit="1" customWidth="1"/>
    <col min="14" max="16384" width="8.85546875" style="1"/>
  </cols>
  <sheetData>
    <row r="1" spans="1:13" s="117" customFormat="1" ht="45.75" customHeight="1" x14ac:dyDescent="0.2">
      <c r="A1" s="820" t="s">
        <v>97</v>
      </c>
      <c r="B1" s="822" t="s">
        <v>118</v>
      </c>
      <c r="C1" s="811" t="s">
        <v>49</v>
      </c>
      <c r="D1" s="812"/>
      <c r="E1" s="813"/>
      <c r="F1" s="808" t="s">
        <v>50</v>
      </c>
      <c r="G1" s="809"/>
      <c r="H1" s="810"/>
      <c r="I1" s="808" t="s">
        <v>306</v>
      </c>
      <c r="J1" s="809"/>
      <c r="K1" s="810"/>
      <c r="M1" s="118"/>
    </row>
    <row r="2" spans="1:13" s="119" customFormat="1" ht="40.9" customHeight="1" x14ac:dyDescent="0.15">
      <c r="A2" s="821"/>
      <c r="B2" s="823"/>
      <c r="C2" s="776" t="s">
        <v>396</v>
      </c>
      <c r="D2" s="127" t="s">
        <v>378</v>
      </c>
      <c r="E2" s="123" t="s">
        <v>402</v>
      </c>
      <c r="F2" s="776" t="s">
        <v>396</v>
      </c>
      <c r="G2" s="127" t="s">
        <v>378</v>
      </c>
      <c r="H2" s="123" t="s">
        <v>402</v>
      </c>
      <c r="I2" s="776" t="s">
        <v>396</v>
      </c>
      <c r="J2" s="127" t="s">
        <v>378</v>
      </c>
      <c r="K2" s="123" t="s">
        <v>402</v>
      </c>
      <c r="M2" s="120"/>
    </row>
    <row r="3" spans="1:13" ht="13.5" customHeight="1" x14ac:dyDescent="0.2">
      <c r="A3" s="128" t="s">
        <v>98</v>
      </c>
      <c r="B3" s="149" t="s">
        <v>60</v>
      </c>
      <c r="C3" s="49"/>
      <c r="D3" s="61"/>
      <c r="E3" s="103"/>
      <c r="F3" s="49"/>
      <c r="G3" s="61"/>
      <c r="H3" s="103"/>
      <c r="I3" s="49">
        <f>+C3+F3</f>
        <v>0</v>
      </c>
      <c r="J3" s="61">
        <f>+D3+G3</f>
        <v>0</v>
      </c>
      <c r="K3" s="103">
        <f>+E3+H3</f>
        <v>0</v>
      </c>
    </row>
    <row r="4" spans="1:13" ht="13.5" customHeight="1" x14ac:dyDescent="0.2">
      <c r="A4" s="129" t="s">
        <v>99</v>
      </c>
      <c r="B4" s="150" t="s">
        <v>61</v>
      </c>
      <c r="C4" s="51"/>
      <c r="D4" s="57"/>
      <c r="E4" s="103"/>
      <c r="F4" s="51">
        <f t="shared" ref="F4:K4" si="0">+SUM(F5:F6)</f>
        <v>286065</v>
      </c>
      <c r="G4" s="57">
        <f t="shared" si="0"/>
        <v>6279</v>
      </c>
      <c r="H4" s="25">
        <f t="shared" si="0"/>
        <v>292344</v>
      </c>
      <c r="I4" s="49">
        <f t="shared" si="0"/>
        <v>286065</v>
      </c>
      <c r="J4" s="57">
        <f>+SUM(J5:J6)</f>
        <v>6279</v>
      </c>
      <c r="K4" s="25">
        <f t="shared" si="0"/>
        <v>292344</v>
      </c>
    </row>
    <row r="5" spans="1:13" s="237" customFormat="1" ht="13.5" customHeight="1" x14ac:dyDescent="0.2">
      <c r="A5" s="131"/>
      <c r="B5" s="132"/>
      <c r="C5" s="316"/>
      <c r="D5" s="317"/>
      <c r="E5" s="103"/>
      <c r="F5" s="316"/>
      <c r="G5" s="317"/>
      <c r="H5" s="318"/>
      <c r="I5" s="319"/>
      <c r="J5" s="317"/>
      <c r="K5" s="318"/>
      <c r="M5" s="320"/>
    </row>
    <row r="6" spans="1:13" s="230" customFormat="1" ht="13.5" customHeight="1" x14ac:dyDescent="0.2">
      <c r="A6" s="139"/>
      <c r="B6" s="151" t="s">
        <v>62</v>
      </c>
      <c r="C6" s="321"/>
      <c r="D6" s="322"/>
      <c r="E6" s="323"/>
      <c r="F6" s="321">
        <f>+'2.SZ.TÁBL. BEVÉTELEK'!C97</f>
        <v>286065</v>
      </c>
      <c r="G6" s="322">
        <f>+'2.SZ.TÁBL. BEVÉTELEK'!D97</f>
        <v>6279</v>
      </c>
      <c r="H6" s="323">
        <f>SUM(F6:G6)</f>
        <v>292344</v>
      </c>
      <c r="I6" s="319">
        <f t="shared" ref="I6:K6" si="1">+C6+F6</f>
        <v>286065</v>
      </c>
      <c r="J6" s="322">
        <f t="shared" si="1"/>
        <v>6279</v>
      </c>
      <c r="K6" s="323">
        <f t="shared" si="1"/>
        <v>292344</v>
      </c>
      <c r="L6" s="324"/>
      <c r="M6" s="324"/>
    </row>
    <row r="7" spans="1:13" s="3" customFormat="1" ht="13.5" customHeight="1" x14ac:dyDescent="0.2">
      <c r="A7" s="121" t="s">
        <v>100</v>
      </c>
      <c r="B7" s="116" t="s">
        <v>63</v>
      </c>
      <c r="C7" s="340">
        <f t="shared" ref="C7:K7" si="2">+C3+C4</f>
        <v>0</v>
      </c>
      <c r="D7" s="341">
        <f t="shared" si="2"/>
        <v>0</v>
      </c>
      <c r="E7" s="342">
        <f t="shared" si="2"/>
        <v>0</v>
      </c>
      <c r="F7" s="343">
        <f t="shared" si="2"/>
        <v>286065</v>
      </c>
      <c r="G7" s="344">
        <f t="shared" si="2"/>
        <v>6279</v>
      </c>
      <c r="H7" s="345">
        <f t="shared" si="2"/>
        <v>292344</v>
      </c>
      <c r="I7" s="340">
        <f t="shared" si="2"/>
        <v>286065</v>
      </c>
      <c r="J7" s="341">
        <f t="shared" si="2"/>
        <v>6279</v>
      </c>
      <c r="K7" s="342">
        <f t="shared" si="2"/>
        <v>292344</v>
      </c>
      <c r="M7" s="4"/>
    </row>
    <row r="8" spans="1:13" ht="13.5" customHeight="1" x14ac:dyDescent="0.2">
      <c r="A8" s="140" t="s">
        <v>101</v>
      </c>
      <c r="B8" s="152" t="s">
        <v>96</v>
      </c>
      <c r="C8" s="49"/>
      <c r="D8" s="61"/>
      <c r="E8" s="103"/>
      <c r="F8" s="6"/>
      <c r="G8" s="59"/>
      <c r="H8" s="60"/>
      <c r="I8" s="49"/>
      <c r="J8" s="61"/>
      <c r="K8" s="103"/>
    </row>
    <row r="9" spans="1:13" ht="23.45" customHeight="1" x14ac:dyDescent="0.2">
      <c r="A9" s="129" t="s">
        <v>102</v>
      </c>
      <c r="B9" s="150" t="s">
        <v>64</v>
      </c>
      <c r="C9" s="51"/>
      <c r="D9" s="57"/>
      <c r="E9" s="25"/>
      <c r="F9" s="7"/>
      <c r="G9" s="115"/>
      <c r="H9" s="5"/>
      <c r="I9" s="49"/>
      <c r="J9" s="57"/>
      <c r="K9" s="25"/>
    </row>
    <row r="10" spans="1:13" s="237" customFormat="1" ht="13.5" customHeight="1" x14ac:dyDescent="0.2">
      <c r="A10" s="139"/>
      <c r="B10" s="151" t="s">
        <v>62</v>
      </c>
      <c r="C10" s="321"/>
      <c r="D10" s="322"/>
      <c r="E10" s="323"/>
      <c r="F10" s="325"/>
      <c r="G10" s="326"/>
      <c r="H10" s="327"/>
      <c r="I10" s="319"/>
      <c r="J10" s="322"/>
      <c r="K10" s="323"/>
      <c r="M10" s="320"/>
    </row>
    <row r="11" spans="1:13" s="3" customFormat="1" ht="13.5" customHeight="1" x14ac:dyDescent="0.2">
      <c r="A11" s="121" t="s">
        <v>103</v>
      </c>
      <c r="B11" s="116" t="s">
        <v>65</v>
      </c>
      <c r="C11" s="340">
        <v>0</v>
      </c>
      <c r="D11" s="341">
        <v>0</v>
      </c>
      <c r="E11" s="342">
        <v>0</v>
      </c>
      <c r="F11" s="343">
        <f t="shared" ref="F11:K11" si="3">+F8+F9</f>
        <v>0</v>
      </c>
      <c r="G11" s="344">
        <f t="shared" si="3"/>
        <v>0</v>
      </c>
      <c r="H11" s="345">
        <f t="shared" si="3"/>
        <v>0</v>
      </c>
      <c r="I11" s="340">
        <f t="shared" si="3"/>
        <v>0</v>
      </c>
      <c r="J11" s="341">
        <f t="shared" si="3"/>
        <v>0</v>
      </c>
      <c r="K11" s="342">
        <f t="shared" si="3"/>
        <v>0</v>
      </c>
      <c r="M11" s="4"/>
    </row>
    <row r="12" spans="1:13" ht="13.5" customHeight="1" x14ac:dyDescent="0.2">
      <c r="A12" s="140" t="s">
        <v>104</v>
      </c>
      <c r="B12" s="152" t="s">
        <v>66</v>
      </c>
      <c r="C12" s="49"/>
      <c r="D12" s="61"/>
      <c r="E12" s="103"/>
      <c r="F12" s="6"/>
      <c r="G12" s="61"/>
      <c r="H12" s="103">
        <f>SUM(F12:G12)</f>
        <v>0</v>
      </c>
      <c r="I12" s="49"/>
      <c r="J12" s="61"/>
      <c r="K12" s="103"/>
    </row>
    <row r="13" spans="1:13" ht="13.5" customHeight="1" x14ac:dyDescent="0.2">
      <c r="A13" s="129" t="s">
        <v>105</v>
      </c>
      <c r="B13" s="150" t="s">
        <v>67</v>
      </c>
      <c r="C13" s="51">
        <f>+'3.SZ.TÁBL. SEGÍTŐ SZOLGÁLAT'!AD12</f>
        <v>2565</v>
      </c>
      <c r="D13" s="57">
        <f>+'3.SZ.TÁBL. SEGÍTŐ SZOLGÁLAT'!AE12</f>
        <v>666</v>
      </c>
      <c r="E13" s="25">
        <f>+'3.SZ.TÁBL. SEGÍTŐ SZOLGÁLAT'!AF12</f>
        <v>3231</v>
      </c>
      <c r="F13" s="7">
        <v>916</v>
      </c>
      <c r="G13" s="115"/>
      <c r="H13" s="5">
        <f>SUM(F13:G13)</f>
        <v>916</v>
      </c>
      <c r="I13" s="51">
        <f t="shared" ref="I13:I18" si="4">+C13+F13</f>
        <v>3481</v>
      </c>
      <c r="J13" s="57">
        <f t="shared" ref="J13:J20" si="5">+D13+G13</f>
        <v>666</v>
      </c>
      <c r="K13" s="25">
        <f t="shared" ref="K13:K20" si="6">+E13+H13</f>
        <v>4147</v>
      </c>
    </row>
    <row r="14" spans="1:13" ht="13.5" customHeight="1" x14ac:dyDescent="0.2">
      <c r="A14" s="129" t="s">
        <v>106</v>
      </c>
      <c r="B14" s="150" t="s">
        <v>68</v>
      </c>
      <c r="C14" s="51"/>
      <c r="D14" s="57"/>
      <c r="E14" s="25"/>
      <c r="F14" s="7"/>
      <c r="G14" s="57"/>
      <c r="H14" s="25"/>
      <c r="I14" s="51"/>
      <c r="J14" s="57"/>
      <c r="K14" s="25"/>
    </row>
    <row r="15" spans="1:13" ht="13.5" customHeight="1" x14ac:dyDescent="0.2">
      <c r="A15" s="129" t="s">
        <v>107</v>
      </c>
      <c r="B15" s="150" t="s">
        <v>69</v>
      </c>
      <c r="C15" s="51"/>
      <c r="D15" s="57"/>
      <c r="E15" s="25"/>
      <c r="F15" s="7"/>
      <c r="G15" s="115"/>
      <c r="H15" s="5"/>
      <c r="I15" s="51"/>
      <c r="J15" s="115"/>
      <c r="K15" s="5"/>
    </row>
    <row r="16" spans="1:13" ht="40.9" customHeight="1" x14ac:dyDescent="0.2">
      <c r="A16" s="129" t="s">
        <v>108</v>
      </c>
      <c r="B16" s="150" t="s">
        <v>372</v>
      </c>
      <c r="C16" s="51">
        <f>+'3.SZ.TÁBL. SEGÍTŐ SZOLGÁLAT'!AD15</f>
        <v>14001</v>
      </c>
      <c r="D16" s="57">
        <f>+'3.SZ.TÁBL. SEGÍTŐ SZOLGÁLAT'!AE15</f>
        <v>3899</v>
      </c>
      <c r="E16" s="25">
        <f>+'3.SZ.TÁBL. SEGÍTŐ SZOLGÁLAT'!AF15</f>
        <v>17900</v>
      </c>
      <c r="F16" s="7"/>
      <c r="G16" s="115"/>
      <c r="H16" s="5"/>
      <c r="I16" s="51">
        <f t="shared" si="4"/>
        <v>14001</v>
      </c>
      <c r="J16" s="115">
        <f t="shared" si="5"/>
        <v>3899</v>
      </c>
      <c r="K16" s="5">
        <f t="shared" si="6"/>
        <v>17900</v>
      </c>
    </row>
    <row r="17" spans="1:13" ht="13.5" customHeight="1" x14ac:dyDescent="0.2">
      <c r="A17" s="129" t="s">
        <v>108</v>
      </c>
      <c r="B17" s="150" t="s">
        <v>368</v>
      </c>
      <c r="C17" s="51">
        <f>+'3.SZ.TÁBL. SEGÍTŐ SZOLGÁLAT'!AF16</f>
        <v>3538</v>
      </c>
      <c r="D17" s="57"/>
      <c r="E17" s="25">
        <f>+'3.SZ.TÁBL. SEGÍTŐ SZOLGÁLAT'!AF16</f>
        <v>3538</v>
      </c>
      <c r="F17" s="7"/>
      <c r="G17" s="115"/>
      <c r="H17" s="5"/>
      <c r="I17" s="51">
        <f t="shared" si="4"/>
        <v>3538</v>
      </c>
      <c r="J17" s="115">
        <f t="shared" si="5"/>
        <v>0</v>
      </c>
      <c r="K17" s="5">
        <f t="shared" si="6"/>
        <v>3538</v>
      </c>
    </row>
    <row r="18" spans="1:13" ht="36" customHeight="1" x14ac:dyDescent="0.2">
      <c r="A18" s="129" t="s">
        <v>109</v>
      </c>
      <c r="B18" s="150" t="s">
        <v>369</v>
      </c>
      <c r="C18" s="51">
        <f>+'3.SZ.TÁBL. SEGÍTŐ SZOLGÁLAT'!AD17</f>
        <v>2203</v>
      </c>
      <c r="D18" s="57">
        <f>+'3.SZ.TÁBL. SEGÍTŐ SZOLGÁLAT'!AE17</f>
        <v>337</v>
      </c>
      <c r="E18" s="25">
        <f>+'3.SZ.TÁBL. SEGÍTŐ SZOLGÁLAT'!AF17</f>
        <v>2540</v>
      </c>
      <c r="F18" s="7">
        <v>247</v>
      </c>
      <c r="G18" s="115"/>
      <c r="H18" s="5">
        <f>SUM(F18:G18)</f>
        <v>247</v>
      </c>
      <c r="I18" s="51">
        <f t="shared" si="4"/>
        <v>2450</v>
      </c>
      <c r="J18" s="115">
        <f t="shared" si="5"/>
        <v>337</v>
      </c>
      <c r="K18" s="5">
        <f t="shared" si="6"/>
        <v>2787</v>
      </c>
    </row>
    <row r="19" spans="1:13" ht="43.9" customHeight="1" x14ac:dyDescent="0.2">
      <c r="A19" s="129" t="s">
        <v>110</v>
      </c>
      <c r="B19" s="150" t="s">
        <v>370</v>
      </c>
      <c r="C19" s="51">
        <f>+'3.SZ.TÁBL. SEGÍTŐ SZOLGÁLAT'!AF18</f>
        <v>0</v>
      </c>
      <c r="D19" s="57"/>
      <c r="E19" s="25">
        <f>+'3.SZ.TÁBL. SEGÍTŐ SZOLGÁLAT'!AF18</f>
        <v>0</v>
      </c>
      <c r="F19" s="7"/>
      <c r="G19" s="115"/>
      <c r="H19" s="5"/>
      <c r="I19" s="51"/>
      <c r="J19" s="115"/>
      <c r="K19" s="5"/>
    </row>
    <row r="20" spans="1:13" ht="13.5" customHeight="1" x14ac:dyDescent="0.2">
      <c r="A20" s="129" t="s">
        <v>406</v>
      </c>
      <c r="B20" s="150" t="s">
        <v>407</v>
      </c>
      <c r="C20" s="51"/>
      <c r="D20" s="57">
        <f>+'3.SZ.TÁBL. SEGÍTŐ SZOLGÁLAT'!AE19</f>
        <v>200</v>
      </c>
      <c r="E20" s="25">
        <f>+'3.SZ.TÁBL. SEGÍTŐ SZOLGÁLAT'!AF19</f>
        <v>200</v>
      </c>
      <c r="F20" s="7"/>
      <c r="G20" s="115"/>
      <c r="H20" s="5">
        <f>SUM(F20:G20)</f>
        <v>0</v>
      </c>
      <c r="I20" s="51"/>
      <c r="J20" s="115">
        <f t="shared" si="5"/>
        <v>200</v>
      </c>
      <c r="K20" s="5">
        <f t="shared" si="6"/>
        <v>200</v>
      </c>
    </row>
    <row r="21" spans="1:13" ht="13.5" customHeight="1" x14ac:dyDescent="0.2">
      <c r="A21" s="142" t="s">
        <v>344</v>
      </c>
      <c r="B21" s="153" t="s">
        <v>73</v>
      </c>
      <c r="C21" s="52">
        <f>+'3.SZ.TÁBL. SEGÍTŐ SZOLGÁLAT'!AD20</f>
        <v>1</v>
      </c>
      <c r="D21" s="58">
        <f>+'3.SZ.TÁBL. SEGÍTŐ SZOLGÁLAT'!AE20</f>
        <v>1</v>
      </c>
      <c r="E21" s="26">
        <f>+'3.SZ.TÁBL. SEGÍTŐ SZOLGÁLAT'!AF20</f>
        <v>2</v>
      </c>
      <c r="F21" s="141"/>
      <c r="G21" s="156"/>
      <c r="H21" s="143"/>
      <c r="I21" s="51">
        <f t="shared" ref="I21" si="7">+C21+F21</f>
        <v>1</v>
      </c>
      <c r="J21" s="156">
        <f t="shared" ref="J21:K21" si="8">+D21+G21</f>
        <v>1</v>
      </c>
      <c r="K21" s="143">
        <f t="shared" si="8"/>
        <v>2</v>
      </c>
    </row>
    <row r="22" spans="1:13" s="3" customFormat="1" ht="13.5" customHeight="1" x14ac:dyDescent="0.2">
      <c r="A22" s="121" t="s">
        <v>111</v>
      </c>
      <c r="B22" s="116" t="s">
        <v>74</v>
      </c>
      <c r="C22" s="238">
        <f t="shared" ref="C22:K22" si="9">SUM(C12:C21)</f>
        <v>22308</v>
      </c>
      <c r="D22" s="341">
        <f t="shared" si="9"/>
        <v>5103</v>
      </c>
      <c r="E22" s="342">
        <f t="shared" si="9"/>
        <v>27411</v>
      </c>
      <c r="F22" s="238">
        <f t="shared" si="9"/>
        <v>1163</v>
      </c>
      <c r="G22" s="344">
        <f t="shared" si="9"/>
        <v>0</v>
      </c>
      <c r="H22" s="345">
        <f t="shared" si="9"/>
        <v>1163</v>
      </c>
      <c r="I22" s="340">
        <f t="shared" si="9"/>
        <v>23471</v>
      </c>
      <c r="J22" s="344">
        <f>SUM(J12:J21)</f>
        <v>5103</v>
      </c>
      <c r="K22" s="345">
        <f t="shared" si="9"/>
        <v>28574</v>
      </c>
      <c r="M22" s="4"/>
    </row>
    <row r="23" spans="1:13" s="3" customFormat="1" ht="13.5" customHeight="1" x14ac:dyDescent="0.2">
      <c r="A23" s="121" t="s">
        <v>112</v>
      </c>
      <c r="B23" s="116" t="s">
        <v>75</v>
      </c>
      <c r="C23" s="238">
        <v>0</v>
      </c>
      <c r="D23" s="341">
        <v>0</v>
      </c>
      <c r="E23" s="342">
        <v>0</v>
      </c>
      <c r="F23" s="343">
        <v>0</v>
      </c>
      <c r="G23" s="344">
        <v>0</v>
      </c>
      <c r="H23" s="345">
        <v>0</v>
      </c>
      <c r="I23" s="340">
        <f t="shared" ref="I23:K23" si="10">+C23+F23</f>
        <v>0</v>
      </c>
      <c r="J23" s="344">
        <f t="shared" si="10"/>
        <v>0</v>
      </c>
      <c r="K23" s="345">
        <f t="shared" si="10"/>
        <v>0</v>
      </c>
      <c r="M23" s="4"/>
    </row>
    <row r="24" spans="1:13" ht="13.5" customHeight="1" x14ac:dyDescent="0.2">
      <c r="A24" s="144" t="s">
        <v>336</v>
      </c>
      <c r="B24" s="154" t="s">
        <v>76</v>
      </c>
      <c r="C24" s="203"/>
      <c r="D24" s="102"/>
      <c r="E24" s="145"/>
      <c r="F24" s="8"/>
      <c r="G24" s="157"/>
      <c r="H24" s="104"/>
      <c r="I24" s="50"/>
      <c r="J24" s="157"/>
      <c r="K24" s="104"/>
    </row>
    <row r="25" spans="1:13" s="3" customFormat="1" ht="13.5" customHeight="1" x14ac:dyDescent="0.2">
      <c r="A25" s="121" t="s">
        <v>113</v>
      </c>
      <c r="B25" s="116" t="s">
        <v>337</v>
      </c>
      <c r="C25" s="238">
        <f t="shared" ref="C25:K25" si="11">+C24</f>
        <v>0</v>
      </c>
      <c r="D25" s="341">
        <f t="shared" si="11"/>
        <v>0</v>
      </c>
      <c r="E25" s="342">
        <f t="shared" si="11"/>
        <v>0</v>
      </c>
      <c r="F25" s="238">
        <f t="shared" si="11"/>
        <v>0</v>
      </c>
      <c r="G25" s="344">
        <f t="shared" si="11"/>
        <v>0</v>
      </c>
      <c r="H25" s="342">
        <f t="shared" si="11"/>
        <v>0</v>
      </c>
      <c r="I25" s="340">
        <f t="shared" si="11"/>
        <v>0</v>
      </c>
      <c r="J25" s="341">
        <f t="shared" si="11"/>
        <v>0</v>
      </c>
      <c r="K25" s="342">
        <f t="shared" si="11"/>
        <v>0</v>
      </c>
      <c r="M25" s="4"/>
    </row>
    <row r="26" spans="1:13" ht="13.5" customHeight="1" x14ac:dyDescent="0.2">
      <c r="A26" s="144" t="s">
        <v>338</v>
      </c>
      <c r="B26" s="154" t="s">
        <v>77</v>
      </c>
      <c r="C26" s="203"/>
      <c r="D26" s="102"/>
      <c r="E26" s="145"/>
      <c r="F26" s="8"/>
      <c r="G26" s="157"/>
      <c r="H26" s="104">
        <f>SUM(F26:G26)</f>
        <v>0</v>
      </c>
      <c r="I26" s="50">
        <f>+C26+F26</f>
        <v>0</v>
      </c>
      <c r="J26" s="157">
        <f>+D26+G26</f>
        <v>0</v>
      </c>
      <c r="K26" s="104">
        <f>+E26+H26</f>
        <v>0</v>
      </c>
    </row>
    <row r="27" spans="1:13" s="3" customFormat="1" ht="13.5" customHeight="1" x14ac:dyDescent="0.2">
      <c r="A27" s="121" t="s">
        <v>114</v>
      </c>
      <c r="B27" s="116" t="s">
        <v>339</v>
      </c>
      <c r="C27" s="238">
        <f t="shared" ref="C27:K27" si="12">+C26</f>
        <v>0</v>
      </c>
      <c r="D27" s="341">
        <f t="shared" si="12"/>
        <v>0</v>
      </c>
      <c r="E27" s="342">
        <f t="shared" si="12"/>
        <v>0</v>
      </c>
      <c r="F27" s="238">
        <f t="shared" si="12"/>
        <v>0</v>
      </c>
      <c r="G27" s="344">
        <f t="shared" si="12"/>
        <v>0</v>
      </c>
      <c r="H27" s="345">
        <f t="shared" si="12"/>
        <v>0</v>
      </c>
      <c r="I27" s="340">
        <f t="shared" si="12"/>
        <v>0</v>
      </c>
      <c r="J27" s="344">
        <f t="shared" si="12"/>
        <v>0</v>
      </c>
      <c r="K27" s="345">
        <f t="shared" si="12"/>
        <v>0</v>
      </c>
      <c r="M27" s="4"/>
    </row>
    <row r="28" spans="1:13" s="3" customFormat="1" ht="13.5" customHeight="1" x14ac:dyDescent="0.2">
      <c r="A28" s="121" t="s">
        <v>115</v>
      </c>
      <c r="B28" s="116" t="s">
        <v>78</v>
      </c>
      <c r="C28" s="238">
        <f t="shared" ref="C28:K28" si="13">+C7+C11+C22+C23+C25+C27</f>
        <v>22308</v>
      </c>
      <c r="D28" s="341">
        <f t="shared" si="13"/>
        <v>5103</v>
      </c>
      <c r="E28" s="342">
        <f t="shared" si="13"/>
        <v>27411</v>
      </c>
      <c r="F28" s="238">
        <f t="shared" si="13"/>
        <v>287228</v>
      </c>
      <c r="G28" s="344">
        <f t="shared" si="13"/>
        <v>6279</v>
      </c>
      <c r="H28" s="345">
        <f t="shared" si="13"/>
        <v>293507</v>
      </c>
      <c r="I28" s="340">
        <f t="shared" si="13"/>
        <v>309536</v>
      </c>
      <c r="J28" s="344">
        <f t="shared" si="13"/>
        <v>11382</v>
      </c>
      <c r="K28" s="345">
        <f t="shared" si="13"/>
        <v>320918</v>
      </c>
      <c r="M28" s="4"/>
    </row>
    <row r="29" spans="1:13" s="3" customFormat="1" ht="13.5" customHeight="1" x14ac:dyDescent="0.2">
      <c r="A29" s="122" t="s">
        <v>116</v>
      </c>
      <c r="B29" s="116" t="s">
        <v>79</v>
      </c>
      <c r="C29" s="238">
        <f>+'3.SZ.TÁBL. SEGÍTŐ SZOLGÁLAT'!AD28</f>
        <v>14233</v>
      </c>
      <c r="D29" s="341">
        <f>+'3.SZ.TÁBL. SEGÍTŐ SZOLGÁLAT'!AE28</f>
        <v>0</v>
      </c>
      <c r="E29" s="342">
        <f>+'3.SZ.TÁBL. SEGÍTŐ SZOLGÁLAT'!AF28</f>
        <v>14233</v>
      </c>
      <c r="F29" s="343">
        <v>31311</v>
      </c>
      <c r="G29" s="344"/>
      <c r="H29" s="345">
        <f>SUM(F29:G29)</f>
        <v>31311</v>
      </c>
      <c r="I29" s="340">
        <f>+C29+F29</f>
        <v>45544</v>
      </c>
      <c r="J29" s="344">
        <f>+D29+G29</f>
        <v>0</v>
      </c>
      <c r="K29" s="345">
        <f>+E29+H29</f>
        <v>45544</v>
      </c>
      <c r="M29" s="4"/>
    </row>
    <row r="30" spans="1:13" s="3" customFormat="1" ht="13.5" customHeight="1" x14ac:dyDescent="0.2">
      <c r="A30" s="368" t="s">
        <v>229</v>
      </c>
      <c r="B30" s="369" t="s">
        <v>230</v>
      </c>
      <c r="C30" s="370">
        <f>+'3.SZ.TÁBL. SEGÍTŐ SZOLGÁLAT'!AD29</f>
        <v>208847</v>
      </c>
      <c r="D30" s="371">
        <f>+'3.SZ.TÁBL. SEGÍTŐ SZOLGÁLAT'!AE29</f>
        <v>6279</v>
      </c>
      <c r="E30" s="372">
        <f>+'3.SZ.TÁBL. SEGÍTŐ SZOLGÁLAT'!AF29</f>
        <v>215126</v>
      </c>
      <c r="F30" s="374"/>
      <c r="G30" s="375"/>
      <c r="H30" s="376"/>
      <c r="I30" s="373"/>
      <c r="J30" s="375"/>
      <c r="K30" s="376"/>
      <c r="M30" s="4"/>
    </row>
    <row r="31" spans="1:13" s="3" customFormat="1" ht="13.5" customHeight="1" thickBot="1" x14ac:dyDescent="0.25">
      <c r="A31" s="124" t="s">
        <v>117</v>
      </c>
      <c r="B31" s="158" t="s">
        <v>80</v>
      </c>
      <c r="C31" s="295">
        <f t="shared" ref="C31:H31" si="14">SUM(C29:C30)</f>
        <v>223080</v>
      </c>
      <c r="D31" s="296">
        <f t="shared" si="14"/>
        <v>6279</v>
      </c>
      <c r="E31" s="297">
        <f t="shared" si="14"/>
        <v>229359</v>
      </c>
      <c r="F31" s="295">
        <f t="shared" si="14"/>
        <v>31311</v>
      </c>
      <c r="G31" s="298">
        <f t="shared" si="14"/>
        <v>0</v>
      </c>
      <c r="H31" s="299">
        <f t="shared" si="14"/>
        <v>31311</v>
      </c>
      <c r="I31" s="295">
        <f>+I29+I30</f>
        <v>45544</v>
      </c>
      <c r="J31" s="298">
        <f>+J29+J30</f>
        <v>0</v>
      </c>
      <c r="K31" s="299">
        <f>+K29+K30</f>
        <v>45544</v>
      </c>
      <c r="M31" s="4"/>
    </row>
    <row r="32" spans="1:13" s="3" customFormat="1" ht="13.5" customHeight="1" thickBot="1" x14ac:dyDescent="0.25">
      <c r="A32" s="816" t="s">
        <v>0</v>
      </c>
      <c r="B32" s="817"/>
      <c r="C32" s="300">
        <f t="shared" ref="C32:K32" si="15">+C28+C31</f>
        <v>245388</v>
      </c>
      <c r="D32" s="301">
        <f t="shared" si="15"/>
        <v>11382</v>
      </c>
      <c r="E32" s="302">
        <f t="shared" si="15"/>
        <v>256770</v>
      </c>
      <c r="F32" s="300">
        <f t="shared" si="15"/>
        <v>318539</v>
      </c>
      <c r="G32" s="168">
        <f t="shared" si="15"/>
        <v>6279</v>
      </c>
      <c r="H32" s="169">
        <f t="shared" si="15"/>
        <v>324818</v>
      </c>
      <c r="I32" s="300">
        <f t="shared" si="15"/>
        <v>355080</v>
      </c>
      <c r="J32" s="168">
        <f t="shared" si="15"/>
        <v>11382</v>
      </c>
      <c r="K32" s="169">
        <f t="shared" si="15"/>
        <v>366462</v>
      </c>
      <c r="M32" s="4"/>
    </row>
    <row r="33" spans="1:13" ht="13.5" customHeight="1" x14ac:dyDescent="0.2">
      <c r="A33" s="170" t="s">
        <v>135</v>
      </c>
      <c r="B33" s="146" t="s">
        <v>136</v>
      </c>
      <c r="C33" s="189">
        <f>+'3.SZ.TÁBL. SEGÍTŐ SZOLGÁLAT'!AD42</f>
        <v>141340</v>
      </c>
      <c r="D33" s="61">
        <f>+'3.SZ.TÁBL. SEGÍTŐ SZOLGÁLAT'!AE42</f>
        <v>1598</v>
      </c>
      <c r="E33" s="103">
        <f>+'3.SZ.TÁBL. SEGÍTŐ SZOLGÁLAT'!AF42</f>
        <v>142938</v>
      </c>
      <c r="F33" s="6"/>
      <c r="G33" s="59"/>
      <c r="H33" s="60"/>
      <c r="I33" s="49">
        <f t="shared" ref="I33:I41" si="16">+C33+F33</f>
        <v>141340</v>
      </c>
      <c r="J33" s="59">
        <f t="shared" ref="J33:J45" si="17">+D33+G33</f>
        <v>1598</v>
      </c>
      <c r="K33" s="60">
        <f t="shared" ref="K33:K45" si="18">+E33+H33</f>
        <v>142938</v>
      </c>
    </row>
    <row r="34" spans="1:13" ht="13.5" customHeight="1" x14ac:dyDescent="0.2">
      <c r="A34" s="171" t="s">
        <v>137</v>
      </c>
      <c r="B34" s="133" t="s">
        <v>138</v>
      </c>
      <c r="C34" s="184"/>
      <c r="D34" s="57">
        <f>+'3.SZ.TÁBL. SEGÍTŐ SZOLGÁLAT'!AE43</f>
        <v>3593</v>
      </c>
      <c r="E34" s="103">
        <f>+'3.SZ.TÁBL. SEGÍTŐ SZOLGÁLAT'!AF43</f>
        <v>3593</v>
      </c>
      <c r="F34" s="7"/>
      <c r="G34" s="115"/>
      <c r="H34" s="5"/>
      <c r="I34" s="51"/>
      <c r="J34" s="59">
        <f t="shared" si="17"/>
        <v>3593</v>
      </c>
      <c r="K34" s="60">
        <f t="shared" si="18"/>
        <v>3593</v>
      </c>
    </row>
    <row r="35" spans="1:13" ht="13.5" customHeight="1" x14ac:dyDescent="0.2">
      <c r="A35" s="171" t="s">
        <v>139</v>
      </c>
      <c r="B35" s="133" t="s">
        <v>140</v>
      </c>
      <c r="C35" s="184"/>
      <c r="D35" s="57"/>
      <c r="E35" s="25"/>
      <c r="F35" s="7"/>
      <c r="G35" s="115"/>
      <c r="H35" s="5"/>
      <c r="I35" s="51"/>
      <c r="J35" s="115"/>
      <c r="K35" s="5"/>
    </row>
    <row r="36" spans="1:13" ht="13.5" customHeight="1" x14ac:dyDescent="0.2">
      <c r="A36" s="171" t="s">
        <v>141</v>
      </c>
      <c r="B36" s="133" t="s">
        <v>142</v>
      </c>
      <c r="C36" s="184">
        <f>+'3.SZ.TÁBL. SEGÍTŐ SZOLGÁLAT'!AD45</f>
        <v>1550</v>
      </c>
      <c r="D36" s="57"/>
      <c r="E36" s="25">
        <f>+'3.SZ.TÁBL. SEGÍTŐ SZOLGÁLAT'!AF45</f>
        <v>1550</v>
      </c>
      <c r="F36" s="7"/>
      <c r="G36" s="115"/>
      <c r="H36" s="5"/>
      <c r="I36" s="51">
        <f t="shared" si="16"/>
        <v>1550</v>
      </c>
      <c r="J36" s="115"/>
      <c r="K36" s="5">
        <f t="shared" si="18"/>
        <v>1550</v>
      </c>
    </row>
    <row r="37" spans="1:13" ht="13.5" customHeight="1" x14ac:dyDescent="0.2">
      <c r="A37" s="171" t="s">
        <v>143</v>
      </c>
      <c r="B37" s="133" t="s">
        <v>144</v>
      </c>
      <c r="C37" s="184"/>
      <c r="D37" s="57"/>
      <c r="E37" s="25"/>
      <c r="F37" s="7"/>
      <c r="G37" s="57"/>
      <c r="H37" s="25"/>
      <c r="I37" s="51"/>
      <c r="J37" s="115"/>
      <c r="K37" s="5"/>
    </row>
    <row r="38" spans="1:13" ht="13.5" customHeight="1" x14ac:dyDescent="0.2">
      <c r="A38" s="171" t="s">
        <v>145</v>
      </c>
      <c r="B38" s="133" t="s">
        <v>1</v>
      </c>
      <c r="C38" s="184">
        <f>+'3.SZ.TÁBL. SEGÍTŐ SZOLGÁLAT'!AD47</f>
        <v>1803</v>
      </c>
      <c r="D38" s="57">
        <f>+'3.SZ.TÁBL. SEGÍTŐ SZOLGÁLAT'!AE47</f>
        <v>-998</v>
      </c>
      <c r="E38" s="25">
        <f>+'3.SZ.TÁBL. SEGÍTŐ SZOLGÁLAT'!AF47</f>
        <v>805</v>
      </c>
      <c r="F38" s="7"/>
      <c r="G38" s="115"/>
      <c r="H38" s="5"/>
      <c r="I38" s="51">
        <f t="shared" si="16"/>
        <v>1803</v>
      </c>
      <c r="J38" s="59">
        <f t="shared" si="17"/>
        <v>-998</v>
      </c>
      <c r="K38" s="5">
        <f t="shared" si="18"/>
        <v>805</v>
      </c>
    </row>
    <row r="39" spans="1:13" ht="13.5" customHeight="1" x14ac:dyDescent="0.2">
      <c r="A39" s="171" t="s">
        <v>146</v>
      </c>
      <c r="B39" s="133" t="s">
        <v>147</v>
      </c>
      <c r="C39" s="184">
        <f>+'3.SZ.TÁBL. SEGÍTŐ SZOLGÁLAT'!AD48</f>
        <v>4039</v>
      </c>
      <c r="D39" s="57">
        <f>+'3.SZ.TÁBL. SEGÍTŐ SZOLGÁLAT'!AE48</f>
        <v>23</v>
      </c>
      <c r="E39" s="25">
        <f>+'3.SZ.TÁBL. SEGÍTŐ SZOLGÁLAT'!AF48</f>
        <v>4062</v>
      </c>
      <c r="F39" s="7"/>
      <c r="G39" s="115"/>
      <c r="H39" s="5"/>
      <c r="I39" s="51">
        <f t="shared" si="16"/>
        <v>4039</v>
      </c>
      <c r="J39" s="115">
        <f t="shared" si="17"/>
        <v>23</v>
      </c>
      <c r="K39" s="5">
        <f t="shared" si="18"/>
        <v>4062</v>
      </c>
    </row>
    <row r="40" spans="1:13" ht="13.5" customHeight="1" x14ac:dyDescent="0.2">
      <c r="A40" s="171" t="s">
        <v>148</v>
      </c>
      <c r="B40" s="133" t="s">
        <v>149</v>
      </c>
      <c r="C40" s="184"/>
      <c r="D40" s="57"/>
      <c r="E40" s="25"/>
      <c r="F40" s="7"/>
      <c r="G40" s="115"/>
      <c r="H40" s="5"/>
      <c r="I40" s="51">
        <f t="shared" si="16"/>
        <v>0</v>
      </c>
      <c r="J40" s="115"/>
      <c r="K40" s="5"/>
    </row>
    <row r="41" spans="1:13" ht="13.5" customHeight="1" x14ac:dyDescent="0.2">
      <c r="A41" s="171" t="s">
        <v>150</v>
      </c>
      <c r="B41" s="133" t="s">
        <v>2</v>
      </c>
      <c r="C41" s="184">
        <f>+'3.SZ.TÁBL. SEGÍTŐ SZOLGÁLAT'!AD50</f>
        <v>2799</v>
      </c>
      <c r="D41" s="57">
        <f>+'3.SZ.TÁBL. SEGÍTŐ SZOLGÁLAT'!AE50</f>
        <v>-50</v>
      </c>
      <c r="E41" s="25">
        <f>+'3.SZ.TÁBL. SEGÍTŐ SZOLGÁLAT'!AF50</f>
        <v>2749</v>
      </c>
      <c r="F41" s="7"/>
      <c r="G41" s="57"/>
      <c r="H41" s="25"/>
      <c r="I41" s="51">
        <f t="shared" si="16"/>
        <v>2799</v>
      </c>
      <c r="J41" s="57">
        <f t="shared" si="17"/>
        <v>-50</v>
      </c>
      <c r="K41" s="25">
        <f t="shared" si="18"/>
        <v>2749</v>
      </c>
    </row>
    <row r="42" spans="1:13" ht="13.5" customHeight="1" x14ac:dyDescent="0.2">
      <c r="A42" s="171" t="s">
        <v>151</v>
      </c>
      <c r="B42" s="133" t="s">
        <v>152</v>
      </c>
      <c r="C42" s="184"/>
      <c r="D42" s="57"/>
      <c r="E42" s="25"/>
      <c r="F42" s="7"/>
      <c r="G42" s="57"/>
      <c r="H42" s="25"/>
      <c r="I42" s="51"/>
      <c r="J42" s="115"/>
      <c r="K42" s="5"/>
    </row>
    <row r="43" spans="1:13" ht="13.5" customHeight="1" x14ac:dyDescent="0.2">
      <c r="A43" s="171" t="s">
        <v>153</v>
      </c>
      <c r="B43" s="133" t="s">
        <v>154</v>
      </c>
      <c r="C43" s="184"/>
      <c r="D43" s="57"/>
      <c r="E43" s="25"/>
      <c r="F43" s="7"/>
      <c r="G43" s="115"/>
      <c r="H43" s="5"/>
      <c r="I43" s="51"/>
      <c r="J43" s="115"/>
      <c r="K43" s="5"/>
    </row>
    <row r="44" spans="1:13" ht="13.5" customHeight="1" x14ac:dyDescent="0.2">
      <c r="A44" s="171" t="s">
        <v>155</v>
      </c>
      <c r="B44" s="133" t="s">
        <v>156</v>
      </c>
      <c r="C44" s="184"/>
      <c r="D44" s="57"/>
      <c r="E44" s="25"/>
      <c r="F44" s="7"/>
      <c r="G44" s="115"/>
      <c r="H44" s="5"/>
      <c r="I44" s="51"/>
      <c r="J44" s="115"/>
      <c r="K44" s="5"/>
    </row>
    <row r="45" spans="1:13" ht="13.5" customHeight="1" x14ac:dyDescent="0.2">
      <c r="A45" s="171" t="s">
        <v>157</v>
      </c>
      <c r="B45" s="133" t="s">
        <v>158</v>
      </c>
      <c r="C45" s="184">
        <f>+'3.SZ.TÁBL. SEGÍTŐ SZOLGÁLAT'!AD54</f>
        <v>1785</v>
      </c>
      <c r="D45" s="57">
        <f>+'3.SZ.TÁBL. SEGÍTŐ SZOLGÁLAT'!AE54</f>
        <v>476</v>
      </c>
      <c r="E45" s="25">
        <f>+'3.SZ.TÁBL. SEGÍTŐ SZOLGÁLAT'!AF54</f>
        <v>2261</v>
      </c>
      <c r="F45" s="7"/>
      <c r="G45" s="115"/>
      <c r="H45" s="5"/>
      <c r="I45" s="51">
        <f t="shared" ref="I45" si="19">+C45+F45</f>
        <v>1785</v>
      </c>
      <c r="J45" s="115">
        <f t="shared" si="17"/>
        <v>476</v>
      </c>
      <c r="K45" s="5">
        <f t="shared" si="18"/>
        <v>2261</v>
      </c>
    </row>
    <row r="46" spans="1:13" ht="13.5" customHeight="1" x14ac:dyDescent="0.2">
      <c r="A46" s="172" t="s">
        <v>157</v>
      </c>
      <c r="B46" s="147" t="s">
        <v>159</v>
      </c>
      <c r="C46" s="196"/>
      <c r="D46" s="58"/>
      <c r="E46" s="26"/>
      <c r="F46" s="141"/>
      <c r="G46" s="58"/>
      <c r="H46" s="26"/>
      <c r="I46" s="52"/>
      <c r="J46" s="58"/>
      <c r="K46" s="26"/>
    </row>
    <row r="47" spans="1:13" s="3" customFormat="1" ht="13.5" customHeight="1" x14ac:dyDescent="0.2">
      <c r="A47" s="173" t="s">
        <v>119</v>
      </c>
      <c r="B47" s="148" t="s">
        <v>81</v>
      </c>
      <c r="C47" s="238">
        <f t="shared" ref="C47:E47" si="20">+SUM(C33:C45)</f>
        <v>153316</v>
      </c>
      <c r="D47" s="341">
        <f t="shared" si="20"/>
        <v>4642</v>
      </c>
      <c r="E47" s="342">
        <f t="shared" si="20"/>
        <v>157958</v>
      </c>
      <c r="F47" s="343"/>
      <c r="G47" s="344"/>
      <c r="H47" s="345"/>
      <c r="I47" s="340">
        <f>SUM(I33:I46)</f>
        <v>153316</v>
      </c>
      <c r="J47" s="344">
        <f>SUM(J33:J46)</f>
        <v>4642</v>
      </c>
      <c r="K47" s="345">
        <f>SUM(K33:K46)</f>
        <v>157958</v>
      </c>
      <c r="M47" s="4"/>
    </row>
    <row r="48" spans="1:13" ht="13.5" customHeight="1" x14ac:dyDescent="0.2">
      <c r="A48" s="170" t="s">
        <v>160</v>
      </c>
      <c r="B48" s="146" t="s">
        <v>161</v>
      </c>
      <c r="C48" s="189"/>
      <c r="D48" s="61"/>
      <c r="E48" s="103"/>
      <c r="F48" s="6"/>
      <c r="G48" s="61"/>
      <c r="H48" s="103"/>
      <c r="I48" s="49"/>
      <c r="J48" s="61"/>
      <c r="K48" s="103"/>
    </row>
    <row r="49" spans="1:23" ht="26.45" customHeight="1" x14ac:dyDescent="0.2">
      <c r="A49" s="171" t="s">
        <v>162</v>
      </c>
      <c r="B49" s="133" t="s">
        <v>163</v>
      </c>
      <c r="C49" s="184">
        <f>+'3.SZ.TÁBL. SEGÍTŐ SZOLGÁLAT'!AD58</f>
        <v>12270</v>
      </c>
      <c r="D49" s="730">
        <f>+'3.SZ.TÁBL. SEGÍTŐ SZOLGÁLAT'!AE58</f>
        <v>4201</v>
      </c>
      <c r="E49" s="731">
        <f>+'3.SZ.TÁBL. SEGÍTŐ SZOLGÁLAT'!AF58</f>
        <v>16471</v>
      </c>
      <c r="F49" s="7"/>
      <c r="G49" s="115"/>
      <c r="H49" s="5"/>
      <c r="I49" s="51">
        <f t="shared" ref="I49:K50" si="21">+C49+F49</f>
        <v>12270</v>
      </c>
      <c r="J49" s="115">
        <f t="shared" si="21"/>
        <v>4201</v>
      </c>
      <c r="K49" s="5">
        <f t="shared" si="21"/>
        <v>16471</v>
      </c>
    </row>
    <row r="50" spans="1:23" ht="13.5" customHeight="1" x14ac:dyDescent="0.2">
      <c r="A50" s="172" t="s">
        <v>164</v>
      </c>
      <c r="B50" s="147" t="s">
        <v>165</v>
      </c>
      <c r="C50" s="196">
        <f>+'3.SZ.TÁBL. SEGÍTŐ SZOLGÁLAT'!AD59</f>
        <v>183</v>
      </c>
      <c r="D50" s="58">
        <f>+'3.SZ.TÁBL. SEGÍTŐ SZOLGÁLAT'!AE59</f>
        <v>104</v>
      </c>
      <c r="E50" s="26">
        <f>+'3.SZ.TÁBL. SEGÍTŐ SZOLGÁLAT'!AF59</f>
        <v>287</v>
      </c>
      <c r="F50" s="141"/>
      <c r="G50" s="159"/>
      <c r="H50" s="160"/>
      <c r="I50" s="52">
        <f t="shared" si="21"/>
        <v>183</v>
      </c>
      <c r="J50" s="156">
        <f t="shared" si="21"/>
        <v>104</v>
      </c>
      <c r="K50" s="143">
        <f t="shared" si="21"/>
        <v>287</v>
      </c>
      <c r="L50" s="2"/>
      <c r="N50" s="2"/>
      <c r="O50" s="2"/>
      <c r="P50" s="2"/>
      <c r="Q50" s="2"/>
      <c r="S50" s="2"/>
      <c r="T50" s="2"/>
      <c r="U50" s="2"/>
      <c r="V50" s="2"/>
      <c r="W50" s="2"/>
    </row>
    <row r="51" spans="1:23" s="3" customFormat="1" ht="13.5" customHeight="1" x14ac:dyDescent="0.2">
      <c r="A51" s="173" t="s">
        <v>120</v>
      </c>
      <c r="B51" s="148" t="s">
        <v>82</v>
      </c>
      <c r="C51" s="238">
        <f t="shared" ref="C51:E51" si="22">SUM(C48:C50)</f>
        <v>12453</v>
      </c>
      <c r="D51" s="341">
        <f t="shared" si="22"/>
        <v>4305</v>
      </c>
      <c r="E51" s="342">
        <f t="shared" si="22"/>
        <v>16758</v>
      </c>
      <c r="F51" s="238">
        <f t="shared" ref="F51:G51" si="23">SUM(F48:F50)</f>
        <v>0</v>
      </c>
      <c r="G51" s="346">
        <f t="shared" si="23"/>
        <v>0</v>
      </c>
      <c r="H51" s="347">
        <f t="shared" ref="H51" si="24">SUM(H48:H50)</f>
        <v>0</v>
      </c>
      <c r="I51" s="340">
        <f>SUM(I48:I50)</f>
        <v>12453</v>
      </c>
      <c r="J51" s="344">
        <f>SUM(J48:J50)</f>
        <v>4305</v>
      </c>
      <c r="K51" s="345">
        <f>SUM(K48:K50)</f>
        <v>16758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">
      <c r="A52" s="173" t="s">
        <v>121</v>
      </c>
      <c r="B52" s="148" t="s">
        <v>83</v>
      </c>
      <c r="C52" s="238">
        <f t="shared" ref="C52:K52" si="25">+C47+C51</f>
        <v>165769</v>
      </c>
      <c r="D52" s="341">
        <f t="shared" si="25"/>
        <v>8947</v>
      </c>
      <c r="E52" s="342">
        <f t="shared" si="25"/>
        <v>174716</v>
      </c>
      <c r="F52" s="238">
        <f t="shared" si="25"/>
        <v>0</v>
      </c>
      <c r="G52" s="344">
        <f t="shared" si="25"/>
        <v>0</v>
      </c>
      <c r="H52" s="345">
        <f t="shared" si="25"/>
        <v>0</v>
      </c>
      <c r="I52" s="340">
        <f t="shared" si="25"/>
        <v>165769</v>
      </c>
      <c r="J52" s="344">
        <f t="shared" si="25"/>
        <v>8947</v>
      </c>
      <c r="K52" s="345">
        <f t="shared" si="25"/>
        <v>174716</v>
      </c>
      <c r="L52" s="4"/>
      <c r="M52" s="4"/>
      <c r="N52" s="4"/>
      <c r="O52" s="4"/>
      <c r="P52" s="4"/>
      <c r="Q52" s="4"/>
      <c r="S52" s="4"/>
      <c r="T52" s="4"/>
      <c r="U52" s="4"/>
      <c r="V52" s="4"/>
      <c r="W52" s="4"/>
    </row>
    <row r="53" spans="1:23" s="3" customFormat="1" ht="13.5" customHeight="1" x14ac:dyDescent="0.2">
      <c r="A53" s="173" t="s">
        <v>122</v>
      </c>
      <c r="B53" s="148" t="s">
        <v>84</v>
      </c>
      <c r="C53" s="238">
        <f t="shared" ref="C53:K53" si="26">+SUM(C54:C58)</f>
        <v>25282</v>
      </c>
      <c r="D53" s="341">
        <f t="shared" si="26"/>
        <v>953</v>
      </c>
      <c r="E53" s="342">
        <f t="shared" si="26"/>
        <v>26235</v>
      </c>
      <c r="F53" s="238">
        <f t="shared" si="26"/>
        <v>0</v>
      </c>
      <c r="G53" s="344">
        <f t="shared" si="26"/>
        <v>0</v>
      </c>
      <c r="H53" s="345">
        <f t="shared" si="26"/>
        <v>0</v>
      </c>
      <c r="I53" s="340">
        <f t="shared" si="26"/>
        <v>25282</v>
      </c>
      <c r="J53" s="344">
        <f t="shared" si="26"/>
        <v>953</v>
      </c>
      <c r="K53" s="345">
        <f t="shared" si="26"/>
        <v>26235</v>
      </c>
      <c r="M53" s="4"/>
    </row>
    <row r="54" spans="1:23" s="237" customFormat="1" ht="13.5" customHeight="1" x14ac:dyDescent="0.2">
      <c r="A54" s="174" t="s">
        <v>122</v>
      </c>
      <c r="B54" s="161" t="s">
        <v>223</v>
      </c>
      <c r="C54" s="246">
        <f>+'3.SZ.TÁBL. SEGÍTŐ SZOLGÁLAT'!AD63</f>
        <v>20846</v>
      </c>
      <c r="D54" s="328">
        <f>+'3.SZ.TÁBL. SEGÍTŐ SZOLGÁLAT'!AE63</f>
        <v>953</v>
      </c>
      <c r="E54" s="329">
        <f>+'3.SZ.TÁBL. SEGÍTŐ SZOLGÁLAT'!AF63</f>
        <v>21799</v>
      </c>
      <c r="F54" s="330"/>
      <c r="G54" s="331"/>
      <c r="H54" s="332"/>
      <c r="I54" s="319">
        <f t="shared" ref="I54:K60" si="27">+C54+F54</f>
        <v>20846</v>
      </c>
      <c r="J54" s="331">
        <f t="shared" si="27"/>
        <v>953</v>
      </c>
      <c r="K54" s="332">
        <f t="shared" si="27"/>
        <v>21799</v>
      </c>
      <c r="M54" s="320"/>
    </row>
    <row r="55" spans="1:23" s="237" customFormat="1" ht="13.5" customHeight="1" x14ac:dyDescent="0.2">
      <c r="A55" s="175" t="s">
        <v>122</v>
      </c>
      <c r="B55" s="135" t="s">
        <v>224</v>
      </c>
      <c r="C55" s="228">
        <f>+'3.SZ.TÁBL. SEGÍTŐ SZOLGÁLAT'!AD64</f>
        <v>4106</v>
      </c>
      <c r="D55" s="317"/>
      <c r="E55" s="318">
        <f>+'3.SZ.TÁBL. SEGÍTŐ SZOLGÁLAT'!AF64</f>
        <v>4106</v>
      </c>
      <c r="F55" s="333"/>
      <c r="G55" s="334"/>
      <c r="H55" s="335"/>
      <c r="I55" s="316">
        <f t="shared" si="27"/>
        <v>4106</v>
      </c>
      <c r="J55" s="334"/>
      <c r="K55" s="335">
        <f t="shared" si="27"/>
        <v>4106</v>
      </c>
      <c r="M55" s="320"/>
    </row>
    <row r="56" spans="1:23" s="237" customFormat="1" ht="13.5" customHeight="1" x14ac:dyDescent="0.2">
      <c r="A56" s="175" t="s">
        <v>122</v>
      </c>
      <c r="B56" s="135" t="s">
        <v>225</v>
      </c>
      <c r="C56" s="228"/>
      <c r="D56" s="317"/>
      <c r="E56" s="318"/>
      <c r="F56" s="333"/>
      <c r="G56" s="334"/>
      <c r="H56" s="335"/>
      <c r="I56" s="316"/>
      <c r="J56" s="334"/>
      <c r="K56" s="335"/>
      <c r="M56" s="320"/>
    </row>
    <row r="57" spans="1:23" s="237" customFormat="1" ht="13.5" customHeight="1" x14ac:dyDescent="0.2">
      <c r="A57" s="175" t="s">
        <v>122</v>
      </c>
      <c r="B57" s="135" t="s">
        <v>287</v>
      </c>
      <c r="C57" s="228"/>
      <c r="D57" s="317"/>
      <c r="E57" s="318"/>
      <c r="F57" s="333"/>
      <c r="G57" s="334"/>
      <c r="H57" s="335"/>
      <c r="I57" s="316"/>
      <c r="J57" s="334"/>
      <c r="K57" s="335"/>
      <c r="M57" s="320"/>
    </row>
    <row r="58" spans="1:23" s="237" customFormat="1" ht="13.5" customHeight="1" x14ac:dyDescent="0.2">
      <c r="A58" s="175" t="s">
        <v>122</v>
      </c>
      <c r="B58" s="135" t="s">
        <v>226</v>
      </c>
      <c r="C58" s="228">
        <f>+'3.SZ.TÁBL. SEGÍTŐ SZOLGÁLAT'!AD67</f>
        <v>330</v>
      </c>
      <c r="D58" s="317"/>
      <c r="E58" s="318">
        <f>+'3.SZ.TÁBL. SEGÍTŐ SZOLGÁLAT'!AF67</f>
        <v>330</v>
      </c>
      <c r="F58" s="333"/>
      <c r="G58" s="334"/>
      <c r="H58" s="335"/>
      <c r="I58" s="316">
        <f t="shared" si="27"/>
        <v>330</v>
      </c>
      <c r="J58" s="334"/>
      <c r="K58" s="335">
        <f t="shared" si="27"/>
        <v>330</v>
      </c>
      <c r="M58" s="320"/>
    </row>
    <row r="59" spans="1:23" ht="13.5" customHeight="1" x14ac:dyDescent="0.2">
      <c r="A59" s="171" t="s">
        <v>166</v>
      </c>
      <c r="B59" s="133" t="s">
        <v>167</v>
      </c>
      <c r="C59" s="189">
        <f>+'3.SZ.TÁBL. SEGÍTŐ SZOLGÁLAT'!AD68</f>
        <v>1126</v>
      </c>
      <c r="D59" s="57">
        <f>+'3.SZ.TÁBL. SEGÍTŐ SZOLGÁLAT'!AE68</f>
        <v>-79</v>
      </c>
      <c r="E59" s="25">
        <f>+'3.SZ.TÁBL. SEGÍTŐ SZOLGÁLAT'!AF68</f>
        <v>1047</v>
      </c>
      <c r="F59" s="7">
        <v>196</v>
      </c>
      <c r="G59" s="115"/>
      <c r="H59" s="5">
        <f>SUM(F59:G59)</f>
        <v>196</v>
      </c>
      <c r="I59" s="51">
        <f t="shared" si="27"/>
        <v>1322</v>
      </c>
      <c r="J59" s="115">
        <f t="shared" si="27"/>
        <v>-79</v>
      </c>
      <c r="K59" s="5">
        <f t="shared" si="27"/>
        <v>1243</v>
      </c>
    </row>
    <row r="60" spans="1:23" ht="13.5" customHeight="1" x14ac:dyDescent="0.2">
      <c r="A60" s="171" t="s">
        <v>168</v>
      </c>
      <c r="B60" s="133" t="s">
        <v>169</v>
      </c>
      <c r="C60" s="184">
        <f>+'3.SZ.TÁBL. SEGÍTŐ SZOLGÁLAT'!AD69</f>
        <v>7109</v>
      </c>
      <c r="D60" s="57">
        <f>+'3.SZ.TÁBL. SEGÍTŐ SZOLGÁLAT'!AE69</f>
        <v>433</v>
      </c>
      <c r="E60" s="25">
        <f>+'3.SZ.TÁBL. SEGÍTŐ SZOLGÁLAT'!AF69</f>
        <v>7542</v>
      </c>
      <c r="F60" s="7"/>
      <c r="G60" s="115"/>
      <c r="H60" s="5"/>
      <c r="I60" s="51">
        <f t="shared" si="27"/>
        <v>7109</v>
      </c>
      <c r="J60" s="115">
        <f t="shared" si="27"/>
        <v>433</v>
      </c>
      <c r="K60" s="5">
        <f t="shared" si="27"/>
        <v>7542</v>
      </c>
    </row>
    <row r="61" spans="1:23" ht="13.5" customHeight="1" x14ac:dyDescent="0.2">
      <c r="A61" s="172" t="s">
        <v>170</v>
      </c>
      <c r="B61" s="147" t="s">
        <v>171</v>
      </c>
      <c r="C61" s="196"/>
      <c r="D61" s="58"/>
      <c r="E61" s="26"/>
      <c r="F61" s="141"/>
      <c r="G61" s="156"/>
      <c r="H61" s="143"/>
      <c r="I61" s="52"/>
      <c r="J61" s="156"/>
      <c r="K61" s="143"/>
    </row>
    <row r="62" spans="1:23" s="3" customFormat="1" ht="13.5" customHeight="1" x14ac:dyDescent="0.2">
      <c r="A62" s="173" t="s">
        <v>123</v>
      </c>
      <c r="B62" s="148" t="s">
        <v>85</v>
      </c>
      <c r="C62" s="238">
        <f t="shared" ref="C62:H62" si="28">SUM(C59:C61)</f>
        <v>8235</v>
      </c>
      <c r="D62" s="346">
        <f t="shared" si="28"/>
        <v>354</v>
      </c>
      <c r="E62" s="347">
        <f t="shared" si="28"/>
        <v>8589</v>
      </c>
      <c r="F62" s="238">
        <f t="shared" si="28"/>
        <v>196</v>
      </c>
      <c r="G62" s="344">
        <f t="shared" si="28"/>
        <v>0</v>
      </c>
      <c r="H62" s="345">
        <f t="shared" si="28"/>
        <v>196</v>
      </c>
      <c r="I62" s="340">
        <f>+SUM(I59:I61)</f>
        <v>8431</v>
      </c>
      <c r="J62" s="344">
        <f>+SUM(J59:J61)</f>
        <v>354</v>
      </c>
      <c r="K62" s="345">
        <f>+SUM(K59:K61)</f>
        <v>8785</v>
      </c>
      <c r="M62" s="4"/>
    </row>
    <row r="63" spans="1:23" ht="13.5" customHeight="1" x14ac:dyDescent="0.2">
      <c r="A63" s="170" t="s">
        <v>172</v>
      </c>
      <c r="B63" s="146" t="s">
        <v>173</v>
      </c>
      <c r="C63" s="189">
        <f>+'3.SZ.TÁBL. SEGÍTŐ SZOLGÁLAT'!AD72</f>
        <v>1103</v>
      </c>
      <c r="D63" s="162">
        <f>+'3.SZ.TÁBL. SEGÍTŐ SZOLGÁLAT'!AE72</f>
        <v>-1</v>
      </c>
      <c r="E63" s="163">
        <f>+'3.SZ.TÁBL. SEGÍTŐ SZOLGÁLAT'!AF72</f>
        <v>1102</v>
      </c>
      <c r="F63" s="6"/>
      <c r="G63" s="59"/>
      <c r="H63" s="60"/>
      <c r="I63" s="49">
        <f t="shared" ref="I63:K64" si="29">+C63+F63</f>
        <v>1103</v>
      </c>
      <c r="J63" s="59">
        <f t="shared" si="29"/>
        <v>-1</v>
      </c>
      <c r="K63" s="60">
        <f t="shared" si="29"/>
        <v>1102</v>
      </c>
    </row>
    <row r="64" spans="1:23" ht="13.5" customHeight="1" x14ac:dyDescent="0.2">
      <c r="A64" s="172" t="s">
        <v>174</v>
      </c>
      <c r="B64" s="147" t="s">
        <v>175</v>
      </c>
      <c r="C64" s="196">
        <f>+'3.SZ.TÁBL. SEGÍTŐ SZOLGÁLAT'!AD73</f>
        <v>370</v>
      </c>
      <c r="D64" s="159">
        <f>+'3.SZ.TÁBL. SEGÍTŐ SZOLGÁLAT'!AE73</f>
        <v>-12</v>
      </c>
      <c r="E64" s="160">
        <f>+'3.SZ.TÁBL. SEGÍTŐ SZOLGÁLAT'!AF73</f>
        <v>358</v>
      </c>
      <c r="F64" s="141"/>
      <c r="G64" s="156"/>
      <c r="H64" s="143"/>
      <c r="I64" s="52">
        <f t="shared" si="29"/>
        <v>370</v>
      </c>
      <c r="J64" s="156">
        <f t="shared" si="29"/>
        <v>-12</v>
      </c>
      <c r="K64" s="143">
        <f t="shared" si="29"/>
        <v>358</v>
      </c>
    </row>
    <row r="65" spans="1:13" s="3" customFormat="1" ht="13.5" customHeight="1" x14ac:dyDescent="0.2">
      <c r="A65" s="173" t="s">
        <v>124</v>
      </c>
      <c r="B65" s="148" t="s">
        <v>86</v>
      </c>
      <c r="C65" s="238">
        <f t="shared" ref="C65:H65" si="30">SUM(C63:C64)</f>
        <v>1473</v>
      </c>
      <c r="D65" s="346">
        <f t="shared" si="30"/>
        <v>-13</v>
      </c>
      <c r="E65" s="347">
        <f t="shared" si="30"/>
        <v>1460</v>
      </c>
      <c r="F65" s="238">
        <f t="shared" si="30"/>
        <v>0</v>
      </c>
      <c r="G65" s="344">
        <f t="shared" si="30"/>
        <v>0</v>
      </c>
      <c r="H65" s="345">
        <f t="shared" si="30"/>
        <v>0</v>
      </c>
      <c r="I65" s="340">
        <f>+SUM(I63:I64)</f>
        <v>1473</v>
      </c>
      <c r="J65" s="344">
        <f>+SUM(J63:J64)</f>
        <v>-13</v>
      </c>
      <c r="K65" s="345">
        <f>+SUM(K63:K64)</f>
        <v>1460</v>
      </c>
      <c r="M65" s="4"/>
    </row>
    <row r="66" spans="1:13" ht="13.5" customHeight="1" x14ac:dyDescent="0.2">
      <c r="A66" s="170" t="s">
        <v>176</v>
      </c>
      <c r="B66" s="146" t="s">
        <v>177</v>
      </c>
      <c r="C66" s="220">
        <f>C67+C68+C69</f>
        <v>4032</v>
      </c>
      <c r="D66" s="218">
        <f>D67+D68+D69</f>
        <v>0</v>
      </c>
      <c r="E66" s="221">
        <f t="shared" ref="E66" si="31">E67+E68+E69</f>
        <v>4032</v>
      </c>
      <c r="F66" s="6"/>
      <c r="G66" s="59"/>
      <c r="H66" s="805"/>
      <c r="I66" s="806">
        <f>I67+I68+I69</f>
        <v>4032</v>
      </c>
      <c r="J66" s="807">
        <f>J67+J68+J69</f>
        <v>0</v>
      </c>
      <c r="K66" s="761">
        <f t="shared" ref="K66" si="32">K67+K68+K69</f>
        <v>4032</v>
      </c>
    </row>
    <row r="67" spans="1:13" ht="13.5" customHeight="1" x14ac:dyDescent="0.2">
      <c r="A67" s="174" t="s">
        <v>379</v>
      </c>
      <c r="B67" s="760" t="s">
        <v>383</v>
      </c>
      <c r="C67" s="189">
        <f>+'3.SZ.TÁBL. SEGÍTŐ SZOLGÁLAT'!AD76</f>
        <v>415</v>
      </c>
      <c r="D67" s="162">
        <f>+'3.SZ.TÁBL. SEGÍTŐ SZOLGÁLAT'!AE76</f>
        <v>16</v>
      </c>
      <c r="E67" s="163">
        <f>+'3.SZ.TÁBL. SEGÍTŐ SZOLGÁLAT'!AF76</f>
        <v>431</v>
      </c>
      <c r="F67" s="6"/>
      <c r="G67" s="59"/>
      <c r="H67" s="60"/>
      <c r="I67" s="49">
        <f>+C67+F67</f>
        <v>415</v>
      </c>
      <c r="J67" s="59">
        <f t="shared" ref="J67:J68" si="33">+D67+G67</f>
        <v>16</v>
      </c>
      <c r="K67" s="60">
        <f t="shared" ref="K67:K77" si="34">+E67+H67</f>
        <v>431</v>
      </c>
    </row>
    <row r="68" spans="1:13" ht="13.5" customHeight="1" x14ac:dyDescent="0.2">
      <c r="A68" s="174" t="s">
        <v>380</v>
      </c>
      <c r="B68" s="760" t="s">
        <v>382</v>
      </c>
      <c r="C68" s="189">
        <f>+'3.SZ.TÁBL. SEGÍTŐ SZOLGÁLAT'!AD77</f>
        <v>3287</v>
      </c>
      <c r="D68" s="162">
        <f>+'3.SZ.TÁBL. SEGÍTŐ SZOLGÁLAT'!AE77</f>
        <v>-16</v>
      </c>
      <c r="E68" s="163">
        <f>+'3.SZ.TÁBL. SEGÍTŐ SZOLGÁLAT'!AF77</f>
        <v>3271</v>
      </c>
      <c r="F68" s="6"/>
      <c r="G68" s="59"/>
      <c r="H68" s="60"/>
      <c r="I68" s="49">
        <f t="shared" ref="I68" si="35">+C68+F68</f>
        <v>3287</v>
      </c>
      <c r="J68" s="59">
        <f t="shared" si="33"/>
        <v>-16</v>
      </c>
      <c r="K68" s="60">
        <f t="shared" si="34"/>
        <v>3271</v>
      </c>
    </row>
    <row r="69" spans="1:13" ht="13.5" customHeight="1" x14ac:dyDescent="0.2">
      <c r="A69" s="174" t="s">
        <v>381</v>
      </c>
      <c r="B69" s="760" t="s">
        <v>384</v>
      </c>
      <c r="C69" s="189">
        <f>+'3.SZ.TÁBL. SEGÍTŐ SZOLGÁLAT'!AD78</f>
        <v>330</v>
      </c>
      <c r="D69" s="162"/>
      <c r="E69" s="163">
        <f>+'3.SZ.TÁBL. SEGÍTŐ SZOLGÁLAT'!AF78</f>
        <v>330</v>
      </c>
      <c r="F69" s="6"/>
      <c r="G69" s="59"/>
      <c r="H69" s="60"/>
      <c r="I69" s="49">
        <f>+C69+F69</f>
        <v>330</v>
      </c>
      <c r="J69" s="59"/>
      <c r="K69" s="60">
        <f t="shared" si="34"/>
        <v>330</v>
      </c>
    </row>
    <row r="70" spans="1:13" ht="13.5" customHeight="1" x14ac:dyDescent="0.2">
      <c r="A70" s="171" t="s">
        <v>178</v>
      </c>
      <c r="B70" s="133" t="s">
        <v>3</v>
      </c>
      <c r="C70" s="184">
        <f>+'3.SZ.TÁBL. SEGÍTŐ SZOLGÁLAT'!AD79</f>
        <v>9957</v>
      </c>
      <c r="D70" s="134">
        <f>+'3.SZ.TÁBL. SEGÍTŐ SZOLGÁLAT'!AE79</f>
        <v>539</v>
      </c>
      <c r="E70" s="155">
        <f>+'3.SZ.TÁBL. SEGÍTŐ SZOLGÁLAT'!AF79</f>
        <v>10496</v>
      </c>
      <c r="F70" s="7">
        <v>419</v>
      </c>
      <c r="G70" s="115"/>
      <c r="H70" s="5">
        <f>SUM(F70:G70)</f>
        <v>419</v>
      </c>
      <c r="I70" s="51">
        <f t="shared" ref="I70:J77" si="36">+C70+F70</f>
        <v>10376</v>
      </c>
      <c r="J70" s="115">
        <f t="shared" si="36"/>
        <v>539</v>
      </c>
      <c r="K70" s="5">
        <f t="shared" si="34"/>
        <v>10915</v>
      </c>
    </row>
    <row r="71" spans="1:13" ht="13.5" customHeight="1" x14ac:dyDescent="0.2">
      <c r="A71" s="171" t="s">
        <v>179</v>
      </c>
      <c r="B71" s="133" t="s">
        <v>180</v>
      </c>
      <c r="C71" s="184"/>
      <c r="D71" s="134"/>
      <c r="E71" s="155"/>
      <c r="F71" s="7">
        <v>4000</v>
      </c>
      <c r="G71" s="115"/>
      <c r="H71" s="5">
        <f>SUM(F71:G71)</f>
        <v>4000</v>
      </c>
      <c r="I71" s="51">
        <f t="shared" si="36"/>
        <v>4000</v>
      </c>
      <c r="J71" s="115"/>
      <c r="K71" s="5">
        <f t="shared" si="34"/>
        <v>4000</v>
      </c>
    </row>
    <row r="72" spans="1:13" ht="13.5" customHeight="1" x14ac:dyDescent="0.2">
      <c r="A72" s="171" t="s">
        <v>181</v>
      </c>
      <c r="B72" s="133" t="s">
        <v>182</v>
      </c>
      <c r="C72" s="184">
        <f>+'3.SZ.TÁBL. SEGÍTŐ SZOLGÁLAT'!AD81</f>
        <v>6679</v>
      </c>
      <c r="D72" s="134">
        <f>+'3.SZ.TÁBL. SEGÍTŐ SZOLGÁLAT'!AE81</f>
        <v>398</v>
      </c>
      <c r="E72" s="155">
        <f>+'3.SZ.TÁBL. SEGÍTŐ SZOLGÁLAT'!AF81</f>
        <v>7077</v>
      </c>
      <c r="F72" s="7"/>
      <c r="G72" s="115"/>
      <c r="H72" s="5"/>
      <c r="I72" s="51">
        <f t="shared" si="36"/>
        <v>6679</v>
      </c>
      <c r="J72" s="115">
        <f t="shared" si="36"/>
        <v>398</v>
      </c>
      <c r="K72" s="5">
        <f t="shared" si="34"/>
        <v>7077</v>
      </c>
    </row>
    <row r="73" spans="1:13" ht="13.5" customHeight="1" x14ac:dyDescent="0.2">
      <c r="A73" s="171" t="s">
        <v>183</v>
      </c>
      <c r="B73" s="133" t="s">
        <v>184</v>
      </c>
      <c r="C73" s="184"/>
      <c r="D73" s="134"/>
      <c r="E73" s="155"/>
      <c r="F73" s="7"/>
      <c r="G73" s="115"/>
      <c r="H73" s="5"/>
      <c r="I73" s="51"/>
      <c r="J73" s="115"/>
      <c r="K73" s="5"/>
    </row>
    <row r="74" spans="1:13" s="237" customFormat="1" ht="13.5" customHeight="1" x14ac:dyDescent="0.2">
      <c r="A74" s="175" t="s">
        <v>183</v>
      </c>
      <c r="B74" s="135" t="s">
        <v>227</v>
      </c>
      <c r="C74" s="228"/>
      <c r="D74" s="336"/>
      <c r="E74" s="337"/>
      <c r="F74" s="333"/>
      <c r="G74" s="334"/>
      <c r="H74" s="335"/>
      <c r="I74" s="316"/>
      <c r="J74" s="334"/>
      <c r="K74" s="335"/>
      <c r="M74" s="320"/>
    </row>
    <row r="75" spans="1:13" s="237" customFormat="1" ht="13.5" customHeight="1" x14ac:dyDescent="0.2">
      <c r="A75" s="175" t="s">
        <v>183</v>
      </c>
      <c r="B75" s="135" t="s">
        <v>228</v>
      </c>
      <c r="C75" s="228"/>
      <c r="D75" s="336"/>
      <c r="E75" s="337"/>
      <c r="F75" s="333"/>
      <c r="G75" s="334"/>
      <c r="H75" s="335"/>
      <c r="I75" s="316"/>
      <c r="J75" s="334"/>
      <c r="K75" s="335"/>
      <c r="M75" s="320"/>
    </row>
    <row r="76" spans="1:13" ht="13.5" customHeight="1" x14ac:dyDescent="0.2">
      <c r="A76" s="171" t="s">
        <v>185</v>
      </c>
      <c r="B76" s="133" t="s">
        <v>186</v>
      </c>
      <c r="C76" s="184">
        <f>+'3.SZ.TÁBL. SEGÍTŐ SZOLGÁLAT'!AD85</f>
        <v>979</v>
      </c>
      <c r="D76" s="134">
        <f>+'3.SZ.TÁBL. SEGÍTŐ SZOLGÁLAT'!AE85</f>
        <v>-423</v>
      </c>
      <c r="E76" s="155">
        <f>+'3.SZ.TÁBL. SEGÍTŐ SZOLGÁLAT'!AF85</f>
        <v>556</v>
      </c>
      <c r="F76" s="7">
        <v>45149</v>
      </c>
      <c r="G76" s="115"/>
      <c r="H76" s="5">
        <f>SUM(F76:G76)</f>
        <v>45149</v>
      </c>
      <c r="I76" s="51">
        <f t="shared" si="36"/>
        <v>46128</v>
      </c>
      <c r="J76" s="115">
        <f t="shared" si="36"/>
        <v>-423</v>
      </c>
      <c r="K76" s="5">
        <f t="shared" si="34"/>
        <v>45705</v>
      </c>
    </row>
    <row r="77" spans="1:13" ht="29.25" customHeight="1" x14ac:dyDescent="0.2">
      <c r="A77" s="172" t="s">
        <v>187</v>
      </c>
      <c r="B77" s="147" t="s">
        <v>374</v>
      </c>
      <c r="C77" s="141">
        <f>+'3.SZ.TÁBL. SEGÍTŐ SZOLGÁLAT'!AD86</f>
        <v>7993</v>
      </c>
      <c r="D77" s="159">
        <f>+'3.SZ.TÁBL. SEGÍTŐ SZOLGÁLAT'!AE86</f>
        <v>371</v>
      </c>
      <c r="E77" s="160">
        <f>+'3.SZ.TÁBL. SEGÍTŐ SZOLGÁLAT'!AF86</f>
        <v>8364</v>
      </c>
      <c r="F77" s="7">
        <v>776</v>
      </c>
      <c r="G77" s="156">
        <f>+[3]Társulás!$I$19</f>
        <v>-15</v>
      </c>
      <c r="H77" s="143">
        <f>SUM(F77:G77)</f>
        <v>761</v>
      </c>
      <c r="I77" s="52">
        <f t="shared" si="36"/>
        <v>8769</v>
      </c>
      <c r="J77" s="156">
        <f t="shared" ref="J77" si="37">+D77+G77</f>
        <v>356</v>
      </c>
      <c r="K77" s="143">
        <f t="shared" si="34"/>
        <v>9125</v>
      </c>
    </row>
    <row r="78" spans="1:13" s="3" customFormat="1" ht="13.5" customHeight="1" x14ac:dyDescent="0.2">
      <c r="A78" s="173" t="s">
        <v>125</v>
      </c>
      <c r="B78" s="148" t="s">
        <v>87</v>
      </c>
      <c r="C78" s="238">
        <f>C66+C70+C72+C76+C77</f>
        <v>29640</v>
      </c>
      <c r="D78" s="762">
        <f t="shared" ref="D78:E78" si="38">D66+D70+D72+D76+D77</f>
        <v>885</v>
      </c>
      <c r="E78" s="242">
        <f t="shared" si="38"/>
        <v>30525</v>
      </c>
      <c r="F78" s="238">
        <f>F66+F70+F72+F76+F77+F71</f>
        <v>50344</v>
      </c>
      <c r="G78" s="240">
        <f t="shared" ref="G78:I78" si="39">G66+G70+G72+G76+G77+G71</f>
        <v>-15</v>
      </c>
      <c r="H78" s="242">
        <f t="shared" si="39"/>
        <v>50329</v>
      </c>
      <c r="I78" s="238">
        <f t="shared" si="39"/>
        <v>79984</v>
      </c>
      <c r="J78" s="240">
        <f t="shared" ref="J78" si="40">J66+J70+J72+J76+J77+J71</f>
        <v>870</v>
      </c>
      <c r="K78" s="763">
        <f t="shared" ref="K78" si="41">K66+K70+K72+K76+K77+K71</f>
        <v>80854</v>
      </c>
      <c r="M78" s="4"/>
    </row>
    <row r="79" spans="1:13" ht="13.5" customHeight="1" x14ac:dyDescent="0.2">
      <c r="A79" s="170" t="s">
        <v>188</v>
      </c>
      <c r="B79" s="146" t="s">
        <v>189</v>
      </c>
      <c r="C79" s="189">
        <f>+'3.SZ.TÁBL. SEGÍTŐ SZOLGÁLAT'!AD88</f>
        <v>1228</v>
      </c>
      <c r="D79" s="162">
        <f>+'3.SZ.TÁBL. SEGÍTŐ SZOLGÁLAT'!AE88</f>
        <v>79</v>
      </c>
      <c r="E79" s="163">
        <f>+'3.SZ.TÁBL. SEGÍTŐ SZOLGÁLAT'!AF88</f>
        <v>1307</v>
      </c>
      <c r="F79" s="6"/>
      <c r="G79" s="59"/>
      <c r="H79" s="60"/>
      <c r="I79" s="49">
        <f t="shared" ref="I79:K79" si="42">+C79+F79</f>
        <v>1228</v>
      </c>
      <c r="J79" s="59">
        <f t="shared" si="42"/>
        <v>79</v>
      </c>
      <c r="K79" s="60">
        <f t="shared" si="42"/>
        <v>1307</v>
      </c>
    </row>
    <row r="80" spans="1:13" ht="13.5" customHeight="1" x14ac:dyDescent="0.2">
      <c r="A80" s="172" t="s">
        <v>190</v>
      </c>
      <c r="B80" s="147" t="s">
        <v>191</v>
      </c>
      <c r="C80" s="196"/>
      <c r="D80" s="159"/>
      <c r="E80" s="160"/>
      <c r="F80" s="141"/>
      <c r="G80" s="156"/>
      <c r="H80" s="143"/>
      <c r="I80" s="52"/>
      <c r="J80" s="156"/>
      <c r="K80" s="143"/>
    </row>
    <row r="81" spans="1:13" s="3" customFormat="1" ht="13.5" customHeight="1" x14ac:dyDescent="0.2">
      <c r="A81" s="173" t="s">
        <v>126</v>
      </c>
      <c r="B81" s="148" t="s">
        <v>88</v>
      </c>
      <c r="C81" s="238">
        <f t="shared" ref="C81:K81" si="43">+SUM(C79:C80)</f>
        <v>1228</v>
      </c>
      <c r="D81" s="346">
        <f t="shared" si="43"/>
        <v>79</v>
      </c>
      <c r="E81" s="347">
        <f t="shared" si="43"/>
        <v>1307</v>
      </c>
      <c r="F81" s="238">
        <f t="shared" si="43"/>
        <v>0</v>
      </c>
      <c r="G81" s="344">
        <f t="shared" si="43"/>
        <v>0</v>
      </c>
      <c r="H81" s="345">
        <f t="shared" si="43"/>
        <v>0</v>
      </c>
      <c r="I81" s="340">
        <f t="shared" si="43"/>
        <v>1228</v>
      </c>
      <c r="J81" s="344">
        <f t="shared" si="43"/>
        <v>79</v>
      </c>
      <c r="K81" s="345">
        <f t="shared" si="43"/>
        <v>1307</v>
      </c>
      <c r="M81" s="4"/>
    </row>
    <row r="82" spans="1:13" ht="13.5" customHeight="1" x14ac:dyDescent="0.2">
      <c r="A82" s="170" t="s">
        <v>192</v>
      </c>
      <c r="B82" s="146" t="s">
        <v>193</v>
      </c>
      <c r="C82" s="189">
        <f>+'3.SZ.TÁBL. SEGÍTŐ SZOLGÁLAT'!AD91</f>
        <v>10264</v>
      </c>
      <c r="D82" s="162">
        <f>+'3.SZ.TÁBL. SEGÍTŐ SZOLGÁLAT'!AE91</f>
        <v>-119</v>
      </c>
      <c r="E82" s="163">
        <f>+'3.SZ.TÁBL. SEGÍTŐ SZOLGÁLAT'!AF91</f>
        <v>10145</v>
      </c>
      <c r="F82" s="7">
        <v>1240</v>
      </c>
      <c r="G82" s="59">
        <f>+[3]Társulás!$J$18</f>
        <v>15</v>
      </c>
      <c r="H82" s="60">
        <f>SUM(F82:G82)</f>
        <v>1255</v>
      </c>
      <c r="I82" s="49">
        <f t="shared" ref="I82:K86" si="44">+C82+F82</f>
        <v>11504</v>
      </c>
      <c r="J82" s="59">
        <f t="shared" si="44"/>
        <v>-104</v>
      </c>
      <c r="K82" s="60">
        <f t="shared" si="44"/>
        <v>11400</v>
      </c>
    </row>
    <row r="83" spans="1:13" ht="13.5" customHeight="1" x14ac:dyDescent="0.2">
      <c r="A83" s="171" t="s">
        <v>194</v>
      </c>
      <c r="B83" s="133" t="s">
        <v>195</v>
      </c>
      <c r="C83" s="184">
        <f>+'3.SZ.TÁBL. SEGÍTŐ SZOLGÁLAT'!AD92</f>
        <v>636</v>
      </c>
      <c r="D83" s="134"/>
      <c r="E83" s="155">
        <f>+'3.SZ.TÁBL. SEGÍTŐ SZOLGÁLAT'!AF92</f>
        <v>636</v>
      </c>
      <c r="F83" s="7">
        <v>55</v>
      </c>
      <c r="G83" s="115"/>
      <c r="H83" s="5">
        <f>SUM(F83:G83)</f>
        <v>55</v>
      </c>
      <c r="I83" s="51">
        <f t="shared" si="44"/>
        <v>691</v>
      </c>
      <c r="J83" s="115"/>
      <c r="K83" s="5">
        <f t="shared" si="44"/>
        <v>691</v>
      </c>
    </row>
    <row r="84" spans="1:13" ht="13.5" customHeight="1" x14ac:dyDescent="0.2">
      <c r="A84" s="171" t="s">
        <v>196</v>
      </c>
      <c r="B84" s="133" t="s">
        <v>197</v>
      </c>
      <c r="C84" s="184"/>
      <c r="D84" s="134"/>
      <c r="E84" s="155"/>
      <c r="F84" s="7"/>
      <c r="G84" s="115"/>
      <c r="H84" s="5"/>
      <c r="I84" s="51"/>
      <c r="J84" s="115"/>
      <c r="K84" s="5"/>
    </row>
    <row r="85" spans="1:13" ht="13.5" customHeight="1" x14ac:dyDescent="0.2">
      <c r="A85" s="171" t="s">
        <v>198</v>
      </c>
      <c r="B85" s="133" t="s">
        <v>199</v>
      </c>
      <c r="C85" s="184"/>
      <c r="D85" s="134"/>
      <c r="E85" s="155"/>
      <c r="F85" s="7"/>
      <c r="G85" s="115"/>
      <c r="H85" s="5"/>
      <c r="I85" s="51"/>
      <c r="J85" s="115"/>
      <c r="K85" s="5"/>
    </row>
    <row r="86" spans="1:13" ht="13.5" customHeight="1" x14ac:dyDescent="0.2">
      <c r="A86" s="172" t="s">
        <v>200</v>
      </c>
      <c r="B86" s="147" t="s">
        <v>273</v>
      </c>
      <c r="C86" s="196">
        <f>+'3.SZ.TÁBL. SEGÍTŐ SZOLGÁLAT'!AD95</f>
        <v>1461</v>
      </c>
      <c r="D86" s="159">
        <f>+'3.SZ.TÁBL. SEGÍTŐ SZOLGÁLAT'!AE95</f>
        <v>-988</v>
      </c>
      <c r="E86" s="160">
        <f>+'3.SZ.TÁBL. SEGÍTŐ SZOLGÁLAT'!AF95</f>
        <v>473</v>
      </c>
      <c r="F86" s="141"/>
      <c r="G86" s="156"/>
      <c r="H86" s="143">
        <f>SUM(F86:G86)</f>
        <v>0</v>
      </c>
      <c r="I86" s="52">
        <f t="shared" si="44"/>
        <v>1461</v>
      </c>
      <c r="J86" s="156">
        <f t="shared" si="44"/>
        <v>-988</v>
      </c>
      <c r="K86" s="143">
        <f t="shared" si="44"/>
        <v>473</v>
      </c>
    </row>
    <row r="87" spans="1:13" s="3" customFormat="1" ht="13.5" customHeight="1" x14ac:dyDescent="0.2">
      <c r="A87" s="173" t="s">
        <v>127</v>
      </c>
      <c r="B87" s="148" t="s">
        <v>89</v>
      </c>
      <c r="C87" s="238">
        <f t="shared" ref="C87:H87" si="45">SUM(C82:C86)</f>
        <v>12361</v>
      </c>
      <c r="D87" s="346">
        <f t="shared" si="45"/>
        <v>-1107</v>
      </c>
      <c r="E87" s="347">
        <f t="shared" si="45"/>
        <v>11254</v>
      </c>
      <c r="F87" s="238">
        <f t="shared" si="45"/>
        <v>1295</v>
      </c>
      <c r="G87" s="344">
        <f t="shared" si="45"/>
        <v>15</v>
      </c>
      <c r="H87" s="345">
        <f t="shared" si="45"/>
        <v>1310</v>
      </c>
      <c r="I87" s="340">
        <f>+SUM(I82:I86)</f>
        <v>13656</v>
      </c>
      <c r="J87" s="344">
        <f>+SUM(J82:J86)</f>
        <v>-1092</v>
      </c>
      <c r="K87" s="345">
        <f>+SUM(K82:K86)</f>
        <v>12564</v>
      </c>
      <c r="M87" s="4"/>
    </row>
    <row r="88" spans="1:13" s="3" customFormat="1" ht="13.5" customHeight="1" x14ac:dyDescent="0.2">
      <c r="A88" s="173" t="s">
        <v>128</v>
      </c>
      <c r="B88" s="148" t="s">
        <v>90</v>
      </c>
      <c r="C88" s="238">
        <f t="shared" ref="C88:K88" si="46">+C62+C65+C78+C81+C87</f>
        <v>52937</v>
      </c>
      <c r="D88" s="346">
        <f t="shared" si="46"/>
        <v>198</v>
      </c>
      <c r="E88" s="347">
        <f t="shared" si="46"/>
        <v>53135</v>
      </c>
      <c r="F88" s="238">
        <f t="shared" si="46"/>
        <v>51835</v>
      </c>
      <c r="G88" s="344">
        <f t="shared" si="46"/>
        <v>0</v>
      </c>
      <c r="H88" s="345">
        <f t="shared" si="46"/>
        <v>51835</v>
      </c>
      <c r="I88" s="340">
        <f t="shared" si="46"/>
        <v>104772</v>
      </c>
      <c r="J88" s="344">
        <f t="shared" si="46"/>
        <v>198</v>
      </c>
      <c r="K88" s="345">
        <f t="shared" si="46"/>
        <v>104970</v>
      </c>
      <c r="M88" s="4"/>
    </row>
    <row r="89" spans="1:13" ht="13.5" customHeight="1" x14ac:dyDescent="0.2">
      <c r="A89" s="170" t="s">
        <v>237</v>
      </c>
      <c r="B89" s="164" t="s">
        <v>238</v>
      </c>
      <c r="C89" s="189"/>
      <c r="D89" s="162"/>
      <c r="E89" s="163"/>
      <c r="F89" s="495">
        <f>+SUM(F90:F90)</f>
        <v>22506</v>
      </c>
      <c r="G89" s="59">
        <f>SUM(G90:G90)</f>
        <v>0</v>
      </c>
      <c r="H89" s="59">
        <f t="shared" ref="H89:H91" si="47">SUM(F89:G89)</f>
        <v>22506</v>
      </c>
      <c r="I89" s="49">
        <f>SUM(I90:I90)</f>
        <v>22506</v>
      </c>
      <c r="J89" s="59"/>
      <c r="K89" s="60">
        <f>SUM(K90:K90)</f>
        <v>22506</v>
      </c>
    </row>
    <row r="90" spans="1:13" s="237" customFormat="1" x14ac:dyDescent="0.2">
      <c r="A90" s="176" t="s">
        <v>237</v>
      </c>
      <c r="B90" s="165" t="s">
        <v>274</v>
      </c>
      <c r="C90" s="189"/>
      <c r="D90" s="162"/>
      <c r="E90" s="163"/>
      <c r="F90" s="7">
        <v>22506</v>
      </c>
      <c r="G90" s="326"/>
      <c r="H90" s="327">
        <f t="shared" si="47"/>
        <v>22506</v>
      </c>
      <c r="I90" s="321">
        <f t="shared" ref="I90:K90" si="48">+C90+F90</f>
        <v>22506</v>
      </c>
      <c r="J90" s="326"/>
      <c r="K90" s="327">
        <f t="shared" si="48"/>
        <v>22506</v>
      </c>
      <c r="M90" s="320"/>
    </row>
    <row r="91" spans="1:13" s="237" customFormat="1" ht="25.5" x14ac:dyDescent="0.2">
      <c r="A91" s="629" t="s">
        <v>239</v>
      </c>
      <c r="B91" s="630" t="s">
        <v>373</v>
      </c>
      <c r="C91" s="239"/>
      <c r="D91" s="338"/>
      <c r="E91" s="339"/>
      <c r="F91" s="7">
        <v>2628</v>
      </c>
      <c r="G91" s="326"/>
      <c r="H91" s="143">
        <f t="shared" si="47"/>
        <v>2628</v>
      </c>
      <c r="I91" s="52">
        <f t="shared" ref="I91" si="49">+C91+F91</f>
        <v>2628</v>
      </c>
      <c r="J91" s="156"/>
      <c r="K91" s="143">
        <f t="shared" ref="K91" si="50">+E91+H91</f>
        <v>2628</v>
      </c>
      <c r="M91" s="320"/>
    </row>
    <row r="92" spans="1:13" ht="13.5" customHeight="1" x14ac:dyDescent="0.2">
      <c r="A92" s="364" t="s">
        <v>280</v>
      </c>
      <c r="B92" s="365" t="s">
        <v>240</v>
      </c>
      <c r="C92" s="184"/>
      <c r="D92" s="134"/>
      <c r="E92" s="155"/>
      <c r="F92" s="184">
        <f t="shared" ref="F92:K92" si="51">+SUM(F93:F95)</f>
        <v>32686</v>
      </c>
      <c r="G92" s="115">
        <f t="shared" si="51"/>
        <v>0</v>
      </c>
      <c r="H92" s="5">
        <f t="shared" si="51"/>
        <v>32686</v>
      </c>
      <c r="I92" s="184">
        <f t="shared" si="51"/>
        <v>32686</v>
      </c>
      <c r="J92" s="115">
        <f t="shared" si="51"/>
        <v>0</v>
      </c>
      <c r="K92" s="5">
        <f t="shared" si="51"/>
        <v>32686</v>
      </c>
    </row>
    <row r="93" spans="1:13" s="237" customFormat="1" ht="13.5" customHeight="1" x14ac:dyDescent="0.2">
      <c r="A93" s="366"/>
      <c r="B93" s="683" t="s">
        <v>316</v>
      </c>
      <c r="C93" s="228"/>
      <c r="D93" s="336"/>
      <c r="E93" s="337"/>
      <c r="F93" s="7">
        <v>3789</v>
      </c>
      <c r="G93" s="334"/>
      <c r="H93" s="335">
        <f>SUM(F93:G93)</f>
        <v>3789</v>
      </c>
      <c r="I93" s="321">
        <f>+C93+F93</f>
        <v>3789</v>
      </c>
      <c r="J93" s="334">
        <f t="shared" ref="J93" si="52">+D93+G93</f>
        <v>0</v>
      </c>
      <c r="K93" s="335">
        <f t="shared" ref="K93" si="53">+E93+H93</f>
        <v>3789</v>
      </c>
      <c r="M93" s="320"/>
    </row>
    <row r="94" spans="1:13" s="237" customFormat="1" ht="13.5" customHeight="1" x14ac:dyDescent="0.2">
      <c r="A94" s="176"/>
      <c r="B94" s="683" t="s">
        <v>357</v>
      </c>
      <c r="C94" s="239"/>
      <c r="D94" s="338"/>
      <c r="E94" s="339"/>
      <c r="F94" s="141">
        <v>21296</v>
      </c>
      <c r="G94" s="326"/>
      <c r="H94" s="335">
        <f t="shared" ref="H94:H95" si="54">SUM(F94:G94)</f>
        <v>21296</v>
      </c>
      <c r="I94" s="321">
        <f t="shared" ref="I94:I95" si="55">+C94+F94</f>
        <v>21296</v>
      </c>
      <c r="J94" s="334"/>
      <c r="K94" s="335">
        <f t="shared" ref="K94:K95" si="56">+E94+H94</f>
        <v>21296</v>
      </c>
      <c r="M94" s="320"/>
    </row>
    <row r="95" spans="1:13" s="237" customFormat="1" ht="13.5" customHeight="1" x14ac:dyDescent="0.2">
      <c r="A95" s="176"/>
      <c r="B95" s="683" t="s">
        <v>256</v>
      </c>
      <c r="C95" s="239"/>
      <c r="D95" s="338"/>
      <c r="E95" s="339"/>
      <c r="F95" s="141">
        <v>7601</v>
      </c>
      <c r="G95" s="326"/>
      <c r="H95" s="335">
        <f t="shared" si="54"/>
        <v>7601</v>
      </c>
      <c r="I95" s="321">
        <f t="shared" si="55"/>
        <v>7601</v>
      </c>
      <c r="J95" s="334"/>
      <c r="K95" s="335">
        <f t="shared" si="56"/>
        <v>7601</v>
      </c>
      <c r="M95" s="320"/>
    </row>
    <row r="96" spans="1:13" s="3" customFormat="1" ht="13.5" customHeight="1" x14ac:dyDescent="0.2">
      <c r="A96" s="173" t="s">
        <v>129</v>
      </c>
      <c r="B96" s="148" t="s">
        <v>91</v>
      </c>
      <c r="C96" s="238">
        <f>+C89+C92</f>
        <v>0</v>
      </c>
      <c r="D96" s="240">
        <f>+D89+D92</f>
        <v>0</v>
      </c>
      <c r="E96" s="241">
        <f>+E89+E92</f>
        <v>0</v>
      </c>
      <c r="F96" s="631">
        <f t="shared" ref="F96:K96" si="57">+F89+F92+F91</f>
        <v>57820</v>
      </c>
      <c r="G96" s="240">
        <f t="shared" si="57"/>
        <v>0</v>
      </c>
      <c r="H96" s="242">
        <f t="shared" si="57"/>
        <v>57820</v>
      </c>
      <c r="I96" s="631">
        <f t="shared" si="57"/>
        <v>57820</v>
      </c>
      <c r="J96" s="240">
        <f t="shared" si="57"/>
        <v>0</v>
      </c>
      <c r="K96" s="242">
        <f t="shared" si="57"/>
        <v>57820</v>
      </c>
      <c r="M96" s="4"/>
    </row>
    <row r="97" spans="1:13" ht="13.5" customHeight="1" x14ac:dyDescent="0.2">
      <c r="A97" s="170" t="s">
        <v>201</v>
      </c>
      <c r="B97" s="146" t="s">
        <v>202</v>
      </c>
      <c r="C97" s="189"/>
      <c r="D97" s="162"/>
      <c r="E97" s="163"/>
      <c r="F97" s="6"/>
      <c r="G97" s="59"/>
      <c r="H97" s="60"/>
      <c r="I97" s="49"/>
      <c r="J97" s="59"/>
      <c r="K97" s="60"/>
    </row>
    <row r="98" spans="1:13" ht="13.5" customHeight="1" x14ac:dyDescent="0.2">
      <c r="A98" s="171" t="s">
        <v>203</v>
      </c>
      <c r="B98" s="133" t="s">
        <v>204</v>
      </c>
      <c r="C98" s="184"/>
      <c r="D98" s="134"/>
      <c r="E98" s="155"/>
      <c r="F98" s="7"/>
      <c r="G98" s="115"/>
      <c r="H98" s="5"/>
      <c r="I98" s="51"/>
      <c r="J98" s="115"/>
      <c r="K98" s="5"/>
    </row>
    <row r="99" spans="1:13" ht="13.5" customHeight="1" x14ac:dyDescent="0.2">
      <c r="A99" s="171" t="s">
        <v>205</v>
      </c>
      <c r="B99" s="133" t="s">
        <v>206</v>
      </c>
      <c r="C99" s="184">
        <f>+'3.SZ.TÁBL. SEGÍTŐ SZOLGÁLAT'!AD104</f>
        <v>473</v>
      </c>
      <c r="D99" s="134"/>
      <c r="E99" s="155">
        <f>+'3.SZ.TÁBL. SEGÍTŐ SZOLGÁLAT'!AF104</f>
        <v>473</v>
      </c>
      <c r="F99" s="7"/>
      <c r="G99" s="115"/>
      <c r="H99" s="5"/>
      <c r="I99" s="51">
        <f t="shared" ref="I99:K103" si="58">+C99+F99</f>
        <v>473</v>
      </c>
      <c r="J99" s="115"/>
      <c r="K99" s="5">
        <f t="shared" si="58"/>
        <v>473</v>
      </c>
    </row>
    <row r="100" spans="1:13" ht="13.5" customHeight="1" x14ac:dyDescent="0.2">
      <c r="A100" s="171" t="s">
        <v>207</v>
      </c>
      <c r="B100" s="133" t="s">
        <v>208</v>
      </c>
      <c r="C100" s="184">
        <f>+'3.SZ.TÁBL. SEGÍTŐ SZOLGÁLAT'!AD105</f>
        <v>631</v>
      </c>
      <c r="D100" s="134">
        <f>+'3.SZ.TÁBL. SEGÍTŐ SZOLGÁLAT'!AE105</f>
        <v>1028</v>
      </c>
      <c r="E100" s="155">
        <f>+'3.SZ.TÁBL. SEGÍTŐ SZOLGÁLAT'!AF105</f>
        <v>1659</v>
      </c>
      <c r="F100" s="7">
        <v>29</v>
      </c>
      <c r="G100" s="115"/>
      <c r="H100" s="5">
        <f>SUM(F100:G100)</f>
        <v>29</v>
      </c>
      <c r="I100" s="51">
        <f t="shared" si="58"/>
        <v>660</v>
      </c>
      <c r="J100" s="115">
        <f t="shared" si="58"/>
        <v>1028</v>
      </c>
      <c r="K100" s="5">
        <f t="shared" si="58"/>
        <v>1688</v>
      </c>
    </row>
    <row r="101" spans="1:13" ht="13.5" customHeight="1" x14ac:dyDescent="0.2">
      <c r="A101" s="171" t="s">
        <v>209</v>
      </c>
      <c r="B101" s="133" t="s">
        <v>210</v>
      </c>
      <c r="C101" s="184"/>
      <c r="D101" s="134"/>
      <c r="E101" s="155"/>
      <c r="F101" s="7"/>
      <c r="G101" s="115"/>
      <c r="H101" s="5"/>
      <c r="I101" s="51"/>
      <c r="J101" s="115"/>
      <c r="K101" s="5">
        <f t="shared" si="58"/>
        <v>0</v>
      </c>
    </row>
    <row r="102" spans="1:13" ht="13.5" customHeight="1" x14ac:dyDescent="0.2">
      <c r="A102" s="171" t="s">
        <v>211</v>
      </c>
      <c r="B102" s="133" t="s">
        <v>212</v>
      </c>
      <c r="C102" s="184"/>
      <c r="D102" s="134"/>
      <c r="E102" s="155"/>
      <c r="F102" s="7"/>
      <c r="G102" s="115"/>
      <c r="H102" s="5"/>
      <c r="I102" s="51"/>
      <c r="J102" s="115"/>
      <c r="K102" s="5">
        <f t="shared" si="58"/>
        <v>0</v>
      </c>
    </row>
    <row r="103" spans="1:13" ht="13.5" customHeight="1" x14ac:dyDescent="0.2">
      <c r="A103" s="172" t="s">
        <v>213</v>
      </c>
      <c r="B103" s="147" t="s">
        <v>214</v>
      </c>
      <c r="C103" s="196">
        <f>+'3.SZ.TÁBL. SEGÍTŐ SZOLGÁLAT'!AD108</f>
        <v>296</v>
      </c>
      <c r="D103" s="159">
        <f>+'3.SZ.TÁBL. SEGÍTŐ SZOLGÁLAT'!AE108</f>
        <v>256</v>
      </c>
      <c r="E103" s="160">
        <f>+'3.SZ.TÁBL. SEGÍTŐ SZOLGÁLAT'!AF108</f>
        <v>552</v>
      </c>
      <c r="F103" s="7">
        <v>8</v>
      </c>
      <c r="G103" s="156"/>
      <c r="H103" s="5">
        <f t="shared" ref="H103" si="59">SUM(F103:G103)</f>
        <v>8</v>
      </c>
      <c r="I103" s="52">
        <f t="shared" si="58"/>
        <v>304</v>
      </c>
      <c r="J103" s="156">
        <f t="shared" si="58"/>
        <v>256</v>
      </c>
      <c r="K103" s="143">
        <f t="shared" si="58"/>
        <v>560</v>
      </c>
    </row>
    <row r="104" spans="1:13" s="3" customFormat="1" ht="13.5" customHeight="1" x14ac:dyDescent="0.2">
      <c r="A104" s="173" t="s">
        <v>130</v>
      </c>
      <c r="B104" s="148" t="s">
        <v>53</v>
      </c>
      <c r="C104" s="238">
        <f t="shared" ref="C104:H104" si="60">SUM(C97:C103)</f>
        <v>1400</v>
      </c>
      <c r="D104" s="346">
        <f t="shared" si="60"/>
        <v>1284</v>
      </c>
      <c r="E104" s="347">
        <f t="shared" si="60"/>
        <v>2684</v>
      </c>
      <c r="F104" s="238">
        <f t="shared" si="60"/>
        <v>37</v>
      </c>
      <c r="G104" s="344">
        <f t="shared" si="60"/>
        <v>0</v>
      </c>
      <c r="H104" s="345">
        <f t="shared" si="60"/>
        <v>37</v>
      </c>
      <c r="I104" s="340">
        <f>+SUM(I97:I103)</f>
        <v>1437</v>
      </c>
      <c r="J104" s="344">
        <f>+SUM(J97:J103)</f>
        <v>1284</v>
      </c>
      <c r="K104" s="345">
        <f>+SUM(K97:K103)</f>
        <v>2721</v>
      </c>
      <c r="M104" s="4"/>
    </row>
    <row r="105" spans="1:13" ht="13.5" customHeight="1" x14ac:dyDescent="0.2">
      <c r="A105" s="170" t="s">
        <v>215</v>
      </c>
      <c r="B105" s="146" t="s">
        <v>216</v>
      </c>
      <c r="C105" s="189"/>
      <c r="D105" s="162"/>
      <c r="E105" s="163"/>
      <c r="F105" s="6"/>
      <c r="G105" s="59"/>
      <c r="H105" s="60"/>
      <c r="I105" s="49"/>
      <c r="J105" s="59"/>
      <c r="K105" s="60"/>
    </row>
    <row r="106" spans="1:13" ht="13.5" customHeight="1" x14ac:dyDescent="0.2">
      <c r="A106" s="171" t="s">
        <v>217</v>
      </c>
      <c r="B106" s="133" t="s">
        <v>218</v>
      </c>
      <c r="C106" s="184"/>
      <c r="D106" s="134"/>
      <c r="E106" s="155"/>
      <c r="F106" s="7"/>
      <c r="G106" s="115"/>
      <c r="H106" s="5"/>
      <c r="I106" s="51"/>
      <c r="J106" s="115"/>
      <c r="K106" s="5"/>
    </row>
    <row r="107" spans="1:13" ht="13.5" customHeight="1" x14ac:dyDescent="0.2">
      <c r="A107" s="171" t="s">
        <v>219</v>
      </c>
      <c r="B107" s="133" t="s">
        <v>220</v>
      </c>
      <c r="C107" s="184"/>
      <c r="D107" s="134"/>
      <c r="E107" s="155"/>
      <c r="F107" s="7"/>
      <c r="G107" s="115"/>
      <c r="H107" s="5"/>
      <c r="I107" s="51"/>
      <c r="J107" s="115"/>
      <c r="K107" s="5"/>
    </row>
    <row r="108" spans="1:13" ht="13.5" customHeight="1" x14ac:dyDescent="0.2">
      <c r="A108" s="172" t="s">
        <v>221</v>
      </c>
      <c r="B108" s="147" t="s">
        <v>222</v>
      </c>
      <c r="C108" s="196"/>
      <c r="D108" s="159"/>
      <c r="E108" s="160"/>
      <c r="F108" s="141"/>
      <c r="G108" s="156"/>
      <c r="H108" s="143"/>
      <c r="I108" s="52"/>
      <c r="J108" s="156"/>
      <c r="K108" s="143"/>
    </row>
    <row r="109" spans="1:13" s="3" customFormat="1" ht="13.5" customHeight="1" x14ac:dyDescent="0.2">
      <c r="A109" s="173" t="s">
        <v>131</v>
      </c>
      <c r="B109" s="148" t="s">
        <v>92</v>
      </c>
      <c r="C109" s="238">
        <f t="shared" ref="C109:H109" si="61">SUM(C105:C108)</f>
        <v>0</v>
      </c>
      <c r="D109" s="346">
        <f t="shared" si="61"/>
        <v>0</v>
      </c>
      <c r="E109" s="347">
        <f t="shared" si="61"/>
        <v>0</v>
      </c>
      <c r="F109" s="238">
        <f t="shared" si="61"/>
        <v>0</v>
      </c>
      <c r="G109" s="344">
        <f t="shared" si="61"/>
        <v>0</v>
      </c>
      <c r="H109" s="345">
        <f t="shared" si="61"/>
        <v>0</v>
      </c>
      <c r="I109" s="340">
        <f>+SUM(I105:I108)</f>
        <v>0</v>
      </c>
      <c r="J109" s="344">
        <f>+SUM(J105:J108)</f>
        <v>0</v>
      </c>
      <c r="K109" s="345">
        <f>+SUM(K105:K108)</f>
        <v>0</v>
      </c>
      <c r="M109" s="4"/>
    </row>
    <row r="110" spans="1:13" s="3" customFormat="1" ht="13.5" customHeight="1" x14ac:dyDescent="0.2">
      <c r="A110" s="173" t="s">
        <v>132</v>
      </c>
      <c r="B110" s="148" t="s">
        <v>93</v>
      </c>
      <c r="C110" s="238">
        <f>+'3.SZ.TÁBL. SEGÍTŐ SZOLGÁLAT'!AD115</f>
        <v>0</v>
      </c>
      <c r="D110" s="346">
        <f>+'3.SZ.TÁBL. SEGÍTŐ SZOLGÁLAT'!AE115</f>
        <v>0</v>
      </c>
      <c r="E110" s="347">
        <f>+'3.SZ.TÁBL. SEGÍTŐ SZOLGÁLAT'!AF115</f>
        <v>0</v>
      </c>
      <c r="F110" s="343"/>
      <c r="G110" s="344"/>
      <c r="H110" s="345"/>
      <c r="I110" s="340">
        <f>+C110+F110</f>
        <v>0</v>
      </c>
      <c r="J110" s="344">
        <f>+D110+G110</f>
        <v>0</v>
      </c>
      <c r="K110" s="345">
        <f>+E110+H110</f>
        <v>0</v>
      </c>
      <c r="M110" s="4"/>
    </row>
    <row r="111" spans="1:13" s="3" customFormat="1" ht="13.5" customHeight="1" x14ac:dyDescent="0.2">
      <c r="A111" s="177" t="s">
        <v>133</v>
      </c>
      <c r="B111" s="148" t="s">
        <v>94</v>
      </c>
      <c r="C111" s="238">
        <f t="shared" ref="C111:K111" si="62">+C52+C53+C88+C96+C104+C109+C110</f>
        <v>245388</v>
      </c>
      <c r="D111" s="346">
        <f t="shared" si="62"/>
        <v>11382</v>
      </c>
      <c r="E111" s="347">
        <f t="shared" si="62"/>
        <v>256770</v>
      </c>
      <c r="F111" s="238">
        <f t="shared" si="62"/>
        <v>109692</v>
      </c>
      <c r="G111" s="344">
        <f t="shared" si="62"/>
        <v>0</v>
      </c>
      <c r="H111" s="345">
        <f t="shared" si="62"/>
        <v>109692</v>
      </c>
      <c r="I111" s="340">
        <f t="shared" si="62"/>
        <v>355080</v>
      </c>
      <c r="J111" s="344">
        <f t="shared" si="62"/>
        <v>11382</v>
      </c>
      <c r="K111" s="345">
        <f t="shared" si="62"/>
        <v>366462</v>
      </c>
      <c r="M111" s="4"/>
    </row>
    <row r="112" spans="1:13" s="3" customFormat="1" ht="13.5" customHeight="1" thickBot="1" x14ac:dyDescent="0.25">
      <c r="A112" s="377" t="s">
        <v>257</v>
      </c>
      <c r="B112" s="378" t="s">
        <v>95</v>
      </c>
      <c r="C112" s="379">
        <f>+'3.SZ.TÁBL. SEGÍTŐ SZOLGÁLAT'!AD117</f>
        <v>0</v>
      </c>
      <c r="D112" s="380">
        <f>+'3.SZ.TÁBL. SEGÍTŐ SZOLGÁLAT'!AE117</f>
        <v>0</v>
      </c>
      <c r="E112" s="381">
        <f>+'3.SZ.TÁBL. SEGÍTŐ SZOLGÁLAT'!AF117</f>
        <v>0</v>
      </c>
      <c r="F112" s="382">
        <f>+C30</f>
        <v>208847</v>
      </c>
      <c r="G112" s="383">
        <f>+D30</f>
        <v>6279</v>
      </c>
      <c r="H112" s="381">
        <f>+E30</f>
        <v>215126</v>
      </c>
      <c r="I112" s="384"/>
      <c r="J112" s="383"/>
      <c r="K112" s="381"/>
      <c r="L112" s="4"/>
    </row>
    <row r="113" spans="1:20" s="3" customFormat="1" ht="13.5" customHeight="1" thickBot="1" x14ac:dyDescent="0.25">
      <c r="A113" s="818" t="s">
        <v>231</v>
      </c>
      <c r="B113" s="819"/>
      <c r="C113" s="243">
        <f t="shared" ref="C113:H113" si="63">+SUM(C111:C112)</f>
        <v>245388</v>
      </c>
      <c r="D113" s="166">
        <f t="shared" si="63"/>
        <v>11382</v>
      </c>
      <c r="E113" s="167">
        <f t="shared" si="63"/>
        <v>256770</v>
      </c>
      <c r="F113" s="243">
        <f t="shared" si="63"/>
        <v>318539</v>
      </c>
      <c r="G113" s="168">
        <f t="shared" si="63"/>
        <v>6279</v>
      </c>
      <c r="H113" s="169">
        <f t="shared" si="63"/>
        <v>324818</v>
      </c>
      <c r="I113" s="11">
        <f>+I111+I112</f>
        <v>355080</v>
      </c>
      <c r="J113" s="168">
        <f>+J111+J112</f>
        <v>11382</v>
      </c>
      <c r="K113" s="169">
        <f>+K111+K112</f>
        <v>366462</v>
      </c>
      <c r="M113" s="4"/>
    </row>
    <row r="114" spans="1:20" s="3" customFormat="1" ht="13.5" customHeight="1" thickBot="1" x14ac:dyDescent="0.25">
      <c r="B114" s="348"/>
      <c r="C114" s="349"/>
      <c r="D114" s="349"/>
      <c r="E114" s="349"/>
      <c r="F114" s="350"/>
      <c r="G114" s="350"/>
      <c r="H114" s="350"/>
      <c r="I114" s="350"/>
      <c r="J114" s="350"/>
      <c r="K114" s="350"/>
      <c r="M114" s="4"/>
    </row>
    <row r="115" spans="1:20" s="254" customFormat="1" ht="13.5" customHeight="1" thickBot="1" x14ac:dyDescent="0.25">
      <c r="A115" s="814" t="s">
        <v>241</v>
      </c>
      <c r="B115" s="815"/>
      <c r="C115" s="257">
        <f t="shared" ref="C115:K115" si="64">+C32-C113</f>
        <v>0</v>
      </c>
      <c r="D115" s="244">
        <f t="shared" si="64"/>
        <v>0</v>
      </c>
      <c r="E115" s="258">
        <f t="shared" si="64"/>
        <v>0</v>
      </c>
      <c r="F115" s="257">
        <f t="shared" si="64"/>
        <v>0</v>
      </c>
      <c r="G115" s="244">
        <f t="shared" si="64"/>
        <v>0</v>
      </c>
      <c r="H115" s="258">
        <f t="shared" si="64"/>
        <v>0</v>
      </c>
      <c r="I115" s="257">
        <f t="shared" si="64"/>
        <v>0</v>
      </c>
      <c r="J115" s="244">
        <f t="shared" si="64"/>
        <v>0</v>
      </c>
      <c r="K115" s="245">
        <f t="shared" si="64"/>
        <v>0</v>
      </c>
      <c r="L115" s="356"/>
      <c r="M115" s="357"/>
      <c r="N115" s="357"/>
      <c r="O115" s="357"/>
      <c r="P115" s="357"/>
      <c r="Q115" s="357"/>
      <c r="R115" s="357"/>
      <c r="S115" s="357"/>
      <c r="T115" s="357"/>
    </row>
    <row r="116" spans="1:20" ht="13.5" customHeight="1" x14ac:dyDescent="0.2"/>
    <row r="117" spans="1:20" ht="13.5" customHeight="1" x14ac:dyDescent="0.2"/>
  </sheetData>
  <mergeCells count="8">
    <mergeCell ref="I1:K1"/>
    <mergeCell ref="C1:E1"/>
    <mergeCell ref="F1:H1"/>
    <mergeCell ref="A115:B115"/>
    <mergeCell ref="A32:B32"/>
    <mergeCell ref="A113:B113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0" orientation="landscape" r:id="rId1"/>
  <headerFooter alignWithMargins="0">
    <oddHeader>&amp;L&amp;"Times New Roman,Félkövér"&amp;13Szent László Völgye TKT&amp;C&amp;"Times New Roman,Félkövér"&amp;16 2023.ÉVI IV. KÖLTSÉGVETÉS MÓDOSÍTÁS&amp;R1/1. sz. táblázat
TÁRSULÁS ÉS INTÉZMÉNYEK BEVÉTELEK - KIADÁSOK
Adatok: eFt</oddHeader>
    <oddFooter>&amp;L&amp;F&amp;R&amp;P</oddFooter>
  </headerFooter>
  <rowBreaks count="1" manualBreakCount="1">
    <brk id="5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29"/>
  <sheetViews>
    <sheetView topLeftCell="A91" zoomScaleNormal="100" workbookViewId="0">
      <selection activeCell="D76" activeCellId="1" sqref="D73 D76"/>
    </sheetView>
  </sheetViews>
  <sheetFormatPr defaultColWidth="8.85546875" defaultRowHeight="12.95" customHeight="1" x14ac:dyDescent="0.2"/>
  <cols>
    <col min="1" max="1" width="11" style="12" customWidth="1"/>
    <col min="2" max="2" width="62.5703125" style="1" customWidth="1"/>
    <col min="3" max="3" width="12.5703125" style="43" customWidth="1"/>
    <col min="4" max="4" width="10.42578125" style="43" customWidth="1"/>
    <col min="5" max="5" width="12.85546875" style="43" customWidth="1"/>
    <col min="6" max="6" width="11.28515625" style="479" customWidth="1"/>
    <col min="7" max="7" width="10.42578125" style="43" customWidth="1"/>
    <col min="8" max="8" width="11.7109375" style="18" customWidth="1"/>
    <col min="9" max="9" width="10.42578125" style="20" customWidth="1"/>
    <col min="10" max="10" width="24.85546875" style="20" customWidth="1"/>
    <col min="11" max="11" width="10.140625" style="20" customWidth="1"/>
    <col min="12" max="12" width="8.85546875" style="20"/>
    <col min="13" max="13" width="9.28515625" style="20" customWidth="1"/>
    <col min="14" max="16384" width="8.85546875" style="20"/>
  </cols>
  <sheetData>
    <row r="1" spans="1:14" ht="12.75" customHeight="1" x14ac:dyDescent="0.2">
      <c r="A1" s="831" t="s">
        <v>97</v>
      </c>
      <c r="B1" s="833" t="s">
        <v>118</v>
      </c>
      <c r="C1" s="826" t="s">
        <v>397</v>
      </c>
      <c r="D1" s="824" t="s">
        <v>378</v>
      </c>
      <c r="E1" s="826" t="s">
        <v>403</v>
      </c>
      <c r="F1" s="829" t="s">
        <v>272</v>
      </c>
      <c r="G1" s="352"/>
    </row>
    <row r="2" spans="1:14" ht="31.5" customHeight="1" x14ac:dyDescent="0.2">
      <c r="A2" s="832"/>
      <c r="B2" s="834"/>
      <c r="C2" s="827" t="s">
        <v>315</v>
      </c>
      <c r="D2" s="825" t="s">
        <v>279</v>
      </c>
      <c r="E2" s="827" t="s">
        <v>315</v>
      </c>
      <c r="F2" s="830"/>
      <c r="G2" s="352"/>
    </row>
    <row r="3" spans="1:14" s="42" customFormat="1" ht="14.25" customHeight="1" x14ac:dyDescent="0.2">
      <c r="A3" s="131"/>
      <c r="B3" s="315"/>
      <c r="C3" s="269"/>
      <c r="D3" s="126"/>
      <c r="E3" s="468"/>
      <c r="F3" s="480"/>
      <c r="G3" s="44"/>
      <c r="H3" s="44"/>
      <c r="I3" s="485"/>
      <c r="J3" s="20"/>
      <c r="K3" s="20"/>
      <c r="M3" s="20"/>
      <c r="N3" s="20"/>
    </row>
    <row r="4" spans="1:14" s="42" customFormat="1" ht="14.25" customHeight="1" x14ac:dyDescent="0.2">
      <c r="A4" s="139"/>
      <c r="B4" s="292" t="s">
        <v>251</v>
      </c>
      <c r="C4" s="270">
        <f>SUM(C5:C11)</f>
        <v>37987</v>
      </c>
      <c r="D4" s="271">
        <f>SUM(D5:D11)</f>
        <v>0</v>
      </c>
      <c r="E4" s="471">
        <f>SUM(E5:E11)</f>
        <v>37987</v>
      </c>
      <c r="F4" s="480">
        <f t="shared" ref="F4:F72" si="0">+E4/C4</f>
        <v>1</v>
      </c>
      <c r="G4" s="44"/>
      <c r="H4" s="18"/>
      <c r="I4" s="20"/>
      <c r="J4" s="20"/>
      <c r="K4" s="676"/>
      <c r="M4" s="20"/>
      <c r="N4" s="20"/>
    </row>
    <row r="5" spans="1:14" s="273" customFormat="1" ht="14.25" customHeight="1" x14ac:dyDescent="0.2">
      <c r="A5" s="139"/>
      <c r="B5" s="293" t="s">
        <v>243</v>
      </c>
      <c r="C5" s="270">
        <v>4284</v>
      </c>
      <c r="D5" s="271"/>
      <c r="E5" s="471">
        <f>SUM(C5:D5)</f>
        <v>4284</v>
      </c>
      <c r="F5" s="480">
        <f t="shared" si="0"/>
        <v>1</v>
      </c>
      <c r="G5" s="44"/>
      <c r="H5" s="272"/>
      <c r="I5" s="290"/>
      <c r="J5" s="291"/>
      <c r="K5" s="305"/>
      <c r="L5" s="307"/>
      <c r="M5" s="20"/>
      <c r="N5" s="48"/>
    </row>
    <row r="6" spans="1:14" ht="14.25" customHeight="1" x14ac:dyDescent="0.2">
      <c r="A6" s="139"/>
      <c r="B6" s="293" t="s">
        <v>244</v>
      </c>
      <c r="C6" s="270">
        <v>12536</v>
      </c>
      <c r="D6" s="271"/>
      <c r="E6" s="471">
        <f t="shared" ref="E6:E11" si="1">SUM(C6:D6)</f>
        <v>12536</v>
      </c>
      <c r="F6" s="480">
        <f t="shared" si="0"/>
        <v>1</v>
      </c>
      <c r="G6" s="44"/>
      <c r="I6" s="290"/>
      <c r="J6" s="291"/>
      <c r="K6" s="305"/>
      <c r="L6" s="307"/>
    </row>
    <row r="7" spans="1:14" ht="14.25" customHeight="1" x14ac:dyDescent="0.2">
      <c r="A7" s="139"/>
      <c r="B7" s="293" t="s">
        <v>249</v>
      </c>
      <c r="C7" s="270">
        <v>2191</v>
      </c>
      <c r="D7" s="271"/>
      <c r="E7" s="471">
        <f t="shared" si="1"/>
        <v>2191</v>
      </c>
      <c r="F7" s="480">
        <f t="shared" si="0"/>
        <v>1</v>
      </c>
      <c r="G7" s="44"/>
      <c r="I7" s="290"/>
      <c r="J7" s="291"/>
      <c r="K7" s="305"/>
      <c r="L7" s="307"/>
    </row>
    <row r="8" spans="1:14" ht="14.25" customHeight="1" x14ac:dyDescent="0.2">
      <c r="A8" s="139"/>
      <c r="B8" s="293" t="s">
        <v>245</v>
      </c>
      <c r="C8" s="270">
        <v>1774</v>
      </c>
      <c r="D8" s="271"/>
      <c r="E8" s="471">
        <f t="shared" si="1"/>
        <v>1774</v>
      </c>
      <c r="F8" s="480">
        <f t="shared" si="0"/>
        <v>1</v>
      </c>
      <c r="G8" s="44"/>
      <c r="I8" s="290"/>
      <c r="J8" s="291"/>
      <c r="K8" s="305"/>
      <c r="L8" s="307"/>
    </row>
    <row r="9" spans="1:14" ht="14.25" customHeight="1" x14ac:dyDescent="0.2">
      <c r="A9" s="139"/>
      <c r="B9" s="293" t="s">
        <v>246</v>
      </c>
      <c r="C9" s="270">
        <v>8614</v>
      </c>
      <c r="D9" s="271"/>
      <c r="E9" s="471">
        <f t="shared" si="1"/>
        <v>8614</v>
      </c>
      <c r="F9" s="480">
        <f t="shared" si="0"/>
        <v>1</v>
      </c>
      <c r="G9" s="44"/>
      <c r="I9" s="290"/>
      <c r="J9" s="291"/>
      <c r="K9" s="305"/>
      <c r="L9" s="307"/>
    </row>
    <row r="10" spans="1:14" ht="14.25" customHeight="1" x14ac:dyDescent="0.2">
      <c r="A10" s="139"/>
      <c r="B10" s="293" t="s">
        <v>247</v>
      </c>
      <c r="C10" s="270">
        <v>5299</v>
      </c>
      <c r="D10" s="271"/>
      <c r="E10" s="471">
        <f t="shared" si="1"/>
        <v>5299</v>
      </c>
      <c r="F10" s="480">
        <f t="shared" si="0"/>
        <v>1</v>
      </c>
      <c r="G10" s="44"/>
      <c r="I10" s="290"/>
      <c r="J10" s="291"/>
      <c r="K10" s="305"/>
      <c r="L10" s="307"/>
    </row>
    <row r="11" spans="1:14" ht="14.25" customHeight="1" x14ac:dyDescent="0.2">
      <c r="A11" s="139"/>
      <c r="B11" s="293" t="s">
        <v>248</v>
      </c>
      <c r="C11" s="270">
        <v>3289</v>
      </c>
      <c r="D11" s="271"/>
      <c r="E11" s="471">
        <f t="shared" si="1"/>
        <v>3289</v>
      </c>
      <c r="F11" s="480">
        <f t="shared" si="0"/>
        <v>1</v>
      </c>
      <c r="G11" s="44"/>
      <c r="I11" s="290"/>
      <c r="J11" s="291"/>
      <c r="K11" s="305"/>
      <c r="L11" s="307"/>
    </row>
    <row r="12" spans="1:14" s="42" customFormat="1" ht="14.25" customHeight="1" x14ac:dyDescent="0.2">
      <c r="A12" s="139"/>
      <c r="B12" s="732">
        <f>+'2.SZ.TÁBL. BEVÉTELEK'!C113902</f>
        <v>0</v>
      </c>
      <c r="C12" s="274"/>
      <c r="D12" s="275"/>
      <c r="E12" s="470"/>
      <c r="F12" s="480"/>
      <c r="G12" s="44"/>
      <c r="H12" s="44"/>
      <c r="I12" s="290"/>
      <c r="K12" s="306"/>
      <c r="L12" s="308"/>
      <c r="M12" s="309"/>
      <c r="N12" s="20"/>
    </row>
    <row r="13" spans="1:14" ht="14.25" customHeight="1" x14ac:dyDescent="0.2">
      <c r="A13" s="142"/>
      <c r="B13" s="292" t="s">
        <v>307</v>
      </c>
      <c r="C13" s="270">
        <f>SUM(C14:C19)</f>
        <v>3225</v>
      </c>
      <c r="D13" s="271"/>
      <c r="E13" s="471">
        <f>SUM(E14:E19)</f>
        <v>3225</v>
      </c>
      <c r="F13" s="480">
        <f t="shared" si="0"/>
        <v>1</v>
      </c>
      <c r="G13" s="18"/>
      <c r="I13" s="290"/>
    </row>
    <row r="14" spans="1:14" ht="14.25" customHeight="1" x14ac:dyDescent="0.2">
      <c r="A14" s="142"/>
      <c r="B14" s="615" t="s">
        <v>243</v>
      </c>
      <c r="C14" s="270">
        <v>578</v>
      </c>
      <c r="D14" s="271"/>
      <c r="E14" s="471">
        <f>SUM(C14:D14)</f>
        <v>578</v>
      </c>
      <c r="F14" s="480">
        <f t="shared" si="0"/>
        <v>1</v>
      </c>
      <c r="G14" s="18"/>
      <c r="I14" s="290"/>
    </row>
    <row r="15" spans="1:14" ht="14.25" customHeight="1" x14ac:dyDescent="0.2">
      <c r="A15" s="142"/>
      <c r="B15" s="615" t="s">
        <v>249</v>
      </c>
      <c r="C15" s="270">
        <v>268</v>
      </c>
      <c r="D15" s="271"/>
      <c r="E15" s="471">
        <f t="shared" ref="E15:E19" si="2">SUM(C15:D15)</f>
        <v>268</v>
      </c>
      <c r="F15" s="480">
        <f t="shared" si="0"/>
        <v>1</v>
      </c>
      <c r="G15" s="18"/>
    </row>
    <row r="16" spans="1:14" ht="14.25" customHeight="1" x14ac:dyDescent="0.2">
      <c r="A16" s="142"/>
      <c r="B16" s="615" t="s">
        <v>245</v>
      </c>
      <c r="C16" s="270">
        <v>239</v>
      </c>
      <c r="D16" s="271"/>
      <c r="E16" s="471">
        <f t="shared" si="2"/>
        <v>239</v>
      </c>
      <c r="F16" s="480">
        <f t="shared" si="0"/>
        <v>1</v>
      </c>
      <c r="G16" s="18"/>
    </row>
    <row r="17" spans="1:14" ht="14.25" customHeight="1" x14ac:dyDescent="0.2">
      <c r="A17" s="142"/>
      <c r="B17" s="615" t="s">
        <v>246</v>
      </c>
      <c r="C17" s="270">
        <v>1161</v>
      </c>
      <c r="D17" s="271"/>
      <c r="E17" s="471">
        <f t="shared" si="2"/>
        <v>1161</v>
      </c>
      <c r="F17" s="480">
        <f t="shared" si="0"/>
        <v>1</v>
      </c>
      <c r="G17" s="18"/>
    </row>
    <row r="18" spans="1:14" ht="14.25" customHeight="1" x14ac:dyDescent="0.2">
      <c r="A18" s="142"/>
      <c r="B18" s="615" t="s">
        <v>10</v>
      </c>
      <c r="C18" s="270">
        <v>443</v>
      </c>
      <c r="D18" s="271"/>
      <c r="E18" s="471">
        <f t="shared" si="2"/>
        <v>443</v>
      </c>
      <c r="F18" s="480">
        <f t="shared" si="0"/>
        <v>1</v>
      </c>
      <c r="G18" s="18"/>
    </row>
    <row r="19" spans="1:14" ht="14.25" customHeight="1" x14ac:dyDescent="0.2">
      <c r="A19" s="142"/>
      <c r="B19" s="615" t="s">
        <v>234</v>
      </c>
      <c r="C19" s="270">
        <v>536</v>
      </c>
      <c r="D19" s="271"/>
      <c r="E19" s="471">
        <f t="shared" si="2"/>
        <v>536</v>
      </c>
      <c r="F19" s="480">
        <f t="shared" si="0"/>
        <v>1</v>
      </c>
      <c r="G19" s="18"/>
    </row>
    <row r="20" spans="1:14" ht="14.25" customHeight="1" x14ac:dyDescent="0.2">
      <c r="A20" s="142"/>
      <c r="B20" s="304"/>
      <c r="C20" s="270"/>
      <c r="D20" s="271"/>
      <c r="E20" s="471"/>
      <c r="F20" s="480"/>
      <c r="G20" s="18"/>
    </row>
    <row r="21" spans="1:14" ht="14.25" customHeight="1" x14ac:dyDescent="0.2">
      <c r="A21" s="142"/>
      <c r="B21" s="292" t="s">
        <v>250</v>
      </c>
      <c r="C21" s="270">
        <f>+SUM(C22:C28)</f>
        <v>39087</v>
      </c>
      <c r="D21" s="271">
        <f>+SUM(D22:D28)</f>
        <v>0</v>
      </c>
      <c r="E21" s="471">
        <f>+SUM(E22:E28)</f>
        <v>39087</v>
      </c>
      <c r="F21" s="480">
        <f t="shared" si="0"/>
        <v>1</v>
      </c>
      <c r="G21" s="18"/>
    </row>
    <row r="22" spans="1:14" ht="14.25" customHeight="1" x14ac:dyDescent="0.2">
      <c r="A22" s="142"/>
      <c r="B22" s="293" t="s">
        <v>243</v>
      </c>
      <c r="C22" s="270">
        <f>+'3.SZ.TÁBL. SEGÍTŐ SZOLGÁLAT'!AD33</f>
        <v>14061</v>
      </c>
      <c r="D22" s="271"/>
      <c r="E22" s="471">
        <f>SUM(C22:D22)</f>
        <v>14061</v>
      </c>
      <c r="F22" s="480">
        <f t="shared" si="0"/>
        <v>1</v>
      </c>
      <c r="G22" s="18"/>
    </row>
    <row r="23" spans="1:14" ht="14.25" customHeight="1" x14ac:dyDescent="0.2">
      <c r="A23" s="142"/>
      <c r="B23" s="293" t="s">
        <v>249</v>
      </c>
      <c r="C23" s="270">
        <f>+'3.SZ.TÁBL. SEGÍTŐ SZOLGÁLAT'!AD34</f>
        <v>1984</v>
      </c>
      <c r="D23" s="271"/>
      <c r="E23" s="471">
        <f t="shared" ref="E23:E28" si="3">SUM(C23:D23)</f>
        <v>1984</v>
      </c>
      <c r="F23" s="480">
        <f t="shared" si="0"/>
        <v>1</v>
      </c>
      <c r="G23" s="18"/>
    </row>
    <row r="24" spans="1:14" ht="14.25" customHeight="1" x14ac:dyDescent="0.2">
      <c r="A24" s="142"/>
      <c r="B24" s="293" t="s">
        <v>245</v>
      </c>
      <c r="C24" s="270">
        <f>+'3.SZ.TÁBL. SEGÍTŐ SZOLGÁLAT'!AD35</f>
        <v>1770</v>
      </c>
      <c r="D24" s="271"/>
      <c r="E24" s="471">
        <f t="shared" si="3"/>
        <v>1770</v>
      </c>
      <c r="F24" s="480">
        <f t="shared" si="0"/>
        <v>1</v>
      </c>
      <c r="G24" s="18"/>
      <c r="J24" s="303"/>
      <c r="K24" s="303"/>
    </row>
    <row r="25" spans="1:14" ht="14.25" customHeight="1" x14ac:dyDescent="0.2">
      <c r="A25" s="142"/>
      <c r="B25" s="293" t="s">
        <v>246</v>
      </c>
      <c r="C25" s="270">
        <f>+'3.SZ.TÁBL. SEGÍTŐ SZOLGÁLAT'!AD36</f>
        <v>10422</v>
      </c>
      <c r="D25" s="271"/>
      <c r="E25" s="471">
        <f t="shared" si="3"/>
        <v>10422</v>
      </c>
      <c r="F25" s="480">
        <f t="shared" si="0"/>
        <v>1</v>
      </c>
      <c r="G25" s="18"/>
      <c r="I25" s="303"/>
      <c r="L25" s="303"/>
    </row>
    <row r="26" spans="1:14" ht="14.25" customHeight="1" x14ac:dyDescent="0.2">
      <c r="A26" s="142"/>
      <c r="B26" s="293" t="s">
        <v>247</v>
      </c>
      <c r="C26" s="270">
        <f>+'3.SZ.TÁBL. SEGÍTŐ SZOLGÁLAT'!AD37</f>
        <v>5287</v>
      </c>
      <c r="D26" s="271"/>
      <c r="E26" s="471">
        <f t="shared" si="3"/>
        <v>5287</v>
      </c>
      <c r="F26" s="480">
        <f t="shared" si="0"/>
        <v>1</v>
      </c>
      <c r="G26" s="18"/>
    </row>
    <row r="27" spans="1:14" s="303" customFormat="1" ht="14.25" customHeight="1" x14ac:dyDescent="0.2">
      <c r="A27" s="142"/>
      <c r="B27" s="293" t="s">
        <v>248</v>
      </c>
      <c r="C27" s="270">
        <f>+'3.SZ.TÁBL. SEGÍTŐ SZOLGÁLAT'!AD38</f>
        <v>3281</v>
      </c>
      <c r="D27" s="271"/>
      <c r="E27" s="471">
        <f t="shared" si="3"/>
        <v>3281</v>
      </c>
      <c r="F27" s="480">
        <f t="shared" si="0"/>
        <v>1</v>
      </c>
      <c r="G27" s="18"/>
      <c r="H27" s="19"/>
      <c r="I27" s="20"/>
      <c r="J27" s="20"/>
      <c r="K27" s="20"/>
      <c r="L27" s="20"/>
      <c r="M27" s="20"/>
      <c r="N27" s="20"/>
    </row>
    <row r="28" spans="1:14" s="303" customFormat="1" ht="14.25" customHeight="1" x14ac:dyDescent="0.2">
      <c r="A28" s="142"/>
      <c r="B28" s="294" t="s">
        <v>234</v>
      </c>
      <c r="C28" s="270">
        <f>+'3.SZ.TÁBL. SEGÍTŐ SZOLGÁLAT'!AD39</f>
        <v>2282</v>
      </c>
      <c r="D28" s="271"/>
      <c r="E28" s="471">
        <f t="shared" si="3"/>
        <v>2282</v>
      </c>
      <c r="F28" s="480">
        <f t="shared" si="0"/>
        <v>1</v>
      </c>
      <c r="G28" s="18"/>
      <c r="H28" s="19"/>
      <c r="I28" s="20"/>
      <c r="J28" s="20"/>
      <c r="K28" s="20"/>
      <c r="L28" s="20"/>
      <c r="M28" s="20"/>
      <c r="N28" s="20"/>
    </row>
    <row r="29" spans="1:14" s="289" customFormat="1" ht="14.25" customHeight="1" x14ac:dyDescent="0.25">
      <c r="A29" s="139"/>
      <c r="B29" s="294"/>
      <c r="C29" s="274"/>
      <c r="D29" s="275"/>
      <c r="E29" s="470"/>
      <c r="F29" s="480"/>
      <c r="G29" s="44"/>
      <c r="H29" s="19"/>
      <c r="I29" s="20"/>
      <c r="J29" s="20"/>
      <c r="K29" s="828"/>
      <c r="L29" s="20"/>
      <c r="M29" s="20"/>
      <c r="N29" s="20"/>
    </row>
    <row r="30" spans="1:14" s="289" customFormat="1" ht="14.25" customHeight="1" x14ac:dyDescent="0.25">
      <c r="A30" s="139"/>
      <c r="B30" s="292" t="s">
        <v>324</v>
      </c>
      <c r="C30" s="270">
        <f>SUM(C31:C38)</f>
        <v>2824</v>
      </c>
      <c r="D30" s="271"/>
      <c r="E30" s="471">
        <f>SUM(E31:E38)</f>
        <v>2824</v>
      </c>
      <c r="F30" s="480">
        <f t="shared" si="0"/>
        <v>1</v>
      </c>
      <c r="G30" s="44"/>
      <c r="H30" s="288"/>
      <c r="I30" s="20"/>
      <c r="J30" s="20"/>
      <c r="K30" s="828"/>
      <c r="L30" s="20"/>
      <c r="M30" s="20"/>
      <c r="N30" s="20"/>
    </row>
    <row r="31" spans="1:14" s="289" customFormat="1" ht="14.25" customHeight="1" x14ac:dyDescent="0.25">
      <c r="A31" s="139"/>
      <c r="B31" s="615" t="s">
        <v>4</v>
      </c>
      <c r="C31" s="270">
        <v>290</v>
      </c>
      <c r="D31" s="271"/>
      <c r="E31" s="471">
        <f>SUM(C31:D31)</f>
        <v>290</v>
      </c>
      <c r="F31" s="480">
        <f t="shared" si="0"/>
        <v>1</v>
      </c>
      <c r="G31" s="44"/>
      <c r="H31" s="18"/>
      <c r="I31" s="20"/>
      <c r="J31" s="20"/>
      <c r="K31" s="305"/>
      <c r="L31" s="18"/>
      <c r="M31" s="20"/>
      <c r="N31" s="20"/>
    </row>
    <row r="32" spans="1:14" s="289" customFormat="1" ht="14.25" customHeight="1" x14ac:dyDescent="0.25">
      <c r="A32" s="139"/>
      <c r="B32" s="615" t="s">
        <v>317</v>
      </c>
      <c r="C32" s="270">
        <v>848</v>
      </c>
      <c r="D32" s="271"/>
      <c r="E32" s="471">
        <f t="shared" ref="E32:E38" si="4">SUM(C32:D32)</f>
        <v>848</v>
      </c>
      <c r="F32" s="480">
        <f t="shared" si="0"/>
        <v>1</v>
      </c>
      <c r="G32" s="44"/>
      <c r="H32" s="18"/>
      <c r="I32" s="20"/>
      <c r="J32" s="20"/>
      <c r="K32" s="305"/>
      <c r="L32" s="18"/>
      <c r="M32" s="20"/>
      <c r="N32" s="20"/>
    </row>
    <row r="33" spans="1:14" s="289" customFormat="1" ht="14.25" customHeight="1" x14ac:dyDescent="0.25">
      <c r="A33" s="139"/>
      <c r="B33" s="615" t="s">
        <v>318</v>
      </c>
      <c r="C33" s="270">
        <v>134</v>
      </c>
      <c r="D33" s="271"/>
      <c r="E33" s="471">
        <f t="shared" si="4"/>
        <v>134</v>
      </c>
      <c r="F33" s="480">
        <f t="shared" si="0"/>
        <v>1</v>
      </c>
      <c r="G33" s="44"/>
      <c r="H33" s="18"/>
      <c r="I33" s="20"/>
      <c r="J33" s="20"/>
      <c r="K33" s="305"/>
      <c r="L33" s="18"/>
      <c r="M33" s="20"/>
      <c r="N33" s="20"/>
    </row>
    <row r="34" spans="1:14" s="289" customFormat="1" ht="14.25" customHeight="1" x14ac:dyDescent="0.25">
      <c r="A34" s="139"/>
      <c r="B34" s="615" t="s">
        <v>319</v>
      </c>
      <c r="C34" s="270">
        <v>120</v>
      </c>
      <c r="D34" s="271"/>
      <c r="E34" s="471">
        <f t="shared" si="4"/>
        <v>120</v>
      </c>
      <c r="F34" s="480">
        <f t="shared" si="0"/>
        <v>1</v>
      </c>
      <c r="G34" s="44"/>
      <c r="H34" s="18"/>
      <c r="I34" s="20"/>
      <c r="J34" s="20"/>
      <c r="K34" s="305"/>
      <c r="L34" s="18"/>
      <c r="M34" s="20"/>
      <c r="N34" s="20"/>
    </row>
    <row r="35" spans="1:14" s="289" customFormat="1" ht="14.25" customHeight="1" x14ac:dyDescent="0.25">
      <c r="A35" s="139"/>
      <c r="B35" s="615" t="s">
        <v>320</v>
      </c>
      <c r="C35" s="270">
        <v>583</v>
      </c>
      <c r="D35" s="271"/>
      <c r="E35" s="471">
        <f t="shared" si="4"/>
        <v>583</v>
      </c>
      <c r="F35" s="480">
        <f t="shared" si="0"/>
        <v>1</v>
      </c>
      <c r="G35" s="44"/>
      <c r="H35" s="18"/>
      <c r="I35" s="20"/>
      <c r="J35" s="20"/>
      <c r="K35" s="305"/>
      <c r="L35" s="18"/>
      <c r="M35" s="20"/>
      <c r="N35" s="20"/>
    </row>
    <row r="36" spans="1:14" s="289" customFormat="1" ht="14.25" customHeight="1" x14ac:dyDescent="0.25">
      <c r="A36" s="139"/>
      <c r="B36" s="615" t="s">
        <v>321</v>
      </c>
      <c r="C36" s="270">
        <v>358</v>
      </c>
      <c r="D36" s="271"/>
      <c r="E36" s="471">
        <f t="shared" si="4"/>
        <v>358</v>
      </c>
      <c r="F36" s="480">
        <f t="shared" si="0"/>
        <v>1</v>
      </c>
      <c r="G36" s="44"/>
      <c r="H36" s="18"/>
      <c r="I36" s="20"/>
      <c r="J36" s="20"/>
      <c r="K36" s="305"/>
      <c r="L36" s="18"/>
      <c r="M36" s="20"/>
      <c r="N36" s="20"/>
    </row>
    <row r="37" spans="1:14" s="289" customFormat="1" ht="14.25" customHeight="1" x14ac:dyDescent="0.25">
      <c r="A37" s="139"/>
      <c r="B37" s="615" t="s">
        <v>322</v>
      </c>
      <c r="C37" s="270">
        <v>222</v>
      </c>
      <c r="D37" s="271"/>
      <c r="E37" s="471">
        <f t="shared" si="4"/>
        <v>222</v>
      </c>
      <c r="F37" s="480">
        <f t="shared" si="0"/>
        <v>1</v>
      </c>
      <c r="G37" s="44"/>
      <c r="H37" s="18"/>
      <c r="I37" s="20"/>
      <c r="J37" s="20"/>
      <c r="K37" s="305"/>
      <c r="L37" s="18"/>
      <c r="M37" s="20"/>
      <c r="N37" s="20"/>
    </row>
    <row r="38" spans="1:14" s="289" customFormat="1" ht="14.25" customHeight="1" x14ac:dyDescent="0.25">
      <c r="A38" s="139"/>
      <c r="B38" s="684" t="s">
        <v>323</v>
      </c>
      <c r="C38" s="270">
        <v>269</v>
      </c>
      <c r="D38" s="271"/>
      <c r="E38" s="471">
        <f t="shared" si="4"/>
        <v>269</v>
      </c>
      <c r="F38" s="480">
        <f t="shared" si="0"/>
        <v>1</v>
      </c>
      <c r="G38" s="44"/>
      <c r="H38" s="288"/>
      <c r="I38" s="20"/>
      <c r="J38" s="48"/>
      <c r="K38" s="264"/>
      <c r="L38" s="18"/>
      <c r="M38" s="264"/>
      <c r="N38" s="20"/>
    </row>
    <row r="39" spans="1:14" s="289" customFormat="1" ht="14.25" customHeight="1" x14ac:dyDescent="0.25">
      <c r="A39" s="139"/>
      <c r="B39" s="685"/>
      <c r="C39" s="270"/>
      <c r="D39" s="271"/>
      <c r="E39" s="471"/>
      <c r="F39" s="480"/>
      <c r="G39" s="44"/>
      <c r="H39" s="288"/>
      <c r="I39" s="20"/>
      <c r="J39" s="48"/>
      <c r="K39" s="264"/>
      <c r="L39" s="18"/>
      <c r="M39" s="264"/>
      <c r="N39" s="20"/>
    </row>
    <row r="40" spans="1:14" s="289" customFormat="1" ht="14.25" customHeight="1" x14ac:dyDescent="0.25">
      <c r="A40" s="139"/>
      <c r="B40" s="292" t="s">
        <v>325</v>
      </c>
      <c r="C40" s="270">
        <f>SUM(C41:C45)</f>
        <v>1825</v>
      </c>
      <c r="D40" s="271"/>
      <c r="E40" s="471">
        <f>SUM(E41:E45)</f>
        <v>1825</v>
      </c>
      <c r="F40" s="480">
        <f t="shared" ref="F40:F45" si="5">+E40/C40</f>
        <v>1</v>
      </c>
      <c r="G40" s="44"/>
      <c r="H40" s="288"/>
      <c r="I40" s="20"/>
      <c r="J40" s="20"/>
      <c r="K40" s="264"/>
      <c r="L40" s="20"/>
      <c r="M40" s="20"/>
      <c r="N40" s="20"/>
    </row>
    <row r="41" spans="1:14" s="289" customFormat="1" ht="14.25" customHeight="1" x14ac:dyDescent="0.25">
      <c r="A41" s="139"/>
      <c r="B41" s="615" t="s">
        <v>4</v>
      </c>
      <c r="C41" s="270">
        <v>257</v>
      </c>
      <c r="D41" s="271"/>
      <c r="E41" s="471">
        <f>SUM(C41:D41)</f>
        <v>257</v>
      </c>
      <c r="F41" s="480">
        <f t="shared" si="5"/>
        <v>1</v>
      </c>
      <c r="G41" s="44"/>
      <c r="H41" s="18"/>
      <c r="I41" s="20"/>
      <c r="J41" s="20"/>
      <c r="K41" s="305"/>
      <c r="L41" s="18"/>
      <c r="M41" s="20"/>
      <c r="N41" s="20"/>
    </row>
    <row r="42" spans="1:14" s="289" customFormat="1" ht="14.25" customHeight="1" x14ac:dyDescent="0.25">
      <c r="A42" s="139"/>
      <c r="B42" s="615" t="s">
        <v>318</v>
      </c>
      <c r="C42" s="270">
        <v>119</v>
      </c>
      <c r="D42" s="271"/>
      <c r="E42" s="471">
        <f t="shared" ref="E42:E45" si="6">SUM(C42:D42)</f>
        <v>119</v>
      </c>
      <c r="F42" s="480">
        <f t="shared" si="5"/>
        <v>1</v>
      </c>
      <c r="G42" s="44"/>
      <c r="H42" s="18"/>
      <c r="I42" s="20"/>
      <c r="J42" s="20"/>
      <c r="K42" s="305"/>
      <c r="L42" s="18"/>
      <c r="M42" s="20"/>
      <c r="N42" s="20"/>
    </row>
    <row r="43" spans="1:14" s="289" customFormat="1" ht="14.25" customHeight="1" x14ac:dyDescent="0.25">
      <c r="A43" s="139"/>
      <c r="B43" s="615" t="s">
        <v>320</v>
      </c>
      <c r="C43" s="270">
        <v>775</v>
      </c>
      <c r="D43" s="271"/>
      <c r="E43" s="471">
        <f t="shared" si="6"/>
        <v>775</v>
      </c>
      <c r="F43" s="480">
        <f t="shared" si="5"/>
        <v>1</v>
      </c>
      <c r="G43" s="44"/>
      <c r="H43" s="18"/>
      <c r="I43" s="20"/>
      <c r="J43" s="20"/>
      <c r="K43" s="305"/>
      <c r="L43" s="18"/>
      <c r="M43" s="20"/>
      <c r="N43" s="20"/>
    </row>
    <row r="44" spans="1:14" s="289" customFormat="1" ht="14.25" customHeight="1" x14ac:dyDescent="0.25">
      <c r="A44" s="139"/>
      <c r="B44" s="615" t="s">
        <v>321</v>
      </c>
      <c r="C44" s="270">
        <v>477</v>
      </c>
      <c r="D44" s="271"/>
      <c r="E44" s="471">
        <f t="shared" si="6"/>
        <v>477</v>
      </c>
      <c r="F44" s="480">
        <f t="shared" si="5"/>
        <v>1</v>
      </c>
      <c r="G44" s="44"/>
      <c r="H44" s="18"/>
      <c r="I44" s="20"/>
      <c r="J44" s="20"/>
      <c r="K44" s="305"/>
      <c r="L44" s="18"/>
      <c r="M44" s="20"/>
      <c r="N44" s="20"/>
    </row>
    <row r="45" spans="1:14" s="289" customFormat="1" ht="14.25" customHeight="1" x14ac:dyDescent="0.25">
      <c r="A45" s="139"/>
      <c r="B45" s="615" t="s">
        <v>322</v>
      </c>
      <c r="C45" s="270">
        <v>197</v>
      </c>
      <c r="D45" s="271"/>
      <c r="E45" s="471">
        <f t="shared" si="6"/>
        <v>197</v>
      </c>
      <c r="F45" s="480">
        <f t="shared" si="5"/>
        <v>1</v>
      </c>
      <c r="G45" s="44"/>
      <c r="H45" s="18"/>
      <c r="I45" s="20"/>
      <c r="J45" s="20"/>
      <c r="K45" s="305"/>
      <c r="L45" s="18"/>
      <c r="M45" s="20"/>
      <c r="N45" s="20"/>
    </row>
    <row r="46" spans="1:14" s="289" customFormat="1" ht="14.25" customHeight="1" x14ac:dyDescent="0.25">
      <c r="A46" s="139"/>
      <c r="B46" s="685"/>
      <c r="C46" s="270"/>
      <c r="D46" s="271"/>
      <c r="E46" s="471"/>
      <c r="F46" s="480"/>
      <c r="G46" s="44"/>
      <c r="H46" s="288"/>
      <c r="I46" s="20"/>
      <c r="J46" s="48"/>
      <c r="K46" s="264"/>
      <c r="L46" s="18"/>
      <c r="M46" s="264"/>
      <c r="N46" s="20"/>
    </row>
    <row r="47" spans="1:14" s="289" customFormat="1" ht="14.25" customHeight="1" x14ac:dyDescent="0.25">
      <c r="A47" s="139"/>
      <c r="B47" s="292" t="s">
        <v>326</v>
      </c>
      <c r="C47" s="270">
        <f>SUM(C48:C52)</f>
        <v>803</v>
      </c>
      <c r="D47" s="271"/>
      <c r="E47" s="471">
        <f>SUM(E48:E52)</f>
        <v>803</v>
      </c>
      <c r="F47" s="480">
        <f t="shared" ref="F47:F52" si="7">+E47/C47</f>
        <v>1</v>
      </c>
      <c r="G47" s="44"/>
      <c r="H47" s="288"/>
      <c r="I47" s="20"/>
      <c r="J47" s="20"/>
      <c r="K47" s="264"/>
      <c r="L47" s="20"/>
      <c r="M47" s="20"/>
      <c r="N47" s="20"/>
    </row>
    <row r="48" spans="1:14" s="289" customFormat="1" ht="14.25" customHeight="1" x14ac:dyDescent="0.25">
      <c r="A48" s="139"/>
      <c r="B48" s="615" t="s">
        <v>4</v>
      </c>
      <c r="C48" s="270">
        <v>128</v>
      </c>
      <c r="D48" s="271"/>
      <c r="E48" s="471">
        <f>SUM(C48:D48)</f>
        <v>128</v>
      </c>
      <c r="F48" s="480">
        <f t="shared" si="7"/>
        <v>1</v>
      </c>
      <c r="G48" s="44"/>
      <c r="H48" s="18"/>
      <c r="I48" s="20"/>
      <c r="J48" s="20"/>
      <c r="K48" s="305"/>
      <c r="L48" s="18"/>
      <c r="M48" s="20"/>
      <c r="N48" s="20"/>
    </row>
    <row r="49" spans="1:16" s="289" customFormat="1" ht="14.25" customHeight="1" x14ac:dyDescent="0.25">
      <c r="A49" s="139"/>
      <c r="B49" s="615" t="s">
        <v>318</v>
      </c>
      <c r="C49" s="270">
        <v>60</v>
      </c>
      <c r="D49" s="271"/>
      <c r="E49" s="471">
        <f t="shared" ref="E49:E52" si="8">SUM(C49:D49)</f>
        <v>60</v>
      </c>
      <c r="F49" s="480">
        <f t="shared" si="7"/>
        <v>1</v>
      </c>
      <c r="G49" s="44"/>
      <c r="H49" s="18"/>
      <c r="I49" s="20"/>
      <c r="J49" s="20"/>
      <c r="K49" s="305"/>
      <c r="L49" s="18"/>
      <c r="M49" s="20"/>
      <c r="N49" s="20"/>
    </row>
    <row r="50" spans="1:16" s="289" customFormat="1" ht="14.25" customHeight="1" x14ac:dyDescent="0.25">
      <c r="A50" s="139"/>
      <c r="B50" s="615" t="s">
        <v>319</v>
      </c>
      <c r="C50" s="270">
        <v>160</v>
      </c>
      <c r="D50" s="271"/>
      <c r="E50" s="471">
        <f t="shared" si="8"/>
        <v>160</v>
      </c>
      <c r="F50" s="480">
        <f t="shared" si="7"/>
        <v>1</v>
      </c>
      <c r="G50" s="44"/>
      <c r="H50" s="18"/>
      <c r="I50" s="20"/>
      <c r="J50" s="20"/>
      <c r="K50" s="305"/>
      <c r="L50" s="18"/>
      <c r="M50" s="20"/>
      <c r="N50" s="20"/>
    </row>
    <row r="51" spans="1:16" s="289" customFormat="1" ht="14.25" customHeight="1" x14ac:dyDescent="0.25">
      <c r="A51" s="139"/>
      <c r="B51" s="615" t="s">
        <v>322</v>
      </c>
      <c r="C51" s="270">
        <v>98</v>
      </c>
      <c r="D51" s="271"/>
      <c r="E51" s="471">
        <f t="shared" si="8"/>
        <v>98</v>
      </c>
      <c r="F51" s="480">
        <f t="shared" si="7"/>
        <v>1</v>
      </c>
      <c r="G51" s="44"/>
      <c r="H51" s="18"/>
      <c r="I51" s="20"/>
      <c r="J51" s="20"/>
      <c r="K51" s="305"/>
      <c r="L51" s="18"/>
      <c r="M51" s="20"/>
      <c r="N51" s="20"/>
    </row>
    <row r="52" spans="1:16" s="289" customFormat="1" ht="14.25" customHeight="1" x14ac:dyDescent="0.25">
      <c r="A52" s="139"/>
      <c r="B52" s="684" t="s">
        <v>323</v>
      </c>
      <c r="C52" s="270">
        <v>357</v>
      </c>
      <c r="D52" s="271"/>
      <c r="E52" s="471">
        <f t="shared" si="8"/>
        <v>357</v>
      </c>
      <c r="F52" s="480">
        <f t="shared" si="7"/>
        <v>1</v>
      </c>
      <c r="G52" s="44"/>
      <c r="H52" s="288"/>
      <c r="I52" s="20"/>
      <c r="J52" s="48"/>
      <c r="K52" s="264"/>
      <c r="L52" s="18"/>
      <c r="M52" s="264"/>
      <c r="N52" s="20"/>
    </row>
    <row r="53" spans="1:16" s="289" customFormat="1" ht="14.25" customHeight="1" x14ac:dyDescent="0.25">
      <c r="A53" s="139"/>
      <c r="B53" s="294"/>
      <c r="C53" s="274"/>
      <c r="D53" s="271"/>
      <c r="E53" s="471"/>
      <c r="F53" s="480"/>
      <c r="G53" s="44"/>
      <c r="H53" s="288"/>
      <c r="I53" s="20"/>
      <c r="J53" s="20"/>
      <c r="K53" s="306"/>
      <c r="L53" s="18"/>
      <c r="M53" s="18"/>
      <c r="N53" s="20"/>
    </row>
    <row r="54" spans="1:16" s="289" customFormat="1" ht="14.25" customHeight="1" x14ac:dyDescent="0.25">
      <c r="A54" s="139"/>
      <c r="B54" s="292" t="s">
        <v>254</v>
      </c>
      <c r="C54" s="270">
        <f>+SUM(C55:C61)</f>
        <v>2880</v>
      </c>
      <c r="D54" s="271"/>
      <c r="E54" s="471">
        <f>+SUM(E55:E61)</f>
        <v>2880</v>
      </c>
      <c r="F54" s="480">
        <f t="shared" si="0"/>
        <v>1</v>
      </c>
      <c r="G54" s="44"/>
      <c r="H54" s="288"/>
      <c r="I54" s="20"/>
      <c r="J54" s="20"/>
      <c r="K54" s="306"/>
      <c r="L54" s="18"/>
      <c r="M54" s="18"/>
      <c r="N54" s="20"/>
    </row>
    <row r="55" spans="1:16" s="289" customFormat="1" ht="14.25" customHeight="1" x14ac:dyDescent="0.25">
      <c r="A55" s="139"/>
      <c r="B55" s="293" t="s">
        <v>243</v>
      </c>
      <c r="C55" s="270">
        <v>228</v>
      </c>
      <c r="D55" s="271"/>
      <c r="E55" s="471">
        <f>SUM(C55:D55)</f>
        <v>228</v>
      </c>
      <c r="F55" s="480">
        <f t="shared" si="0"/>
        <v>1</v>
      </c>
      <c r="G55" s="44"/>
      <c r="H55" s="18"/>
      <c r="I55" s="20"/>
      <c r="J55" s="20"/>
      <c r="K55" s="306"/>
      <c r="L55" s="18"/>
      <c r="M55" s="18"/>
      <c r="N55" s="20"/>
    </row>
    <row r="56" spans="1:16" s="289" customFormat="1" ht="14.25" customHeight="1" x14ac:dyDescent="0.25">
      <c r="A56" s="139"/>
      <c r="B56" s="293" t="s">
        <v>249</v>
      </c>
      <c r="C56" s="270">
        <v>343</v>
      </c>
      <c r="D56" s="271"/>
      <c r="E56" s="471">
        <f t="shared" ref="E56:E61" si="9">SUM(C56:D56)</f>
        <v>343</v>
      </c>
      <c r="F56" s="480">
        <f t="shared" si="0"/>
        <v>1</v>
      </c>
      <c r="G56" s="44"/>
      <c r="H56" s="18"/>
      <c r="I56" s="20"/>
      <c r="J56" s="20"/>
      <c r="K56" s="306"/>
      <c r="L56" s="18"/>
      <c r="M56" s="18"/>
      <c r="N56" s="20"/>
      <c r="O56" s="20"/>
      <c r="P56" s="20"/>
    </row>
    <row r="57" spans="1:16" s="289" customFormat="1" ht="14.25" customHeight="1" x14ac:dyDescent="0.25">
      <c r="A57" s="139"/>
      <c r="B57" s="293" t="s">
        <v>245</v>
      </c>
      <c r="C57" s="270">
        <v>228</v>
      </c>
      <c r="D57" s="271"/>
      <c r="E57" s="471">
        <f t="shared" si="9"/>
        <v>228</v>
      </c>
      <c r="F57" s="480">
        <f t="shared" si="0"/>
        <v>1</v>
      </c>
      <c r="G57" s="44"/>
      <c r="H57" s="18"/>
      <c r="I57" s="20"/>
      <c r="J57" s="20"/>
      <c r="K57" s="306"/>
      <c r="L57" s="18"/>
      <c r="M57" s="18"/>
      <c r="N57" s="20"/>
      <c r="O57" s="20"/>
      <c r="P57" s="20"/>
    </row>
    <row r="58" spans="1:16" s="289" customFormat="1" ht="14.25" customHeight="1" x14ac:dyDescent="0.25">
      <c r="A58" s="139"/>
      <c r="B58" s="293" t="s">
        <v>246</v>
      </c>
      <c r="C58" s="270">
        <v>983</v>
      </c>
      <c r="D58" s="271"/>
      <c r="E58" s="471">
        <f t="shared" si="9"/>
        <v>983</v>
      </c>
      <c r="F58" s="480">
        <f t="shared" si="0"/>
        <v>1</v>
      </c>
      <c r="G58" s="44"/>
      <c r="H58" s="18"/>
      <c r="I58" s="20"/>
      <c r="J58" s="20"/>
      <c r="K58" s="306"/>
      <c r="L58" s="18"/>
      <c r="M58" s="18"/>
      <c r="N58" s="20"/>
      <c r="O58" s="20"/>
      <c r="P58" s="20"/>
    </row>
    <row r="59" spans="1:16" s="289" customFormat="1" ht="14.25" customHeight="1" x14ac:dyDescent="0.25">
      <c r="A59" s="139"/>
      <c r="B59" s="293" t="s">
        <v>247</v>
      </c>
      <c r="C59" s="270">
        <v>229</v>
      </c>
      <c r="D59" s="271"/>
      <c r="E59" s="471">
        <f t="shared" si="9"/>
        <v>229</v>
      </c>
      <c r="F59" s="480">
        <f t="shared" si="0"/>
        <v>1</v>
      </c>
      <c r="G59" s="44"/>
      <c r="H59" s="18"/>
      <c r="I59" s="20"/>
      <c r="J59" s="20"/>
      <c r="K59" s="306"/>
      <c r="L59" s="18"/>
      <c r="M59" s="18"/>
      <c r="N59" s="20"/>
    </row>
    <row r="60" spans="1:16" s="289" customFormat="1" ht="14.25" customHeight="1" x14ac:dyDescent="0.25">
      <c r="A60" s="139"/>
      <c r="B60" s="293" t="s">
        <v>248</v>
      </c>
      <c r="C60" s="270">
        <v>526</v>
      </c>
      <c r="D60" s="271"/>
      <c r="E60" s="471">
        <f t="shared" si="9"/>
        <v>526</v>
      </c>
      <c r="F60" s="480">
        <f t="shared" si="0"/>
        <v>1</v>
      </c>
      <c r="G60" s="44"/>
      <c r="H60" s="18"/>
      <c r="I60" s="20"/>
      <c r="J60" s="20"/>
      <c r="K60" s="306"/>
      <c r="L60" s="18"/>
      <c r="M60" s="18"/>
      <c r="N60" s="20"/>
    </row>
    <row r="61" spans="1:16" s="289" customFormat="1" ht="14.25" customHeight="1" x14ac:dyDescent="0.25">
      <c r="A61" s="139"/>
      <c r="B61" s="294" t="s">
        <v>234</v>
      </c>
      <c r="C61" s="270">
        <v>343</v>
      </c>
      <c r="D61" s="271"/>
      <c r="E61" s="471">
        <f t="shared" si="9"/>
        <v>343</v>
      </c>
      <c r="F61" s="480">
        <f t="shared" si="0"/>
        <v>1</v>
      </c>
      <c r="G61" s="44"/>
      <c r="H61" s="18"/>
      <c r="I61" s="20"/>
      <c r="J61" s="20"/>
      <c r="K61" s="306"/>
      <c r="L61" s="18"/>
      <c r="M61" s="18"/>
      <c r="N61" s="20"/>
    </row>
    <row r="62" spans="1:16" s="289" customFormat="1" ht="14.25" customHeight="1" x14ac:dyDescent="0.25">
      <c r="A62" s="139"/>
      <c r="B62" s="351"/>
      <c r="C62" s="274"/>
      <c r="D62" s="271"/>
      <c r="E62" s="471"/>
      <c r="F62" s="480"/>
      <c r="G62" s="44"/>
      <c r="H62" s="18"/>
      <c r="I62" s="20"/>
      <c r="J62" s="48"/>
      <c r="K62" s="306"/>
      <c r="L62" s="18"/>
      <c r="M62" s="18"/>
      <c r="N62" s="20"/>
    </row>
    <row r="63" spans="1:16" s="289" customFormat="1" ht="14.25" customHeight="1" x14ac:dyDescent="0.25">
      <c r="A63" s="139"/>
      <c r="B63" s="292" t="s">
        <v>255</v>
      </c>
      <c r="C63" s="270">
        <f>+SUM(C64:C70)</f>
        <v>7000</v>
      </c>
      <c r="D63" s="271"/>
      <c r="E63" s="471">
        <f>+SUM(E64:E70)</f>
        <v>7000</v>
      </c>
      <c r="F63" s="480">
        <f t="shared" si="0"/>
        <v>1</v>
      </c>
      <c r="G63" s="44"/>
      <c r="H63" s="18"/>
      <c r="I63" s="20"/>
      <c r="J63" s="48"/>
      <c r="K63" s="306"/>
      <c r="L63" s="18"/>
      <c r="M63" s="18"/>
      <c r="N63" s="20"/>
    </row>
    <row r="64" spans="1:16" s="289" customFormat="1" ht="14.25" customHeight="1" x14ac:dyDescent="0.25">
      <c r="A64" s="139"/>
      <c r="B64" s="293" t="s">
        <v>243</v>
      </c>
      <c r="C64" s="270">
        <v>905</v>
      </c>
      <c r="D64" s="271"/>
      <c r="E64" s="471">
        <f>SUM(C64:D64)</f>
        <v>905</v>
      </c>
      <c r="F64" s="480">
        <f t="shared" si="0"/>
        <v>1</v>
      </c>
      <c r="G64" s="44"/>
      <c r="H64" s="18"/>
      <c r="I64" s="20"/>
      <c r="J64" s="20"/>
      <c r="K64" s="306"/>
      <c r="L64" s="18"/>
      <c r="M64" s="18"/>
      <c r="N64" s="20"/>
      <c r="O64" s="20"/>
    </row>
    <row r="65" spans="1:15" s="289" customFormat="1" ht="14.25" customHeight="1" x14ac:dyDescent="0.25">
      <c r="A65" s="139"/>
      <c r="B65" s="293" t="s">
        <v>244</v>
      </c>
      <c r="C65" s="270">
        <v>2647</v>
      </c>
      <c r="D65" s="271"/>
      <c r="E65" s="471">
        <f t="shared" ref="E65:E70" si="10">SUM(C65:D65)</f>
        <v>2647</v>
      </c>
      <c r="F65" s="480">
        <f t="shared" si="0"/>
        <v>1</v>
      </c>
      <c r="G65" s="44"/>
      <c r="H65" s="18"/>
      <c r="I65" s="20"/>
      <c r="J65" s="20"/>
      <c r="K65" s="20"/>
      <c r="L65" s="18"/>
      <c r="M65" s="20"/>
      <c r="N65" s="20"/>
      <c r="O65" s="20"/>
    </row>
    <row r="66" spans="1:15" ht="12.75" x14ac:dyDescent="0.2">
      <c r="A66" s="139"/>
      <c r="B66" s="293" t="s">
        <v>249</v>
      </c>
      <c r="C66" s="270">
        <v>420</v>
      </c>
      <c r="D66" s="271"/>
      <c r="E66" s="471">
        <f t="shared" si="10"/>
        <v>420</v>
      </c>
      <c r="F66" s="480">
        <f t="shared" si="0"/>
        <v>1</v>
      </c>
      <c r="G66" s="44"/>
      <c r="K66" s="310"/>
      <c r="L66" s="63"/>
    </row>
    <row r="67" spans="1:15" ht="12.95" customHeight="1" x14ac:dyDescent="0.2">
      <c r="A67" s="139"/>
      <c r="B67" s="293" t="s">
        <v>245</v>
      </c>
      <c r="C67" s="270">
        <v>375</v>
      </c>
      <c r="D67" s="271"/>
      <c r="E67" s="471">
        <f t="shared" si="10"/>
        <v>375</v>
      </c>
      <c r="F67" s="480">
        <f t="shared" si="0"/>
        <v>1</v>
      </c>
      <c r="G67" s="44"/>
      <c r="K67" s="310"/>
      <c r="L67" s="63"/>
    </row>
    <row r="68" spans="1:15" ht="12.95" customHeight="1" x14ac:dyDescent="0.2">
      <c r="A68" s="139"/>
      <c r="B68" s="293" t="s">
        <v>247</v>
      </c>
      <c r="C68" s="270">
        <v>1119</v>
      </c>
      <c r="D68" s="271"/>
      <c r="E68" s="471">
        <f t="shared" si="10"/>
        <v>1119</v>
      </c>
      <c r="F68" s="480">
        <f t="shared" si="0"/>
        <v>1</v>
      </c>
      <c r="G68" s="44"/>
      <c r="K68" s="310"/>
      <c r="L68" s="63"/>
    </row>
    <row r="69" spans="1:15" ht="12.95" customHeight="1" x14ac:dyDescent="0.2">
      <c r="A69" s="139"/>
      <c r="B69" s="293" t="s">
        <v>248</v>
      </c>
      <c r="C69" s="270">
        <v>695</v>
      </c>
      <c r="D69" s="271"/>
      <c r="E69" s="471">
        <f t="shared" si="10"/>
        <v>695</v>
      </c>
      <c r="F69" s="480">
        <f t="shared" si="0"/>
        <v>1</v>
      </c>
      <c r="G69" s="44"/>
      <c r="K69" s="310"/>
      <c r="L69" s="63"/>
    </row>
    <row r="70" spans="1:15" ht="12.95" customHeight="1" x14ac:dyDescent="0.2">
      <c r="A70" s="139"/>
      <c r="B70" s="294" t="s">
        <v>234</v>
      </c>
      <c r="C70" s="270">
        <v>839</v>
      </c>
      <c r="D70" s="271"/>
      <c r="E70" s="471">
        <f t="shared" si="10"/>
        <v>839</v>
      </c>
      <c r="F70" s="480">
        <f t="shared" si="0"/>
        <v>1</v>
      </c>
      <c r="G70" s="44"/>
      <c r="L70" s="18"/>
    </row>
    <row r="71" spans="1:15" ht="12.95" customHeight="1" x14ac:dyDescent="0.2">
      <c r="A71" s="139"/>
      <c r="B71" s="294"/>
      <c r="C71" s="274"/>
      <c r="D71" s="271"/>
      <c r="E71" s="471"/>
      <c r="F71" s="480"/>
      <c r="G71" s="44"/>
      <c r="L71" s="18"/>
    </row>
    <row r="72" spans="1:15" ht="12.95" customHeight="1" x14ac:dyDescent="0.2">
      <c r="A72" s="139"/>
      <c r="B72" s="292" t="s">
        <v>308</v>
      </c>
      <c r="C72" s="270">
        <f>+SUM(C73:C76)</f>
        <v>185899</v>
      </c>
      <c r="D72" s="271">
        <f>+SUM(D73:D76)</f>
        <v>6279</v>
      </c>
      <c r="E72" s="471">
        <f>+SUM(E73:E76)</f>
        <v>192178</v>
      </c>
      <c r="F72" s="480">
        <f t="shared" si="0"/>
        <v>1.0337764054674849</v>
      </c>
      <c r="G72" s="44"/>
      <c r="J72" s="311"/>
      <c r="K72" s="305"/>
      <c r="L72" s="307"/>
      <c r="M72" s="63"/>
      <c r="N72" s="306"/>
    </row>
    <row r="73" spans="1:15" ht="12.95" customHeight="1" x14ac:dyDescent="0.2">
      <c r="A73" s="139"/>
      <c r="B73" s="294" t="s">
        <v>252</v>
      </c>
      <c r="C73" s="270">
        <v>139471</v>
      </c>
      <c r="D73" s="271">
        <f>+'4.SZ.TÁBL. SZOCIÁLIS NORMATÍVA'!G13</f>
        <v>-1725</v>
      </c>
      <c r="E73" s="471">
        <f>SUM(C73:D73)</f>
        <v>137746</v>
      </c>
      <c r="F73" s="480">
        <f>+E73/C73</f>
        <v>0.98763183744290928</v>
      </c>
      <c r="G73" s="44"/>
      <c r="J73" s="311"/>
      <c r="K73" s="264"/>
      <c r="L73" s="307"/>
      <c r="M73" s="63"/>
      <c r="N73" s="306"/>
    </row>
    <row r="74" spans="1:15" ht="12.95" customHeight="1" x14ac:dyDescent="0.2">
      <c r="A74" s="139"/>
      <c r="B74" s="294" t="s">
        <v>386</v>
      </c>
      <c r="C74" s="270">
        <v>1808</v>
      </c>
      <c r="D74" s="271"/>
      <c r="E74" s="471">
        <f t="shared" ref="E74:E76" si="11">SUM(C74:D74)</f>
        <v>1808</v>
      </c>
      <c r="F74" s="480">
        <f>+E74/C74</f>
        <v>1</v>
      </c>
      <c r="G74" s="44"/>
      <c r="J74" s="312"/>
      <c r="K74" s="264"/>
      <c r="L74" s="310"/>
      <c r="M74" s="63"/>
      <c r="N74" s="306"/>
    </row>
    <row r="75" spans="1:15" ht="12.95" customHeight="1" x14ac:dyDescent="0.2">
      <c r="A75" s="139"/>
      <c r="B75" s="294" t="s">
        <v>286</v>
      </c>
      <c r="C75" s="270">
        <v>24389</v>
      </c>
      <c r="D75" s="271">
        <f>+'4.SZ.TÁBL. SZOCIÁLIS NORMATÍVA'!G35</f>
        <v>8286</v>
      </c>
      <c r="E75" s="471">
        <f t="shared" si="11"/>
        <v>32675</v>
      </c>
      <c r="F75" s="480">
        <f t="shared" ref="F75:F76" si="12">+E75/C75</f>
        <v>1.3397433269096723</v>
      </c>
      <c r="G75" s="44"/>
    </row>
    <row r="76" spans="1:15" ht="12.95" customHeight="1" x14ac:dyDescent="0.2">
      <c r="A76" s="139"/>
      <c r="B76" s="294" t="s">
        <v>392</v>
      </c>
      <c r="C76" s="270">
        <v>20231</v>
      </c>
      <c r="D76" s="271">
        <f>+'4.SZ.TÁBL. SZOCIÁLIS NORMATÍVA'!G26</f>
        <v>-282</v>
      </c>
      <c r="E76" s="471">
        <f t="shared" si="11"/>
        <v>19949</v>
      </c>
      <c r="F76" s="497">
        <f t="shared" si="12"/>
        <v>0.98606099550195248</v>
      </c>
      <c r="G76" s="44"/>
    </row>
    <row r="77" spans="1:15" ht="12.95" customHeight="1" x14ac:dyDescent="0.2">
      <c r="A77" s="139"/>
      <c r="B77" s="294"/>
      <c r="C77" s="270"/>
      <c r="D77" s="271"/>
      <c r="E77" s="471"/>
      <c r="F77" s="497"/>
      <c r="G77" s="44"/>
    </row>
    <row r="78" spans="1:15" ht="12.95" customHeight="1" x14ac:dyDescent="0.2">
      <c r="A78" s="139"/>
      <c r="B78" s="292" t="s">
        <v>366</v>
      </c>
      <c r="C78" s="270">
        <f>SUM(C79:C86)</f>
        <v>535</v>
      </c>
      <c r="D78" s="270"/>
      <c r="E78" s="270">
        <f t="shared" ref="E78" si="13">SUM(E79:E86)</f>
        <v>535</v>
      </c>
      <c r="F78" s="497">
        <f t="shared" ref="F78" si="14">+E78/C78</f>
        <v>1</v>
      </c>
      <c r="G78" s="44"/>
    </row>
    <row r="79" spans="1:15" ht="12.95" customHeight="1" x14ac:dyDescent="0.2">
      <c r="A79" s="139"/>
      <c r="B79" s="692" t="s">
        <v>360</v>
      </c>
      <c r="C79" s="270">
        <v>55</v>
      </c>
      <c r="D79" s="271"/>
      <c r="E79" s="471">
        <f>SUM(C79:D79)</f>
        <v>55</v>
      </c>
      <c r="F79" s="497">
        <f t="shared" ref="F79:F94" si="15">+E79/C79</f>
        <v>1</v>
      </c>
      <c r="G79" s="44"/>
    </row>
    <row r="80" spans="1:15" ht="12.95" customHeight="1" x14ac:dyDescent="0.2">
      <c r="A80" s="139"/>
      <c r="B80" s="692" t="s">
        <v>361</v>
      </c>
      <c r="C80" s="270">
        <v>161</v>
      </c>
      <c r="D80" s="271"/>
      <c r="E80" s="471">
        <f t="shared" ref="E80:E86" si="16">SUM(C80:D80)</f>
        <v>161</v>
      </c>
      <c r="F80" s="497">
        <f t="shared" si="15"/>
        <v>1</v>
      </c>
      <c r="G80" s="44"/>
    </row>
    <row r="81" spans="1:7" ht="12.95" customHeight="1" x14ac:dyDescent="0.2">
      <c r="A81" s="139"/>
      <c r="B81" s="692" t="s">
        <v>362</v>
      </c>
      <c r="C81" s="270">
        <v>25</v>
      </c>
      <c r="D81" s="271"/>
      <c r="E81" s="471">
        <f t="shared" si="16"/>
        <v>25</v>
      </c>
      <c r="F81" s="497">
        <f t="shared" si="15"/>
        <v>1</v>
      </c>
      <c r="G81" s="44"/>
    </row>
    <row r="82" spans="1:7" ht="12.95" customHeight="1" x14ac:dyDescent="0.2">
      <c r="A82" s="139"/>
      <c r="B82" s="692" t="s">
        <v>363</v>
      </c>
      <c r="C82" s="270">
        <v>23</v>
      </c>
      <c r="D82" s="271"/>
      <c r="E82" s="471">
        <f t="shared" si="16"/>
        <v>23</v>
      </c>
      <c r="F82" s="497">
        <f t="shared" si="15"/>
        <v>1</v>
      </c>
      <c r="G82" s="44"/>
    </row>
    <row r="83" spans="1:7" ht="12.95" customHeight="1" x14ac:dyDescent="0.2">
      <c r="A83" s="139"/>
      <c r="B83" s="692" t="s">
        <v>364</v>
      </c>
      <c r="C83" s="270">
        <v>110</v>
      </c>
      <c r="D83" s="271"/>
      <c r="E83" s="471">
        <f t="shared" si="16"/>
        <v>110</v>
      </c>
      <c r="F83" s="497">
        <f t="shared" si="15"/>
        <v>1</v>
      </c>
      <c r="G83" s="44"/>
    </row>
    <row r="84" spans="1:7" ht="12.95" customHeight="1" x14ac:dyDescent="0.2">
      <c r="A84" s="139"/>
      <c r="B84" s="692" t="s">
        <v>365</v>
      </c>
      <c r="C84" s="270">
        <v>68</v>
      </c>
      <c r="D84" s="271"/>
      <c r="E84" s="471">
        <f t="shared" si="16"/>
        <v>68</v>
      </c>
      <c r="F84" s="497">
        <f t="shared" si="15"/>
        <v>1</v>
      </c>
      <c r="G84" s="44"/>
    </row>
    <row r="85" spans="1:7" ht="12.95" customHeight="1" x14ac:dyDescent="0.2">
      <c r="A85" s="139"/>
      <c r="B85" s="294" t="s">
        <v>322</v>
      </c>
      <c r="C85" s="270">
        <v>42</v>
      </c>
      <c r="D85" s="271"/>
      <c r="E85" s="471">
        <f t="shared" si="16"/>
        <v>42</v>
      </c>
      <c r="F85" s="497">
        <f t="shared" si="15"/>
        <v>1</v>
      </c>
      <c r="G85" s="44"/>
    </row>
    <row r="86" spans="1:7" ht="12.6" customHeight="1" x14ac:dyDescent="0.2">
      <c r="A86" s="139"/>
      <c r="B86" s="294" t="s">
        <v>323</v>
      </c>
      <c r="C86" s="270">
        <v>51</v>
      </c>
      <c r="D86" s="271"/>
      <c r="E86" s="471">
        <f t="shared" si="16"/>
        <v>51</v>
      </c>
      <c r="F86" s="497">
        <f t="shared" si="15"/>
        <v>1</v>
      </c>
      <c r="G86" s="44"/>
    </row>
    <row r="87" spans="1:7" ht="12.6" customHeight="1" x14ac:dyDescent="0.2">
      <c r="A87" s="139"/>
      <c r="B87" s="294"/>
      <c r="C87" s="270"/>
      <c r="D87" s="271"/>
      <c r="E87" s="471"/>
      <c r="F87" s="497"/>
      <c r="G87" s="44"/>
    </row>
    <row r="88" spans="1:7" ht="12.6" customHeight="1" x14ac:dyDescent="0.2">
      <c r="A88" s="139"/>
      <c r="B88" s="294" t="s">
        <v>376</v>
      </c>
      <c r="C88" s="270">
        <f>SUM(C89:C94)</f>
        <v>4000</v>
      </c>
      <c r="D88" s="271"/>
      <c r="E88" s="471">
        <f>SUM(E89:E94)</f>
        <v>4000</v>
      </c>
      <c r="F88" s="497">
        <f t="shared" si="15"/>
        <v>1</v>
      </c>
      <c r="G88" s="44"/>
    </row>
    <row r="89" spans="1:7" ht="12.6" customHeight="1" x14ac:dyDescent="0.2">
      <c r="A89" s="139"/>
      <c r="B89" s="294" t="s">
        <v>4</v>
      </c>
      <c r="C89" s="270">
        <v>832</v>
      </c>
      <c r="D89" s="271"/>
      <c r="E89" s="471">
        <f>SUM(C89:D89)</f>
        <v>832</v>
      </c>
      <c r="F89" s="497">
        <f t="shared" si="15"/>
        <v>1</v>
      </c>
      <c r="G89" s="44"/>
    </row>
    <row r="90" spans="1:7" ht="12.6" customHeight="1" x14ac:dyDescent="0.2">
      <c r="A90" s="139"/>
      <c r="B90" s="294" t="s">
        <v>318</v>
      </c>
      <c r="C90" s="270">
        <v>386</v>
      </c>
      <c r="D90" s="271"/>
      <c r="E90" s="471">
        <f t="shared" ref="E90:E94" si="17">SUM(C90:D90)</f>
        <v>386</v>
      </c>
      <c r="F90" s="497">
        <f t="shared" si="15"/>
        <v>1</v>
      </c>
      <c r="G90" s="44"/>
    </row>
    <row r="91" spans="1:7" ht="12.6" customHeight="1" x14ac:dyDescent="0.2">
      <c r="A91" s="139"/>
      <c r="B91" s="294" t="s">
        <v>319</v>
      </c>
      <c r="C91" s="270">
        <v>344</v>
      </c>
      <c r="D91" s="271"/>
      <c r="E91" s="471">
        <f t="shared" si="17"/>
        <v>344</v>
      </c>
      <c r="F91" s="497">
        <f t="shared" si="15"/>
        <v>1</v>
      </c>
      <c r="G91" s="44"/>
    </row>
    <row r="92" spans="1:7" ht="12.6" customHeight="1" x14ac:dyDescent="0.2">
      <c r="A92" s="139"/>
      <c r="B92" s="294" t="s">
        <v>321</v>
      </c>
      <c r="C92" s="270">
        <v>1029</v>
      </c>
      <c r="D92" s="271"/>
      <c r="E92" s="471">
        <f t="shared" si="17"/>
        <v>1029</v>
      </c>
      <c r="F92" s="497">
        <f t="shared" si="15"/>
        <v>1</v>
      </c>
      <c r="G92" s="44"/>
    </row>
    <row r="93" spans="1:7" ht="12.6" customHeight="1" x14ac:dyDescent="0.2">
      <c r="A93" s="139"/>
      <c r="B93" s="294" t="s">
        <v>322</v>
      </c>
      <c r="C93" s="270">
        <v>638</v>
      </c>
      <c r="D93" s="271"/>
      <c r="E93" s="471">
        <f t="shared" si="17"/>
        <v>638</v>
      </c>
      <c r="F93" s="497">
        <f t="shared" si="15"/>
        <v>1</v>
      </c>
      <c r="G93" s="44"/>
    </row>
    <row r="94" spans="1:7" ht="12.6" customHeight="1" x14ac:dyDescent="0.2">
      <c r="A94" s="139"/>
      <c r="B94" s="294" t="s">
        <v>323</v>
      </c>
      <c r="C94" s="270">
        <v>771</v>
      </c>
      <c r="D94" s="271"/>
      <c r="E94" s="471">
        <f t="shared" si="17"/>
        <v>771</v>
      </c>
      <c r="F94" s="497">
        <f t="shared" si="15"/>
        <v>1</v>
      </c>
      <c r="G94" s="44"/>
    </row>
    <row r="95" spans="1:7" ht="12.95" customHeight="1" x14ac:dyDescent="0.2">
      <c r="A95" s="139"/>
      <c r="B95" s="294"/>
      <c r="C95" s="270"/>
      <c r="D95" s="271"/>
      <c r="E95" s="471"/>
      <c r="F95" s="497"/>
      <c r="G95" s="44"/>
    </row>
    <row r="96" spans="1:7" ht="12.95" customHeight="1" x14ac:dyDescent="0.2">
      <c r="A96" s="139"/>
      <c r="B96" s="294"/>
      <c r="C96" s="270"/>
      <c r="D96" s="271"/>
      <c r="E96" s="471"/>
      <c r="F96" s="497"/>
      <c r="G96" s="44"/>
    </row>
    <row r="97" spans="1:14" ht="12.95" customHeight="1" x14ac:dyDescent="0.2">
      <c r="A97" s="677" t="s">
        <v>335</v>
      </c>
      <c r="B97" s="678" t="s">
        <v>253</v>
      </c>
      <c r="C97" s="641">
        <f>+C4+C13+C21+C30+C54+C63+C72+C78+C40+C47+C88</f>
        <v>286065</v>
      </c>
      <c r="D97" s="679">
        <f>+D4+D13+D21+D30+D54+D63+D72+D78+D40+D47</f>
        <v>6279</v>
      </c>
      <c r="E97" s="680">
        <f>+E4+E13+E21+E30+E54+E63+E72+E78+E40+E47+E88</f>
        <v>292344</v>
      </c>
      <c r="F97" s="681">
        <f t="shared" ref="F97:F129" si="18">+E97/C97</f>
        <v>1.0219495569188821</v>
      </c>
      <c r="G97" s="18"/>
      <c r="H97" s="313"/>
      <c r="J97" s="311"/>
      <c r="K97" s="264"/>
      <c r="L97" s="307"/>
      <c r="M97" s="63"/>
      <c r="N97" s="306"/>
    </row>
    <row r="98" spans="1:14" ht="12.95" customHeight="1" x14ac:dyDescent="0.2">
      <c r="A98" s="139"/>
      <c r="B98" s="314"/>
      <c r="C98" s="270"/>
      <c r="D98" s="271"/>
      <c r="E98" s="471"/>
      <c r="F98" s="497"/>
      <c r="G98" s="18"/>
      <c r="H98" s="313"/>
      <c r="J98" s="311"/>
      <c r="K98" s="264"/>
      <c r="L98" s="307"/>
      <c r="M98" s="63"/>
      <c r="N98" s="306"/>
    </row>
    <row r="99" spans="1:14" ht="12.95" customHeight="1" x14ac:dyDescent="0.2">
      <c r="A99" s="677"/>
      <c r="B99" s="678"/>
      <c r="C99" s="641"/>
      <c r="D99" s="679"/>
      <c r="E99" s="680"/>
      <c r="F99" s="681"/>
      <c r="G99" s="18"/>
      <c r="H99" s="313"/>
      <c r="J99" s="311"/>
      <c r="K99" s="264"/>
      <c r="L99" s="307"/>
      <c r="M99" s="63"/>
      <c r="N99" s="306"/>
    </row>
    <row r="100" spans="1:14" ht="12.95" customHeight="1" x14ac:dyDescent="0.2">
      <c r="A100" s="139"/>
      <c r="B100" s="314"/>
      <c r="C100" s="270"/>
      <c r="D100" s="271"/>
      <c r="E100" s="471"/>
      <c r="F100" s="497"/>
      <c r="G100" s="18"/>
      <c r="H100" s="313"/>
      <c r="J100" s="311"/>
      <c r="K100" s="264"/>
      <c r="L100" s="307"/>
      <c r="M100" s="63"/>
      <c r="N100" s="306"/>
    </row>
    <row r="101" spans="1:14" ht="12.95" customHeight="1" x14ac:dyDescent="0.2">
      <c r="A101" s="139"/>
      <c r="B101" s="193"/>
      <c r="C101" s="274"/>
      <c r="D101" s="275"/>
      <c r="E101" s="470"/>
      <c r="F101" s="497"/>
      <c r="G101" s="18"/>
      <c r="H101" s="313"/>
      <c r="I101" s="312"/>
      <c r="L101" s="307"/>
      <c r="M101" s="63"/>
      <c r="N101" s="306"/>
    </row>
    <row r="102" spans="1:14" ht="12.95" customHeight="1" x14ac:dyDescent="0.2">
      <c r="A102" s="121" t="s">
        <v>100</v>
      </c>
      <c r="B102" s="198" t="s">
        <v>63</v>
      </c>
      <c r="C102" s="277">
        <f>+C3+C97+C99</f>
        <v>286065</v>
      </c>
      <c r="D102" s="278">
        <f>+D3+D97+D99</f>
        <v>6279</v>
      </c>
      <c r="E102" s="472">
        <f>+E3+E97+E99</f>
        <v>292344</v>
      </c>
      <c r="F102" s="502">
        <f t="shared" si="18"/>
        <v>1.0219495569188821</v>
      </c>
      <c r="G102" s="18"/>
      <c r="H102" s="313"/>
    </row>
    <row r="103" spans="1:14" ht="12.95" customHeight="1" x14ac:dyDescent="0.2">
      <c r="A103" s="140" t="s">
        <v>101</v>
      </c>
      <c r="B103" s="185" t="s">
        <v>96</v>
      </c>
      <c r="C103" s="267"/>
      <c r="D103" s="276"/>
      <c r="E103" s="473"/>
      <c r="F103" s="499"/>
      <c r="G103" s="353"/>
      <c r="H103" s="313"/>
    </row>
    <row r="104" spans="1:14" ht="27" customHeight="1" x14ac:dyDescent="0.2">
      <c r="A104" s="129" t="s">
        <v>102</v>
      </c>
      <c r="B104" s="130" t="s">
        <v>64</v>
      </c>
      <c r="C104" s="268"/>
      <c r="D104" s="33"/>
      <c r="E104" s="101"/>
      <c r="F104" s="480"/>
      <c r="G104" s="44"/>
    </row>
    <row r="105" spans="1:14" ht="12.95" customHeight="1" x14ac:dyDescent="0.2">
      <c r="A105" s="139"/>
      <c r="B105" s="193" t="s">
        <v>62</v>
      </c>
      <c r="C105" s="270"/>
      <c r="D105" s="271"/>
      <c r="E105" s="471"/>
      <c r="F105" s="497"/>
      <c r="G105" s="18"/>
    </row>
    <row r="106" spans="1:14" ht="12.95" customHeight="1" x14ac:dyDescent="0.2">
      <c r="A106" s="121" t="s">
        <v>103</v>
      </c>
      <c r="B106" s="198" t="s">
        <v>65</v>
      </c>
      <c r="C106" s="279">
        <f>+C103+C104</f>
        <v>0</v>
      </c>
      <c r="D106" s="280">
        <f>+D103+D104</f>
        <v>0</v>
      </c>
      <c r="E106" s="474">
        <f>+E103+E104</f>
        <v>0</v>
      </c>
      <c r="F106" s="498"/>
      <c r="G106" s="18"/>
    </row>
    <row r="107" spans="1:14" ht="12.95" customHeight="1" x14ac:dyDescent="0.2">
      <c r="A107" s="140" t="s">
        <v>104</v>
      </c>
      <c r="B107" s="185" t="s">
        <v>66</v>
      </c>
      <c r="C107" s="267"/>
      <c r="D107" s="276"/>
      <c r="E107" s="473"/>
      <c r="F107" s="499"/>
      <c r="G107" s="18"/>
    </row>
    <row r="108" spans="1:14" ht="12.95" customHeight="1" x14ac:dyDescent="0.2">
      <c r="A108" s="129" t="s">
        <v>105</v>
      </c>
      <c r="B108" s="130" t="s">
        <v>67</v>
      </c>
      <c r="C108" s="268">
        <v>3481</v>
      </c>
      <c r="D108" s="33">
        <f>+'1.1.SZ.TÁBL. BEV - KIAD'!J13</f>
        <v>666</v>
      </c>
      <c r="E108" s="101">
        <f>SUM(C108:D108)</f>
        <v>4147</v>
      </c>
      <c r="F108" s="480">
        <f t="shared" si="18"/>
        <v>1.1913243320884803</v>
      </c>
      <c r="G108" s="19"/>
    </row>
    <row r="109" spans="1:14" ht="12.95" customHeight="1" x14ac:dyDescent="0.2">
      <c r="A109" s="129" t="s">
        <v>106</v>
      </c>
      <c r="B109" s="130" t="s">
        <v>68</v>
      </c>
      <c r="C109" s="268"/>
      <c r="D109" s="33"/>
      <c r="E109" s="101"/>
      <c r="F109" s="480"/>
      <c r="G109" s="19"/>
    </row>
    <row r="110" spans="1:14" ht="12.95" customHeight="1" x14ac:dyDescent="0.2">
      <c r="A110" s="129" t="s">
        <v>107</v>
      </c>
      <c r="B110" s="130" t="s">
        <v>69</v>
      </c>
      <c r="C110" s="268"/>
      <c r="D110" s="33"/>
      <c r="E110" s="101"/>
      <c r="F110" s="480"/>
      <c r="G110" s="18"/>
    </row>
    <row r="111" spans="1:14" ht="12.95" customHeight="1" x14ac:dyDescent="0.2">
      <c r="A111" s="129" t="s">
        <v>108</v>
      </c>
      <c r="B111" s="130" t="s">
        <v>70</v>
      </c>
      <c r="C111" s="268">
        <v>14001</v>
      </c>
      <c r="D111" s="125">
        <f>+'1.1.SZ.TÁBL. BEV - KIAD'!J16</f>
        <v>3899</v>
      </c>
      <c r="E111" s="101">
        <f>SUM(C111:D111)</f>
        <v>17900</v>
      </c>
      <c r="F111" s="480">
        <f t="shared" si="18"/>
        <v>1.2784801085636741</v>
      </c>
      <c r="G111" s="19"/>
    </row>
    <row r="112" spans="1:14" ht="12.95" customHeight="1" x14ac:dyDescent="0.2">
      <c r="A112" s="129" t="s">
        <v>108</v>
      </c>
      <c r="B112" s="130" t="s">
        <v>368</v>
      </c>
      <c r="C112" s="268">
        <v>3538</v>
      </c>
      <c r="D112" s="125">
        <f>+'1.1.SZ.TÁBL. BEV - KIAD'!J17</f>
        <v>0</v>
      </c>
      <c r="E112" s="101">
        <f t="shared" ref="E112:E113" si="19">SUM(C112:D112)</f>
        <v>3538</v>
      </c>
      <c r="F112" s="480">
        <f t="shared" si="18"/>
        <v>1</v>
      </c>
      <c r="G112" s="19"/>
    </row>
    <row r="113" spans="1:7" ht="29.45" customHeight="1" x14ac:dyDescent="0.2">
      <c r="A113" s="129" t="s">
        <v>109</v>
      </c>
      <c r="B113" s="130" t="s">
        <v>369</v>
      </c>
      <c r="C113" s="268">
        <v>2450</v>
      </c>
      <c r="D113" s="125">
        <f>+'1.1.SZ.TÁBL. BEV - KIAD'!J18</f>
        <v>337</v>
      </c>
      <c r="E113" s="101">
        <f t="shared" si="19"/>
        <v>2787</v>
      </c>
      <c r="F113" s="480">
        <f>+E113/C113</f>
        <v>1.1375510204081634</v>
      </c>
      <c r="G113" s="19"/>
    </row>
    <row r="114" spans="1:7" ht="29.45" customHeight="1" x14ac:dyDescent="0.2">
      <c r="A114" s="129" t="s">
        <v>110</v>
      </c>
      <c r="B114" s="130" t="s">
        <v>370</v>
      </c>
      <c r="C114" s="268"/>
      <c r="D114" s="125"/>
      <c r="E114" s="101"/>
      <c r="F114" s="480"/>
      <c r="G114" s="19"/>
    </row>
    <row r="115" spans="1:7" ht="12.95" customHeight="1" x14ac:dyDescent="0.2">
      <c r="A115" s="129" t="s">
        <v>109</v>
      </c>
      <c r="B115" s="130" t="s">
        <v>71</v>
      </c>
      <c r="C115" s="269"/>
      <c r="D115" s="126"/>
      <c r="E115" s="469"/>
      <c r="F115" s="480"/>
      <c r="G115" s="18"/>
    </row>
    <row r="116" spans="1:7" ht="12.95" customHeight="1" x14ac:dyDescent="0.25">
      <c r="A116" s="129" t="s">
        <v>110</v>
      </c>
      <c r="B116" s="130" t="s">
        <v>72</v>
      </c>
      <c r="C116" s="268"/>
      <c r="D116" s="33"/>
      <c r="E116" s="101"/>
      <c r="F116" s="480"/>
      <c r="G116" s="354"/>
    </row>
    <row r="117" spans="1:7" ht="12.95" customHeight="1" x14ac:dyDescent="0.2">
      <c r="A117" s="129" t="s">
        <v>406</v>
      </c>
      <c r="B117" s="130" t="s">
        <v>407</v>
      </c>
      <c r="C117" s="268"/>
      <c r="D117" s="33">
        <f>+'1.1.SZ.TÁBL. BEV - KIAD'!J20</f>
        <v>200</v>
      </c>
      <c r="E117" s="101">
        <f t="shared" ref="E117" si="20">SUM(C117:D117)</f>
        <v>200</v>
      </c>
      <c r="F117" s="480"/>
      <c r="G117" s="355"/>
    </row>
    <row r="118" spans="1:7" ht="12.95" customHeight="1" x14ac:dyDescent="0.2">
      <c r="A118" s="142" t="s">
        <v>344</v>
      </c>
      <c r="B118" s="199" t="s">
        <v>73</v>
      </c>
      <c r="C118" s="270">
        <v>1</v>
      </c>
      <c r="D118" s="271">
        <f>+'1.1.SZ.TÁBL. BEV - KIAD'!J21</f>
        <v>1</v>
      </c>
      <c r="E118" s="101">
        <f t="shared" ref="E118" si="21">SUM(C118:D118)</f>
        <v>2</v>
      </c>
      <c r="F118" s="480">
        <f>+E118/C118</f>
        <v>2</v>
      </c>
      <c r="G118" s="19"/>
    </row>
    <row r="119" spans="1:7" ht="12.95" customHeight="1" x14ac:dyDescent="0.2">
      <c r="A119" s="121" t="s">
        <v>111</v>
      </c>
      <c r="B119" s="198" t="s">
        <v>74</v>
      </c>
      <c r="C119" s="279">
        <f>SUM(C107:C118)</f>
        <v>23471</v>
      </c>
      <c r="D119" s="280">
        <f>SUM(D107:D118)</f>
        <v>5103</v>
      </c>
      <c r="E119" s="474">
        <f>SUM(E107:E118)</f>
        <v>28574</v>
      </c>
      <c r="F119" s="502">
        <f t="shared" si="18"/>
        <v>1.2174172382940651</v>
      </c>
      <c r="G119" s="19"/>
    </row>
    <row r="120" spans="1:7" ht="12.95" customHeight="1" x14ac:dyDescent="0.2">
      <c r="A120" s="121" t="s">
        <v>112</v>
      </c>
      <c r="B120" s="198" t="s">
        <v>75</v>
      </c>
      <c r="C120" s="279"/>
      <c r="D120" s="280"/>
      <c r="E120" s="474"/>
      <c r="F120" s="498"/>
      <c r="G120" s="19"/>
    </row>
    <row r="121" spans="1:7" ht="12.95" customHeight="1" x14ac:dyDescent="0.2">
      <c r="A121" s="144" t="s">
        <v>336</v>
      </c>
      <c r="B121" s="200" t="s">
        <v>76</v>
      </c>
      <c r="C121" s="281"/>
      <c r="D121" s="282"/>
      <c r="E121" s="475"/>
      <c r="F121" s="500"/>
      <c r="G121" s="19"/>
    </row>
    <row r="122" spans="1:7" ht="12.95" customHeight="1" x14ac:dyDescent="0.2">
      <c r="A122" s="121" t="s">
        <v>113</v>
      </c>
      <c r="B122" s="198" t="s">
        <v>345</v>
      </c>
      <c r="C122" s="279">
        <f>+C121</f>
        <v>0</v>
      </c>
      <c r="D122" s="280">
        <f>+D121</f>
        <v>0</v>
      </c>
      <c r="E122" s="474">
        <f>+E121</f>
        <v>0</v>
      </c>
      <c r="F122" s="498"/>
    </row>
    <row r="123" spans="1:7" ht="12.95" customHeight="1" x14ac:dyDescent="0.2">
      <c r="A123" s="144" t="s">
        <v>338</v>
      </c>
      <c r="B123" s="200" t="s">
        <v>77</v>
      </c>
      <c r="C123" s="281"/>
      <c r="D123" s="282"/>
      <c r="E123" s="475"/>
      <c r="F123" s="500"/>
    </row>
    <row r="124" spans="1:7" ht="12.95" customHeight="1" x14ac:dyDescent="0.2">
      <c r="A124" s="121" t="s">
        <v>114</v>
      </c>
      <c r="B124" s="198" t="s">
        <v>339</v>
      </c>
      <c r="C124" s="279">
        <f>+C123</f>
        <v>0</v>
      </c>
      <c r="D124" s="284">
        <f>+D123</f>
        <v>0</v>
      </c>
      <c r="E124" s="476">
        <f>+E123</f>
        <v>0</v>
      </c>
      <c r="F124" s="498"/>
    </row>
    <row r="125" spans="1:7" ht="12.95" customHeight="1" x14ac:dyDescent="0.2">
      <c r="A125" s="121" t="s">
        <v>115</v>
      </c>
      <c r="B125" s="198" t="s">
        <v>78</v>
      </c>
      <c r="C125" s="279">
        <f>+C102+C106+C119+C120+C122+C124</f>
        <v>309536</v>
      </c>
      <c r="D125" s="284">
        <f>+D102+D106+D119+D120+D122+D124</f>
        <v>11382</v>
      </c>
      <c r="E125" s="476">
        <f>+E102+E106+E119+E120+E122+E124</f>
        <v>320918</v>
      </c>
      <c r="F125" s="502">
        <f>+E125/C125</f>
        <v>1.0367711671663393</v>
      </c>
    </row>
    <row r="126" spans="1:7" ht="12.95" customHeight="1" x14ac:dyDescent="0.2">
      <c r="A126" s="205" t="s">
        <v>116</v>
      </c>
      <c r="B126" s="198" t="s">
        <v>79</v>
      </c>
      <c r="C126" s="641">
        <v>45544</v>
      </c>
      <c r="D126" s="280"/>
      <c r="E126" s="474">
        <f>SUM(C126:D126)</f>
        <v>45544</v>
      </c>
      <c r="F126" s="502">
        <f>+E126/C126</f>
        <v>1</v>
      </c>
    </row>
    <row r="127" spans="1:7" ht="12.95" customHeight="1" x14ac:dyDescent="0.2">
      <c r="A127" s="205" t="s">
        <v>229</v>
      </c>
      <c r="B127" s="198" t="s">
        <v>230</v>
      </c>
      <c r="C127" s="279"/>
      <c r="D127" s="280"/>
      <c r="E127" s="474"/>
      <c r="F127" s="502"/>
    </row>
    <row r="128" spans="1:7" ht="12.95" customHeight="1" thickBot="1" x14ac:dyDescent="0.25">
      <c r="A128" s="236" t="s">
        <v>117</v>
      </c>
      <c r="B128" s="283" t="s">
        <v>80</v>
      </c>
      <c r="C128" s="285">
        <f>+SUM(C126:C127)</f>
        <v>45544</v>
      </c>
      <c r="D128" s="286">
        <f>+SUM(D126:D127)</f>
        <v>0</v>
      </c>
      <c r="E128" s="477">
        <f>+SUM(E126:E127)</f>
        <v>45544</v>
      </c>
      <c r="F128" s="502">
        <f>+E128/C128</f>
        <v>1</v>
      </c>
    </row>
    <row r="129" spans="1:6" ht="12.95" customHeight="1" thickBot="1" x14ac:dyDescent="0.25">
      <c r="A129" s="814" t="s">
        <v>0</v>
      </c>
      <c r="B129" s="815"/>
      <c r="C129" s="287">
        <f>+C125+C128</f>
        <v>355080</v>
      </c>
      <c r="D129" s="34">
        <f>+D125+D128</f>
        <v>11382</v>
      </c>
      <c r="E129" s="478">
        <f>+E125+E128</f>
        <v>366462</v>
      </c>
      <c r="F129" s="501">
        <f t="shared" si="18"/>
        <v>1.032054748225752</v>
      </c>
    </row>
  </sheetData>
  <mergeCells count="8">
    <mergeCell ref="A129:B129"/>
    <mergeCell ref="D1:D2"/>
    <mergeCell ref="C1:C2"/>
    <mergeCell ref="K29:K30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56" orientation="portrait" r:id="rId1"/>
  <headerFooter alignWithMargins="0">
    <oddHeader>&amp;L&amp;"Times New Roman,Félkövér"&amp;13Szent László Völgye TKT&amp;C&amp;"Times New Roman,Félkövér"&amp;16 2023.ÉVI IV. KÖLTSÉGVETÉS MÓDOSÍTÁS&amp;R2. sz. táblázat 
BEVÉTELEK
 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64"/>
  <sheetViews>
    <sheetView zoomScaleNormal="100" zoomScaleSheetLayoutView="50" workbookViewId="0">
      <pane xSplit="2" ySplit="2" topLeftCell="U99" activePane="bottomRight" state="frozen"/>
      <selection pane="topRight" activeCell="C1" sqref="C1"/>
      <selection pane="bottomLeft" activeCell="A3" sqref="A3"/>
      <selection pane="bottomRight" activeCell="G42" sqref="G42"/>
    </sheetView>
  </sheetViews>
  <sheetFormatPr defaultColWidth="8.85546875" defaultRowHeight="15" customHeight="1" x14ac:dyDescent="0.2"/>
  <cols>
    <col min="1" max="1" width="8.85546875" style="9"/>
    <col min="2" max="2" width="72.28515625" style="45" customWidth="1"/>
    <col min="3" max="3" width="12.7109375" style="46" customWidth="1"/>
    <col min="4" max="4" width="10.42578125" style="46" customWidth="1"/>
    <col min="5" max="5" width="12.85546875" style="46" customWidth="1"/>
    <col min="6" max="6" width="12.28515625" style="46" customWidth="1"/>
    <col min="7" max="7" width="10.42578125" style="46" customWidth="1"/>
    <col min="8" max="8" width="12.5703125" style="46" customWidth="1"/>
    <col min="9" max="9" width="12.7109375" style="46" customWidth="1"/>
    <col min="10" max="10" width="10.42578125" style="46" customWidth="1"/>
    <col min="11" max="11" width="12.7109375" style="46" customWidth="1"/>
    <col min="12" max="12" width="12.28515625" style="46" customWidth="1"/>
    <col min="13" max="13" width="9.5703125" style="46" customWidth="1"/>
    <col min="14" max="14" width="12.7109375" style="47" customWidth="1"/>
    <col min="15" max="15" width="12.42578125" style="46" customWidth="1"/>
    <col min="16" max="16" width="10.42578125" style="46" customWidth="1"/>
    <col min="17" max="17" width="12.7109375" style="46" customWidth="1"/>
    <col min="18" max="18" width="12.42578125" style="46" customWidth="1"/>
    <col min="19" max="19" width="10.42578125" style="46" customWidth="1"/>
    <col min="20" max="20" width="12.7109375" style="47" customWidth="1"/>
    <col min="21" max="21" width="12.42578125" style="46" customWidth="1"/>
    <col min="22" max="22" width="10.42578125" style="46" customWidth="1"/>
    <col min="23" max="23" width="12.85546875" style="47" customWidth="1"/>
    <col min="24" max="24" width="12.5703125" style="46" customWidth="1"/>
    <col min="25" max="25" width="10.42578125" style="46" customWidth="1"/>
    <col min="26" max="26" width="12.7109375" style="719" customWidth="1"/>
    <col min="27" max="27" width="12.7109375" style="720" hidden="1" customWidth="1"/>
    <col min="28" max="29" width="12.7109375" style="47" hidden="1" customWidth="1"/>
    <col min="30" max="30" width="12.5703125" style="46" customWidth="1"/>
    <col min="31" max="31" width="10.42578125" style="46" customWidth="1"/>
    <col min="32" max="32" width="13.28515625" style="46" customWidth="1"/>
    <col min="33" max="34" width="11.5703125" style="9" bestFit="1" customWidth="1"/>
    <col min="35" max="16384" width="8.85546875" style="9"/>
  </cols>
  <sheetData>
    <row r="1" spans="1:33" s="10" customFormat="1" ht="30" customHeight="1" x14ac:dyDescent="0.2">
      <c r="A1" s="831" t="s">
        <v>97</v>
      </c>
      <c r="B1" s="844" t="s">
        <v>118</v>
      </c>
      <c r="C1" s="836" t="s">
        <v>358</v>
      </c>
      <c r="D1" s="837"/>
      <c r="E1" s="838"/>
      <c r="F1" s="846" t="s">
        <v>295</v>
      </c>
      <c r="G1" s="847"/>
      <c r="H1" s="848"/>
      <c r="I1" s="836" t="s">
        <v>11</v>
      </c>
      <c r="J1" s="837"/>
      <c r="K1" s="838"/>
      <c r="L1" s="836" t="s">
        <v>296</v>
      </c>
      <c r="M1" s="837"/>
      <c r="N1" s="838"/>
      <c r="O1" s="836" t="s">
        <v>359</v>
      </c>
      <c r="P1" s="837"/>
      <c r="Q1" s="838"/>
      <c r="R1" s="841" t="s">
        <v>390</v>
      </c>
      <c r="S1" s="842"/>
      <c r="T1" s="843"/>
      <c r="U1" s="841" t="s">
        <v>304</v>
      </c>
      <c r="V1" s="842"/>
      <c r="W1" s="843"/>
      <c r="X1" s="849" t="s">
        <v>290</v>
      </c>
      <c r="Y1" s="842"/>
      <c r="Z1" s="850"/>
      <c r="AA1" s="851" t="s">
        <v>367</v>
      </c>
      <c r="AB1" s="852"/>
      <c r="AC1" s="853"/>
      <c r="AD1" s="839" t="s">
        <v>12</v>
      </c>
      <c r="AE1" s="837"/>
      <c r="AF1" s="840"/>
    </row>
    <row r="2" spans="1:33" s="13" customFormat="1" ht="37.9" customHeight="1" x14ac:dyDescent="0.2">
      <c r="A2" s="832"/>
      <c r="B2" s="845"/>
      <c r="C2" s="192" t="s">
        <v>397</v>
      </c>
      <c r="D2" s="191" t="s">
        <v>378</v>
      </c>
      <c r="E2" s="192" t="s">
        <v>403</v>
      </c>
      <c r="F2" s="192" t="s">
        <v>397</v>
      </c>
      <c r="G2" s="191" t="s">
        <v>378</v>
      </c>
      <c r="H2" s="192" t="s">
        <v>403</v>
      </c>
      <c r="I2" s="192" t="s">
        <v>397</v>
      </c>
      <c r="J2" s="191" t="s">
        <v>378</v>
      </c>
      <c r="K2" s="192" t="s">
        <v>403</v>
      </c>
      <c r="L2" s="192" t="s">
        <v>397</v>
      </c>
      <c r="M2" s="191" t="s">
        <v>378</v>
      </c>
      <c r="N2" s="192" t="s">
        <v>403</v>
      </c>
      <c r="O2" s="192" t="s">
        <v>397</v>
      </c>
      <c r="P2" s="191" t="s">
        <v>378</v>
      </c>
      <c r="Q2" s="192" t="s">
        <v>403</v>
      </c>
      <c r="R2" s="192" t="s">
        <v>397</v>
      </c>
      <c r="S2" s="191" t="s">
        <v>378</v>
      </c>
      <c r="T2" s="192" t="s">
        <v>403</v>
      </c>
      <c r="U2" s="192" t="s">
        <v>397</v>
      </c>
      <c r="V2" s="191" t="s">
        <v>378</v>
      </c>
      <c r="W2" s="192" t="s">
        <v>403</v>
      </c>
      <c r="X2" s="192" t="s">
        <v>397</v>
      </c>
      <c r="Y2" s="191" t="s">
        <v>378</v>
      </c>
      <c r="Z2" s="192" t="s">
        <v>403</v>
      </c>
      <c r="AA2" s="192" t="s">
        <v>397</v>
      </c>
      <c r="AB2" s="191" t="s">
        <v>378</v>
      </c>
      <c r="AC2" s="192" t="s">
        <v>403</v>
      </c>
      <c r="AD2" s="192" t="s">
        <v>397</v>
      </c>
      <c r="AE2" s="191" t="s">
        <v>378</v>
      </c>
      <c r="AF2" s="192" t="s">
        <v>403</v>
      </c>
      <c r="AG2" s="790"/>
    </row>
    <row r="3" spans="1:33" ht="13.5" customHeight="1" x14ac:dyDescent="0.2">
      <c r="A3" s="140" t="s">
        <v>98</v>
      </c>
      <c r="B3" s="185" t="s">
        <v>60</v>
      </c>
      <c r="C3" s="187"/>
      <c r="D3" s="186"/>
      <c r="E3" s="188"/>
      <c r="F3" s="187"/>
      <c r="G3" s="186"/>
      <c r="H3" s="188"/>
      <c r="I3" s="187"/>
      <c r="J3" s="186"/>
      <c r="K3" s="188"/>
      <c r="L3" s="187"/>
      <c r="M3" s="186"/>
      <c r="N3" s="188"/>
      <c r="O3" s="187"/>
      <c r="P3" s="186"/>
      <c r="Q3" s="188"/>
      <c r="R3" s="187"/>
      <c r="S3" s="186"/>
      <c r="T3" s="188"/>
      <c r="U3" s="187"/>
      <c r="V3" s="186"/>
      <c r="W3" s="188"/>
      <c r="X3" s="187"/>
      <c r="Y3" s="186"/>
      <c r="Z3" s="188"/>
      <c r="AA3" s="705"/>
      <c r="AB3" s="693"/>
      <c r="AC3" s="693"/>
      <c r="AD3" s="189"/>
      <c r="AE3" s="186"/>
      <c r="AF3" s="190"/>
    </row>
    <row r="4" spans="1:33" ht="13.5" customHeight="1" x14ac:dyDescent="0.2">
      <c r="A4" s="129" t="s">
        <v>99</v>
      </c>
      <c r="B4" s="130" t="s">
        <v>61</v>
      </c>
      <c r="C4" s="187"/>
      <c r="D4" s="178"/>
      <c r="E4" s="188"/>
      <c r="F4" s="187"/>
      <c r="G4" s="178"/>
      <c r="H4" s="183"/>
      <c r="I4" s="187"/>
      <c r="J4" s="178"/>
      <c r="K4" s="183"/>
      <c r="L4" s="187"/>
      <c r="M4" s="178"/>
      <c r="N4" s="183"/>
      <c r="O4" s="187"/>
      <c r="P4" s="178"/>
      <c r="Q4" s="183"/>
      <c r="R4" s="187"/>
      <c r="S4" s="178"/>
      <c r="T4" s="183"/>
      <c r="U4" s="187"/>
      <c r="V4" s="178"/>
      <c r="W4" s="183"/>
      <c r="X4" s="187"/>
      <c r="Y4" s="178"/>
      <c r="Z4" s="183"/>
      <c r="AA4" s="706"/>
      <c r="AB4" s="694"/>
      <c r="AC4" s="694"/>
      <c r="AD4" s="184"/>
      <c r="AE4" s="178"/>
      <c r="AF4" s="179"/>
    </row>
    <row r="5" spans="1:33" ht="13.5" customHeight="1" x14ac:dyDescent="0.2">
      <c r="A5" s="139"/>
      <c r="B5" s="359" t="s">
        <v>62</v>
      </c>
      <c r="C5" s="187"/>
      <c r="D5" s="194"/>
      <c r="E5" s="195"/>
      <c r="F5" s="187"/>
      <c r="G5" s="194"/>
      <c r="H5" s="195"/>
      <c r="I5" s="187"/>
      <c r="J5" s="194"/>
      <c r="K5" s="195"/>
      <c r="L5" s="187"/>
      <c r="M5" s="194"/>
      <c r="N5" s="195"/>
      <c r="O5" s="187"/>
      <c r="P5" s="194"/>
      <c r="Q5" s="195"/>
      <c r="R5" s="187"/>
      <c r="S5" s="194"/>
      <c r="T5" s="195"/>
      <c r="U5" s="187"/>
      <c r="V5" s="194"/>
      <c r="W5" s="195"/>
      <c r="X5" s="187"/>
      <c r="Y5" s="194"/>
      <c r="Z5" s="195"/>
      <c r="AA5" s="707"/>
      <c r="AB5" s="695"/>
      <c r="AC5" s="695"/>
      <c r="AD5" s="196"/>
      <c r="AE5" s="194"/>
      <c r="AF5" s="197"/>
    </row>
    <row r="6" spans="1:33" s="254" customFormat="1" ht="13.5" customHeight="1" x14ac:dyDescent="0.2">
      <c r="A6" s="121" t="s">
        <v>100</v>
      </c>
      <c r="B6" s="198" t="s">
        <v>63</v>
      </c>
      <c r="C6" s="252">
        <f t="shared" ref="C6:AF6" si="0">SUM(C3:C4)</f>
        <v>0</v>
      </c>
      <c r="D6" s="240">
        <f t="shared" si="0"/>
        <v>0</v>
      </c>
      <c r="E6" s="253">
        <f t="shared" si="0"/>
        <v>0</v>
      </c>
      <c r="F6" s="252">
        <f t="shared" si="0"/>
        <v>0</v>
      </c>
      <c r="G6" s="240">
        <f t="shared" si="0"/>
        <v>0</v>
      </c>
      <c r="H6" s="253">
        <f t="shared" si="0"/>
        <v>0</v>
      </c>
      <c r="I6" s="252">
        <f t="shared" si="0"/>
        <v>0</v>
      </c>
      <c r="J6" s="240">
        <f t="shared" si="0"/>
        <v>0</v>
      </c>
      <c r="K6" s="253">
        <f t="shared" si="0"/>
        <v>0</v>
      </c>
      <c r="L6" s="252">
        <f t="shared" si="0"/>
        <v>0</v>
      </c>
      <c r="M6" s="240">
        <f t="shared" si="0"/>
        <v>0</v>
      </c>
      <c r="N6" s="253">
        <f t="shared" si="0"/>
        <v>0</v>
      </c>
      <c r="O6" s="252">
        <f t="shared" si="0"/>
        <v>0</v>
      </c>
      <c r="P6" s="240">
        <f t="shared" si="0"/>
        <v>0</v>
      </c>
      <c r="Q6" s="253">
        <f t="shared" si="0"/>
        <v>0</v>
      </c>
      <c r="R6" s="252">
        <f t="shared" si="0"/>
        <v>0</v>
      </c>
      <c r="S6" s="240">
        <f t="shared" si="0"/>
        <v>0</v>
      </c>
      <c r="T6" s="253">
        <f t="shared" si="0"/>
        <v>0</v>
      </c>
      <c r="U6" s="252">
        <f t="shared" si="0"/>
        <v>0</v>
      </c>
      <c r="V6" s="240">
        <f t="shared" si="0"/>
        <v>0</v>
      </c>
      <c r="W6" s="253">
        <f t="shared" si="0"/>
        <v>0</v>
      </c>
      <c r="X6" s="252">
        <f t="shared" si="0"/>
        <v>0</v>
      </c>
      <c r="Y6" s="240">
        <f t="shared" si="0"/>
        <v>0</v>
      </c>
      <c r="Z6" s="253">
        <f t="shared" si="0"/>
        <v>0</v>
      </c>
      <c r="AA6" s="708">
        <v>0</v>
      </c>
      <c r="AB6" s="696">
        <v>0</v>
      </c>
      <c r="AC6" s="696">
        <v>0</v>
      </c>
      <c r="AD6" s="238">
        <f t="shared" si="0"/>
        <v>0</v>
      </c>
      <c r="AE6" s="240">
        <f t="shared" si="0"/>
        <v>0</v>
      </c>
      <c r="AF6" s="241">
        <f t="shared" si="0"/>
        <v>0</v>
      </c>
    </row>
    <row r="7" spans="1:33" ht="13.5" customHeight="1" x14ac:dyDescent="0.2">
      <c r="A7" s="140" t="s">
        <v>101</v>
      </c>
      <c r="B7" s="185" t="s">
        <v>96</v>
      </c>
      <c r="C7" s="187"/>
      <c r="D7" s="186"/>
      <c r="E7" s="188"/>
      <c r="F7" s="187"/>
      <c r="G7" s="186"/>
      <c r="H7" s="188"/>
      <c r="I7" s="187"/>
      <c r="J7" s="186"/>
      <c r="K7" s="188"/>
      <c r="L7" s="187"/>
      <c r="M7" s="186"/>
      <c r="N7" s="188"/>
      <c r="O7" s="187"/>
      <c r="P7" s="186"/>
      <c r="Q7" s="188"/>
      <c r="R7" s="187"/>
      <c r="S7" s="186"/>
      <c r="T7" s="188"/>
      <c r="U7" s="187"/>
      <c r="V7" s="186"/>
      <c r="W7" s="188"/>
      <c r="X7" s="187"/>
      <c r="Y7" s="186"/>
      <c r="Z7" s="188"/>
      <c r="AA7" s="705"/>
      <c r="AB7" s="693"/>
      <c r="AC7" s="693"/>
      <c r="AD7" s="189"/>
      <c r="AE7" s="186"/>
      <c r="AF7" s="190"/>
    </row>
    <row r="8" spans="1:33" ht="13.5" customHeight="1" x14ac:dyDescent="0.2">
      <c r="A8" s="129" t="s">
        <v>102</v>
      </c>
      <c r="B8" s="130" t="s">
        <v>64</v>
      </c>
      <c r="C8" s="187"/>
      <c r="D8" s="178"/>
      <c r="E8" s="183"/>
      <c r="F8" s="187"/>
      <c r="G8" s="178"/>
      <c r="H8" s="183"/>
      <c r="I8" s="187"/>
      <c r="J8" s="178"/>
      <c r="K8" s="183"/>
      <c r="L8" s="187"/>
      <c r="M8" s="178"/>
      <c r="N8" s="183"/>
      <c r="O8" s="187"/>
      <c r="P8" s="178"/>
      <c r="Q8" s="183"/>
      <c r="R8" s="187"/>
      <c r="S8" s="178"/>
      <c r="T8" s="183"/>
      <c r="U8" s="187"/>
      <c r="V8" s="178"/>
      <c r="W8" s="183"/>
      <c r="X8" s="187"/>
      <c r="Y8" s="178"/>
      <c r="Z8" s="183"/>
      <c r="AA8" s="706"/>
      <c r="AB8" s="694"/>
      <c r="AC8" s="694"/>
      <c r="AD8" s="184"/>
      <c r="AE8" s="178"/>
      <c r="AF8" s="179"/>
    </row>
    <row r="9" spans="1:33" ht="13.5" customHeight="1" x14ac:dyDescent="0.2">
      <c r="A9" s="139"/>
      <c r="B9" s="359" t="s">
        <v>62</v>
      </c>
      <c r="C9" s="187"/>
      <c r="D9" s="194"/>
      <c r="E9" s="195"/>
      <c r="F9" s="187"/>
      <c r="G9" s="194"/>
      <c r="H9" s="195"/>
      <c r="I9" s="187"/>
      <c r="J9" s="194"/>
      <c r="K9" s="195"/>
      <c r="L9" s="187"/>
      <c r="M9" s="194"/>
      <c r="N9" s="195"/>
      <c r="O9" s="187"/>
      <c r="P9" s="194"/>
      <c r="Q9" s="195"/>
      <c r="R9" s="187"/>
      <c r="S9" s="194"/>
      <c r="T9" s="195"/>
      <c r="U9" s="187"/>
      <c r="V9" s="194"/>
      <c r="W9" s="195"/>
      <c r="X9" s="187"/>
      <c r="Y9" s="194"/>
      <c r="Z9" s="195"/>
      <c r="AA9" s="707"/>
      <c r="AB9" s="695"/>
      <c r="AC9" s="695"/>
      <c r="AD9" s="196"/>
      <c r="AE9" s="194"/>
      <c r="AF9" s="197"/>
    </row>
    <row r="10" spans="1:33" s="254" customFormat="1" ht="13.5" customHeight="1" x14ac:dyDescent="0.2">
      <c r="A10" s="121" t="s">
        <v>103</v>
      </c>
      <c r="B10" s="198" t="s">
        <v>65</v>
      </c>
      <c r="C10" s="252">
        <f t="shared" ref="C10:AF10" si="1">SUM(C7:C8)</f>
        <v>0</v>
      </c>
      <c r="D10" s="240">
        <f t="shared" si="1"/>
        <v>0</v>
      </c>
      <c r="E10" s="253">
        <f t="shared" si="1"/>
        <v>0</v>
      </c>
      <c r="F10" s="252">
        <f t="shared" ref="F10" si="2">SUM(F7:F8)</f>
        <v>0</v>
      </c>
      <c r="G10" s="240">
        <f t="shared" si="1"/>
        <v>0</v>
      </c>
      <c r="H10" s="253">
        <f t="shared" si="1"/>
        <v>0</v>
      </c>
      <c r="I10" s="252">
        <f t="shared" si="1"/>
        <v>0</v>
      </c>
      <c r="J10" s="240">
        <f t="shared" si="1"/>
        <v>0</v>
      </c>
      <c r="K10" s="253">
        <f t="shared" si="1"/>
        <v>0</v>
      </c>
      <c r="L10" s="252">
        <f t="shared" ref="L10" si="3">SUM(L7:L8)</f>
        <v>0</v>
      </c>
      <c r="M10" s="240">
        <f t="shared" si="1"/>
        <v>0</v>
      </c>
      <c r="N10" s="253">
        <f t="shared" si="1"/>
        <v>0</v>
      </c>
      <c r="O10" s="252">
        <f t="shared" si="1"/>
        <v>0</v>
      </c>
      <c r="P10" s="240">
        <f t="shared" si="1"/>
        <v>0</v>
      </c>
      <c r="Q10" s="253">
        <f t="shared" si="1"/>
        <v>0</v>
      </c>
      <c r="R10" s="252">
        <f t="shared" ref="R10" si="4">SUM(R7:R8)</f>
        <v>0</v>
      </c>
      <c r="S10" s="240">
        <f t="shared" si="1"/>
        <v>0</v>
      </c>
      <c r="T10" s="253">
        <f t="shared" si="1"/>
        <v>0</v>
      </c>
      <c r="U10" s="252">
        <f t="shared" si="1"/>
        <v>0</v>
      </c>
      <c r="V10" s="240">
        <f t="shared" si="1"/>
        <v>0</v>
      </c>
      <c r="W10" s="253">
        <f t="shared" si="1"/>
        <v>0</v>
      </c>
      <c r="X10" s="252">
        <f t="shared" ref="X10" si="5">SUM(X7:X8)</f>
        <v>0</v>
      </c>
      <c r="Y10" s="240">
        <f t="shared" ref="Y10:Z10" si="6">SUM(Y7:Y8)</f>
        <v>0</v>
      </c>
      <c r="Z10" s="253">
        <f t="shared" si="6"/>
        <v>0</v>
      </c>
      <c r="AA10" s="708">
        <v>0</v>
      </c>
      <c r="AB10" s="696">
        <v>0</v>
      </c>
      <c r="AC10" s="696">
        <v>0</v>
      </c>
      <c r="AD10" s="238">
        <f t="shared" si="1"/>
        <v>0</v>
      </c>
      <c r="AE10" s="240">
        <f t="shared" si="1"/>
        <v>0</v>
      </c>
      <c r="AF10" s="241">
        <f t="shared" si="1"/>
        <v>0</v>
      </c>
    </row>
    <row r="11" spans="1:33" ht="13.5" customHeight="1" x14ac:dyDescent="0.2">
      <c r="A11" s="140" t="s">
        <v>104</v>
      </c>
      <c r="B11" s="185" t="s">
        <v>66</v>
      </c>
      <c r="C11" s="187"/>
      <c r="D11" s="186"/>
      <c r="E11" s="188"/>
      <c r="F11" s="187"/>
      <c r="G11" s="186"/>
      <c r="H11" s="188"/>
      <c r="I11" s="187"/>
      <c r="J11" s="186"/>
      <c r="K11" s="188"/>
      <c r="L11" s="187"/>
      <c r="M11" s="186"/>
      <c r="N11" s="188"/>
      <c r="O11" s="187"/>
      <c r="P11" s="186"/>
      <c r="Q11" s="188"/>
      <c r="R11" s="187"/>
      <c r="S11" s="186"/>
      <c r="T11" s="188"/>
      <c r="U11" s="187"/>
      <c r="V11" s="186"/>
      <c r="W11" s="188"/>
      <c r="X11" s="187"/>
      <c r="Y11" s="186"/>
      <c r="Z11" s="188"/>
      <c r="AA11" s="705"/>
      <c r="AB11" s="693"/>
      <c r="AC11" s="693"/>
      <c r="AD11" s="189"/>
      <c r="AE11" s="186"/>
      <c r="AF11" s="190"/>
    </row>
    <row r="12" spans="1:33" ht="13.5" customHeight="1" x14ac:dyDescent="0.2">
      <c r="A12" s="129" t="s">
        <v>105</v>
      </c>
      <c r="B12" s="130" t="s">
        <v>67</v>
      </c>
      <c r="C12" s="187"/>
      <c r="D12" s="178"/>
      <c r="E12" s="183"/>
      <c r="F12" s="187">
        <v>13</v>
      </c>
      <c r="G12" s="178"/>
      <c r="H12" s="183">
        <f>SUM(F12:G12)</f>
        <v>13</v>
      </c>
      <c r="I12" s="187">
        <v>4</v>
      </c>
      <c r="J12" s="178"/>
      <c r="K12" s="183">
        <f>SUM(I12:J12)</f>
        <v>4</v>
      </c>
      <c r="L12" s="187"/>
      <c r="M12" s="178"/>
      <c r="N12" s="183"/>
      <c r="O12" s="187">
        <v>257</v>
      </c>
      <c r="P12" s="178">
        <f>+[3]Seg.Szolgálat!$W$46+[3]Seg.Szolgálat!$W$95+[3]Seg.Szolgálat!$W$157</f>
        <v>91</v>
      </c>
      <c r="Q12" s="183">
        <f t="shared" ref="Q12" si="7">SUM(O12:P12)</f>
        <v>348</v>
      </c>
      <c r="R12" s="187">
        <v>2291</v>
      </c>
      <c r="S12" s="178">
        <f>+[3]Seg.Szolgálat!$W$40+[3]Seg.Szolgálat!$W$103+[3]Seg.Szolgálat!$W$167</f>
        <v>575</v>
      </c>
      <c r="T12" s="183">
        <f>SUM(R12:S12)</f>
        <v>2866</v>
      </c>
      <c r="U12" s="187"/>
      <c r="V12" s="178"/>
      <c r="W12" s="183"/>
      <c r="X12" s="187"/>
      <c r="Y12" s="178"/>
      <c r="Z12" s="183"/>
      <c r="AA12" s="706"/>
      <c r="AB12" s="694"/>
      <c r="AC12" s="694"/>
      <c r="AD12" s="184">
        <f>+C12+F12+I12+L12+O12+R12+U12+X12</f>
        <v>2565</v>
      </c>
      <c r="AE12" s="178">
        <f>+D12+G12+J12+M12+P12+S12+V12+Y12</f>
        <v>666</v>
      </c>
      <c r="AF12" s="179">
        <f>+E12+H12+K12+N12+Q12+T12+W12+Z12+AC12</f>
        <v>3231</v>
      </c>
    </row>
    <row r="13" spans="1:33" ht="13.5" customHeight="1" x14ac:dyDescent="0.2">
      <c r="A13" s="129" t="s">
        <v>106</v>
      </c>
      <c r="B13" s="130" t="s">
        <v>68</v>
      </c>
      <c r="C13" s="187"/>
      <c r="D13" s="178"/>
      <c r="E13" s="183"/>
      <c r="F13" s="187"/>
      <c r="G13" s="178"/>
      <c r="H13" s="183"/>
      <c r="I13" s="187"/>
      <c r="J13" s="178"/>
      <c r="K13" s="183"/>
      <c r="L13" s="187"/>
      <c r="M13" s="178"/>
      <c r="N13" s="183"/>
      <c r="O13" s="187"/>
      <c r="P13" s="178"/>
      <c r="Q13" s="183"/>
      <c r="R13" s="187"/>
      <c r="S13" s="178"/>
      <c r="T13" s="183"/>
      <c r="U13" s="187"/>
      <c r="V13" s="178"/>
      <c r="W13" s="183"/>
      <c r="X13" s="187"/>
      <c r="Y13" s="178"/>
      <c r="Z13" s="183"/>
      <c r="AA13" s="706"/>
      <c r="AB13" s="694"/>
      <c r="AC13" s="694"/>
      <c r="AD13" s="184"/>
      <c r="AE13" s="178"/>
      <c r="AF13" s="179"/>
    </row>
    <row r="14" spans="1:33" ht="13.5" customHeight="1" x14ac:dyDescent="0.2">
      <c r="A14" s="129" t="s">
        <v>107</v>
      </c>
      <c r="B14" s="130" t="s">
        <v>69</v>
      </c>
      <c r="C14" s="187"/>
      <c r="D14" s="178"/>
      <c r="E14" s="183"/>
      <c r="F14" s="187"/>
      <c r="G14" s="178"/>
      <c r="H14" s="183"/>
      <c r="I14" s="187"/>
      <c r="J14" s="178"/>
      <c r="K14" s="183"/>
      <c r="L14" s="187"/>
      <c r="M14" s="178"/>
      <c r="N14" s="183"/>
      <c r="O14" s="187"/>
      <c r="P14" s="178"/>
      <c r="Q14" s="183"/>
      <c r="R14" s="187"/>
      <c r="S14" s="178"/>
      <c r="T14" s="183"/>
      <c r="U14" s="187"/>
      <c r="V14" s="178"/>
      <c r="W14" s="183"/>
      <c r="X14" s="187"/>
      <c r="Y14" s="178"/>
      <c r="Z14" s="183"/>
      <c r="AA14" s="706"/>
      <c r="AB14" s="694"/>
      <c r="AC14" s="694"/>
      <c r="AD14" s="184"/>
      <c r="AE14" s="178"/>
      <c r="AF14" s="179"/>
    </row>
    <row r="15" spans="1:33" ht="27" customHeight="1" x14ac:dyDescent="0.2">
      <c r="A15" s="129" t="s">
        <v>108</v>
      </c>
      <c r="B15" s="130" t="s">
        <v>371</v>
      </c>
      <c r="C15" s="187"/>
      <c r="D15" s="178"/>
      <c r="E15" s="183"/>
      <c r="F15" s="187"/>
      <c r="G15" s="178"/>
      <c r="H15" s="183"/>
      <c r="I15" s="187">
        <v>2652</v>
      </c>
      <c r="J15" s="178">
        <f>+[3]Seg.Szolgálat!$W$31+[3]Seg.Szolgálat!$W$166</f>
        <v>668</v>
      </c>
      <c r="K15" s="183">
        <f>SUM(I15:J15)</f>
        <v>3320</v>
      </c>
      <c r="L15" s="187"/>
      <c r="M15" s="178"/>
      <c r="N15" s="183"/>
      <c r="O15" s="187">
        <v>1800</v>
      </c>
      <c r="P15" s="178">
        <f>+[3]Seg.Szolgálat!$W$96+[3]Seg.Szolgálat!$W$120</f>
        <v>293</v>
      </c>
      <c r="Q15" s="183">
        <f t="shared" ref="Q15:Q17" si="8">SUM(O15:P15)</f>
        <v>2093</v>
      </c>
      <c r="R15" s="187"/>
      <c r="S15" s="178"/>
      <c r="T15" s="183"/>
      <c r="U15" s="187">
        <v>7500</v>
      </c>
      <c r="V15" s="178">
        <f>+[3]Seg.Szolgálat!$W$24+[3]Seg.Szolgálat!$W$75+[3]Seg.Szolgálat!$W$162</f>
        <v>2358</v>
      </c>
      <c r="W15" s="183">
        <f t="shared" ref="W15:W17" si="9">SUM(U15:V15)</f>
        <v>9858</v>
      </c>
      <c r="X15" s="187">
        <v>2049</v>
      </c>
      <c r="Y15" s="178">
        <f>+[3]Seg.Szolgálat!$W$12+[3]Seg.Szolgálat!$W$106+[3]Seg.Szolgálat!$W$171</f>
        <v>580</v>
      </c>
      <c r="Z15" s="183">
        <f t="shared" ref="Z15:Z17" si="10">SUM(X15:Y15)</f>
        <v>2629</v>
      </c>
      <c r="AA15" s="706"/>
      <c r="AB15" s="694"/>
      <c r="AC15" s="694"/>
      <c r="AD15" s="184">
        <f t="shared" ref="AD15:AE17" si="11">+C15+F15+I15+L15+O15+R15+U15+X15</f>
        <v>14001</v>
      </c>
      <c r="AE15" s="178">
        <f t="shared" si="11"/>
        <v>3899</v>
      </c>
      <c r="AF15" s="179">
        <f>+E15+H15+K15+N15+Q15+T15+W15+Z15+AC15</f>
        <v>17900</v>
      </c>
    </row>
    <row r="16" spans="1:33" ht="13.5" customHeight="1" x14ac:dyDescent="0.2">
      <c r="A16" s="129" t="s">
        <v>108</v>
      </c>
      <c r="B16" s="130" t="s">
        <v>368</v>
      </c>
      <c r="C16" s="187"/>
      <c r="D16" s="178"/>
      <c r="E16" s="183"/>
      <c r="F16" s="187"/>
      <c r="G16" s="178"/>
      <c r="H16" s="183"/>
      <c r="I16" s="187"/>
      <c r="J16" s="178"/>
      <c r="K16" s="183"/>
      <c r="L16" s="187"/>
      <c r="M16" s="178"/>
      <c r="N16" s="183"/>
      <c r="O16" s="187"/>
      <c r="P16" s="178"/>
      <c r="Q16" s="183"/>
      <c r="R16" s="187"/>
      <c r="S16" s="178"/>
      <c r="T16" s="183"/>
      <c r="U16" s="187">
        <v>3538</v>
      </c>
      <c r="V16" s="178"/>
      <c r="W16" s="183">
        <f t="shared" si="9"/>
        <v>3538</v>
      </c>
      <c r="X16" s="187"/>
      <c r="Y16" s="178"/>
      <c r="Z16" s="183"/>
      <c r="AA16" s="706"/>
      <c r="AB16" s="694"/>
      <c r="AC16" s="694"/>
      <c r="AD16" s="184">
        <f t="shared" si="11"/>
        <v>3538</v>
      </c>
      <c r="AE16" s="178">
        <f t="shared" si="11"/>
        <v>0</v>
      </c>
      <c r="AF16" s="179">
        <f>+E16+H16+K16+N16+Q16+T16+W16+Z16+AC16</f>
        <v>3538</v>
      </c>
    </row>
    <row r="17" spans="1:32" ht="27" customHeight="1" x14ac:dyDescent="0.2">
      <c r="A17" s="129" t="s">
        <v>109</v>
      </c>
      <c r="B17" s="130" t="s">
        <v>369</v>
      </c>
      <c r="C17" s="187"/>
      <c r="D17" s="178"/>
      <c r="E17" s="183"/>
      <c r="F17" s="187">
        <v>3</v>
      </c>
      <c r="G17" s="178"/>
      <c r="H17" s="183">
        <f>SUM(F17:G17)</f>
        <v>3</v>
      </c>
      <c r="I17" s="187">
        <v>1</v>
      </c>
      <c r="J17" s="178"/>
      <c r="K17" s="183">
        <f>SUM(I17:J17)</f>
        <v>1</v>
      </c>
      <c r="L17" s="187"/>
      <c r="M17" s="178"/>
      <c r="N17" s="183"/>
      <c r="O17" s="187">
        <v>71</v>
      </c>
      <c r="P17" s="178">
        <f>+[3]Seg.Szolgálat!$X$47+[3]Seg.Szolgálat!$X$97+[3]Seg.Szolgálat!$X$158</f>
        <v>26</v>
      </c>
      <c r="Q17" s="183">
        <f t="shared" si="8"/>
        <v>97</v>
      </c>
      <c r="R17" s="187">
        <v>619</v>
      </c>
      <c r="S17" s="178">
        <f>+[3]Seg.Szolgálat!$X$41+[3]Seg.Szolgálat!$X$104+[3]Seg.Szolgálat!$X$168</f>
        <v>155</v>
      </c>
      <c r="T17" s="183">
        <f t="shared" ref="T17:T19" si="12">SUM(R17:S17)</f>
        <v>774</v>
      </c>
      <c r="U17" s="187">
        <v>955</v>
      </c>
      <c r="V17" s="178"/>
      <c r="W17" s="183">
        <f t="shared" si="9"/>
        <v>955</v>
      </c>
      <c r="X17" s="187">
        <v>554</v>
      </c>
      <c r="Y17" s="178">
        <f>+[3]Seg.Szolgálat!$X$13+[3]Seg.Szolgálat!$X$107+[3]Seg.Szolgálat!$X$172</f>
        <v>156</v>
      </c>
      <c r="Z17" s="183">
        <f t="shared" si="10"/>
        <v>710</v>
      </c>
      <c r="AA17" s="706"/>
      <c r="AB17" s="694"/>
      <c r="AC17" s="694"/>
      <c r="AD17" s="184">
        <f t="shared" si="11"/>
        <v>2203</v>
      </c>
      <c r="AE17" s="178">
        <f t="shared" si="11"/>
        <v>337</v>
      </c>
      <c r="AF17" s="179">
        <f>+E17+H17+K17+N17+Q17+T17+W17+Z17+AC17</f>
        <v>2540</v>
      </c>
    </row>
    <row r="18" spans="1:32" ht="27.6" customHeight="1" x14ac:dyDescent="0.2">
      <c r="A18" s="129" t="s">
        <v>110</v>
      </c>
      <c r="B18" s="130" t="s">
        <v>370</v>
      </c>
      <c r="C18" s="187"/>
      <c r="D18" s="178"/>
      <c r="E18" s="183"/>
      <c r="F18" s="187"/>
      <c r="G18" s="178"/>
      <c r="H18" s="183"/>
      <c r="I18" s="187"/>
      <c r="J18" s="178"/>
      <c r="K18" s="183"/>
      <c r="L18" s="187"/>
      <c r="M18" s="178"/>
      <c r="N18" s="183"/>
      <c r="O18" s="187"/>
      <c r="P18" s="178"/>
      <c r="Q18" s="183"/>
      <c r="R18" s="187"/>
      <c r="S18" s="178"/>
      <c r="T18" s="183"/>
      <c r="U18" s="187"/>
      <c r="V18" s="178"/>
      <c r="W18" s="183"/>
      <c r="X18" s="187"/>
      <c r="Y18" s="178"/>
      <c r="Z18" s="183"/>
      <c r="AA18" s="706"/>
      <c r="AB18" s="694"/>
      <c r="AC18" s="694"/>
      <c r="AD18" s="184"/>
      <c r="AE18" s="178"/>
      <c r="AF18" s="179"/>
    </row>
    <row r="19" spans="1:32" ht="13.5" customHeight="1" x14ac:dyDescent="0.2">
      <c r="A19" s="129" t="s">
        <v>406</v>
      </c>
      <c r="B19" s="130" t="s">
        <v>407</v>
      </c>
      <c r="C19" s="187"/>
      <c r="D19" s="178"/>
      <c r="E19" s="183"/>
      <c r="F19" s="187"/>
      <c r="G19" s="178"/>
      <c r="H19" s="183"/>
      <c r="I19" s="187"/>
      <c r="J19" s="178"/>
      <c r="K19" s="183"/>
      <c r="L19" s="187"/>
      <c r="M19" s="178"/>
      <c r="N19" s="183"/>
      <c r="O19" s="187"/>
      <c r="P19" s="178"/>
      <c r="Q19" s="183"/>
      <c r="R19" s="187"/>
      <c r="S19" s="178">
        <f>+[3]Seg.Szolgálat!$W$42</f>
        <v>200</v>
      </c>
      <c r="T19" s="183">
        <f t="shared" si="12"/>
        <v>200</v>
      </c>
      <c r="U19" s="187"/>
      <c r="V19" s="178"/>
      <c r="W19" s="183"/>
      <c r="X19" s="187"/>
      <c r="Y19" s="178"/>
      <c r="Z19" s="183"/>
      <c r="AA19" s="706"/>
      <c r="AB19" s="694"/>
      <c r="AC19" s="694"/>
      <c r="AD19" s="184">
        <f>+C19+F19+I19+L19+O19+R19+U19+X19</f>
        <v>0</v>
      </c>
      <c r="AE19" s="178">
        <f>+D19+G19+J19+M19+P19+S19+V19+Y19</f>
        <v>200</v>
      </c>
      <c r="AF19" s="179">
        <f>+E19+H19+K19+N19+Q19+T19+W19+Z19+AC19</f>
        <v>200</v>
      </c>
    </row>
    <row r="20" spans="1:32" ht="13.5" customHeight="1" x14ac:dyDescent="0.2">
      <c r="A20" s="142" t="s">
        <v>344</v>
      </c>
      <c r="B20" s="199" t="s">
        <v>73</v>
      </c>
      <c r="C20" s="187"/>
      <c r="D20" s="194"/>
      <c r="E20" s="183"/>
      <c r="F20" s="187">
        <v>1</v>
      </c>
      <c r="G20" s="194">
        <f>+[3]Seg.Szolgálat!$W$35</f>
        <v>1</v>
      </c>
      <c r="H20" s="183">
        <f>SUM(F20:G20)</f>
        <v>2</v>
      </c>
      <c r="I20" s="187"/>
      <c r="J20" s="194"/>
      <c r="K20" s="195"/>
      <c r="L20" s="187"/>
      <c r="M20" s="194"/>
      <c r="N20" s="195"/>
      <c r="O20" s="187"/>
      <c r="P20" s="194"/>
      <c r="Q20" s="195"/>
      <c r="R20" s="187"/>
      <c r="S20" s="194"/>
      <c r="T20" s="195"/>
      <c r="U20" s="187"/>
      <c r="V20" s="194"/>
      <c r="W20" s="195"/>
      <c r="X20" s="187"/>
      <c r="Y20" s="194"/>
      <c r="Z20" s="195"/>
      <c r="AA20" s="707"/>
      <c r="AB20" s="695"/>
      <c r="AC20" s="695"/>
      <c r="AD20" s="184">
        <f>+C20+F20+I20+L20+O20+R20+U20+X20</f>
        <v>1</v>
      </c>
      <c r="AE20" s="178">
        <f>+D20+G20+J20+M20+P20+S20+V20+Y20</f>
        <v>1</v>
      </c>
      <c r="AF20" s="179">
        <f>+E20+H20+K20+N20+Q20+T20+W20+Z20+AC20</f>
        <v>2</v>
      </c>
    </row>
    <row r="21" spans="1:32" s="254" customFormat="1" ht="13.5" customHeight="1" x14ac:dyDescent="0.2">
      <c r="A21" s="121" t="s">
        <v>111</v>
      </c>
      <c r="B21" s="198" t="s">
        <v>74</v>
      </c>
      <c r="C21" s="252">
        <f t="shared" ref="C21:W21" si="13">SUM(C11:C20)</f>
        <v>0</v>
      </c>
      <c r="D21" s="240">
        <f t="shared" si="13"/>
        <v>0</v>
      </c>
      <c r="E21" s="253">
        <f t="shared" si="13"/>
        <v>0</v>
      </c>
      <c r="F21" s="252">
        <f t="shared" ref="F21" si="14">SUM(F11:F20)</f>
        <v>17</v>
      </c>
      <c r="G21" s="240">
        <f t="shared" si="13"/>
        <v>1</v>
      </c>
      <c r="H21" s="253">
        <f t="shared" si="13"/>
        <v>18</v>
      </c>
      <c r="I21" s="252">
        <f t="shared" si="13"/>
        <v>2657</v>
      </c>
      <c r="J21" s="240">
        <f t="shared" si="13"/>
        <v>668</v>
      </c>
      <c r="K21" s="253">
        <f t="shared" si="13"/>
        <v>3325</v>
      </c>
      <c r="L21" s="252">
        <f t="shared" ref="L21" si="15">SUM(L11:L20)</f>
        <v>0</v>
      </c>
      <c r="M21" s="240">
        <f t="shared" si="13"/>
        <v>0</v>
      </c>
      <c r="N21" s="253">
        <f t="shared" si="13"/>
        <v>0</v>
      </c>
      <c r="O21" s="252">
        <f t="shared" si="13"/>
        <v>2128</v>
      </c>
      <c r="P21" s="240">
        <f t="shared" si="13"/>
        <v>410</v>
      </c>
      <c r="Q21" s="253">
        <f t="shared" si="13"/>
        <v>2538</v>
      </c>
      <c r="R21" s="252">
        <f t="shared" ref="R21" si="16">SUM(R11:R20)</f>
        <v>2910</v>
      </c>
      <c r="S21" s="240">
        <f t="shared" si="13"/>
        <v>930</v>
      </c>
      <c r="T21" s="253">
        <f t="shared" si="13"/>
        <v>3840</v>
      </c>
      <c r="U21" s="252">
        <f t="shared" si="13"/>
        <v>11993</v>
      </c>
      <c r="V21" s="240">
        <f t="shared" si="13"/>
        <v>2358</v>
      </c>
      <c r="W21" s="253">
        <f t="shared" si="13"/>
        <v>14351</v>
      </c>
      <c r="X21" s="252">
        <f t="shared" ref="X21" si="17">SUM(X11:X20)</f>
        <v>2603</v>
      </c>
      <c r="Y21" s="240">
        <f t="shared" ref="Y21:Z21" si="18">SUM(Y11:Y20)</f>
        <v>736</v>
      </c>
      <c r="Z21" s="253">
        <f t="shared" si="18"/>
        <v>3339</v>
      </c>
      <c r="AA21" s="708">
        <v>0</v>
      </c>
      <c r="AB21" s="696">
        <v>0</v>
      </c>
      <c r="AC21" s="696">
        <v>0</v>
      </c>
      <c r="AD21" s="238">
        <f>SUM(AD11:AD20)</f>
        <v>22308</v>
      </c>
      <c r="AE21" s="240">
        <f>SUM(AE11:AE20)</f>
        <v>5103</v>
      </c>
      <c r="AF21" s="241">
        <f>SUM(AF11:AF20)</f>
        <v>27411</v>
      </c>
    </row>
    <row r="22" spans="1:32" s="254" customFormat="1" ht="13.5" customHeight="1" x14ac:dyDescent="0.2">
      <c r="A22" s="121" t="s">
        <v>112</v>
      </c>
      <c r="B22" s="198" t="s">
        <v>75</v>
      </c>
      <c r="C22" s="686"/>
      <c r="D22" s="687"/>
      <c r="E22" s="688"/>
      <c r="F22" s="686"/>
      <c r="G22" s="687"/>
      <c r="H22" s="688"/>
      <c r="I22" s="686"/>
      <c r="J22" s="687"/>
      <c r="K22" s="688"/>
      <c r="L22" s="686"/>
      <c r="M22" s="687"/>
      <c r="N22" s="688"/>
      <c r="O22" s="686"/>
      <c r="P22" s="687"/>
      <c r="Q22" s="688"/>
      <c r="R22" s="686"/>
      <c r="S22" s="687"/>
      <c r="T22" s="688"/>
      <c r="U22" s="686"/>
      <c r="V22" s="687"/>
      <c r="W22" s="688"/>
      <c r="X22" s="686"/>
      <c r="Y22" s="687"/>
      <c r="Z22" s="688"/>
      <c r="AA22" s="709"/>
      <c r="AB22" s="697"/>
      <c r="AC22" s="697"/>
      <c r="AD22" s="689"/>
      <c r="AE22" s="687"/>
      <c r="AF22" s="690"/>
    </row>
    <row r="23" spans="1:32" ht="13.5" customHeight="1" x14ac:dyDescent="0.2">
      <c r="A23" s="144" t="s">
        <v>336</v>
      </c>
      <c r="B23" s="200" t="s">
        <v>76</v>
      </c>
      <c r="C23" s="691"/>
      <c r="D23" s="215"/>
      <c r="E23" s="217"/>
      <c r="F23" s="691"/>
      <c r="G23" s="215"/>
      <c r="H23" s="217"/>
      <c r="I23" s="691"/>
      <c r="J23" s="215"/>
      <c r="K23" s="217"/>
      <c r="L23" s="691"/>
      <c r="M23" s="215"/>
      <c r="N23" s="217"/>
      <c r="O23" s="691"/>
      <c r="P23" s="215"/>
      <c r="Q23" s="217"/>
      <c r="R23" s="691"/>
      <c r="S23" s="215"/>
      <c r="T23" s="217"/>
      <c r="U23" s="691"/>
      <c r="V23" s="215"/>
      <c r="W23" s="217"/>
      <c r="X23" s="691"/>
      <c r="Y23" s="215"/>
      <c r="Z23" s="217"/>
      <c r="AA23" s="710"/>
      <c r="AB23" s="698"/>
      <c r="AC23" s="698"/>
      <c r="AD23" s="214"/>
      <c r="AE23" s="215"/>
      <c r="AF23" s="216"/>
    </row>
    <row r="24" spans="1:32" s="254" customFormat="1" ht="13.5" customHeight="1" x14ac:dyDescent="0.2">
      <c r="A24" s="121" t="s">
        <v>113</v>
      </c>
      <c r="B24" s="198" t="s">
        <v>337</v>
      </c>
      <c r="C24" s="252">
        <f>+C23</f>
        <v>0</v>
      </c>
      <c r="D24" s="240">
        <f t="shared" ref="D24:AF24" si="19">+D23</f>
        <v>0</v>
      </c>
      <c r="E24" s="253">
        <f t="shared" si="19"/>
        <v>0</v>
      </c>
      <c r="F24" s="252">
        <f>+F23</f>
        <v>0</v>
      </c>
      <c r="G24" s="240">
        <f t="shared" si="19"/>
        <v>0</v>
      </c>
      <c r="H24" s="253">
        <f t="shared" si="19"/>
        <v>0</v>
      </c>
      <c r="I24" s="252">
        <f>+I23</f>
        <v>0</v>
      </c>
      <c r="J24" s="240">
        <f t="shared" si="19"/>
        <v>0</v>
      </c>
      <c r="K24" s="253">
        <f t="shared" si="19"/>
        <v>0</v>
      </c>
      <c r="L24" s="252">
        <f>+L23</f>
        <v>0</v>
      </c>
      <c r="M24" s="240">
        <f t="shared" si="19"/>
        <v>0</v>
      </c>
      <c r="N24" s="253">
        <f t="shared" si="19"/>
        <v>0</v>
      </c>
      <c r="O24" s="252">
        <f>+O23</f>
        <v>0</v>
      </c>
      <c r="P24" s="240">
        <f t="shared" si="19"/>
        <v>0</v>
      </c>
      <c r="Q24" s="253">
        <f t="shared" si="19"/>
        <v>0</v>
      </c>
      <c r="R24" s="252">
        <f>+R23</f>
        <v>0</v>
      </c>
      <c r="S24" s="240">
        <f t="shared" si="19"/>
        <v>0</v>
      </c>
      <c r="T24" s="253">
        <f t="shared" si="19"/>
        <v>0</v>
      </c>
      <c r="U24" s="252">
        <f>+U23</f>
        <v>0</v>
      </c>
      <c r="V24" s="240">
        <f t="shared" si="19"/>
        <v>0</v>
      </c>
      <c r="W24" s="253">
        <f t="shared" si="19"/>
        <v>0</v>
      </c>
      <c r="X24" s="252">
        <f>+X23</f>
        <v>0</v>
      </c>
      <c r="Y24" s="240">
        <f t="shared" ref="Y24:Z24" si="20">+Y23</f>
        <v>0</v>
      </c>
      <c r="Z24" s="253">
        <f t="shared" si="20"/>
        <v>0</v>
      </c>
      <c r="AA24" s="708">
        <v>0</v>
      </c>
      <c r="AB24" s="696">
        <v>0</v>
      </c>
      <c r="AC24" s="696">
        <v>0</v>
      </c>
      <c r="AD24" s="238">
        <f t="shared" si="19"/>
        <v>0</v>
      </c>
      <c r="AE24" s="240">
        <f t="shared" si="19"/>
        <v>0</v>
      </c>
      <c r="AF24" s="241">
        <f t="shared" si="19"/>
        <v>0</v>
      </c>
    </row>
    <row r="25" spans="1:32" ht="13.5" customHeight="1" x14ac:dyDescent="0.2">
      <c r="A25" s="144" t="s">
        <v>338</v>
      </c>
      <c r="B25" s="200" t="s">
        <v>77</v>
      </c>
      <c r="C25" s="187"/>
      <c r="D25" s="201"/>
      <c r="E25" s="202"/>
      <c r="F25" s="187"/>
      <c r="G25" s="201"/>
      <c r="H25" s="202"/>
      <c r="I25" s="187"/>
      <c r="J25" s="201"/>
      <c r="K25" s="202"/>
      <c r="L25" s="187"/>
      <c r="M25" s="201"/>
      <c r="N25" s="202"/>
      <c r="O25" s="187"/>
      <c r="P25" s="201"/>
      <c r="Q25" s="202"/>
      <c r="R25" s="187"/>
      <c r="S25" s="201"/>
      <c r="T25" s="202"/>
      <c r="U25" s="187"/>
      <c r="V25" s="201"/>
      <c r="W25" s="202"/>
      <c r="X25" s="187"/>
      <c r="Y25" s="201"/>
      <c r="Z25" s="202"/>
      <c r="AA25" s="711"/>
      <c r="AB25" s="699"/>
      <c r="AC25" s="699"/>
      <c r="AD25" s="203"/>
      <c r="AE25" s="201"/>
      <c r="AF25" s="204"/>
    </row>
    <row r="26" spans="1:32" s="254" customFormat="1" ht="13.5" customHeight="1" x14ac:dyDescent="0.2">
      <c r="A26" s="121" t="s">
        <v>114</v>
      </c>
      <c r="B26" s="198" t="s">
        <v>339</v>
      </c>
      <c r="C26" s="252">
        <f t="shared" ref="C26:AF26" si="21">+C25</f>
        <v>0</v>
      </c>
      <c r="D26" s="240">
        <f t="shared" si="21"/>
        <v>0</v>
      </c>
      <c r="E26" s="253">
        <f t="shared" si="21"/>
        <v>0</v>
      </c>
      <c r="F26" s="252">
        <f t="shared" ref="F26" si="22">+F25</f>
        <v>0</v>
      </c>
      <c r="G26" s="240">
        <f t="shared" si="21"/>
        <v>0</v>
      </c>
      <c r="H26" s="253">
        <f t="shared" si="21"/>
        <v>0</v>
      </c>
      <c r="I26" s="252">
        <f t="shared" si="21"/>
        <v>0</v>
      </c>
      <c r="J26" s="240">
        <f t="shared" si="21"/>
        <v>0</v>
      </c>
      <c r="K26" s="253">
        <f t="shared" si="21"/>
        <v>0</v>
      </c>
      <c r="L26" s="252">
        <f t="shared" ref="L26" si="23">+L25</f>
        <v>0</v>
      </c>
      <c r="M26" s="240">
        <f t="shared" si="21"/>
        <v>0</v>
      </c>
      <c r="N26" s="253">
        <f t="shared" si="21"/>
        <v>0</v>
      </c>
      <c r="O26" s="252">
        <f t="shared" si="21"/>
        <v>0</v>
      </c>
      <c r="P26" s="240">
        <f t="shared" si="21"/>
        <v>0</v>
      </c>
      <c r="Q26" s="253">
        <f t="shared" si="21"/>
        <v>0</v>
      </c>
      <c r="R26" s="252">
        <f t="shared" ref="R26" si="24">+R25</f>
        <v>0</v>
      </c>
      <c r="S26" s="240">
        <f t="shared" si="21"/>
        <v>0</v>
      </c>
      <c r="T26" s="253">
        <f t="shared" si="21"/>
        <v>0</v>
      </c>
      <c r="U26" s="252">
        <f t="shared" si="21"/>
        <v>0</v>
      </c>
      <c r="V26" s="240">
        <f t="shared" si="21"/>
        <v>0</v>
      </c>
      <c r="W26" s="253">
        <f t="shared" si="21"/>
        <v>0</v>
      </c>
      <c r="X26" s="252">
        <f t="shared" ref="X26" si="25">+X25</f>
        <v>0</v>
      </c>
      <c r="Y26" s="240">
        <f t="shared" ref="Y26:Z26" si="26">+Y25</f>
        <v>0</v>
      </c>
      <c r="Z26" s="253">
        <f t="shared" si="26"/>
        <v>0</v>
      </c>
      <c r="AA26" s="708">
        <v>0</v>
      </c>
      <c r="AB26" s="696">
        <v>0</v>
      </c>
      <c r="AC26" s="696">
        <v>0</v>
      </c>
      <c r="AD26" s="238">
        <f t="shared" si="21"/>
        <v>0</v>
      </c>
      <c r="AE26" s="240">
        <f t="shared" si="21"/>
        <v>0</v>
      </c>
      <c r="AF26" s="241">
        <f t="shared" si="21"/>
        <v>0</v>
      </c>
    </row>
    <row r="27" spans="1:32" s="254" customFormat="1" ht="13.5" customHeight="1" x14ac:dyDescent="0.2">
      <c r="A27" s="121" t="s">
        <v>115</v>
      </c>
      <c r="B27" s="198" t="s">
        <v>78</v>
      </c>
      <c r="C27" s="252">
        <f t="shared" ref="C27:AF27" si="27">+C6+C10+C21+C22+C24+C26</f>
        <v>0</v>
      </c>
      <c r="D27" s="240">
        <f t="shared" si="27"/>
        <v>0</v>
      </c>
      <c r="E27" s="253">
        <f t="shared" si="27"/>
        <v>0</v>
      </c>
      <c r="F27" s="252">
        <f t="shared" ref="F27:G27" si="28">+F6+F10+F21+F22+F24+F26</f>
        <v>17</v>
      </c>
      <c r="G27" s="252">
        <f t="shared" si="28"/>
        <v>1</v>
      </c>
      <c r="H27" s="253">
        <f t="shared" si="27"/>
        <v>18</v>
      </c>
      <c r="I27" s="252">
        <f t="shared" si="27"/>
        <v>2657</v>
      </c>
      <c r="J27" s="240">
        <f t="shared" si="27"/>
        <v>668</v>
      </c>
      <c r="K27" s="253">
        <f t="shared" si="27"/>
        <v>3325</v>
      </c>
      <c r="L27" s="252">
        <f t="shared" ref="L27" si="29">+L6+L10+L21+L22+L24+L26</f>
        <v>0</v>
      </c>
      <c r="M27" s="240">
        <f t="shared" si="27"/>
        <v>0</v>
      </c>
      <c r="N27" s="253">
        <f t="shared" si="27"/>
        <v>0</v>
      </c>
      <c r="O27" s="252">
        <f t="shared" si="27"/>
        <v>2128</v>
      </c>
      <c r="P27" s="240">
        <f t="shared" si="27"/>
        <v>410</v>
      </c>
      <c r="Q27" s="253">
        <f t="shared" si="27"/>
        <v>2538</v>
      </c>
      <c r="R27" s="252">
        <f t="shared" ref="R27" si="30">+R6+R10+R21+R22+R24+R26</f>
        <v>2910</v>
      </c>
      <c r="S27" s="240">
        <f t="shared" si="27"/>
        <v>930</v>
      </c>
      <c r="T27" s="253">
        <f t="shared" si="27"/>
        <v>3840</v>
      </c>
      <c r="U27" s="252">
        <f t="shared" si="27"/>
        <v>11993</v>
      </c>
      <c r="V27" s="240">
        <f t="shared" si="27"/>
        <v>2358</v>
      </c>
      <c r="W27" s="253">
        <f t="shared" si="27"/>
        <v>14351</v>
      </c>
      <c r="X27" s="252">
        <f t="shared" ref="X27" si="31">+X6+X10+X21+X22+X24+X26</f>
        <v>2603</v>
      </c>
      <c r="Y27" s="240">
        <f t="shared" ref="Y27:Z27" si="32">+Y6+Y10+Y21+Y22+Y24+Y26</f>
        <v>736</v>
      </c>
      <c r="Z27" s="253">
        <f t="shared" si="32"/>
        <v>3339</v>
      </c>
      <c r="AA27" s="708">
        <v>0</v>
      </c>
      <c r="AB27" s="696">
        <v>0</v>
      </c>
      <c r="AC27" s="696">
        <v>0</v>
      </c>
      <c r="AD27" s="238">
        <f t="shared" si="27"/>
        <v>22308</v>
      </c>
      <c r="AE27" s="240">
        <f t="shared" si="27"/>
        <v>5103</v>
      </c>
      <c r="AF27" s="241">
        <f t="shared" si="27"/>
        <v>27411</v>
      </c>
    </row>
    <row r="28" spans="1:32" s="254" customFormat="1" ht="13.5" customHeight="1" x14ac:dyDescent="0.2">
      <c r="A28" s="205" t="s">
        <v>116</v>
      </c>
      <c r="B28" s="198" t="s">
        <v>79</v>
      </c>
      <c r="C28" s="640"/>
      <c r="D28" s="240"/>
      <c r="E28" s="253"/>
      <c r="F28" s="640">
        <v>13029</v>
      </c>
      <c r="G28" s="240"/>
      <c r="H28" s="253">
        <f>SUM(F28:G28)</f>
        <v>13029</v>
      </c>
      <c r="I28" s="640">
        <v>1204</v>
      </c>
      <c r="J28" s="240"/>
      <c r="K28" s="253">
        <f>SUM(I28:J28)</f>
        <v>1204</v>
      </c>
      <c r="L28" s="640"/>
      <c r="M28" s="240"/>
      <c r="N28" s="253"/>
      <c r="O28" s="640"/>
      <c r="P28" s="240"/>
      <c r="Q28" s="253"/>
      <c r="R28" s="640"/>
      <c r="S28" s="240"/>
      <c r="T28" s="253"/>
      <c r="U28" s="640"/>
      <c r="V28" s="240"/>
      <c r="W28" s="253">
        <f>SUM(U28:V28)</f>
        <v>0</v>
      </c>
      <c r="X28" s="640"/>
      <c r="Y28" s="240"/>
      <c r="Z28" s="253"/>
      <c r="AA28" s="708"/>
      <c r="AB28" s="696"/>
      <c r="AC28" s="696"/>
      <c r="AD28" s="238">
        <f>+C28+F28+I28+L28+O28+R28+U28+X28</f>
        <v>14233</v>
      </c>
      <c r="AE28" s="240">
        <f>+D28+G28+J28+M28+P28+S28+V28+Y28</f>
        <v>0</v>
      </c>
      <c r="AF28" s="241">
        <f>+E28+H28+K28+N28+Q28+T28+W28+Z28</f>
        <v>14233</v>
      </c>
    </row>
    <row r="29" spans="1:32" s="254" customFormat="1" ht="13.5" customHeight="1" x14ac:dyDescent="0.2">
      <c r="A29" s="205" t="s">
        <v>229</v>
      </c>
      <c r="B29" s="198" t="s">
        <v>230</v>
      </c>
      <c r="C29" s="252">
        <f t="shared" ref="C29:AF29" si="33">+SUM(C30:C32)</f>
        <v>0</v>
      </c>
      <c r="D29" s="240">
        <f t="shared" si="33"/>
        <v>0</v>
      </c>
      <c r="E29" s="253">
        <f t="shared" si="33"/>
        <v>0</v>
      </c>
      <c r="F29" s="252">
        <f t="shared" ref="F29" si="34">+SUM(F30:F32)</f>
        <v>46502</v>
      </c>
      <c r="G29" s="240">
        <f>+SUM(G30:G32)</f>
        <v>3012</v>
      </c>
      <c r="H29" s="253">
        <f t="shared" si="33"/>
        <v>49514</v>
      </c>
      <c r="I29" s="252">
        <f t="shared" si="33"/>
        <v>42037</v>
      </c>
      <c r="J29" s="240">
        <f t="shared" si="33"/>
        <v>-749</v>
      </c>
      <c r="K29" s="253">
        <f t="shared" si="33"/>
        <v>41288</v>
      </c>
      <c r="L29" s="252">
        <f t="shared" ref="L29" si="35">+SUM(L30:L32)</f>
        <v>38043</v>
      </c>
      <c r="M29" s="240">
        <f t="shared" si="33"/>
        <v>1822</v>
      </c>
      <c r="N29" s="253">
        <f t="shared" si="33"/>
        <v>39865</v>
      </c>
      <c r="O29" s="252">
        <f t="shared" si="33"/>
        <v>27679</v>
      </c>
      <c r="P29" s="240">
        <f t="shared" si="33"/>
        <v>393</v>
      </c>
      <c r="Q29" s="253">
        <f t="shared" si="33"/>
        <v>28072</v>
      </c>
      <c r="R29" s="252">
        <f t="shared" ref="R29" si="36">+SUM(R30:R32)</f>
        <v>14743</v>
      </c>
      <c r="S29" s="240">
        <f t="shared" si="33"/>
        <v>156</v>
      </c>
      <c r="T29" s="253">
        <f t="shared" si="33"/>
        <v>14899</v>
      </c>
      <c r="U29" s="252">
        <f t="shared" si="33"/>
        <v>34605</v>
      </c>
      <c r="V29" s="240">
        <f t="shared" si="33"/>
        <v>1557</v>
      </c>
      <c r="W29" s="253">
        <f t="shared" si="33"/>
        <v>36162</v>
      </c>
      <c r="X29" s="252">
        <f t="shared" ref="X29" si="37">+SUM(X30:X32)</f>
        <v>5238</v>
      </c>
      <c r="Y29" s="240">
        <f t="shared" ref="Y29:Z29" si="38">+SUM(Y30:Y32)</f>
        <v>88</v>
      </c>
      <c r="Z29" s="253">
        <f t="shared" si="38"/>
        <v>5326</v>
      </c>
      <c r="AA29" s="708">
        <v>0</v>
      </c>
      <c r="AB29" s="696">
        <v>0</v>
      </c>
      <c r="AC29" s="696">
        <v>0</v>
      </c>
      <c r="AD29" s="238">
        <f t="shared" si="33"/>
        <v>208847</v>
      </c>
      <c r="AE29" s="240">
        <f t="shared" si="33"/>
        <v>6279</v>
      </c>
      <c r="AF29" s="241">
        <f t="shared" si="33"/>
        <v>215126</v>
      </c>
    </row>
    <row r="30" spans="1:32" ht="13.5" customHeight="1" x14ac:dyDescent="0.2">
      <c r="A30" s="223"/>
      <c r="B30" s="360" t="s">
        <v>232</v>
      </c>
      <c r="C30" s="187"/>
      <c r="D30" s="218"/>
      <c r="E30" s="219"/>
      <c r="F30" s="187">
        <v>48714</v>
      </c>
      <c r="G30" s="218">
        <f>+'4.SZ.TÁBL. SZOCIÁLIS NORMATÍVA'!G30</f>
        <v>3012</v>
      </c>
      <c r="H30" s="219">
        <f>SUM(F30:G30)</f>
        <v>51726</v>
      </c>
      <c r="I30" s="187">
        <v>39276</v>
      </c>
      <c r="J30" s="218">
        <f>+'4.SZ.TÁBL. SZOCIÁLIS NORMATÍVA'!G7+'4.SZ.TÁBL. SZOCIÁLIS NORMATÍVA'!G8+'4.SZ.TÁBL. SZOCIÁLIS NORMATÍVA'!G21+'4.SZ.TÁBL. SZOCIÁLIS NORMATÍVA'!G31</f>
        <v>-749</v>
      </c>
      <c r="K30" s="219">
        <f>SUM(I30:J30)</f>
        <v>38527</v>
      </c>
      <c r="L30" s="187">
        <v>34368</v>
      </c>
      <c r="M30" s="218">
        <f>+'4.SZ.TÁBL. SZOCIÁLIS NORMATÍVA'!G32</f>
        <v>1822</v>
      </c>
      <c r="N30" s="219">
        <f>SUM(L30:M30)</f>
        <v>36190</v>
      </c>
      <c r="O30" s="187">
        <v>16795</v>
      </c>
      <c r="P30" s="218">
        <f>+'4.SZ.TÁBL. SZOCIÁLIS NORMATÍVA'!G33</f>
        <v>393</v>
      </c>
      <c r="Q30" s="219">
        <f>SUM(O30:P30)</f>
        <v>17188</v>
      </c>
      <c r="R30" s="187">
        <v>6074</v>
      </c>
      <c r="S30" s="218">
        <f>+'4.SZ.TÁBL. SZOCIÁLIS NORMATÍVA'!G34</f>
        <v>156</v>
      </c>
      <c r="T30" s="219">
        <f>SUM(R30:S30)</f>
        <v>6230</v>
      </c>
      <c r="U30" s="187">
        <v>38482</v>
      </c>
      <c r="V30" s="218">
        <f>+'4.SZ.TÁBL. SZOCIÁLIS NORMATÍVA'!G11+'4.SZ.TÁBL. SZOCIÁLIS NORMATÍVA'!G19+'4.SZ.TÁBL. SZOCIÁLIS NORMATÍVA'!G29</f>
        <v>1557</v>
      </c>
      <c r="W30" s="612">
        <f>SUM(U30:V30)</f>
        <v>40039</v>
      </c>
      <c r="X30" s="187">
        <v>2190</v>
      </c>
      <c r="Y30" s="218">
        <f>+'4.SZ.TÁBL. SZOCIÁLIS NORMATÍVA'!G6+'4.SZ.TÁBL. SZOCIÁLIS NORMATÍVA'!G25</f>
        <v>88</v>
      </c>
      <c r="Z30" s="219">
        <f>SUM(X30:Y30)</f>
        <v>2278</v>
      </c>
      <c r="AA30" s="712"/>
      <c r="AB30" s="700"/>
      <c r="AC30" s="700"/>
      <c r="AD30" s="220">
        <f t="shared" ref="AD30:AF31" si="39">+C30+F30+I30+L30+O30+R30+U30+X30</f>
        <v>185899</v>
      </c>
      <c r="AE30" s="218">
        <f t="shared" si="39"/>
        <v>6279</v>
      </c>
      <c r="AF30" s="221">
        <f t="shared" si="39"/>
        <v>192178</v>
      </c>
    </row>
    <row r="31" spans="1:32" ht="13.5" customHeight="1" x14ac:dyDescent="0.2">
      <c r="A31" s="559"/>
      <c r="B31" s="130" t="s">
        <v>312</v>
      </c>
      <c r="C31" s="187"/>
      <c r="D31" s="186"/>
      <c r="E31" s="188"/>
      <c r="F31" s="187">
        <v>-12429</v>
      </c>
      <c r="G31" s="186"/>
      <c r="H31" s="183">
        <f>SUM(F31:G31)</f>
        <v>-12429</v>
      </c>
      <c r="I31" s="187">
        <v>-558</v>
      </c>
      <c r="J31" s="186"/>
      <c r="K31" s="183">
        <f>SUM(I31:J31)</f>
        <v>-558</v>
      </c>
      <c r="L31" s="187">
        <v>425</v>
      </c>
      <c r="M31" s="186"/>
      <c r="N31" s="183">
        <f>SUM(L31:M31)</f>
        <v>425</v>
      </c>
      <c r="O31" s="187">
        <v>200</v>
      </c>
      <c r="P31" s="186"/>
      <c r="Q31" s="183">
        <f>SUM(O31:P31)</f>
        <v>200</v>
      </c>
      <c r="R31" s="187">
        <v>100</v>
      </c>
      <c r="S31" s="186"/>
      <c r="T31" s="183">
        <f>SUM(R31:S31)</f>
        <v>100</v>
      </c>
      <c r="U31" s="187">
        <v>-3877</v>
      </c>
      <c r="V31" s="186"/>
      <c r="W31" s="183">
        <f>SUM(U31:V31)</f>
        <v>-3877</v>
      </c>
      <c r="X31" s="187"/>
      <c r="Y31" s="186"/>
      <c r="Z31" s="183">
        <f>SUM(X31:Y31)</f>
        <v>0</v>
      </c>
      <c r="AA31" s="705"/>
      <c r="AB31" s="693"/>
      <c r="AC31" s="693"/>
      <c r="AD31" s="184">
        <f t="shared" si="39"/>
        <v>-16139</v>
      </c>
      <c r="AE31" s="178">
        <f t="shared" si="39"/>
        <v>0</v>
      </c>
      <c r="AF31" s="179">
        <f t="shared" si="39"/>
        <v>-16139</v>
      </c>
    </row>
    <row r="32" spans="1:32" ht="13.5" customHeight="1" x14ac:dyDescent="0.2">
      <c r="A32" s="224"/>
      <c r="B32" s="130" t="s">
        <v>233</v>
      </c>
      <c r="C32" s="182"/>
      <c r="D32" s="178"/>
      <c r="E32" s="183"/>
      <c r="F32" s="182">
        <f>+SUM(F33:F39)</f>
        <v>10217</v>
      </c>
      <c r="G32" s="178">
        <f>+SUM(G33:G39)</f>
        <v>0</v>
      </c>
      <c r="H32" s="183">
        <f t="shared" ref="H32:AF32" si="40">+SUM(H33:H39)</f>
        <v>10217</v>
      </c>
      <c r="I32" s="182">
        <f>+SUM(I33:I39)</f>
        <v>3319</v>
      </c>
      <c r="J32" s="178">
        <f>+SUM(J33:J39)</f>
        <v>0</v>
      </c>
      <c r="K32" s="183">
        <f t="shared" si="40"/>
        <v>3319</v>
      </c>
      <c r="L32" s="182">
        <f>+SUM(L33:L39)</f>
        <v>3250</v>
      </c>
      <c r="M32" s="178">
        <f>+SUM(M33:M39)</f>
        <v>0</v>
      </c>
      <c r="N32" s="183">
        <f t="shared" si="40"/>
        <v>3250</v>
      </c>
      <c r="O32" s="182">
        <f>+SUM(O33:O39)</f>
        <v>10684</v>
      </c>
      <c r="P32" s="178">
        <f>+SUM(P33:P39)</f>
        <v>0</v>
      </c>
      <c r="Q32" s="183">
        <f t="shared" si="40"/>
        <v>10684</v>
      </c>
      <c r="R32" s="182">
        <f>+SUM(R33:R39)</f>
        <v>8569</v>
      </c>
      <c r="S32" s="178">
        <f>+SUM(S33:S39)</f>
        <v>0</v>
      </c>
      <c r="T32" s="183">
        <f t="shared" si="40"/>
        <v>8569</v>
      </c>
      <c r="U32" s="182"/>
      <c r="V32" s="178"/>
      <c r="W32" s="183"/>
      <c r="X32" s="182">
        <f>+SUM(X33:X39)</f>
        <v>3048</v>
      </c>
      <c r="Y32" s="178">
        <f>+SUM(Y33:Y39)</f>
        <v>0</v>
      </c>
      <c r="Z32" s="183">
        <f t="shared" ref="Z32" si="41">+SUM(Z33:Z39)</f>
        <v>3048</v>
      </c>
      <c r="AA32" s="706"/>
      <c r="AB32" s="694"/>
      <c r="AC32" s="694"/>
      <c r="AD32" s="184">
        <f t="shared" si="40"/>
        <v>39087</v>
      </c>
      <c r="AE32" s="178">
        <f t="shared" si="40"/>
        <v>0</v>
      </c>
      <c r="AF32" s="179">
        <f t="shared" si="40"/>
        <v>39087</v>
      </c>
    </row>
    <row r="33" spans="1:32" s="230" customFormat="1" ht="13.5" customHeight="1" x14ac:dyDescent="0.2">
      <c r="A33" s="225"/>
      <c r="B33" s="358" t="s">
        <v>4</v>
      </c>
      <c r="C33" s="187"/>
      <c r="D33" s="226"/>
      <c r="E33" s="227"/>
      <c r="F33" s="187">
        <v>1498</v>
      </c>
      <c r="G33" s="226"/>
      <c r="H33" s="227">
        <f>SUM(F33:G33)</f>
        <v>1498</v>
      </c>
      <c r="I33" s="187">
        <v>486</v>
      </c>
      <c r="J33" s="226"/>
      <c r="K33" s="227">
        <f>SUM(I33:J33)</f>
        <v>486</v>
      </c>
      <c r="L33" s="187">
        <v>476</v>
      </c>
      <c r="M33" s="226"/>
      <c r="N33" s="227">
        <f>SUM(L33:M33)</f>
        <v>476</v>
      </c>
      <c r="O33" s="187">
        <v>1813</v>
      </c>
      <c r="P33" s="226"/>
      <c r="Q33" s="227">
        <f>SUM(O33:P33)</f>
        <v>1813</v>
      </c>
      <c r="R33" s="187">
        <v>8569</v>
      </c>
      <c r="S33" s="226"/>
      <c r="T33" s="227">
        <f>SUM(R33:S33)</f>
        <v>8569</v>
      </c>
      <c r="U33" s="187"/>
      <c r="V33" s="226"/>
      <c r="W33" s="227"/>
      <c r="X33" s="187">
        <v>1219</v>
      </c>
      <c r="Y33" s="226"/>
      <c r="Z33" s="227">
        <f t="shared" ref="Z33" si="42">SUM(X33:Y33)</f>
        <v>1219</v>
      </c>
      <c r="AA33" s="713"/>
      <c r="AB33" s="701"/>
      <c r="AC33" s="701"/>
      <c r="AD33" s="228">
        <f t="shared" ref="AD33:AD39" si="43">+C33+F33+I33+L33+O33+R33+U33+X33</f>
        <v>14061</v>
      </c>
      <c r="AE33" s="226"/>
      <c r="AF33" s="229">
        <f t="shared" ref="AF33:AF39" si="44">+E33+H33+K33+N33+Q33+T33+W33+Z33</f>
        <v>14061</v>
      </c>
    </row>
    <row r="34" spans="1:32" s="230" customFormat="1" ht="13.5" customHeight="1" x14ac:dyDescent="0.2">
      <c r="A34" s="225"/>
      <c r="B34" s="358" t="s">
        <v>6</v>
      </c>
      <c r="C34" s="187"/>
      <c r="D34" s="226"/>
      <c r="E34" s="227"/>
      <c r="F34" s="187">
        <v>695</v>
      </c>
      <c r="G34" s="226"/>
      <c r="H34" s="227">
        <f t="shared" ref="H34:H39" si="45">SUM(F34:G34)</f>
        <v>695</v>
      </c>
      <c r="I34" s="187">
        <v>226</v>
      </c>
      <c r="J34" s="226"/>
      <c r="K34" s="227">
        <f t="shared" ref="K34:K39" si="46">SUM(I34:J34)</f>
        <v>226</v>
      </c>
      <c r="L34" s="187">
        <v>221</v>
      </c>
      <c r="M34" s="226"/>
      <c r="N34" s="227">
        <f t="shared" ref="N34:N39" si="47">SUM(L34:M34)</f>
        <v>221</v>
      </c>
      <c r="O34" s="187">
        <v>842</v>
      </c>
      <c r="P34" s="226"/>
      <c r="Q34" s="227">
        <f t="shared" ref="Q34:Q38" si="48">SUM(O34:P34)</f>
        <v>842</v>
      </c>
      <c r="R34" s="187"/>
      <c r="S34" s="226"/>
      <c r="T34" s="227"/>
      <c r="U34" s="187"/>
      <c r="V34" s="226"/>
      <c r="W34" s="227"/>
      <c r="X34" s="187"/>
      <c r="Y34" s="226"/>
      <c r="Z34" s="227"/>
      <c r="AA34" s="713"/>
      <c r="AB34" s="701"/>
      <c r="AC34" s="701"/>
      <c r="AD34" s="228">
        <f t="shared" si="43"/>
        <v>1984</v>
      </c>
      <c r="AE34" s="226"/>
      <c r="AF34" s="229">
        <f t="shared" si="44"/>
        <v>1984</v>
      </c>
    </row>
    <row r="35" spans="1:32" s="230" customFormat="1" ht="13.5" customHeight="1" x14ac:dyDescent="0.2">
      <c r="A35" s="225"/>
      <c r="B35" s="358" t="s">
        <v>7</v>
      </c>
      <c r="C35" s="187"/>
      <c r="D35" s="226"/>
      <c r="E35" s="227"/>
      <c r="F35" s="187">
        <v>620</v>
      </c>
      <c r="G35" s="226"/>
      <c r="H35" s="227">
        <f t="shared" si="45"/>
        <v>620</v>
      </c>
      <c r="I35" s="187">
        <v>202</v>
      </c>
      <c r="J35" s="226"/>
      <c r="K35" s="227">
        <f t="shared" si="46"/>
        <v>202</v>
      </c>
      <c r="L35" s="187">
        <v>197</v>
      </c>
      <c r="M35" s="226"/>
      <c r="N35" s="227">
        <f t="shared" si="47"/>
        <v>197</v>
      </c>
      <c r="O35" s="187">
        <v>751</v>
      </c>
      <c r="P35" s="226"/>
      <c r="Q35" s="227">
        <f t="shared" si="48"/>
        <v>751</v>
      </c>
      <c r="R35" s="187"/>
      <c r="S35" s="226"/>
      <c r="T35" s="227"/>
      <c r="U35" s="187"/>
      <c r="V35" s="226"/>
      <c r="W35" s="227"/>
      <c r="X35" s="187"/>
      <c r="Y35" s="226"/>
      <c r="Z35" s="227"/>
      <c r="AA35" s="713"/>
      <c r="AB35" s="701"/>
      <c r="AC35" s="701"/>
      <c r="AD35" s="228">
        <f t="shared" si="43"/>
        <v>1770</v>
      </c>
      <c r="AE35" s="226"/>
      <c r="AF35" s="229">
        <f t="shared" si="44"/>
        <v>1770</v>
      </c>
    </row>
    <row r="36" spans="1:32" s="230" customFormat="1" ht="13.5" customHeight="1" x14ac:dyDescent="0.2">
      <c r="A36" s="225"/>
      <c r="B36" s="358" t="s">
        <v>8</v>
      </c>
      <c r="C36" s="187"/>
      <c r="D36" s="226"/>
      <c r="E36" s="227"/>
      <c r="F36" s="187">
        <v>3012</v>
      </c>
      <c r="G36" s="226"/>
      <c r="H36" s="227">
        <f t="shared" si="45"/>
        <v>3012</v>
      </c>
      <c r="I36" s="187">
        <v>978</v>
      </c>
      <c r="J36" s="226"/>
      <c r="K36" s="227">
        <f t="shared" si="46"/>
        <v>978</v>
      </c>
      <c r="L36" s="187">
        <v>959</v>
      </c>
      <c r="M36" s="226"/>
      <c r="N36" s="227">
        <f t="shared" si="47"/>
        <v>959</v>
      </c>
      <c r="O36" s="187">
        <v>3644</v>
      </c>
      <c r="P36" s="226"/>
      <c r="Q36" s="227">
        <f t="shared" si="48"/>
        <v>3644</v>
      </c>
      <c r="R36" s="187"/>
      <c r="S36" s="226"/>
      <c r="T36" s="227"/>
      <c r="U36" s="187"/>
      <c r="V36" s="226"/>
      <c r="W36" s="227"/>
      <c r="X36" s="187">
        <v>1829</v>
      </c>
      <c r="Y36" s="226"/>
      <c r="Z36" s="227">
        <f t="shared" ref="Z36" si="49">SUM(X36:Y36)</f>
        <v>1829</v>
      </c>
      <c r="AA36" s="713"/>
      <c r="AB36" s="701"/>
      <c r="AC36" s="701"/>
      <c r="AD36" s="228">
        <f t="shared" si="43"/>
        <v>10422</v>
      </c>
      <c r="AE36" s="226"/>
      <c r="AF36" s="229">
        <f t="shared" si="44"/>
        <v>10422</v>
      </c>
    </row>
    <row r="37" spans="1:32" s="230" customFormat="1" ht="13.5" customHeight="1" x14ac:dyDescent="0.2">
      <c r="A37" s="225"/>
      <c r="B37" s="358" t="s">
        <v>9</v>
      </c>
      <c r="C37" s="187"/>
      <c r="D37" s="226"/>
      <c r="E37" s="227"/>
      <c r="F37" s="187">
        <v>1853</v>
      </c>
      <c r="G37" s="226"/>
      <c r="H37" s="227">
        <f t="shared" si="45"/>
        <v>1853</v>
      </c>
      <c r="I37" s="187">
        <v>602</v>
      </c>
      <c r="J37" s="226"/>
      <c r="K37" s="227">
        <f t="shared" si="46"/>
        <v>602</v>
      </c>
      <c r="L37" s="187">
        <v>590</v>
      </c>
      <c r="M37" s="226"/>
      <c r="N37" s="227">
        <f t="shared" si="47"/>
        <v>590</v>
      </c>
      <c r="O37" s="187">
        <v>2242</v>
      </c>
      <c r="P37" s="226"/>
      <c r="Q37" s="227">
        <f t="shared" si="48"/>
        <v>2242</v>
      </c>
      <c r="R37" s="187"/>
      <c r="S37" s="226"/>
      <c r="T37" s="227"/>
      <c r="U37" s="187"/>
      <c r="V37" s="226"/>
      <c r="W37" s="227"/>
      <c r="X37" s="187"/>
      <c r="Y37" s="226"/>
      <c r="Z37" s="227"/>
      <c r="AA37" s="713"/>
      <c r="AB37" s="701"/>
      <c r="AC37" s="701"/>
      <c r="AD37" s="228">
        <f t="shared" si="43"/>
        <v>5287</v>
      </c>
      <c r="AE37" s="226"/>
      <c r="AF37" s="229">
        <f t="shared" si="44"/>
        <v>5287</v>
      </c>
    </row>
    <row r="38" spans="1:32" s="230" customFormat="1" ht="13.5" customHeight="1" x14ac:dyDescent="0.2">
      <c r="A38" s="225"/>
      <c r="B38" s="358" t="s">
        <v>10</v>
      </c>
      <c r="C38" s="187"/>
      <c r="D38" s="226"/>
      <c r="E38" s="227"/>
      <c r="F38" s="187">
        <v>1150</v>
      </c>
      <c r="G38" s="226"/>
      <c r="H38" s="227">
        <f t="shared" si="45"/>
        <v>1150</v>
      </c>
      <c r="I38" s="187">
        <v>374</v>
      </c>
      <c r="J38" s="226"/>
      <c r="K38" s="227">
        <f t="shared" si="46"/>
        <v>374</v>
      </c>
      <c r="L38" s="187">
        <v>365</v>
      </c>
      <c r="M38" s="226"/>
      <c r="N38" s="227">
        <f t="shared" si="47"/>
        <v>365</v>
      </c>
      <c r="O38" s="187">
        <v>1392</v>
      </c>
      <c r="P38" s="226"/>
      <c r="Q38" s="227">
        <f t="shared" si="48"/>
        <v>1392</v>
      </c>
      <c r="R38" s="187"/>
      <c r="S38" s="226"/>
      <c r="T38" s="227"/>
      <c r="U38" s="187"/>
      <c r="V38" s="226"/>
      <c r="W38" s="227"/>
      <c r="X38" s="187"/>
      <c r="Y38" s="226"/>
      <c r="Z38" s="227"/>
      <c r="AA38" s="713"/>
      <c r="AB38" s="701"/>
      <c r="AC38" s="701"/>
      <c r="AD38" s="228">
        <f t="shared" si="43"/>
        <v>3281</v>
      </c>
      <c r="AE38" s="226"/>
      <c r="AF38" s="229">
        <f t="shared" si="44"/>
        <v>3281</v>
      </c>
    </row>
    <row r="39" spans="1:32" s="230" customFormat="1" ht="13.5" customHeight="1" x14ac:dyDescent="0.2">
      <c r="A39" s="231"/>
      <c r="B39" s="359" t="s">
        <v>234</v>
      </c>
      <c r="C39" s="187"/>
      <c r="D39" s="232"/>
      <c r="E39" s="627"/>
      <c r="F39" s="187">
        <v>1389</v>
      </c>
      <c r="G39" s="232"/>
      <c r="H39" s="233">
        <f t="shared" si="45"/>
        <v>1389</v>
      </c>
      <c r="I39" s="187">
        <v>451</v>
      </c>
      <c r="J39" s="232"/>
      <c r="K39" s="233">
        <f t="shared" si="46"/>
        <v>451</v>
      </c>
      <c r="L39" s="187">
        <v>442</v>
      </c>
      <c r="M39" s="232"/>
      <c r="N39" s="233">
        <f t="shared" si="47"/>
        <v>442</v>
      </c>
      <c r="O39" s="187"/>
      <c r="P39" s="232"/>
      <c r="Q39" s="233"/>
      <c r="R39" s="187"/>
      <c r="S39" s="232"/>
      <c r="T39" s="233"/>
      <c r="U39" s="187"/>
      <c r="V39" s="232"/>
      <c r="W39" s="233"/>
      <c r="X39" s="187"/>
      <c r="Y39" s="232"/>
      <c r="Z39" s="233"/>
      <c r="AA39" s="714"/>
      <c r="AB39" s="702"/>
      <c r="AC39" s="702"/>
      <c r="AD39" s="234">
        <f t="shared" si="43"/>
        <v>2282</v>
      </c>
      <c r="AE39" s="226"/>
      <c r="AF39" s="235">
        <f t="shared" si="44"/>
        <v>2282</v>
      </c>
    </row>
    <row r="40" spans="1:32" s="254" customFormat="1" ht="13.5" customHeight="1" thickBot="1" x14ac:dyDescent="0.25">
      <c r="A40" s="206" t="s">
        <v>117</v>
      </c>
      <c r="B40" s="222" t="s">
        <v>80</v>
      </c>
      <c r="C40" s="266"/>
      <c r="D40" s="248">
        <f t="shared" ref="D40:AF40" si="50">SUM(D28:D29)</f>
        <v>0</v>
      </c>
      <c r="E40" s="628">
        <f t="shared" si="50"/>
        <v>0</v>
      </c>
      <c r="F40" s="266">
        <f t="shared" ref="F40" si="51">SUM(F28:F29)</f>
        <v>59531</v>
      </c>
      <c r="G40" s="248">
        <f t="shared" si="50"/>
        <v>3012</v>
      </c>
      <c r="H40" s="256">
        <f t="shared" si="50"/>
        <v>62543</v>
      </c>
      <c r="I40" s="266">
        <f t="shared" si="50"/>
        <v>43241</v>
      </c>
      <c r="J40" s="248">
        <f t="shared" si="50"/>
        <v>-749</v>
      </c>
      <c r="K40" s="256">
        <f t="shared" si="50"/>
        <v>42492</v>
      </c>
      <c r="L40" s="266">
        <f t="shared" ref="L40" si="52">SUM(L28:L29)</f>
        <v>38043</v>
      </c>
      <c r="M40" s="248">
        <f t="shared" si="50"/>
        <v>1822</v>
      </c>
      <c r="N40" s="256">
        <f t="shared" si="50"/>
        <v>39865</v>
      </c>
      <c r="O40" s="266">
        <f t="shared" si="50"/>
        <v>27679</v>
      </c>
      <c r="P40" s="248">
        <f t="shared" si="50"/>
        <v>393</v>
      </c>
      <c r="Q40" s="256">
        <f t="shared" si="50"/>
        <v>28072</v>
      </c>
      <c r="R40" s="266">
        <f t="shared" ref="R40" si="53">SUM(R28:R29)</f>
        <v>14743</v>
      </c>
      <c r="S40" s="248">
        <f t="shared" si="50"/>
        <v>156</v>
      </c>
      <c r="T40" s="256">
        <f t="shared" si="50"/>
        <v>14899</v>
      </c>
      <c r="U40" s="266">
        <f t="shared" si="50"/>
        <v>34605</v>
      </c>
      <c r="V40" s="248">
        <f t="shared" si="50"/>
        <v>1557</v>
      </c>
      <c r="W40" s="256">
        <f t="shared" si="50"/>
        <v>36162</v>
      </c>
      <c r="X40" s="266">
        <f t="shared" ref="X40" si="54">SUM(X28:X29)</f>
        <v>5238</v>
      </c>
      <c r="Y40" s="248">
        <f t="shared" ref="Y40:Z40" si="55">SUM(Y28:Y29)</f>
        <v>88</v>
      </c>
      <c r="Z40" s="256">
        <f t="shared" si="55"/>
        <v>5326</v>
      </c>
      <c r="AA40" s="715">
        <v>0</v>
      </c>
      <c r="AB40" s="357">
        <v>0</v>
      </c>
      <c r="AC40" s="357">
        <v>0</v>
      </c>
      <c r="AD40" s="247">
        <f t="shared" si="50"/>
        <v>223080</v>
      </c>
      <c r="AE40" s="248">
        <f t="shared" si="50"/>
        <v>6279</v>
      </c>
      <c r="AF40" s="249">
        <f t="shared" si="50"/>
        <v>229359</v>
      </c>
    </row>
    <row r="41" spans="1:32" s="254" customFormat="1" ht="13.5" customHeight="1" thickBot="1" x14ac:dyDescent="0.25">
      <c r="A41" s="814" t="s">
        <v>0</v>
      </c>
      <c r="B41" s="815"/>
      <c r="C41" s="257">
        <f t="shared" ref="C41:AF41" si="56">+C27+C40</f>
        <v>0</v>
      </c>
      <c r="D41" s="244">
        <f t="shared" si="56"/>
        <v>0</v>
      </c>
      <c r="E41" s="258">
        <f t="shared" si="56"/>
        <v>0</v>
      </c>
      <c r="F41" s="257">
        <f t="shared" ref="F41" si="57">+F27+F40</f>
        <v>59548</v>
      </c>
      <c r="G41" s="244">
        <f t="shared" si="56"/>
        <v>3013</v>
      </c>
      <c r="H41" s="258">
        <f t="shared" si="56"/>
        <v>62561</v>
      </c>
      <c r="I41" s="257">
        <f t="shared" si="56"/>
        <v>45898</v>
      </c>
      <c r="J41" s="244">
        <f t="shared" si="56"/>
        <v>-81</v>
      </c>
      <c r="K41" s="258">
        <f t="shared" si="56"/>
        <v>45817</v>
      </c>
      <c r="L41" s="257">
        <f t="shared" ref="L41" si="58">+L27+L40</f>
        <v>38043</v>
      </c>
      <c r="M41" s="244">
        <f t="shared" si="56"/>
        <v>1822</v>
      </c>
      <c r="N41" s="258">
        <f t="shared" si="56"/>
        <v>39865</v>
      </c>
      <c r="O41" s="257">
        <f t="shared" si="56"/>
        <v>29807</v>
      </c>
      <c r="P41" s="244">
        <f t="shared" si="56"/>
        <v>803</v>
      </c>
      <c r="Q41" s="258">
        <f t="shared" si="56"/>
        <v>30610</v>
      </c>
      <c r="R41" s="257">
        <f t="shared" ref="R41" si="59">+R27+R40</f>
        <v>17653</v>
      </c>
      <c r="S41" s="244">
        <f t="shared" si="56"/>
        <v>1086</v>
      </c>
      <c r="T41" s="258">
        <f t="shared" si="56"/>
        <v>18739</v>
      </c>
      <c r="U41" s="257">
        <f t="shared" si="56"/>
        <v>46598</v>
      </c>
      <c r="V41" s="244">
        <f t="shared" si="56"/>
        <v>3915</v>
      </c>
      <c r="W41" s="258">
        <f t="shared" si="56"/>
        <v>50513</v>
      </c>
      <c r="X41" s="257">
        <f t="shared" ref="X41" si="60">+X27+X40</f>
        <v>7841</v>
      </c>
      <c r="Y41" s="244">
        <f t="shared" ref="Y41:Z41" si="61">+Y27+Y40</f>
        <v>824</v>
      </c>
      <c r="Z41" s="258">
        <f t="shared" si="61"/>
        <v>8665</v>
      </c>
      <c r="AA41" s="716">
        <v>0</v>
      </c>
      <c r="AB41" s="703">
        <v>0</v>
      </c>
      <c r="AC41" s="703">
        <v>0</v>
      </c>
      <c r="AD41" s="243">
        <f t="shared" si="56"/>
        <v>245388</v>
      </c>
      <c r="AE41" s="244">
        <f t="shared" si="56"/>
        <v>11382</v>
      </c>
      <c r="AF41" s="245">
        <f t="shared" si="56"/>
        <v>256770</v>
      </c>
    </row>
    <row r="42" spans="1:32" ht="13.5" customHeight="1" x14ac:dyDescent="0.2">
      <c r="A42" s="503" t="s">
        <v>135</v>
      </c>
      <c r="B42" s="504" t="s">
        <v>136</v>
      </c>
      <c r="C42" s="187"/>
      <c r="D42" s="505"/>
      <c r="E42" s="506"/>
      <c r="F42" s="187">
        <v>36264</v>
      </c>
      <c r="G42" s="505">
        <f>+[3]Seg.Szolgálat!$E$110+[3]Seg.Szolgálat!$E$114+[3]Seg.Szolgálat!$E$133+[3]Seg.Szolgálat!$E$144+[3]Seg.Szolgálat!$E$8+[3]Seg.Szolgálat!$E$55+[3]Seg.Szolgálat!$E$68</f>
        <v>1863</v>
      </c>
      <c r="H42" s="506">
        <f>SUM(F42:G42)</f>
        <v>38127</v>
      </c>
      <c r="I42" s="187">
        <v>31668</v>
      </c>
      <c r="J42" s="505">
        <f>+[3]Seg.Szolgálat!$E$10+[3]Seg.Szolgálat!$E$28+[3]Seg.Szolgálat!$E$50+[3]Seg.Szolgálat!$E$57+[3]Seg.Szolgálat!$E$64+[3]Seg.Szolgálat!$E$84+[3]Seg.Szolgálat!$E$135+[3]Seg.Szolgálat!$E$165</f>
        <v>-2013</v>
      </c>
      <c r="K42" s="506">
        <f>SUM(I42:J42)</f>
        <v>29655</v>
      </c>
      <c r="L42" s="187">
        <v>25729</v>
      </c>
      <c r="M42" s="505">
        <f>+[3]Seg.Szolgálat!$E$5+[3]Seg.Szolgálat!$E$52+[3]Seg.Szolgálat!$E$65+[3]Seg.Szolgálat!$E$77+[3]Seg.Szolgálat!$E$130</f>
        <v>849</v>
      </c>
      <c r="N42" s="506">
        <f>SUM(L42:M42)</f>
        <v>26578</v>
      </c>
      <c r="O42" s="187">
        <v>12302</v>
      </c>
      <c r="P42" s="505">
        <f>+[3]Seg.Szolgálat!$E$7+[3]Seg.Szolgálat!$E$45+[3]Seg.Szolgálat!$E$54+[3]Seg.Szolgálat!$E$67+[3]Seg.Szolgálat!$E$94+[3]Seg.Szolgálat!$E$132+[3]Seg.Szolgálat!$E$155</f>
        <v>-1733</v>
      </c>
      <c r="Q42" s="506">
        <f>SUM(O42:P42)</f>
        <v>10569</v>
      </c>
      <c r="R42" s="187">
        <v>4048</v>
      </c>
      <c r="S42" s="505">
        <f>+[3]Seg.Szolgálat!$E$6+[3]Seg.Szolgálat!$E$36+[3]Seg.Szolgálat!$E$53+[3]Seg.Szolgálat!$E$66+[3]Seg.Szolgálat!$E$98+[3]Seg.Szolgálat!$E$124+[3]Seg.Szolgálat!$E$131</f>
        <v>547</v>
      </c>
      <c r="T42" s="506">
        <f>SUM(R42:S42)</f>
        <v>4595</v>
      </c>
      <c r="U42" s="187">
        <v>31329</v>
      </c>
      <c r="V42" s="505">
        <f>+[3]Seg.Szolgálat!$E$9+[3]Seg.Szolgálat!$E$16+[3]Seg.Szolgálat!$E$56+[3]Seg.Szolgálat!$E$69+[3]Seg.Szolgálat!$E$71+[3]Seg.Szolgálat!$E$74+[3]Seg.Szolgálat!$E$117+[3]Seg.Szolgálat!$E$134+[3]Seg.Szolgálat!$E$161</f>
        <v>2085</v>
      </c>
      <c r="W42" s="506">
        <f>SUM(U42:V42)</f>
        <v>33414</v>
      </c>
      <c r="X42" s="187"/>
      <c r="Y42" s="505"/>
      <c r="Z42" s="506"/>
      <c r="AA42" s="717"/>
      <c r="AB42" s="704"/>
      <c r="AC42" s="704"/>
      <c r="AD42" s="507">
        <f>+C42+F42+I42+L42+O42+R42+U42+X42</f>
        <v>141340</v>
      </c>
      <c r="AE42" s="505">
        <f>+D42+G42+J42+M42+P42+S42+V42+Y42+AB42</f>
        <v>1598</v>
      </c>
      <c r="AF42" s="508">
        <f>+E42+H42+K42+N42+Q42+T42+W42+Z42</f>
        <v>142938</v>
      </c>
    </row>
    <row r="43" spans="1:32" ht="13.5" customHeight="1" x14ac:dyDescent="0.2">
      <c r="A43" s="171" t="s">
        <v>137</v>
      </c>
      <c r="B43" s="180" t="s">
        <v>138</v>
      </c>
      <c r="C43" s="187"/>
      <c r="D43" s="178"/>
      <c r="E43" s="183"/>
      <c r="F43" s="187"/>
      <c r="G43" s="178">
        <f>+[3]Seg.Szolgálat!$E$62</f>
        <v>750</v>
      </c>
      <c r="H43" s="183">
        <f>SUM(F43:G43)</f>
        <v>750</v>
      </c>
      <c r="I43" s="187"/>
      <c r="J43" s="178">
        <f>+[3]Seg.Szolgálat!$E$58</f>
        <v>931</v>
      </c>
      <c r="K43" s="183">
        <f>SUM(I43:J43)</f>
        <v>931</v>
      </c>
      <c r="L43" s="187"/>
      <c r="M43" s="178">
        <f>+[3]Seg.Szolgálat!$E$59</f>
        <v>731</v>
      </c>
      <c r="N43" s="183">
        <f>SUM(L43:M43)</f>
        <v>731</v>
      </c>
      <c r="O43" s="187"/>
      <c r="P43" s="178">
        <f>+[3]Seg.Szolgálat!$E$61</f>
        <v>300</v>
      </c>
      <c r="Q43" s="183">
        <f>SUM(O43:P43)</f>
        <v>300</v>
      </c>
      <c r="R43" s="187"/>
      <c r="S43" s="178">
        <f>+[3]Seg.Szolgálat!$E$60</f>
        <v>150</v>
      </c>
      <c r="T43" s="183">
        <f>SUM(R43:S43)</f>
        <v>150</v>
      </c>
      <c r="U43" s="187"/>
      <c r="V43" s="178">
        <f>+[3]Seg.Szolgálat!$E$63</f>
        <v>731</v>
      </c>
      <c r="W43" s="183">
        <f>SUM(U43:V43)</f>
        <v>731</v>
      </c>
      <c r="X43" s="187"/>
      <c r="Y43" s="178"/>
      <c r="Z43" s="183"/>
      <c r="AA43" s="706"/>
      <c r="AB43" s="694"/>
      <c r="AC43" s="694"/>
      <c r="AD43" s="184"/>
      <c r="AE43" s="178">
        <f>+D43+G43+J43+M43+P43+S43+V43+Y43+AB43</f>
        <v>3593</v>
      </c>
      <c r="AF43" s="179">
        <f>+E43+H43+K43+N43+Q43+T43+W43+Z43</f>
        <v>3593</v>
      </c>
    </row>
    <row r="44" spans="1:32" ht="13.5" customHeight="1" x14ac:dyDescent="0.2">
      <c r="A44" s="171" t="s">
        <v>139</v>
      </c>
      <c r="B44" s="180" t="s">
        <v>140</v>
      </c>
      <c r="C44" s="187"/>
      <c r="D44" s="178"/>
      <c r="E44" s="183"/>
      <c r="F44" s="187"/>
      <c r="G44" s="178"/>
      <c r="H44" s="183"/>
      <c r="I44" s="187"/>
      <c r="J44" s="178"/>
      <c r="K44" s="183"/>
      <c r="L44" s="187"/>
      <c r="M44" s="178"/>
      <c r="N44" s="183"/>
      <c r="O44" s="187"/>
      <c r="P44" s="178"/>
      <c r="Q44" s="183"/>
      <c r="R44" s="187"/>
      <c r="S44" s="178"/>
      <c r="T44" s="183"/>
      <c r="U44" s="187"/>
      <c r="V44" s="178"/>
      <c r="W44" s="183"/>
      <c r="X44" s="187"/>
      <c r="Y44" s="178"/>
      <c r="Z44" s="183"/>
      <c r="AA44" s="706"/>
      <c r="AB44" s="694"/>
      <c r="AC44" s="694"/>
      <c r="AD44" s="184"/>
      <c r="AE44" s="178">
        <f t="shared" ref="AE44:AE54" si="62">+D44+G44+J44+M44+P44+S44+V44+Y44+AB44</f>
        <v>0</v>
      </c>
      <c r="AF44" s="179"/>
    </row>
    <row r="45" spans="1:32" ht="13.5" customHeight="1" x14ac:dyDescent="0.2">
      <c r="A45" s="171" t="s">
        <v>141</v>
      </c>
      <c r="B45" s="180" t="s">
        <v>142</v>
      </c>
      <c r="C45" s="187"/>
      <c r="D45" s="178"/>
      <c r="E45" s="183"/>
      <c r="F45" s="187">
        <v>1000</v>
      </c>
      <c r="G45" s="178"/>
      <c r="H45" s="183">
        <f t="shared" ref="H45:H59" si="63">SUM(F45:G45)</f>
        <v>1000</v>
      </c>
      <c r="I45" s="187">
        <v>300</v>
      </c>
      <c r="J45" s="178"/>
      <c r="K45" s="183">
        <f t="shared" ref="K45:K59" si="64">SUM(I45:J45)</f>
        <v>300</v>
      </c>
      <c r="L45" s="187">
        <v>150</v>
      </c>
      <c r="M45" s="178"/>
      <c r="N45" s="183">
        <f t="shared" ref="N45:N54" si="65">SUM(L45:M45)</f>
        <v>150</v>
      </c>
      <c r="O45" s="187"/>
      <c r="P45" s="178"/>
      <c r="Q45" s="183"/>
      <c r="R45" s="187"/>
      <c r="S45" s="178"/>
      <c r="T45" s="183"/>
      <c r="U45" s="187">
        <v>100</v>
      </c>
      <c r="V45" s="178"/>
      <c r="W45" s="183">
        <f t="shared" ref="W45:W54" si="66">SUM(U45:V45)</f>
        <v>100</v>
      </c>
      <c r="X45" s="187"/>
      <c r="Y45" s="178"/>
      <c r="Z45" s="183"/>
      <c r="AA45" s="706"/>
      <c r="AB45" s="694"/>
      <c r="AC45" s="694"/>
      <c r="AD45" s="184">
        <f>+C45+F45+I45+L45+O45+R45+U45+X45</f>
        <v>1550</v>
      </c>
      <c r="AE45" s="178">
        <f t="shared" si="62"/>
        <v>0</v>
      </c>
      <c r="AF45" s="179">
        <f>+E45+H45+K45+N45+Q45+T45+W45+Z45</f>
        <v>1550</v>
      </c>
    </row>
    <row r="46" spans="1:32" ht="13.5" customHeight="1" x14ac:dyDescent="0.2">
      <c r="A46" s="171" t="s">
        <v>143</v>
      </c>
      <c r="B46" s="180" t="s">
        <v>144</v>
      </c>
      <c r="C46" s="187"/>
      <c r="D46" s="178"/>
      <c r="E46" s="183"/>
      <c r="F46" s="187"/>
      <c r="G46" s="178"/>
      <c r="H46" s="183"/>
      <c r="I46" s="187"/>
      <c r="J46" s="178"/>
      <c r="K46" s="183"/>
      <c r="L46" s="187"/>
      <c r="M46" s="178"/>
      <c r="N46" s="183"/>
      <c r="O46" s="187"/>
      <c r="P46" s="178"/>
      <c r="Q46" s="183"/>
      <c r="R46" s="187"/>
      <c r="S46" s="178"/>
      <c r="T46" s="183"/>
      <c r="U46" s="187"/>
      <c r="V46" s="178"/>
      <c r="W46" s="183"/>
      <c r="X46" s="187"/>
      <c r="Y46" s="178"/>
      <c r="Z46" s="183"/>
      <c r="AA46" s="706"/>
      <c r="AB46" s="694"/>
      <c r="AC46" s="694"/>
      <c r="AD46" s="184">
        <f>+C46+F46+I46+L46+O46+R46+U46+X46</f>
        <v>0</v>
      </c>
      <c r="AE46" s="178">
        <f t="shared" si="62"/>
        <v>0</v>
      </c>
      <c r="AF46" s="179">
        <f>+E46+H46+K46+N46+Q46+T46+W46+Z46</f>
        <v>0</v>
      </c>
    </row>
    <row r="47" spans="1:32" ht="13.5" customHeight="1" x14ac:dyDescent="0.2">
      <c r="A47" s="171" t="s">
        <v>145</v>
      </c>
      <c r="B47" s="180" t="s">
        <v>1</v>
      </c>
      <c r="C47" s="187"/>
      <c r="D47" s="178"/>
      <c r="E47" s="183"/>
      <c r="F47" s="187">
        <v>998</v>
      </c>
      <c r="G47" s="178">
        <f>+[3]Seg.Szolgálat!$E$111</f>
        <v>-998</v>
      </c>
      <c r="H47" s="183">
        <f t="shared" si="63"/>
        <v>0</v>
      </c>
      <c r="I47" s="187"/>
      <c r="J47" s="178"/>
      <c r="K47" s="183"/>
      <c r="L47" s="187"/>
      <c r="M47" s="178"/>
      <c r="N47" s="183"/>
      <c r="O47" s="187"/>
      <c r="P47" s="178"/>
      <c r="Q47" s="183"/>
      <c r="R47" s="187">
        <v>805</v>
      </c>
      <c r="S47" s="178"/>
      <c r="T47" s="183">
        <f>SUM(R47:S47)</f>
        <v>805</v>
      </c>
      <c r="U47" s="187"/>
      <c r="V47" s="178"/>
      <c r="W47" s="183"/>
      <c r="X47" s="187"/>
      <c r="Y47" s="178"/>
      <c r="Z47" s="183"/>
      <c r="AA47" s="706"/>
      <c r="AB47" s="694"/>
      <c r="AC47" s="694"/>
      <c r="AD47" s="184">
        <f>+C47+F47+I47+L47+O47+R47+U47+X47</f>
        <v>1803</v>
      </c>
      <c r="AE47" s="178">
        <f t="shared" si="62"/>
        <v>-998</v>
      </c>
      <c r="AF47" s="179">
        <f>+E47+H47+K47+N47+Q47+T47+W47+Z47</f>
        <v>805</v>
      </c>
    </row>
    <row r="48" spans="1:32" ht="13.5" customHeight="1" x14ac:dyDescent="0.2">
      <c r="A48" s="171" t="s">
        <v>146</v>
      </c>
      <c r="B48" s="180" t="s">
        <v>147</v>
      </c>
      <c r="C48" s="187"/>
      <c r="D48" s="178"/>
      <c r="E48" s="183"/>
      <c r="F48" s="187">
        <v>889</v>
      </c>
      <c r="G48" s="178"/>
      <c r="H48" s="183">
        <f t="shared" si="63"/>
        <v>889</v>
      </c>
      <c r="I48" s="187">
        <v>1045</v>
      </c>
      <c r="J48" s="178"/>
      <c r="K48" s="183">
        <f t="shared" si="64"/>
        <v>1045</v>
      </c>
      <c r="L48" s="187">
        <v>722</v>
      </c>
      <c r="M48" s="178"/>
      <c r="N48" s="183">
        <f t="shared" si="65"/>
        <v>722</v>
      </c>
      <c r="O48" s="187">
        <v>396</v>
      </c>
      <c r="P48" s="178"/>
      <c r="Q48" s="183">
        <f t="shared" ref="Q48:Q59" si="67">SUM(O48:P48)</f>
        <v>396</v>
      </c>
      <c r="R48" s="187">
        <v>138</v>
      </c>
      <c r="S48" s="178"/>
      <c r="T48" s="183">
        <f t="shared" ref="T48:T54" si="68">SUM(R48:S48)</f>
        <v>138</v>
      </c>
      <c r="U48" s="187">
        <v>849</v>
      </c>
      <c r="V48" s="178">
        <f>+[3]Seg.Szolgálat!$E$15</f>
        <v>23</v>
      </c>
      <c r="W48" s="183">
        <f t="shared" si="66"/>
        <v>872</v>
      </c>
      <c r="X48" s="187"/>
      <c r="Y48" s="178"/>
      <c r="Z48" s="183"/>
      <c r="AA48" s="706"/>
      <c r="AB48" s="694"/>
      <c r="AC48" s="694"/>
      <c r="AD48" s="184">
        <f>+C48+F48+I48+L48+O48+R48+U48+X48</f>
        <v>4039</v>
      </c>
      <c r="AE48" s="178">
        <f t="shared" si="62"/>
        <v>23</v>
      </c>
      <c r="AF48" s="179">
        <f>+E48+H48+K48+N48+Q48+T48+W48+Z48</f>
        <v>4062</v>
      </c>
    </row>
    <row r="49" spans="1:32" ht="13.5" customHeight="1" x14ac:dyDescent="0.2">
      <c r="A49" s="171" t="s">
        <v>148</v>
      </c>
      <c r="B49" s="180" t="s">
        <v>149</v>
      </c>
      <c r="C49" s="187"/>
      <c r="D49" s="178"/>
      <c r="E49" s="183"/>
      <c r="F49" s="187"/>
      <c r="G49" s="178"/>
      <c r="H49" s="183"/>
      <c r="I49" s="187"/>
      <c r="J49" s="178"/>
      <c r="K49" s="183"/>
      <c r="L49" s="187"/>
      <c r="M49" s="178"/>
      <c r="N49" s="183"/>
      <c r="O49" s="187"/>
      <c r="P49" s="178"/>
      <c r="Q49" s="183"/>
      <c r="R49" s="187"/>
      <c r="S49" s="178"/>
      <c r="T49" s="183"/>
      <c r="U49" s="187"/>
      <c r="V49" s="178"/>
      <c r="W49" s="183"/>
      <c r="X49" s="187"/>
      <c r="Y49" s="178"/>
      <c r="Z49" s="183"/>
      <c r="AA49" s="706"/>
      <c r="AB49" s="694"/>
      <c r="AC49" s="694"/>
      <c r="AD49" s="184"/>
      <c r="AE49" s="178">
        <f t="shared" si="62"/>
        <v>0</v>
      </c>
      <c r="AF49" s="179"/>
    </row>
    <row r="50" spans="1:32" ht="13.5" customHeight="1" x14ac:dyDescent="0.2">
      <c r="A50" s="171" t="s">
        <v>150</v>
      </c>
      <c r="B50" s="180" t="s">
        <v>2</v>
      </c>
      <c r="C50" s="187"/>
      <c r="D50" s="178"/>
      <c r="E50" s="183"/>
      <c r="F50" s="187">
        <v>340</v>
      </c>
      <c r="G50" s="178">
        <f>+[3]Seg.Szolgálat!$E$109</f>
        <v>-79</v>
      </c>
      <c r="H50" s="183">
        <f t="shared" si="63"/>
        <v>261</v>
      </c>
      <c r="I50" s="187"/>
      <c r="J50" s="178"/>
      <c r="K50" s="183">
        <f t="shared" si="64"/>
        <v>0</v>
      </c>
      <c r="L50" s="187">
        <v>1130</v>
      </c>
      <c r="M50" s="178"/>
      <c r="N50" s="183">
        <f t="shared" si="65"/>
        <v>1130</v>
      </c>
      <c r="O50" s="187">
        <v>250</v>
      </c>
      <c r="P50" s="178"/>
      <c r="Q50" s="183">
        <f t="shared" si="67"/>
        <v>250</v>
      </c>
      <c r="R50" s="187">
        <v>84</v>
      </c>
      <c r="S50" s="178">
        <f>+[3]Seg.Szolgálat!$E$38+[3]Seg.Szolgálat!$E$99+[3]Seg.Szolgálat!$E$125</f>
        <v>29</v>
      </c>
      <c r="T50" s="183">
        <f t="shared" si="68"/>
        <v>113</v>
      </c>
      <c r="U50" s="187">
        <v>995</v>
      </c>
      <c r="V50" s="178"/>
      <c r="W50" s="183">
        <f t="shared" si="66"/>
        <v>995</v>
      </c>
      <c r="X50" s="187"/>
      <c r="Y50" s="178"/>
      <c r="Z50" s="183"/>
      <c r="AA50" s="706"/>
      <c r="AB50" s="694"/>
      <c r="AC50" s="694"/>
      <c r="AD50" s="184">
        <f>+C50+F50+I50+L50+O50+R50+U50+X50</f>
        <v>2799</v>
      </c>
      <c r="AE50" s="178">
        <f t="shared" si="62"/>
        <v>-50</v>
      </c>
      <c r="AF50" s="179">
        <f>+E50+H50+K50+N50+Q50+T50+W50+Z50</f>
        <v>2749</v>
      </c>
    </row>
    <row r="51" spans="1:32" ht="13.5" customHeight="1" x14ac:dyDescent="0.2">
      <c r="A51" s="171" t="s">
        <v>151</v>
      </c>
      <c r="B51" s="180" t="s">
        <v>152</v>
      </c>
      <c r="C51" s="187"/>
      <c r="D51" s="178"/>
      <c r="E51" s="183"/>
      <c r="F51" s="187"/>
      <c r="G51" s="178"/>
      <c r="H51" s="183"/>
      <c r="I51" s="187"/>
      <c r="J51" s="178"/>
      <c r="K51" s="183"/>
      <c r="L51" s="187"/>
      <c r="M51" s="178"/>
      <c r="N51" s="183"/>
      <c r="O51" s="187"/>
      <c r="P51" s="178"/>
      <c r="Q51" s="183"/>
      <c r="R51" s="187"/>
      <c r="S51" s="178"/>
      <c r="T51" s="183"/>
      <c r="U51" s="187"/>
      <c r="V51" s="178"/>
      <c r="W51" s="183"/>
      <c r="X51" s="187"/>
      <c r="Y51" s="178"/>
      <c r="Z51" s="183"/>
      <c r="AA51" s="706"/>
      <c r="AB51" s="694"/>
      <c r="AC51" s="694"/>
      <c r="AD51" s="184"/>
      <c r="AE51" s="178">
        <f t="shared" si="62"/>
        <v>0</v>
      </c>
      <c r="AF51" s="179"/>
    </row>
    <row r="52" spans="1:32" ht="13.5" customHeight="1" x14ac:dyDescent="0.2">
      <c r="A52" s="171" t="s">
        <v>153</v>
      </c>
      <c r="B52" s="180" t="s">
        <v>154</v>
      </c>
      <c r="C52" s="187"/>
      <c r="D52" s="178"/>
      <c r="E52" s="183"/>
      <c r="F52" s="187"/>
      <c r="G52" s="178"/>
      <c r="H52" s="183"/>
      <c r="I52" s="187"/>
      <c r="J52" s="178"/>
      <c r="K52" s="183"/>
      <c r="L52" s="187"/>
      <c r="M52" s="178"/>
      <c r="N52" s="183"/>
      <c r="O52" s="187"/>
      <c r="P52" s="178"/>
      <c r="Q52" s="183"/>
      <c r="R52" s="187"/>
      <c r="S52" s="178"/>
      <c r="T52" s="183"/>
      <c r="U52" s="187"/>
      <c r="V52" s="178"/>
      <c r="W52" s="183"/>
      <c r="X52" s="187"/>
      <c r="Y52" s="178"/>
      <c r="Z52" s="183"/>
      <c r="AA52" s="706"/>
      <c r="AB52" s="694"/>
      <c r="AC52" s="694"/>
      <c r="AD52" s="184"/>
      <c r="AE52" s="178">
        <f t="shared" si="62"/>
        <v>0</v>
      </c>
      <c r="AF52" s="179"/>
    </row>
    <row r="53" spans="1:32" ht="13.5" customHeight="1" x14ac:dyDescent="0.2">
      <c r="A53" s="171" t="s">
        <v>155</v>
      </c>
      <c r="B53" s="180" t="s">
        <v>156</v>
      </c>
      <c r="C53" s="187"/>
      <c r="D53" s="178"/>
      <c r="E53" s="183"/>
      <c r="F53" s="187"/>
      <c r="G53" s="178"/>
      <c r="H53" s="183"/>
      <c r="I53" s="187"/>
      <c r="J53" s="178"/>
      <c r="K53" s="183"/>
      <c r="L53" s="187"/>
      <c r="M53" s="178"/>
      <c r="N53" s="183"/>
      <c r="O53" s="187"/>
      <c r="P53" s="178"/>
      <c r="Q53" s="183"/>
      <c r="R53" s="187"/>
      <c r="S53" s="178"/>
      <c r="T53" s="183"/>
      <c r="U53" s="187"/>
      <c r="V53" s="178"/>
      <c r="W53" s="183"/>
      <c r="X53" s="187"/>
      <c r="Y53" s="178"/>
      <c r="Z53" s="183"/>
      <c r="AA53" s="706"/>
      <c r="AB53" s="694"/>
      <c r="AC53" s="694"/>
      <c r="AD53" s="184"/>
      <c r="AE53" s="178">
        <f t="shared" si="62"/>
        <v>0</v>
      </c>
      <c r="AF53" s="179"/>
    </row>
    <row r="54" spans="1:32" ht="13.5" customHeight="1" x14ac:dyDescent="0.2">
      <c r="A54" s="171" t="s">
        <v>157</v>
      </c>
      <c r="B54" s="180" t="s">
        <v>158</v>
      </c>
      <c r="C54" s="187"/>
      <c r="D54" s="178"/>
      <c r="E54" s="183"/>
      <c r="F54" s="187">
        <v>397</v>
      </c>
      <c r="G54" s="178">
        <f>+[3]Seg.Szolgálat!$E$142</f>
        <v>67</v>
      </c>
      <c r="H54" s="183">
        <f t="shared" si="63"/>
        <v>464</v>
      </c>
      <c r="I54" s="187">
        <v>278</v>
      </c>
      <c r="J54" s="178"/>
      <c r="K54" s="183">
        <f t="shared" si="64"/>
        <v>278</v>
      </c>
      <c r="L54" s="187">
        <v>434</v>
      </c>
      <c r="M54" s="178">
        <f>+[3]Seg.Szolgálat!$E$76</f>
        <v>32</v>
      </c>
      <c r="N54" s="183">
        <f t="shared" si="65"/>
        <v>466</v>
      </c>
      <c r="O54" s="187"/>
      <c r="P54" s="178">
        <f>+[3]Seg.Szolgálat!$E$43+[3]Seg.Szolgálat!$E$92+[3]Seg.Szolgálat!$E$153</f>
        <v>190</v>
      </c>
      <c r="Q54" s="183">
        <f t="shared" si="67"/>
        <v>190</v>
      </c>
      <c r="R54" s="187">
        <v>121</v>
      </c>
      <c r="S54" s="178">
        <f>+[3]Seg.Szolgálat!$E$37</f>
        <v>12</v>
      </c>
      <c r="T54" s="183">
        <f t="shared" si="68"/>
        <v>133</v>
      </c>
      <c r="U54" s="187">
        <v>555</v>
      </c>
      <c r="V54" s="178">
        <f>+[3]Seg.Szolgálat!$E$14+[3]Seg.Szolgálat!$E$70</f>
        <v>175</v>
      </c>
      <c r="W54" s="183">
        <f t="shared" si="66"/>
        <v>730</v>
      </c>
      <c r="X54" s="187"/>
      <c r="Y54" s="178"/>
      <c r="Z54" s="183"/>
      <c r="AA54" s="706"/>
      <c r="AB54" s="694"/>
      <c r="AC54" s="694"/>
      <c r="AD54" s="184">
        <f>+C54+F54+I54+L54+O54+R54+U54+X54</f>
        <v>1785</v>
      </c>
      <c r="AE54" s="178">
        <f t="shared" si="62"/>
        <v>476</v>
      </c>
      <c r="AF54" s="179">
        <f>+E54+H54+K54+N54+Q54+T54+W54+Z54</f>
        <v>2261</v>
      </c>
    </row>
    <row r="55" spans="1:32" ht="13.5" customHeight="1" x14ac:dyDescent="0.2">
      <c r="A55" s="172" t="s">
        <v>157</v>
      </c>
      <c r="B55" s="208" t="s">
        <v>159</v>
      </c>
      <c r="C55" s="187"/>
      <c r="D55" s="194"/>
      <c r="E55" s="183"/>
      <c r="F55" s="187"/>
      <c r="G55" s="194"/>
      <c r="H55" s="195"/>
      <c r="I55" s="187"/>
      <c r="J55" s="194"/>
      <c r="K55" s="195"/>
      <c r="L55" s="187"/>
      <c r="M55" s="194"/>
      <c r="N55" s="195"/>
      <c r="O55" s="187"/>
      <c r="P55" s="194"/>
      <c r="Q55" s="195"/>
      <c r="R55" s="187"/>
      <c r="S55" s="194"/>
      <c r="T55" s="195"/>
      <c r="U55" s="187"/>
      <c r="V55" s="194"/>
      <c r="W55" s="195"/>
      <c r="X55" s="187"/>
      <c r="Y55" s="194"/>
      <c r="Z55" s="195"/>
      <c r="AA55" s="707"/>
      <c r="AB55" s="695"/>
      <c r="AC55" s="695"/>
      <c r="AD55" s="196"/>
      <c r="AE55" s="215"/>
      <c r="AF55" s="197"/>
    </row>
    <row r="56" spans="1:32" s="254" customFormat="1" ht="13.5" customHeight="1" x14ac:dyDescent="0.2">
      <c r="A56" s="173" t="s">
        <v>119</v>
      </c>
      <c r="B56" s="209" t="s">
        <v>81</v>
      </c>
      <c r="C56" s="252">
        <f t="shared" ref="C56:AF56" si="69">+SUM(C42:C54)</f>
        <v>0</v>
      </c>
      <c r="D56" s="240">
        <f t="shared" si="69"/>
        <v>0</v>
      </c>
      <c r="E56" s="253">
        <f t="shared" si="69"/>
        <v>0</v>
      </c>
      <c r="F56" s="252">
        <f t="shared" ref="F56" si="70">+SUM(F42:F54)</f>
        <v>39888</v>
      </c>
      <c r="G56" s="240">
        <f t="shared" si="69"/>
        <v>1603</v>
      </c>
      <c r="H56" s="253">
        <f t="shared" si="69"/>
        <v>41491</v>
      </c>
      <c r="I56" s="252">
        <f t="shared" si="69"/>
        <v>33291</v>
      </c>
      <c r="J56" s="240">
        <f t="shared" si="69"/>
        <v>-1082</v>
      </c>
      <c r="K56" s="253">
        <f t="shared" si="69"/>
        <v>32209</v>
      </c>
      <c r="L56" s="252">
        <f t="shared" ref="L56" si="71">+SUM(L42:L54)</f>
        <v>28165</v>
      </c>
      <c r="M56" s="240">
        <f t="shared" si="69"/>
        <v>1612</v>
      </c>
      <c r="N56" s="253">
        <f t="shared" si="69"/>
        <v>29777</v>
      </c>
      <c r="O56" s="252">
        <f t="shared" si="69"/>
        <v>12948</v>
      </c>
      <c r="P56" s="240">
        <f t="shared" si="69"/>
        <v>-1243</v>
      </c>
      <c r="Q56" s="253">
        <f t="shared" si="69"/>
        <v>11705</v>
      </c>
      <c r="R56" s="252">
        <f t="shared" ref="R56" si="72">+SUM(R42:R54)</f>
        <v>5196</v>
      </c>
      <c r="S56" s="240">
        <f t="shared" si="69"/>
        <v>738</v>
      </c>
      <c r="T56" s="253">
        <f t="shared" si="69"/>
        <v>5934</v>
      </c>
      <c r="U56" s="252">
        <f t="shared" si="69"/>
        <v>33828</v>
      </c>
      <c r="V56" s="240">
        <f t="shared" si="69"/>
        <v>3014</v>
      </c>
      <c r="W56" s="253">
        <f t="shared" si="69"/>
        <v>36842</v>
      </c>
      <c r="X56" s="252">
        <f t="shared" ref="X56" si="73">+SUM(X42:X54)</f>
        <v>0</v>
      </c>
      <c r="Y56" s="240">
        <f t="shared" ref="Y56:Z56" si="74">+SUM(Y42:Y54)</f>
        <v>0</v>
      </c>
      <c r="Z56" s="253">
        <f t="shared" si="74"/>
        <v>0</v>
      </c>
      <c r="AA56" s="708">
        <v>0</v>
      </c>
      <c r="AB56" s="696">
        <v>0</v>
      </c>
      <c r="AC56" s="696">
        <v>0</v>
      </c>
      <c r="AD56" s="238">
        <f t="shared" si="69"/>
        <v>153316</v>
      </c>
      <c r="AE56" s="240">
        <f t="shared" si="69"/>
        <v>4642</v>
      </c>
      <c r="AF56" s="241">
        <f t="shared" si="69"/>
        <v>157958</v>
      </c>
    </row>
    <row r="57" spans="1:32" ht="13.5" customHeight="1" x14ac:dyDescent="0.2">
      <c r="A57" s="170" t="s">
        <v>160</v>
      </c>
      <c r="B57" s="207" t="s">
        <v>161</v>
      </c>
      <c r="C57" s="187"/>
      <c r="D57" s="186"/>
      <c r="E57" s="183"/>
      <c r="F57" s="187"/>
      <c r="G57" s="186"/>
      <c r="H57" s="188"/>
      <c r="I57" s="187"/>
      <c r="J57" s="186"/>
      <c r="K57" s="188"/>
      <c r="L57" s="187"/>
      <c r="M57" s="186"/>
      <c r="N57" s="188"/>
      <c r="O57" s="187"/>
      <c r="P57" s="186"/>
      <c r="Q57" s="188"/>
      <c r="R57" s="187"/>
      <c r="S57" s="186"/>
      <c r="T57" s="188"/>
      <c r="U57" s="187"/>
      <c r="V57" s="186"/>
      <c r="W57" s="188"/>
      <c r="X57" s="187"/>
      <c r="Y57" s="186"/>
      <c r="Z57" s="188"/>
      <c r="AA57" s="705"/>
      <c r="AB57" s="693"/>
      <c r="AC57" s="693"/>
      <c r="AD57" s="189"/>
      <c r="AE57" s="186"/>
      <c r="AF57" s="190"/>
    </row>
    <row r="58" spans="1:32" ht="22.5" customHeight="1" x14ac:dyDescent="0.2">
      <c r="A58" s="171" t="s">
        <v>162</v>
      </c>
      <c r="B58" s="180" t="s">
        <v>163</v>
      </c>
      <c r="C58" s="187"/>
      <c r="D58" s="178"/>
      <c r="E58" s="183"/>
      <c r="F58" s="187">
        <v>4800</v>
      </c>
      <c r="G58" s="178">
        <f>+[3]Seg.Szolgálat!$E$143+[3]Seg.Szolgálat!$E$88</f>
        <v>548</v>
      </c>
      <c r="H58" s="183">
        <f t="shared" si="63"/>
        <v>5348</v>
      </c>
      <c r="I58" s="187">
        <v>958</v>
      </c>
      <c r="J58" s="178">
        <f>+[3]Seg.Szolgálat!$E$27+[3]Seg.Szolgálat!$E$83+[3]Seg.Szolgálat!$E$163</f>
        <v>817</v>
      </c>
      <c r="K58" s="183">
        <f t="shared" si="64"/>
        <v>1775</v>
      </c>
      <c r="L58" s="187">
        <v>127</v>
      </c>
      <c r="M58" s="178"/>
      <c r="N58" s="183">
        <f t="shared" ref="N58:N59" si="75">SUM(L58:M58)</f>
        <v>127</v>
      </c>
      <c r="O58" s="187">
        <v>2963</v>
      </c>
      <c r="P58" s="178">
        <f>+[3]Seg.Szolgálat!$E$44+[3]Seg.Szolgálat!$E$93+[3]Seg.Szolgálat!$E$154</f>
        <v>1732</v>
      </c>
      <c r="Q58" s="183">
        <v>4695</v>
      </c>
      <c r="R58" s="187">
        <v>2422</v>
      </c>
      <c r="S58" s="178">
        <f>+[3]Seg.Szolgálat!$E$39+[3]Seg.Szolgálat!$E$100+[3]Seg.Szolgálat!$E$126</f>
        <v>1104</v>
      </c>
      <c r="T58" s="183">
        <v>3526</v>
      </c>
      <c r="U58" s="187">
        <v>1000</v>
      </c>
      <c r="V58" s="178"/>
      <c r="W58" s="183">
        <f t="shared" ref="W58:W59" si="76">SUM(U58:V58)</f>
        <v>1000</v>
      </c>
      <c r="X58" s="187"/>
      <c r="Y58" s="178"/>
      <c r="Z58" s="183"/>
      <c r="AA58" s="706"/>
      <c r="AB58" s="694"/>
      <c r="AC58" s="694"/>
      <c r="AD58" s="184">
        <f>+C58+F58+I58+L58+O58+R58+U58+X58</f>
        <v>12270</v>
      </c>
      <c r="AE58" s="178">
        <f>+D58+G58+J58+M58+P58+S58+V58+Y58+AB58</f>
        <v>4201</v>
      </c>
      <c r="AF58" s="179">
        <f>+E58+H58+K58+N58+Q58+T58+W58+Z58</f>
        <v>16471</v>
      </c>
    </row>
    <row r="59" spans="1:32" ht="13.5" customHeight="1" x14ac:dyDescent="0.2">
      <c r="A59" s="172" t="s">
        <v>164</v>
      </c>
      <c r="B59" s="208" t="s">
        <v>165</v>
      </c>
      <c r="C59" s="187"/>
      <c r="D59" s="194"/>
      <c r="E59" s="183"/>
      <c r="F59" s="187">
        <v>83</v>
      </c>
      <c r="G59" s="194">
        <f>+[3]Seg.Szolgálat!$E$108+[3]Seg.Szolgálat!$E$173+[3]Seg.Szolgálat!$E$87</f>
        <v>101</v>
      </c>
      <c r="H59" s="195">
        <f t="shared" si="63"/>
        <v>184</v>
      </c>
      <c r="I59" s="187">
        <v>30</v>
      </c>
      <c r="J59" s="194"/>
      <c r="K59" s="195">
        <f t="shared" si="64"/>
        <v>30</v>
      </c>
      <c r="L59" s="187">
        <v>50</v>
      </c>
      <c r="M59" s="194"/>
      <c r="N59" s="195">
        <f t="shared" si="75"/>
        <v>50</v>
      </c>
      <c r="O59" s="187">
        <v>20</v>
      </c>
      <c r="P59" s="194"/>
      <c r="Q59" s="195">
        <f t="shared" si="67"/>
        <v>20</v>
      </c>
      <c r="R59" s="187"/>
      <c r="S59" s="194"/>
      <c r="T59" s="195"/>
      <c r="U59" s="187"/>
      <c r="V59" s="194">
        <f>+[3]Seg.Szolgálat!$E$72</f>
        <v>3</v>
      </c>
      <c r="W59" s="195">
        <f t="shared" si="76"/>
        <v>3</v>
      </c>
      <c r="X59" s="187"/>
      <c r="Y59" s="194"/>
      <c r="Z59" s="195"/>
      <c r="AA59" s="707"/>
      <c r="AB59" s="695"/>
      <c r="AC59" s="695"/>
      <c r="AD59" s="196">
        <f>+C59+F59+I59+L59+O59+R59+U59+X59</f>
        <v>183</v>
      </c>
      <c r="AE59" s="178">
        <f>+D59+G59+J59+M59+P59+S59+V59+Y59+AB59</f>
        <v>104</v>
      </c>
      <c r="AF59" s="197">
        <f>+E59+H59+K59+N59+Q59+T59+W59+Z59</f>
        <v>287</v>
      </c>
    </row>
    <row r="60" spans="1:32" s="254" customFormat="1" ht="13.5" customHeight="1" x14ac:dyDescent="0.2">
      <c r="A60" s="173" t="s">
        <v>120</v>
      </c>
      <c r="B60" s="209" t="s">
        <v>82</v>
      </c>
      <c r="C60" s="252">
        <f t="shared" ref="C60:AF60" si="77">SUM(C57:C59)</f>
        <v>0</v>
      </c>
      <c r="D60" s="240">
        <f t="shared" si="77"/>
        <v>0</v>
      </c>
      <c r="E60" s="253">
        <f t="shared" si="77"/>
        <v>0</v>
      </c>
      <c r="F60" s="252">
        <f t="shared" ref="F60" si="78">SUM(F57:F59)</f>
        <v>4883</v>
      </c>
      <c r="G60" s="240">
        <f t="shared" si="77"/>
        <v>649</v>
      </c>
      <c r="H60" s="253">
        <f t="shared" si="77"/>
        <v>5532</v>
      </c>
      <c r="I60" s="252">
        <f t="shared" si="77"/>
        <v>988</v>
      </c>
      <c r="J60" s="240">
        <f t="shared" si="77"/>
        <v>817</v>
      </c>
      <c r="K60" s="253">
        <f t="shared" si="77"/>
        <v>1805</v>
      </c>
      <c r="L60" s="252">
        <f t="shared" ref="L60" si="79">SUM(L57:L59)</f>
        <v>177</v>
      </c>
      <c r="M60" s="240">
        <f t="shared" si="77"/>
        <v>0</v>
      </c>
      <c r="N60" s="253">
        <f t="shared" si="77"/>
        <v>177</v>
      </c>
      <c r="O60" s="252">
        <f t="shared" si="77"/>
        <v>2983</v>
      </c>
      <c r="P60" s="240">
        <f t="shared" si="77"/>
        <v>1732</v>
      </c>
      <c r="Q60" s="253">
        <f t="shared" si="77"/>
        <v>4715</v>
      </c>
      <c r="R60" s="252">
        <f t="shared" ref="R60" si="80">SUM(R57:R59)</f>
        <v>2422</v>
      </c>
      <c r="S60" s="240">
        <f t="shared" si="77"/>
        <v>1104</v>
      </c>
      <c r="T60" s="253">
        <f t="shared" si="77"/>
        <v>3526</v>
      </c>
      <c r="U60" s="252">
        <f t="shared" si="77"/>
        <v>1000</v>
      </c>
      <c r="V60" s="240">
        <f t="shared" si="77"/>
        <v>3</v>
      </c>
      <c r="W60" s="253">
        <f t="shared" si="77"/>
        <v>1003</v>
      </c>
      <c r="X60" s="252">
        <f t="shared" ref="X60" si="81">SUM(X57:X59)</f>
        <v>0</v>
      </c>
      <c r="Y60" s="240">
        <f t="shared" ref="Y60:Z60" si="82">SUM(Y57:Y59)</f>
        <v>0</v>
      </c>
      <c r="Z60" s="253">
        <f t="shared" si="82"/>
        <v>0</v>
      </c>
      <c r="AA60" s="708">
        <v>0</v>
      </c>
      <c r="AB60" s="696">
        <v>0</v>
      </c>
      <c r="AC60" s="696">
        <v>0</v>
      </c>
      <c r="AD60" s="238">
        <f t="shared" si="77"/>
        <v>12453</v>
      </c>
      <c r="AE60" s="240">
        <f t="shared" si="77"/>
        <v>4305</v>
      </c>
      <c r="AF60" s="241">
        <f t="shared" si="77"/>
        <v>16758</v>
      </c>
    </row>
    <row r="61" spans="1:32" s="254" customFormat="1" ht="13.5" customHeight="1" x14ac:dyDescent="0.2">
      <c r="A61" s="173" t="s">
        <v>121</v>
      </c>
      <c r="B61" s="209" t="s">
        <v>83</v>
      </c>
      <c r="C61" s="252">
        <f t="shared" ref="C61:AD61" si="83">+C56+C60</f>
        <v>0</v>
      </c>
      <c r="D61" s="240">
        <f t="shared" si="83"/>
        <v>0</v>
      </c>
      <c r="E61" s="253">
        <f t="shared" si="83"/>
        <v>0</v>
      </c>
      <c r="F61" s="252">
        <f t="shared" ref="F61" si="84">+F56+F60</f>
        <v>44771</v>
      </c>
      <c r="G61" s="240">
        <f t="shared" si="83"/>
        <v>2252</v>
      </c>
      <c r="H61" s="253">
        <f t="shared" si="83"/>
        <v>47023</v>
      </c>
      <c r="I61" s="252">
        <f t="shared" si="83"/>
        <v>34279</v>
      </c>
      <c r="J61" s="240">
        <f t="shared" si="83"/>
        <v>-265</v>
      </c>
      <c r="K61" s="253">
        <f t="shared" si="83"/>
        <v>34014</v>
      </c>
      <c r="L61" s="252">
        <f t="shared" ref="L61" si="85">+L56+L60</f>
        <v>28342</v>
      </c>
      <c r="M61" s="240">
        <f t="shared" si="83"/>
        <v>1612</v>
      </c>
      <c r="N61" s="253">
        <f t="shared" si="83"/>
        <v>29954</v>
      </c>
      <c r="O61" s="252">
        <f t="shared" si="83"/>
        <v>15931</v>
      </c>
      <c r="P61" s="240">
        <f t="shared" si="83"/>
        <v>489</v>
      </c>
      <c r="Q61" s="253">
        <f t="shared" si="83"/>
        <v>16420</v>
      </c>
      <c r="R61" s="252">
        <f t="shared" ref="R61" si="86">+R56+R60</f>
        <v>7618</v>
      </c>
      <c r="S61" s="240">
        <f t="shared" si="83"/>
        <v>1842</v>
      </c>
      <c r="T61" s="253">
        <f t="shared" si="83"/>
        <v>9460</v>
      </c>
      <c r="U61" s="252">
        <f t="shared" si="83"/>
        <v>34828</v>
      </c>
      <c r="V61" s="240">
        <f t="shared" si="83"/>
        <v>3017</v>
      </c>
      <c r="W61" s="253">
        <f t="shared" si="83"/>
        <v>37845</v>
      </c>
      <c r="X61" s="252">
        <f t="shared" ref="X61" si="87">+X56+X60</f>
        <v>0</v>
      </c>
      <c r="Y61" s="240">
        <f t="shared" ref="Y61:Z61" si="88">+Y56+Y60</f>
        <v>0</v>
      </c>
      <c r="Z61" s="253">
        <f t="shared" si="88"/>
        <v>0</v>
      </c>
      <c r="AA61" s="708">
        <v>0</v>
      </c>
      <c r="AB61" s="696">
        <v>0</v>
      </c>
      <c r="AC61" s="696">
        <v>0</v>
      </c>
      <c r="AD61" s="238">
        <f t="shared" si="83"/>
        <v>165769</v>
      </c>
      <c r="AE61" s="240">
        <f>+AE56+AE60</f>
        <v>8947</v>
      </c>
      <c r="AF61" s="241">
        <f>+AF56+AF60</f>
        <v>174716</v>
      </c>
    </row>
    <row r="62" spans="1:32" s="254" customFormat="1" ht="13.5" customHeight="1" x14ac:dyDescent="0.2">
      <c r="A62" s="173" t="s">
        <v>122</v>
      </c>
      <c r="B62" s="209" t="s">
        <v>84</v>
      </c>
      <c r="C62" s="252">
        <f t="shared" ref="C62:AF62" si="89">+SUM(C63:C67)</f>
        <v>0</v>
      </c>
      <c r="D62" s="240">
        <f t="shared" si="89"/>
        <v>0</v>
      </c>
      <c r="E62" s="253">
        <f t="shared" si="89"/>
        <v>0</v>
      </c>
      <c r="F62" s="252">
        <f t="shared" ref="F62" si="90">+SUM(F63:F67)</f>
        <v>6691</v>
      </c>
      <c r="G62" s="240">
        <f t="shared" si="89"/>
        <v>347</v>
      </c>
      <c r="H62" s="253">
        <f t="shared" si="89"/>
        <v>7038</v>
      </c>
      <c r="I62" s="252">
        <f t="shared" si="89"/>
        <v>6007</v>
      </c>
      <c r="J62" s="240">
        <f t="shared" si="89"/>
        <v>154</v>
      </c>
      <c r="K62" s="253">
        <f t="shared" si="89"/>
        <v>6161</v>
      </c>
      <c r="L62" s="252">
        <f t="shared" ref="L62" si="91">+SUM(L63:L67)</f>
        <v>4405</v>
      </c>
      <c r="M62" s="240">
        <f t="shared" si="89"/>
        <v>210</v>
      </c>
      <c r="N62" s="253">
        <f t="shared" si="89"/>
        <v>4615</v>
      </c>
      <c r="O62" s="252">
        <f t="shared" si="89"/>
        <v>2535</v>
      </c>
      <c r="P62" s="240">
        <f t="shared" si="89"/>
        <v>45</v>
      </c>
      <c r="Q62" s="253">
        <f t="shared" si="89"/>
        <v>2580</v>
      </c>
      <c r="R62" s="252">
        <f t="shared" ref="R62" si="92">+SUM(R63:R67)</f>
        <v>999</v>
      </c>
      <c r="S62" s="240">
        <f t="shared" si="89"/>
        <v>18</v>
      </c>
      <c r="T62" s="253">
        <f t="shared" si="89"/>
        <v>1017</v>
      </c>
      <c r="U62" s="252">
        <f t="shared" si="89"/>
        <v>4645</v>
      </c>
      <c r="V62" s="240">
        <f t="shared" si="89"/>
        <v>179</v>
      </c>
      <c r="W62" s="253">
        <f t="shared" si="89"/>
        <v>4824</v>
      </c>
      <c r="X62" s="252">
        <f t="shared" ref="X62" si="93">+SUM(X63:X67)</f>
        <v>0</v>
      </c>
      <c r="Y62" s="240">
        <f t="shared" ref="Y62:Z62" si="94">+SUM(Y63:Y67)</f>
        <v>0</v>
      </c>
      <c r="Z62" s="253">
        <f t="shared" si="94"/>
        <v>0</v>
      </c>
      <c r="AA62" s="708">
        <v>0</v>
      </c>
      <c r="AB62" s="696">
        <v>0</v>
      </c>
      <c r="AC62" s="696">
        <v>0</v>
      </c>
      <c r="AD62" s="238">
        <f t="shared" si="89"/>
        <v>25282</v>
      </c>
      <c r="AE62" s="240">
        <f t="shared" si="89"/>
        <v>953</v>
      </c>
      <c r="AF62" s="241">
        <f t="shared" si="89"/>
        <v>26235</v>
      </c>
    </row>
    <row r="63" spans="1:32" ht="13.5" customHeight="1" x14ac:dyDescent="0.2">
      <c r="A63" s="174" t="s">
        <v>122</v>
      </c>
      <c r="B63" s="210" t="s">
        <v>223</v>
      </c>
      <c r="C63" s="187"/>
      <c r="D63" s="186"/>
      <c r="E63" s="183"/>
      <c r="F63" s="187">
        <v>5736</v>
      </c>
      <c r="G63" s="186">
        <f>+[3]Seg.Szolgálat!$F$133+[3]Seg.Szolgálat!$F$8+[3]Seg.Szolgálat!$F$55</f>
        <v>347</v>
      </c>
      <c r="H63" s="188">
        <f t="shared" ref="H63:H69" si="95">SUM(F63:G63)</f>
        <v>6083</v>
      </c>
      <c r="I63" s="187">
        <v>4784</v>
      </c>
      <c r="J63" s="186">
        <f>+[3]Seg.Szolgálat!$F$10+[3]Seg.Szolgálat!$F$57+[3]Seg.Szolgálat!$F$135</f>
        <v>154</v>
      </c>
      <c r="K63" s="188">
        <f t="shared" ref="K63:K69" si="96">SUM(I63:J63)</f>
        <v>4938</v>
      </c>
      <c r="L63" s="187">
        <v>3581</v>
      </c>
      <c r="M63" s="186">
        <f>+[3]Seg.Szolgálat!$F$5+[3]Seg.Szolgálat!$F$52+[3]Seg.Szolgálat!$F$130</f>
        <v>210</v>
      </c>
      <c r="N63" s="188">
        <f t="shared" ref="N63:N69" si="97">SUM(L63:M63)</f>
        <v>3791</v>
      </c>
      <c r="O63" s="187">
        <v>2054</v>
      </c>
      <c r="P63" s="186">
        <f>+[3]Seg.Szolgálat!$F$7+[3]Seg.Szolgálat!$F$54+[3]Seg.Szolgálat!$F$132</f>
        <v>45</v>
      </c>
      <c r="Q63" s="188">
        <f t="shared" ref="Q63:Q69" si="98">SUM(O63:P63)</f>
        <v>2099</v>
      </c>
      <c r="R63" s="187">
        <v>863</v>
      </c>
      <c r="S63" s="186">
        <f>+[3]Seg.Szolgálat!$F$6+[3]Seg.Szolgálat!$F$53+[3]Seg.Szolgálat!$F$131</f>
        <v>18</v>
      </c>
      <c r="T63" s="188">
        <f t="shared" ref="T63:T69" si="99">SUM(R63:S63)</f>
        <v>881</v>
      </c>
      <c r="U63" s="187">
        <v>3828</v>
      </c>
      <c r="V63" s="186">
        <f>+[3]Seg.Szolgálat!$F$9+[3]Seg.Szolgálat!$F$56+[3]Seg.Szolgálat!$F$134</f>
        <v>179</v>
      </c>
      <c r="W63" s="188">
        <f t="shared" ref="W63:W69" si="100">SUM(U63:V63)</f>
        <v>4007</v>
      </c>
      <c r="X63" s="187"/>
      <c r="Y63" s="186"/>
      <c r="Z63" s="188"/>
      <c r="AA63" s="705"/>
      <c r="AB63" s="693"/>
      <c r="AC63" s="693"/>
      <c r="AD63" s="189">
        <f>+C63+F63+I63+L63+O63+R63+U63+X63</f>
        <v>20846</v>
      </c>
      <c r="AE63" s="186">
        <f>+D63+G63+J63+M63+P63+S63+V63+Y63+AB63</f>
        <v>953</v>
      </c>
      <c r="AF63" s="190">
        <f>+E63+H63+K63+N63+Q63+T63+W63+Z63</f>
        <v>21799</v>
      </c>
    </row>
    <row r="64" spans="1:32" ht="13.5" customHeight="1" x14ac:dyDescent="0.2">
      <c r="A64" s="175" t="s">
        <v>122</v>
      </c>
      <c r="B64" s="181" t="s">
        <v>224</v>
      </c>
      <c r="C64" s="187"/>
      <c r="D64" s="178"/>
      <c r="E64" s="183"/>
      <c r="F64" s="187">
        <v>884</v>
      </c>
      <c r="G64" s="178"/>
      <c r="H64" s="183">
        <f t="shared" si="95"/>
        <v>884</v>
      </c>
      <c r="I64" s="187">
        <v>1137</v>
      </c>
      <c r="J64" s="178"/>
      <c r="K64" s="183">
        <f t="shared" si="96"/>
        <v>1137</v>
      </c>
      <c r="L64" s="187">
        <v>758</v>
      </c>
      <c r="M64" s="178"/>
      <c r="N64" s="183">
        <f t="shared" si="97"/>
        <v>758</v>
      </c>
      <c r="O64" s="187">
        <v>442</v>
      </c>
      <c r="P64" s="178"/>
      <c r="Q64" s="183">
        <f t="shared" si="98"/>
        <v>442</v>
      </c>
      <c r="R64" s="187">
        <v>127</v>
      </c>
      <c r="S64" s="178"/>
      <c r="T64" s="183">
        <f t="shared" si="99"/>
        <v>127</v>
      </c>
      <c r="U64" s="187">
        <v>758</v>
      </c>
      <c r="V64" s="178"/>
      <c r="W64" s="183">
        <f t="shared" si="100"/>
        <v>758</v>
      </c>
      <c r="X64" s="187"/>
      <c r="Y64" s="178"/>
      <c r="Z64" s="183"/>
      <c r="AA64" s="706"/>
      <c r="AB64" s="694"/>
      <c r="AC64" s="694"/>
      <c r="AD64" s="184">
        <f>+C64+F64+I64+L64+O64+R64+U64+X64</f>
        <v>4106</v>
      </c>
      <c r="AE64" s="186"/>
      <c r="AF64" s="179">
        <f>+E64+H64+K64+N64+Q64+T64+W64+Z64</f>
        <v>4106</v>
      </c>
    </row>
    <row r="65" spans="1:32" ht="13.5" customHeight="1" x14ac:dyDescent="0.2">
      <c r="A65" s="175" t="s">
        <v>122</v>
      </c>
      <c r="B65" s="181" t="s">
        <v>225</v>
      </c>
      <c r="C65" s="187"/>
      <c r="D65" s="178"/>
      <c r="E65" s="183"/>
      <c r="F65" s="187"/>
      <c r="G65" s="178"/>
      <c r="H65" s="183">
        <f t="shared" si="95"/>
        <v>0</v>
      </c>
      <c r="I65" s="187"/>
      <c r="J65" s="178"/>
      <c r="K65" s="183">
        <f t="shared" si="96"/>
        <v>0</v>
      </c>
      <c r="L65" s="187"/>
      <c r="M65" s="178"/>
      <c r="N65" s="183">
        <f t="shared" si="97"/>
        <v>0</v>
      </c>
      <c r="O65" s="187"/>
      <c r="P65" s="178"/>
      <c r="Q65" s="183">
        <f t="shared" si="98"/>
        <v>0</v>
      </c>
      <c r="R65" s="187"/>
      <c r="S65" s="178"/>
      <c r="T65" s="183">
        <f t="shared" si="99"/>
        <v>0</v>
      </c>
      <c r="U65" s="187"/>
      <c r="V65" s="178"/>
      <c r="W65" s="183">
        <f t="shared" si="100"/>
        <v>0</v>
      </c>
      <c r="X65" s="187"/>
      <c r="Y65" s="178"/>
      <c r="Z65" s="183"/>
      <c r="AA65" s="706"/>
      <c r="AB65" s="694"/>
      <c r="AC65" s="694"/>
      <c r="AD65" s="184">
        <f>+C65+F65+I65+L65+O65+R65+U65+X65</f>
        <v>0</v>
      </c>
      <c r="AE65" s="186"/>
      <c r="AF65" s="179">
        <f>+E65+H65+K65+N65+Q65+T65+W65+Z65</f>
        <v>0</v>
      </c>
    </row>
    <row r="66" spans="1:32" ht="13.5" customHeight="1" x14ac:dyDescent="0.2">
      <c r="A66" s="175" t="s">
        <v>122</v>
      </c>
      <c r="B66" s="181" t="s">
        <v>287</v>
      </c>
      <c r="C66" s="187"/>
      <c r="D66" s="178"/>
      <c r="E66" s="183"/>
      <c r="F66" s="187"/>
      <c r="G66" s="178"/>
      <c r="H66" s="183"/>
      <c r="I66" s="187"/>
      <c r="J66" s="178"/>
      <c r="K66" s="183"/>
      <c r="L66" s="187"/>
      <c r="M66" s="178"/>
      <c r="N66" s="183"/>
      <c r="O66" s="187"/>
      <c r="P66" s="178"/>
      <c r="Q66" s="183"/>
      <c r="R66" s="187"/>
      <c r="S66" s="178"/>
      <c r="T66" s="183"/>
      <c r="U66" s="187"/>
      <c r="V66" s="178"/>
      <c r="W66" s="183"/>
      <c r="X66" s="187"/>
      <c r="Y66" s="178"/>
      <c r="Z66" s="183"/>
      <c r="AA66" s="706"/>
      <c r="AB66" s="694"/>
      <c r="AC66" s="694"/>
      <c r="AD66" s="184"/>
      <c r="AE66" s="186"/>
      <c r="AF66" s="179"/>
    </row>
    <row r="67" spans="1:32" ht="13.5" customHeight="1" x14ac:dyDescent="0.2">
      <c r="A67" s="175" t="s">
        <v>122</v>
      </c>
      <c r="B67" s="181" t="s">
        <v>226</v>
      </c>
      <c r="C67" s="187"/>
      <c r="D67" s="178"/>
      <c r="E67" s="183"/>
      <c r="F67" s="187">
        <v>71</v>
      </c>
      <c r="G67" s="178"/>
      <c r="H67" s="183">
        <f t="shared" si="95"/>
        <v>71</v>
      </c>
      <c r="I67" s="187">
        <v>86</v>
      </c>
      <c r="J67" s="178"/>
      <c r="K67" s="183">
        <f t="shared" si="96"/>
        <v>86</v>
      </c>
      <c r="L67" s="187">
        <v>66</v>
      </c>
      <c r="M67" s="178"/>
      <c r="N67" s="183">
        <f t="shared" si="97"/>
        <v>66</v>
      </c>
      <c r="O67" s="187">
        <v>39</v>
      </c>
      <c r="P67" s="178"/>
      <c r="Q67" s="183">
        <f t="shared" si="98"/>
        <v>39</v>
      </c>
      <c r="R67" s="187">
        <v>9</v>
      </c>
      <c r="S67" s="178"/>
      <c r="T67" s="183">
        <f t="shared" si="99"/>
        <v>9</v>
      </c>
      <c r="U67" s="187">
        <v>59</v>
      </c>
      <c r="V67" s="178"/>
      <c r="W67" s="183">
        <f t="shared" si="100"/>
        <v>59</v>
      </c>
      <c r="X67" s="187"/>
      <c r="Y67" s="178"/>
      <c r="Z67" s="183"/>
      <c r="AA67" s="706"/>
      <c r="AB67" s="694"/>
      <c r="AC67" s="694"/>
      <c r="AD67" s="184">
        <f>+C67+F67+I67+L67+O67+R67+U67+X67</f>
        <v>330</v>
      </c>
      <c r="AE67" s="186"/>
      <c r="AF67" s="179">
        <f>+E67+H67+K67+N67+Q67+T67+W67+Z67</f>
        <v>330</v>
      </c>
    </row>
    <row r="68" spans="1:32" ht="13.5" customHeight="1" x14ac:dyDescent="0.2">
      <c r="A68" s="170" t="s">
        <v>166</v>
      </c>
      <c r="B68" s="207" t="s">
        <v>167</v>
      </c>
      <c r="C68" s="187"/>
      <c r="D68" s="186"/>
      <c r="E68" s="183"/>
      <c r="F68" s="187">
        <v>109</v>
      </c>
      <c r="G68" s="186">
        <f>+[3]Seg.Szolgálat!$G$174</f>
        <v>-9</v>
      </c>
      <c r="H68" s="188">
        <f t="shared" si="95"/>
        <v>100</v>
      </c>
      <c r="I68" s="187">
        <v>101</v>
      </c>
      <c r="J68" s="186"/>
      <c r="K68" s="188">
        <f t="shared" si="96"/>
        <v>101</v>
      </c>
      <c r="L68" s="187">
        <v>24</v>
      </c>
      <c r="M68" s="186">
        <f>+[3]Seg.Szolgálat!$G$78</f>
        <v>6</v>
      </c>
      <c r="N68" s="188">
        <f t="shared" si="97"/>
        <v>30</v>
      </c>
      <c r="O68" s="187">
        <v>16</v>
      </c>
      <c r="P68" s="186"/>
      <c r="Q68" s="188">
        <f t="shared" si="98"/>
        <v>16</v>
      </c>
      <c r="R68" s="187"/>
      <c r="S68" s="186"/>
      <c r="T68" s="188">
        <f t="shared" si="99"/>
        <v>0</v>
      </c>
      <c r="U68" s="187">
        <v>876</v>
      </c>
      <c r="V68" s="186">
        <f>+[3]Seg.Szolgálat!$G$18+[3]Seg.Szolgálat!$G$73</f>
        <v>-76</v>
      </c>
      <c r="W68" s="188">
        <f t="shared" si="100"/>
        <v>800</v>
      </c>
      <c r="X68" s="187"/>
      <c r="Y68" s="186"/>
      <c r="Z68" s="188"/>
      <c r="AA68" s="705"/>
      <c r="AB68" s="693"/>
      <c r="AC68" s="693">
        <f t="shared" ref="AC68:AC69" si="101">SUM(AA68:AB68)</f>
        <v>0</v>
      </c>
      <c r="AD68" s="189">
        <f>+C68+F68+I68+L68+O68+R68+U68+X68</f>
        <v>1126</v>
      </c>
      <c r="AE68" s="186">
        <f>+D68+G68+J68+M68+P68+S68+V68+Y68+AB68</f>
        <v>-79</v>
      </c>
      <c r="AF68" s="190">
        <f>+E68+H68+K68+N68+Q68+T68+W68+Z68+AB68</f>
        <v>1047</v>
      </c>
    </row>
    <row r="69" spans="1:32" ht="24" customHeight="1" x14ac:dyDescent="0.2">
      <c r="A69" s="171" t="s">
        <v>168</v>
      </c>
      <c r="B69" s="180" t="s">
        <v>277</v>
      </c>
      <c r="C69" s="187"/>
      <c r="D69" s="178"/>
      <c r="E69" s="183"/>
      <c r="F69" s="187">
        <v>490</v>
      </c>
      <c r="G69" s="178">
        <f>+[3]Seg.Szolgálat!$G$145</f>
        <v>66</v>
      </c>
      <c r="H69" s="183">
        <f t="shared" si="95"/>
        <v>556</v>
      </c>
      <c r="I69" s="187">
        <v>689</v>
      </c>
      <c r="J69" s="178"/>
      <c r="K69" s="183">
        <f t="shared" si="96"/>
        <v>689</v>
      </c>
      <c r="L69" s="187">
        <v>98</v>
      </c>
      <c r="M69" s="178">
        <f>+[3]Seg.Szolgálat!$G$25+[3]Seg.Szolgálat!$G$79+[3]Seg.Szolgálat!$G$136</f>
        <v>154</v>
      </c>
      <c r="N69" s="183">
        <f t="shared" si="97"/>
        <v>252</v>
      </c>
      <c r="O69" s="187">
        <v>3108</v>
      </c>
      <c r="P69" s="178"/>
      <c r="Q69" s="183">
        <f t="shared" si="98"/>
        <v>3108</v>
      </c>
      <c r="R69" s="187">
        <v>2457</v>
      </c>
      <c r="S69" s="178"/>
      <c r="T69" s="183">
        <f t="shared" si="99"/>
        <v>2457</v>
      </c>
      <c r="U69" s="187">
        <v>267</v>
      </c>
      <c r="V69" s="178">
        <f>+[3]Seg.Szolgálat!$G$17+[3]Seg.Szolgálat!$G$23</f>
        <v>213</v>
      </c>
      <c r="W69" s="183">
        <f t="shared" si="100"/>
        <v>480</v>
      </c>
      <c r="X69" s="187"/>
      <c r="Y69" s="178"/>
      <c r="Z69" s="183"/>
      <c r="AA69" s="706"/>
      <c r="AB69" s="694"/>
      <c r="AC69" s="693">
        <f t="shared" si="101"/>
        <v>0</v>
      </c>
      <c r="AD69" s="184">
        <f>+C69+F69+I69+L69+O69+R69+U69+X69</f>
        <v>7109</v>
      </c>
      <c r="AE69" s="186">
        <f>+D69+G69+J69+M69+P69+S69+V69+Y69+AB69</f>
        <v>433</v>
      </c>
      <c r="AF69" s="179">
        <f>+E69+H69+K69+N69+Q69+T69+W69+Z69+AB69</f>
        <v>7542</v>
      </c>
    </row>
    <row r="70" spans="1:32" ht="13.5" customHeight="1" x14ac:dyDescent="0.2">
      <c r="A70" s="172" t="s">
        <v>170</v>
      </c>
      <c r="B70" s="208" t="s">
        <v>171</v>
      </c>
      <c r="C70" s="187"/>
      <c r="D70" s="194"/>
      <c r="E70" s="183"/>
      <c r="F70" s="187"/>
      <c r="G70" s="194"/>
      <c r="H70" s="195"/>
      <c r="I70" s="187"/>
      <c r="J70" s="194"/>
      <c r="K70" s="195"/>
      <c r="L70" s="187"/>
      <c r="M70" s="194"/>
      <c r="N70" s="195"/>
      <c r="O70" s="187"/>
      <c r="P70" s="194"/>
      <c r="Q70" s="195"/>
      <c r="R70" s="187"/>
      <c r="S70" s="194"/>
      <c r="T70" s="195"/>
      <c r="U70" s="187"/>
      <c r="V70" s="194"/>
      <c r="W70" s="195"/>
      <c r="X70" s="187"/>
      <c r="Y70" s="194"/>
      <c r="Z70" s="195"/>
      <c r="AA70" s="707"/>
      <c r="AB70" s="695"/>
      <c r="AC70" s="695"/>
      <c r="AD70" s="196"/>
      <c r="AE70" s="194"/>
      <c r="AF70" s="197"/>
    </row>
    <row r="71" spans="1:32" s="254" customFormat="1" ht="13.5" customHeight="1" x14ac:dyDescent="0.2">
      <c r="A71" s="173" t="s">
        <v>123</v>
      </c>
      <c r="B71" s="209" t="s">
        <v>85</v>
      </c>
      <c r="C71" s="252">
        <f t="shared" ref="C71:AE71" si="102">SUM(C68:C70)</f>
        <v>0</v>
      </c>
      <c r="D71" s="240">
        <f t="shared" si="102"/>
        <v>0</v>
      </c>
      <c r="E71" s="253">
        <f t="shared" si="102"/>
        <v>0</v>
      </c>
      <c r="F71" s="252">
        <f t="shared" ref="F71" si="103">SUM(F68:F70)</f>
        <v>599</v>
      </c>
      <c r="G71" s="240">
        <f t="shared" si="102"/>
        <v>57</v>
      </c>
      <c r="H71" s="253">
        <f t="shared" si="102"/>
        <v>656</v>
      </c>
      <c r="I71" s="252">
        <f t="shared" si="102"/>
        <v>790</v>
      </c>
      <c r="J71" s="252">
        <f t="shared" si="102"/>
        <v>0</v>
      </c>
      <c r="K71" s="253">
        <f t="shared" si="102"/>
        <v>790</v>
      </c>
      <c r="L71" s="252">
        <f t="shared" ref="L71" si="104">SUM(L68:L70)</f>
        <v>122</v>
      </c>
      <c r="M71" s="240">
        <f t="shared" si="102"/>
        <v>160</v>
      </c>
      <c r="N71" s="253">
        <f t="shared" si="102"/>
        <v>282</v>
      </c>
      <c r="O71" s="252">
        <f t="shared" si="102"/>
        <v>3124</v>
      </c>
      <c r="P71" s="240">
        <f t="shared" si="102"/>
        <v>0</v>
      </c>
      <c r="Q71" s="253">
        <f t="shared" si="102"/>
        <v>3124</v>
      </c>
      <c r="R71" s="252">
        <f t="shared" ref="R71" si="105">SUM(R68:R70)</f>
        <v>2457</v>
      </c>
      <c r="S71" s="240">
        <f t="shared" si="102"/>
        <v>0</v>
      </c>
      <c r="T71" s="253">
        <f t="shared" si="102"/>
        <v>2457</v>
      </c>
      <c r="U71" s="252">
        <f t="shared" si="102"/>
        <v>1143</v>
      </c>
      <c r="V71" s="240">
        <f t="shared" si="102"/>
        <v>137</v>
      </c>
      <c r="W71" s="253">
        <f t="shared" si="102"/>
        <v>1280</v>
      </c>
      <c r="X71" s="252">
        <f t="shared" ref="X71" si="106">SUM(X68:X70)</f>
        <v>0</v>
      </c>
      <c r="Y71" s="240">
        <f t="shared" ref="Y71:AC71" si="107">SUM(Y68:Y70)</f>
        <v>0</v>
      </c>
      <c r="Z71" s="253">
        <f t="shared" si="107"/>
        <v>0</v>
      </c>
      <c r="AA71" s="252">
        <f t="shared" si="107"/>
        <v>0</v>
      </c>
      <c r="AB71" s="240">
        <f t="shared" si="107"/>
        <v>0</v>
      </c>
      <c r="AC71" s="727">
        <f t="shared" si="107"/>
        <v>0</v>
      </c>
      <c r="AD71" s="238">
        <f t="shared" si="102"/>
        <v>8235</v>
      </c>
      <c r="AE71" s="240">
        <f t="shared" si="102"/>
        <v>354</v>
      </c>
      <c r="AF71" s="241">
        <f>SUM(AF68:AF70)</f>
        <v>8589</v>
      </c>
    </row>
    <row r="72" spans="1:32" ht="13.5" customHeight="1" x14ac:dyDescent="0.2">
      <c r="A72" s="170" t="s">
        <v>172</v>
      </c>
      <c r="B72" s="207" t="s">
        <v>173</v>
      </c>
      <c r="C72" s="187"/>
      <c r="D72" s="186"/>
      <c r="E72" s="183"/>
      <c r="F72" s="187">
        <v>56</v>
      </c>
      <c r="G72" s="186">
        <f>+[3]Seg.Szolgálat!$H$147+[3]Seg.Szolgálat!$H$32+[3]Seg.Szolgálat!$H$89</f>
        <v>18</v>
      </c>
      <c r="H72" s="188">
        <f t="shared" ref="H72:H73" si="108">SUM(F72:G72)</f>
        <v>74</v>
      </c>
      <c r="I72" s="187">
        <v>29</v>
      </c>
      <c r="J72" s="186"/>
      <c r="K72" s="188">
        <f t="shared" ref="K72:K73" si="109">SUM(I72:J72)</f>
        <v>29</v>
      </c>
      <c r="L72" s="187">
        <v>954</v>
      </c>
      <c r="M72" s="186">
        <f>+[3]Seg.Szolgálat!$H$26</f>
        <v>-19</v>
      </c>
      <c r="N72" s="188">
        <f t="shared" ref="N72:N73" si="110">SUM(L72:M72)</f>
        <v>935</v>
      </c>
      <c r="O72" s="187">
        <v>40</v>
      </c>
      <c r="P72" s="186"/>
      <c r="Q72" s="188">
        <f t="shared" ref="Q72:Q73" si="111">SUM(O72:P72)</f>
        <v>40</v>
      </c>
      <c r="R72" s="187"/>
      <c r="S72" s="186"/>
      <c r="T72" s="188">
        <f t="shared" ref="T72:T73" si="112">SUM(R72:S72)</f>
        <v>0</v>
      </c>
      <c r="U72" s="187">
        <v>24</v>
      </c>
      <c r="V72" s="186"/>
      <c r="W72" s="188">
        <f t="shared" ref="W72:W73" si="113">SUM(U72:V72)</f>
        <v>24</v>
      </c>
      <c r="X72" s="187"/>
      <c r="Y72" s="186"/>
      <c r="Z72" s="188"/>
      <c r="AA72" s="705"/>
      <c r="AB72" s="728"/>
      <c r="AC72" s="693"/>
      <c r="AD72" s="189">
        <f>+C72+F72+I72+L72+O72+R72+U72+X72</f>
        <v>1103</v>
      </c>
      <c r="AE72" s="186">
        <f>+D72+G72+J72+M72+P72+S72+V72+Y72+AB72</f>
        <v>-1</v>
      </c>
      <c r="AF72" s="190">
        <f>+E72+H72+K72+N72+Q72+T72+W72+Z72</f>
        <v>1102</v>
      </c>
    </row>
    <row r="73" spans="1:32" ht="13.5" customHeight="1" x14ac:dyDescent="0.2">
      <c r="A73" s="172" t="s">
        <v>174</v>
      </c>
      <c r="B73" s="208" t="s">
        <v>175</v>
      </c>
      <c r="C73" s="187"/>
      <c r="D73" s="194"/>
      <c r="E73" s="183"/>
      <c r="F73" s="187">
        <v>122</v>
      </c>
      <c r="G73" s="194">
        <f>+[3]Seg.Szolgálat!$H$148+[3]Seg.Szolgálat!$H$33</f>
        <v>-12</v>
      </c>
      <c r="H73" s="195">
        <f t="shared" si="108"/>
        <v>110</v>
      </c>
      <c r="I73" s="187">
        <v>59</v>
      </c>
      <c r="J73" s="194"/>
      <c r="K73" s="195">
        <f t="shared" si="109"/>
        <v>59</v>
      </c>
      <c r="L73" s="187">
        <v>34</v>
      </c>
      <c r="M73" s="194"/>
      <c r="N73" s="195">
        <f t="shared" si="110"/>
        <v>34</v>
      </c>
      <c r="O73" s="187">
        <v>59</v>
      </c>
      <c r="P73" s="194"/>
      <c r="Q73" s="195">
        <f t="shared" si="111"/>
        <v>59</v>
      </c>
      <c r="R73" s="187">
        <v>48</v>
      </c>
      <c r="S73" s="194"/>
      <c r="T73" s="195">
        <f t="shared" si="112"/>
        <v>48</v>
      </c>
      <c r="U73" s="187">
        <v>48</v>
      </c>
      <c r="V73" s="194"/>
      <c r="W73" s="195">
        <f t="shared" si="113"/>
        <v>48</v>
      </c>
      <c r="X73" s="187"/>
      <c r="Y73" s="194"/>
      <c r="Z73" s="195"/>
      <c r="AA73" s="707"/>
      <c r="AB73" s="729"/>
      <c r="AC73" s="695"/>
      <c r="AD73" s="196">
        <f>+C73+F73+I73+L73+O73+R73+U73+X73</f>
        <v>370</v>
      </c>
      <c r="AE73" s="194">
        <f>+D73+G73+J73+M73+P73+S73+V73+Y73+AB73</f>
        <v>-12</v>
      </c>
      <c r="AF73" s="197">
        <f>+E73+H73+K73+N73+Q73+T73+W73+Z73</f>
        <v>358</v>
      </c>
    </row>
    <row r="74" spans="1:32" s="254" customFormat="1" ht="13.5" customHeight="1" x14ac:dyDescent="0.2">
      <c r="A74" s="173" t="s">
        <v>124</v>
      </c>
      <c r="B74" s="209" t="s">
        <v>86</v>
      </c>
      <c r="C74" s="252">
        <f t="shared" ref="C74:AF74" si="114">SUM(C72:C73)</f>
        <v>0</v>
      </c>
      <c r="D74" s="240">
        <f t="shared" si="114"/>
        <v>0</v>
      </c>
      <c r="E74" s="253">
        <f t="shared" si="114"/>
        <v>0</v>
      </c>
      <c r="F74" s="252">
        <f t="shared" ref="F74" si="115">SUM(F72:F73)</f>
        <v>178</v>
      </c>
      <c r="G74" s="240">
        <f t="shared" si="114"/>
        <v>6</v>
      </c>
      <c r="H74" s="253">
        <f t="shared" si="114"/>
        <v>184</v>
      </c>
      <c r="I74" s="252">
        <f t="shared" si="114"/>
        <v>88</v>
      </c>
      <c r="J74" s="240">
        <f t="shared" si="114"/>
        <v>0</v>
      </c>
      <c r="K74" s="253">
        <f t="shared" si="114"/>
        <v>88</v>
      </c>
      <c r="L74" s="252">
        <f t="shared" ref="L74" si="116">SUM(L72:L73)</f>
        <v>988</v>
      </c>
      <c r="M74" s="240">
        <f t="shared" si="114"/>
        <v>-19</v>
      </c>
      <c r="N74" s="253">
        <f t="shared" si="114"/>
        <v>969</v>
      </c>
      <c r="O74" s="252">
        <f t="shared" si="114"/>
        <v>99</v>
      </c>
      <c r="P74" s="240">
        <f t="shared" si="114"/>
        <v>0</v>
      </c>
      <c r="Q74" s="253">
        <f t="shared" si="114"/>
        <v>99</v>
      </c>
      <c r="R74" s="252">
        <f t="shared" ref="R74" si="117">SUM(R72:R73)</f>
        <v>48</v>
      </c>
      <c r="S74" s="240">
        <f t="shared" si="114"/>
        <v>0</v>
      </c>
      <c r="T74" s="253">
        <f t="shared" si="114"/>
        <v>48</v>
      </c>
      <c r="U74" s="252">
        <f t="shared" si="114"/>
        <v>72</v>
      </c>
      <c r="V74" s="240">
        <f t="shared" si="114"/>
        <v>0</v>
      </c>
      <c r="W74" s="253">
        <f t="shared" si="114"/>
        <v>72</v>
      </c>
      <c r="X74" s="252">
        <f t="shared" ref="X74" si="118">SUM(X72:X73)</f>
        <v>0</v>
      </c>
      <c r="Y74" s="240">
        <f t="shared" ref="Y74:AC74" si="119">SUM(Y72:Y73)</f>
        <v>0</v>
      </c>
      <c r="Z74" s="253">
        <f t="shared" si="119"/>
        <v>0</v>
      </c>
      <c r="AA74" s="252">
        <f t="shared" si="119"/>
        <v>0</v>
      </c>
      <c r="AB74" s="240">
        <f t="shared" si="119"/>
        <v>0</v>
      </c>
      <c r="AC74" s="727">
        <f t="shared" si="119"/>
        <v>0</v>
      </c>
      <c r="AD74" s="238">
        <f t="shared" si="114"/>
        <v>1473</v>
      </c>
      <c r="AE74" s="240">
        <f t="shared" si="114"/>
        <v>-13</v>
      </c>
      <c r="AF74" s="241">
        <f t="shared" si="114"/>
        <v>1460</v>
      </c>
    </row>
    <row r="75" spans="1:32" ht="13.5" customHeight="1" x14ac:dyDescent="0.2">
      <c r="A75" s="170" t="s">
        <v>176</v>
      </c>
      <c r="B75" s="207" t="s">
        <v>177</v>
      </c>
      <c r="C75" s="187">
        <f>C76+C77+C78</f>
        <v>0</v>
      </c>
      <c r="D75" s="187">
        <f t="shared" ref="D75:E75" si="120">D76+D77+D78</f>
        <v>0</v>
      </c>
      <c r="E75" s="187">
        <f t="shared" si="120"/>
        <v>0</v>
      </c>
      <c r="F75" s="686">
        <v>853</v>
      </c>
      <c r="G75" s="686"/>
      <c r="H75" s="728">
        <f>H76+H77+H78</f>
        <v>853</v>
      </c>
      <c r="I75" s="187">
        <v>1038</v>
      </c>
      <c r="J75" s="186"/>
      <c r="K75" s="188">
        <f t="shared" ref="K75:W75" si="121">K76+K77+K78</f>
        <v>1038</v>
      </c>
      <c r="L75" s="187">
        <v>855</v>
      </c>
      <c r="M75" s="186"/>
      <c r="N75" s="188">
        <f t="shared" si="121"/>
        <v>855</v>
      </c>
      <c r="O75" s="187">
        <v>968</v>
      </c>
      <c r="P75" s="186"/>
      <c r="Q75" s="188">
        <f t="shared" si="121"/>
        <v>968</v>
      </c>
      <c r="R75" s="187"/>
      <c r="S75" s="186"/>
      <c r="T75" s="188"/>
      <c r="U75" s="187">
        <v>318</v>
      </c>
      <c r="V75" s="186"/>
      <c r="W75" s="188">
        <f t="shared" si="121"/>
        <v>318</v>
      </c>
      <c r="X75" s="187"/>
      <c r="Y75" s="186"/>
      <c r="Z75" s="188"/>
      <c r="AA75" s="705"/>
      <c r="AB75" s="693"/>
      <c r="AC75" s="693"/>
      <c r="AD75" s="220">
        <f>AD76+AD77+AD78</f>
        <v>4032</v>
      </c>
      <c r="AE75" s="218">
        <f>AE76+AE77+AE78</f>
        <v>0</v>
      </c>
      <c r="AF75" s="190">
        <f>AF76+AF77+AF78</f>
        <v>4032</v>
      </c>
    </row>
    <row r="76" spans="1:32" ht="13.5" customHeight="1" x14ac:dyDescent="0.2">
      <c r="A76" s="174" t="s">
        <v>379</v>
      </c>
      <c r="B76" s="760" t="s">
        <v>383</v>
      </c>
      <c r="C76" s="187"/>
      <c r="D76" s="186"/>
      <c r="E76" s="183"/>
      <c r="F76" s="187">
        <v>88</v>
      </c>
      <c r="G76" s="186">
        <f>+[3]Seg.Szolgálat!$I$180</f>
        <v>4</v>
      </c>
      <c r="H76" s="188">
        <f t="shared" ref="H76:H86" si="122">SUM(F76:G76)</f>
        <v>92</v>
      </c>
      <c r="I76" s="187">
        <v>107</v>
      </c>
      <c r="J76" s="186">
        <f>+[3]Seg.Szolgálat!$I$181</f>
        <v>4</v>
      </c>
      <c r="K76" s="188">
        <f t="shared" ref="K76:K86" si="123">SUM(I76:J76)</f>
        <v>111</v>
      </c>
      <c r="L76" s="187">
        <v>88</v>
      </c>
      <c r="M76" s="186">
        <f>+[3]Seg.Szolgálat!$I$179</f>
        <v>4</v>
      </c>
      <c r="N76" s="188">
        <f t="shared" ref="N76:N86" si="124">SUM(L76:M76)</f>
        <v>92</v>
      </c>
      <c r="O76" s="187">
        <v>100</v>
      </c>
      <c r="P76" s="186">
        <f>+[3]Seg.Szolgálat!$I$177</f>
        <v>3</v>
      </c>
      <c r="Q76" s="183">
        <f t="shared" ref="Q76:Q86" si="125">SUM(O76:P76)</f>
        <v>103</v>
      </c>
      <c r="R76" s="187"/>
      <c r="S76" s="186"/>
      <c r="T76" s="188"/>
      <c r="U76" s="187">
        <v>32</v>
      </c>
      <c r="V76" s="186">
        <f>+[3]Seg.Szolgálat!$I$178</f>
        <v>1</v>
      </c>
      <c r="W76" s="188">
        <f t="shared" ref="W76:W88" si="126">SUM(U76:V76)</f>
        <v>33</v>
      </c>
      <c r="X76" s="187"/>
      <c r="Y76" s="186"/>
      <c r="Z76" s="188"/>
      <c r="AA76" s="705"/>
      <c r="AB76" s="693"/>
      <c r="AC76" s="693"/>
      <c r="AD76" s="189">
        <f>+C76+F76+I76+L76+O76+R76+U76+X76</f>
        <v>415</v>
      </c>
      <c r="AE76" s="186">
        <f>+D76+G76+J76+M76+P76+S76+V76+Y76+AB76</f>
        <v>16</v>
      </c>
      <c r="AF76" s="190">
        <f>+E76+H76+K76+N76+Q76+T76+W76+Z76</f>
        <v>431</v>
      </c>
    </row>
    <row r="77" spans="1:32" ht="13.5" customHeight="1" x14ac:dyDescent="0.2">
      <c r="A77" s="174" t="s">
        <v>380</v>
      </c>
      <c r="B77" s="760" t="s">
        <v>382</v>
      </c>
      <c r="C77" s="187"/>
      <c r="D77" s="186"/>
      <c r="E77" s="183"/>
      <c r="F77" s="187">
        <v>700</v>
      </c>
      <c r="G77" s="186">
        <f>+[3]Seg.Szolgálat!$I$185</f>
        <v>-4</v>
      </c>
      <c r="H77" s="188">
        <f t="shared" si="122"/>
        <v>696</v>
      </c>
      <c r="I77" s="187">
        <v>848</v>
      </c>
      <c r="J77" s="186">
        <f>+[3]Seg.Szolgálat!$I$186</f>
        <v>-4</v>
      </c>
      <c r="K77" s="188">
        <f t="shared" si="123"/>
        <v>844</v>
      </c>
      <c r="L77" s="187">
        <v>700</v>
      </c>
      <c r="M77" s="186">
        <f>+[3]Seg.Szolgálat!$I$184</f>
        <v>-4</v>
      </c>
      <c r="N77" s="188">
        <f t="shared" si="124"/>
        <v>696</v>
      </c>
      <c r="O77" s="187">
        <v>789</v>
      </c>
      <c r="P77" s="186">
        <f>+[3]Seg.Szolgálat!$I$182</f>
        <v>-3</v>
      </c>
      <c r="Q77" s="183">
        <f t="shared" si="125"/>
        <v>786</v>
      </c>
      <c r="R77" s="187"/>
      <c r="S77" s="186"/>
      <c r="T77" s="188"/>
      <c r="U77" s="187">
        <v>250</v>
      </c>
      <c r="V77" s="186">
        <f>+[3]Seg.Szolgálat!$I$183</f>
        <v>-1</v>
      </c>
      <c r="W77" s="188">
        <f t="shared" si="126"/>
        <v>249</v>
      </c>
      <c r="X77" s="187"/>
      <c r="Y77" s="186"/>
      <c r="Z77" s="188"/>
      <c r="AA77" s="705"/>
      <c r="AB77" s="693"/>
      <c r="AC77" s="693"/>
      <c r="AD77" s="189">
        <f>+C77+F77+I77+L77+O77+R77+U77+X77</f>
        <v>3287</v>
      </c>
      <c r="AE77" s="186">
        <f>+D77+G77+J77+M77+P77+S77+V77+Y77+AB77</f>
        <v>-16</v>
      </c>
      <c r="AF77" s="190">
        <f>+E77+H77+K77+N77+Q77+T77+W77+Z77</f>
        <v>3271</v>
      </c>
    </row>
    <row r="78" spans="1:32" ht="13.5" customHeight="1" x14ac:dyDescent="0.2">
      <c r="A78" s="174" t="s">
        <v>381</v>
      </c>
      <c r="B78" s="760" t="s">
        <v>384</v>
      </c>
      <c r="C78" s="187"/>
      <c r="D78" s="186"/>
      <c r="E78" s="183"/>
      <c r="F78" s="187">
        <v>65</v>
      </c>
      <c r="G78" s="186"/>
      <c r="H78" s="188">
        <f t="shared" si="122"/>
        <v>65</v>
      </c>
      <c r="I78" s="187">
        <v>83</v>
      </c>
      <c r="J78" s="186"/>
      <c r="K78" s="188">
        <f t="shared" si="123"/>
        <v>83</v>
      </c>
      <c r="L78" s="187">
        <v>67</v>
      </c>
      <c r="M78" s="186"/>
      <c r="N78" s="188">
        <f t="shared" si="124"/>
        <v>67</v>
      </c>
      <c r="O78" s="187">
        <v>79</v>
      </c>
      <c r="P78" s="186"/>
      <c r="Q78" s="183">
        <f t="shared" si="125"/>
        <v>79</v>
      </c>
      <c r="R78" s="187"/>
      <c r="S78" s="186"/>
      <c r="T78" s="188"/>
      <c r="U78" s="187">
        <v>36</v>
      </c>
      <c r="V78" s="186"/>
      <c r="W78" s="188">
        <f t="shared" si="126"/>
        <v>36</v>
      </c>
      <c r="X78" s="187"/>
      <c r="Y78" s="186"/>
      <c r="Z78" s="188"/>
      <c r="AA78" s="705"/>
      <c r="AB78" s="693"/>
      <c r="AC78" s="693"/>
      <c r="AD78" s="189">
        <f>+C78+F78+I78+L78+O78+R78+U78+X78</f>
        <v>330</v>
      </c>
      <c r="AE78" s="186"/>
      <c r="AF78" s="190">
        <f>+E78+H78+K78+N78+Q78+T78+W78+Z78</f>
        <v>330</v>
      </c>
    </row>
    <row r="79" spans="1:32" ht="13.5" customHeight="1" x14ac:dyDescent="0.2">
      <c r="A79" s="171" t="s">
        <v>178</v>
      </c>
      <c r="B79" s="180" t="s">
        <v>3</v>
      </c>
      <c r="C79" s="187"/>
      <c r="D79" s="178"/>
      <c r="E79" s="183"/>
      <c r="F79" s="187"/>
      <c r="G79" s="178"/>
      <c r="H79" s="183"/>
      <c r="I79" s="187"/>
      <c r="J79" s="178"/>
      <c r="K79" s="183"/>
      <c r="L79" s="187">
        <v>135</v>
      </c>
      <c r="M79" s="178">
        <f>+[3]Seg.Szolgálat!$I$82</f>
        <v>-39</v>
      </c>
      <c r="N79" s="188">
        <f t="shared" si="124"/>
        <v>96</v>
      </c>
      <c r="O79" s="187"/>
      <c r="P79" s="178"/>
      <c r="Q79" s="183"/>
      <c r="R79" s="187">
        <v>4</v>
      </c>
      <c r="S79" s="178"/>
      <c r="T79" s="183">
        <f t="shared" ref="T79:T88" si="127">SUM(R79:S79)</f>
        <v>4</v>
      </c>
      <c r="U79" s="187">
        <v>3538</v>
      </c>
      <c r="V79" s="178"/>
      <c r="W79" s="183">
        <f t="shared" si="126"/>
        <v>3538</v>
      </c>
      <c r="X79" s="187">
        <v>6280</v>
      </c>
      <c r="Y79" s="178">
        <f>+[3]Seg.Szolgálat!$I$11+[3]Seg.Szolgálat!$I$48+[3]Seg.Szolgálat!$I$122+[3]Seg.Szolgálat!$I$170</f>
        <v>578</v>
      </c>
      <c r="Z79" s="183">
        <f t="shared" ref="Z79" si="128">SUM(X79:Y79)</f>
        <v>6858</v>
      </c>
      <c r="AA79" s="706"/>
      <c r="AB79" s="694"/>
      <c r="AC79" s="694"/>
      <c r="AD79" s="184">
        <f>+C79+F79+I79+L79+O79+R79+U79+X79</f>
        <v>9957</v>
      </c>
      <c r="AE79" s="186">
        <f>+D79+G79+J79+M79+P79+S79+V79+Y79+AB79</f>
        <v>539</v>
      </c>
      <c r="AF79" s="179">
        <f>+E79+H79+K79+N79+Q79+T79+W79+Z79</f>
        <v>10496</v>
      </c>
    </row>
    <row r="80" spans="1:32" ht="13.5" customHeight="1" x14ac:dyDescent="0.2">
      <c r="A80" s="171" t="s">
        <v>179</v>
      </c>
      <c r="B80" s="180" t="s">
        <v>180</v>
      </c>
      <c r="C80" s="187"/>
      <c r="D80" s="178"/>
      <c r="E80" s="183"/>
      <c r="F80" s="187"/>
      <c r="G80" s="178"/>
      <c r="H80" s="183"/>
      <c r="I80" s="187"/>
      <c r="J80" s="178"/>
      <c r="K80" s="183"/>
      <c r="L80" s="187"/>
      <c r="M80" s="178"/>
      <c r="N80" s="183"/>
      <c r="O80" s="187"/>
      <c r="P80" s="178"/>
      <c r="Q80" s="183"/>
      <c r="R80" s="187"/>
      <c r="S80" s="178"/>
      <c r="T80" s="183"/>
      <c r="U80" s="187"/>
      <c r="V80" s="178"/>
      <c r="W80" s="183"/>
      <c r="X80" s="187"/>
      <c r="Y80" s="178"/>
      <c r="Z80" s="183"/>
      <c r="AA80" s="706"/>
      <c r="AB80" s="694"/>
      <c r="AC80" s="694"/>
      <c r="AD80" s="184"/>
      <c r="AE80" s="186"/>
      <c r="AF80" s="179"/>
    </row>
    <row r="81" spans="1:32" ht="13.5" customHeight="1" x14ac:dyDescent="0.2">
      <c r="A81" s="171" t="s">
        <v>181</v>
      </c>
      <c r="B81" s="180" t="s">
        <v>182</v>
      </c>
      <c r="C81" s="187"/>
      <c r="D81" s="178"/>
      <c r="E81" s="183"/>
      <c r="F81" s="187">
        <v>746</v>
      </c>
      <c r="G81" s="178">
        <f>+[3]Seg.Szolgálat!$I$146</f>
        <v>-66</v>
      </c>
      <c r="H81" s="183">
        <f t="shared" si="122"/>
        <v>680</v>
      </c>
      <c r="I81" s="187">
        <v>533</v>
      </c>
      <c r="J81" s="178"/>
      <c r="K81" s="183">
        <f t="shared" si="123"/>
        <v>533</v>
      </c>
      <c r="L81" s="187"/>
      <c r="M81" s="178"/>
      <c r="N81" s="183"/>
      <c r="O81" s="187">
        <v>2550</v>
      </c>
      <c r="P81" s="178">
        <f>+[3]Seg.Szolgálat!$I$118</f>
        <v>801</v>
      </c>
      <c r="Q81" s="183">
        <f t="shared" si="125"/>
        <v>3351</v>
      </c>
      <c r="R81" s="187">
        <v>2850</v>
      </c>
      <c r="S81" s="178">
        <f>+[3]Seg.Szolgálat!$I$128</f>
        <v>-337</v>
      </c>
      <c r="T81" s="183">
        <f t="shared" si="127"/>
        <v>2513</v>
      </c>
      <c r="U81" s="187"/>
      <c r="V81" s="178"/>
      <c r="W81" s="183"/>
      <c r="X81" s="187"/>
      <c r="Y81" s="178"/>
      <c r="Z81" s="183"/>
      <c r="AA81" s="706"/>
      <c r="AB81" s="694"/>
      <c r="AC81" s="694"/>
      <c r="AD81" s="184">
        <f>+C81+F81+I81+L81+O81+R81+U81+X81</f>
        <v>6679</v>
      </c>
      <c r="AE81" s="186">
        <f>+D81+G81+J81+M81+P81+S81+V81+Y81+AB81</f>
        <v>398</v>
      </c>
      <c r="AF81" s="179">
        <f>+E81+H81+K81+N81+Q81+T81+W81+Z81</f>
        <v>7077</v>
      </c>
    </row>
    <row r="82" spans="1:32" ht="13.5" customHeight="1" x14ac:dyDescent="0.2">
      <c r="A82" s="171" t="s">
        <v>183</v>
      </c>
      <c r="B82" s="180" t="s">
        <v>184</v>
      </c>
      <c r="C82" s="187"/>
      <c r="D82" s="178"/>
      <c r="E82" s="183"/>
      <c r="F82" s="187"/>
      <c r="G82" s="178"/>
      <c r="H82" s="183"/>
      <c r="I82" s="187"/>
      <c r="J82" s="178"/>
      <c r="K82" s="183"/>
      <c r="L82" s="187"/>
      <c r="M82" s="178"/>
      <c r="N82" s="183"/>
      <c r="O82" s="187"/>
      <c r="P82" s="178"/>
      <c r="Q82" s="183"/>
      <c r="R82" s="187"/>
      <c r="S82" s="178"/>
      <c r="T82" s="183"/>
      <c r="U82" s="187"/>
      <c r="V82" s="178"/>
      <c r="W82" s="183"/>
      <c r="X82" s="187"/>
      <c r="Y82" s="178"/>
      <c r="Z82" s="183"/>
      <c r="AA82" s="706"/>
      <c r="AB82" s="694"/>
      <c r="AC82" s="694"/>
      <c r="AD82" s="184"/>
      <c r="AE82" s="186"/>
      <c r="AF82" s="179"/>
    </row>
    <row r="83" spans="1:32" ht="13.5" customHeight="1" x14ac:dyDescent="0.2">
      <c r="A83" s="175" t="s">
        <v>183</v>
      </c>
      <c r="B83" s="181" t="s">
        <v>227</v>
      </c>
      <c r="C83" s="187"/>
      <c r="D83" s="178"/>
      <c r="E83" s="183"/>
      <c r="F83" s="187"/>
      <c r="G83" s="178"/>
      <c r="H83" s="183"/>
      <c r="I83" s="187"/>
      <c r="J83" s="178"/>
      <c r="K83" s="183"/>
      <c r="L83" s="187"/>
      <c r="M83" s="178"/>
      <c r="N83" s="183"/>
      <c r="O83" s="187"/>
      <c r="P83" s="178"/>
      <c r="Q83" s="183"/>
      <c r="R83" s="187"/>
      <c r="S83" s="178"/>
      <c r="T83" s="183"/>
      <c r="U83" s="187"/>
      <c r="V83" s="178"/>
      <c r="W83" s="183"/>
      <c r="X83" s="187"/>
      <c r="Y83" s="178"/>
      <c r="Z83" s="183"/>
      <c r="AA83" s="706"/>
      <c r="AB83" s="694"/>
      <c r="AC83" s="694"/>
      <c r="AD83" s="184"/>
      <c r="AE83" s="186"/>
      <c r="AF83" s="179"/>
    </row>
    <row r="84" spans="1:32" ht="13.5" customHeight="1" x14ac:dyDescent="0.2">
      <c r="A84" s="175" t="s">
        <v>183</v>
      </c>
      <c r="B84" s="181" t="s">
        <v>228</v>
      </c>
      <c r="C84" s="187"/>
      <c r="D84" s="178"/>
      <c r="E84" s="183"/>
      <c r="F84" s="187"/>
      <c r="G84" s="178"/>
      <c r="H84" s="183"/>
      <c r="I84" s="187"/>
      <c r="J84" s="178"/>
      <c r="K84" s="183"/>
      <c r="L84" s="187"/>
      <c r="M84" s="178"/>
      <c r="N84" s="183"/>
      <c r="O84" s="187"/>
      <c r="P84" s="178"/>
      <c r="Q84" s="183"/>
      <c r="R84" s="187"/>
      <c r="S84" s="178"/>
      <c r="T84" s="183"/>
      <c r="U84" s="187"/>
      <c r="V84" s="178"/>
      <c r="W84" s="183"/>
      <c r="X84" s="187"/>
      <c r="Y84" s="178"/>
      <c r="Z84" s="183"/>
      <c r="AA84" s="706"/>
      <c r="AB84" s="694"/>
      <c r="AC84" s="694"/>
      <c r="AD84" s="184"/>
      <c r="AE84" s="186"/>
      <c r="AF84" s="179"/>
    </row>
    <row r="85" spans="1:32" ht="13.5" customHeight="1" x14ac:dyDescent="0.2">
      <c r="A85" s="171" t="s">
        <v>185</v>
      </c>
      <c r="B85" s="180" t="s">
        <v>186</v>
      </c>
      <c r="C85" s="187"/>
      <c r="D85" s="178"/>
      <c r="E85" s="183"/>
      <c r="F85" s="187">
        <v>312</v>
      </c>
      <c r="G85" s="178">
        <f>+[3]Seg.Szolgálat!$I$90</f>
        <v>-109</v>
      </c>
      <c r="H85" s="183">
        <f t="shared" si="122"/>
        <v>203</v>
      </c>
      <c r="I85" s="187">
        <v>17</v>
      </c>
      <c r="J85" s="178"/>
      <c r="K85" s="183">
        <f t="shared" si="123"/>
        <v>17</v>
      </c>
      <c r="L85" s="187">
        <v>520</v>
      </c>
      <c r="M85" s="178">
        <f>+[3]Seg.Szolgálat!$I$139+[3]Seg.Szolgálat!$I$141</f>
        <v>-296</v>
      </c>
      <c r="N85" s="183">
        <f t="shared" si="124"/>
        <v>224</v>
      </c>
      <c r="O85" s="187">
        <v>68</v>
      </c>
      <c r="P85" s="178"/>
      <c r="Q85" s="183">
        <f t="shared" si="125"/>
        <v>68</v>
      </c>
      <c r="R85" s="187"/>
      <c r="S85" s="178"/>
      <c r="T85" s="183"/>
      <c r="U85" s="187">
        <v>62</v>
      </c>
      <c r="V85" s="178">
        <f>+[3]Seg.Szolgálat!$I$22</f>
        <v>-18</v>
      </c>
      <c r="W85" s="183">
        <f t="shared" si="126"/>
        <v>44</v>
      </c>
      <c r="X85" s="187"/>
      <c r="Y85" s="178"/>
      <c r="Z85" s="183"/>
      <c r="AA85" s="706"/>
      <c r="AB85" s="694"/>
      <c r="AC85" s="694"/>
      <c r="AD85" s="184">
        <f>+C85+F85+I85+L85+O85+R85+U85+X85</f>
        <v>979</v>
      </c>
      <c r="AE85" s="186">
        <f>+D85+G85+J85+M85+P85+S85+V85+Y85+AB85</f>
        <v>-423</v>
      </c>
      <c r="AF85" s="179">
        <f>+E85+H85+K85+N85+Q85+T85+W85+Z85</f>
        <v>556</v>
      </c>
    </row>
    <row r="86" spans="1:32" ht="13.5" customHeight="1" x14ac:dyDescent="0.2">
      <c r="A86" s="172" t="s">
        <v>187</v>
      </c>
      <c r="B86" s="208" t="s">
        <v>275</v>
      </c>
      <c r="C86" s="187"/>
      <c r="D86" s="194"/>
      <c r="E86" s="183"/>
      <c r="F86" s="187">
        <v>2565</v>
      </c>
      <c r="G86" s="194">
        <f>+[3]Seg.Szolgálat!$I$149+[3]Seg.Szolgálat!$I$175</f>
        <v>165</v>
      </c>
      <c r="H86" s="195">
        <f t="shared" si="122"/>
        <v>2730</v>
      </c>
      <c r="I86" s="187">
        <v>1364</v>
      </c>
      <c r="J86" s="194"/>
      <c r="K86" s="195">
        <f t="shared" si="123"/>
        <v>1364</v>
      </c>
      <c r="L86" s="187">
        <v>1109</v>
      </c>
      <c r="M86" s="194">
        <f>+[3]Seg.Szolgálat!$I$140</f>
        <v>91</v>
      </c>
      <c r="N86" s="195">
        <f t="shared" si="124"/>
        <v>1200</v>
      </c>
      <c r="O86" s="187">
        <v>1615</v>
      </c>
      <c r="P86" s="194"/>
      <c r="Q86" s="195">
        <f t="shared" si="125"/>
        <v>1615</v>
      </c>
      <c r="R86" s="187">
        <v>963</v>
      </c>
      <c r="S86" s="194">
        <f>+[3]Seg.Szolgálat!$I$101</f>
        <v>115</v>
      </c>
      <c r="T86" s="195">
        <f t="shared" si="127"/>
        <v>1078</v>
      </c>
      <c r="U86" s="187">
        <v>377</v>
      </c>
      <c r="V86" s="194"/>
      <c r="W86" s="195">
        <f t="shared" si="126"/>
        <v>377</v>
      </c>
      <c r="X86" s="187"/>
      <c r="Y86" s="194"/>
      <c r="Z86" s="183"/>
      <c r="AA86" s="707"/>
      <c r="AB86" s="695"/>
      <c r="AC86" s="695"/>
      <c r="AD86" s="196">
        <f>+C86+F86+I86+L86+O86+R86+U86+X86</f>
        <v>7993</v>
      </c>
      <c r="AE86" s="194">
        <f>+D86+G86+J86+M86+P86+S86+V86+Y86+AB86</f>
        <v>371</v>
      </c>
      <c r="AF86" s="179">
        <f>+E86+H86+K86+N86+Q86+T86+W86+Z86+AC86</f>
        <v>8364</v>
      </c>
    </row>
    <row r="87" spans="1:32" s="254" customFormat="1" ht="13.5" customHeight="1" x14ac:dyDescent="0.2">
      <c r="A87" s="173" t="s">
        <v>125</v>
      </c>
      <c r="B87" s="209" t="s">
        <v>87</v>
      </c>
      <c r="C87" s="252">
        <f t="shared" ref="C87:E87" si="129">+SUM(C75:C82,C85:C86)</f>
        <v>0</v>
      </c>
      <c r="D87" s="240">
        <f t="shared" si="129"/>
        <v>0</v>
      </c>
      <c r="E87" s="253">
        <f t="shared" si="129"/>
        <v>0</v>
      </c>
      <c r="F87" s="252">
        <f>F75+F81+F85+F86</f>
        <v>4476</v>
      </c>
      <c r="G87" s="252">
        <f t="shared" ref="G87:H87" si="130">G75+G81+G85+G86</f>
        <v>-10</v>
      </c>
      <c r="H87" s="252">
        <f t="shared" si="130"/>
        <v>4466</v>
      </c>
      <c r="I87" s="252">
        <f>I75+I81+I85+I86</f>
        <v>2952</v>
      </c>
      <c r="J87" s="252">
        <f t="shared" ref="J87:K87" si="131">J75+J81+J85+J86</f>
        <v>0</v>
      </c>
      <c r="K87" s="252">
        <f t="shared" si="131"/>
        <v>2952</v>
      </c>
      <c r="L87" s="252">
        <f>L75+L81+L85+L86+L79</f>
        <v>2619</v>
      </c>
      <c r="M87" s="252">
        <f t="shared" ref="M87:O87" si="132">M75+M81+M85+M86+M79</f>
        <v>-244</v>
      </c>
      <c r="N87" s="252">
        <f t="shared" si="132"/>
        <v>2375</v>
      </c>
      <c r="O87" s="252">
        <f t="shared" si="132"/>
        <v>5201</v>
      </c>
      <c r="P87" s="252">
        <f t="shared" ref="P87" si="133">P75+P81+P85+P86+P79</f>
        <v>801</v>
      </c>
      <c r="Q87" s="252">
        <f t="shared" ref="Q87:R87" si="134">Q75+Q81+Q85+Q86+Q79</f>
        <v>6002</v>
      </c>
      <c r="R87" s="252">
        <f t="shared" si="134"/>
        <v>3817</v>
      </c>
      <c r="S87" s="252">
        <f t="shared" ref="S87" si="135">S75+S81+S85+S86+S79</f>
        <v>-222</v>
      </c>
      <c r="T87" s="252">
        <f t="shared" ref="T87:U87" si="136">T75+T81+T85+T86+T79</f>
        <v>3595</v>
      </c>
      <c r="U87" s="252">
        <f t="shared" si="136"/>
        <v>4295</v>
      </c>
      <c r="V87" s="252">
        <f t="shared" ref="V87" si="137">V75+V81+V85+V86+V79</f>
        <v>-18</v>
      </c>
      <c r="W87" s="252">
        <f t="shared" ref="W87:X87" si="138">W75+W81+W85+W86+W79</f>
        <v>4277</v>
      </c>
      <c r="X87" s="252">
        <f t="shared" si="138"/>
        <v>6280</v>
      </c>
      <c r="Y87" s="252">
        <f t="shared" ref="Y87" si="139">Y75+Y81+Y85+Y86+Y79</f>
        <v>578</v>
      </c>
      <c r="Z87" s="252">
        <f t="shared" ref="Z87" si="140">Z75+Z81+Z85+Z86+Z79</f>
        <v>6858</v>
      </c>
      <c r="AA87" s="252">
        <f t="shared" ref="AA87:AC87" si="141">+SUM(AA75:AA82,AA85:AA86)</f>
        <v>0</v>
      </c>
      <c r="AB87" s="240">
        <f t="shared" si="141"/>
        <v>0</v>
      </c>
      <c r="AC87" s="253">
        <f t="shared" si="141"/>
        <v>0</v>
      </c>
      <c r="AD87" s="242">
        <f t="shared" ref="AD87" si="142">AD75+AD81+AD85+AD86+AD79</f>
        <v>29640</v>
      </c>
      <c r="AE87" s="242">
        <f t="shared" ref="AE87" si="143">AE75+AE81+AE85+AE86+AE79</f>
        <v>885</v>
      </c>
      <c r="AF87" s="242">
        <f t="shared" ref="AF87" si="144">AF75+AF81+AF85+AF86+AF79</f>
        <v>30525</v>
      </c>
    </row>
    <row r="88" spans="1:32" ht="13.5" customHeight="1" x14ac:dyDescent="0.2">
      <c r="A88" s="170" t="s">
        <v>188</v>
      </c>
      <c r="B88" s="207" t="s">
        <v>189</v>
      </c>
      <c r="C88" s="187"/>
      <c r="D88" s="186"/>
      <c r="E88" s="183"/>
      <c r="F88" s="187">
        <v>365</v>
      </c>
      <c r="G88" s="186"/>
      <c r="H88" s="188">
        <f t="shared" ref="H88" si="145">SUM(F88:G88)</f>
        <v>365</v>
      </c>
      <c r="I88" s="187">
        <v>258</v>
      </c>
      <c r="J88" s="186">
        <f>+[3]Seg.Szolgálat!$K$29+[3]Seg.Szolgálat!$K$85+[3]Seg.Szolgálat!$K$164</f>
        <v>75</v>
      </c>
      <c r="K88" s="188">
        <f t="shared" ref="K88" si="146">SUM(I88:J88)</f>
        <v>333</v>
      </c>
      <c r="L88" s="187">
        <v>520</v>
      </c>
      <c r="M88" s="186"/>
      <c r="N88" s="188">
        <f t="shared" ref="N88" si="147">SUM(L88:M88)</f>
        <v>520</v>
      </c>
      <c r="O88" s="187">
        <v>50</v>
      </c>
      <c r="P88" s="186"/>
      <c r="Q88" s="188">
        <f t="shared" ref="Q88" si="148">SUM(O88:P88)</f>
        <v>50</v>
      </c>
      <c r="R88" s="187">
        <v>13</v>
      </c>
      <c r="S88" s="186"/>
      <c r="T88" s="188">
        <f t="shared" si="127"/>
        <v>13</v>
      </c>
      <c r="U88" s="187">
        <v>22</v>
      </c>
      <c r="V88" s="186">
        <f>+[3]Seg.Szolgálat!$K$19+[3]Seg.Szolgálat!$K$159</f>
        <v>4</v>
      </c>
      <c r="W88" s="188">
        <f t="shared" si="126"/>
        <v>26</v>
      </c>
      <c r="X88" s="187"/>
      <c r="Y88" s="186"/>
      <c r="Z88" s="188"/>
      <c r="AA88" s="705"/>
      <c r="AB88" s="693"/>
      <c r="AC88" s="693"/>
      <c r="AD88" s="189">
        <f>+C88+F88+I88+L88+O88+R88+U88+X88</f>
        <v>1228</v>
      </c>
      <c r="AE88" s="186">
        <f>+D88+G88+J88+M88+P88+S88+V88+Y88+AB88</f>
        <v>79</v>
      </c>
      <c r="AF88" s="186">
        <f>+E88+H88+K88+N88+Q88+T88+W88+Z88</f>
        <v>1307</v>
      </c>
    </row>
    <row r="89" spans="1:32" ht="13.5" customHeight="1" x14ac:dyDescent="0.2">
      <c r="A89" s="172" t="s">
        <v>190</v>
      </c>
      <c r="B89" s="208" t="s">
        <v>191</v>
      </c>
      <c r="C89" s="187"/>
      <c r="D89" s="194"/>
      <c r="E89" s="183"/>
      <c r="F89" s="187"/>
      <c r="G89" s="194"/>
      <c r="H89" s="195"/>
      <c r="I89" s="187"/>
      <c r="J89" s="194"/>
      <c r="K89" s="195"/>
      <c r="L89" s="187"/>
      <c r="M89" s="194"/>
      <c r="N89" s="195"/>
      <c r="O89" s="187"/>
      <c r="P89" s="194"/>
      <c r="Q89" s="195"/>
      <c r="R89" s="187"/>
      <c r="S89" s="194"/>
      <c r="T89" s="195"/>
      <c r="U89" s="187"/>
      <c r="V89" s="194"/>
      <c r="W89" s="195"/>
      <c r="X89" s="187"/>
      <c r="Y89" s="194"/>
      <c r="Z89" s="195"/>
      <c r="AA89" s="707"/>
      <c r="AB89" s="695"/>
      <c r="AC89" s="695"/>
      <c r="AD89" s="196"/>
      <c r="AE89" s="194"/>
      <c r="AF89" s="197"/>
    </row>
    <row r="90" spans="1:32" s="254" customFormat="1" ht="13.5" customHeight="1" x14ac:dyDescent="0.2">
      <c r="A90" s="173" t="s">
        <v>126</v>
      </c>
      <c r="B90" s="209" t="s">
        <v>88</v>
      </c>
      <c r="C90" s="252">
        <f t="shared" ref="C90:AF90" si="149">+SUM(C88:C89)</f>
        <v>0</v>
      </c>
      <c r="D90" s="240">
        <f t="shared" si="149"/>
        <v>0</v>
      </c>
      <c r="E90" s="253">
        <f t="shared" si="149"/>
        <v>0</v>
      </c>
      <c r="F90" s="252">
        <f t="shared" ref="F90" si="150">+SUM(F88:F89)</f>
        <v>365</v>
      </c>
      <c r="G90" s="240">
        <f t="shared" si="149"/>
        <v>0</v>
      </c>
      <c r="H90" s="253">
        <f t="shared" si="149"/>
        <v>365</v>
      </c>
      <c r="I90" s="252">
        <f t="shared" si="149"/>
        <v>258</v>
      </c>
      <c r="J90" s="240">
        <f t="shared" si="149"/>
        <v>75</v>
      </c>
      <c r="K90" s="253">
        <f t="shared" si="149"/>
        <v>333</v>
      </c>
      <c r="L90" s="252">
        <f t="shared" ref="L90" si="151">+SUM(L88:L89)</f>
        <v>520</v>
      </c>
      <c r="M90" s="240">
        <f t="shared" si="149"/>
        <v>0</v>
      </c>
      <c r="N90" s="253">
        <f t="shared" si="149"/>
        <v>520</v>
      </c>
      <c r="O90" s="252">
        <f t="shared" si="149"/>
        <v>50</v>
      </c>
      <c r="P90" s="240">
        <f t="shared" si="149"/>
        <v>0</v>
      </c>
      <c r="Q90" s="253">
        <f t="shared" si="149"/>
        <v>50</v>
      </c>
      <c r="R90" s="252">
        <f t="shared" ref="R90" si="152">+SUM(R88:R89)</f>
        <v>13</v>
      </c>
      <c r="S90" s="240">
        <f t="shared" si="149"/>
        <v>0</v>
      </c>
      <c r="T90" s="253">
        <f t="shared" si="149"/>
        <v>13</v>
      </c>
      <c r="U90" s="252">
        <f t="shared" si="149"/>
        <v>22</v>
      </c>
      <c r="V90" s="240">
        <f t="shared" si="149"/>
        <v>4</v>
      </c>
      <c r="W90" s="253">
        <f t="shared" si="149"/>
        <v>26</v>
      </c>
      <c r="X90" s="252">
        <f t="shared" ref="X90" si="153">+SUM(X88:X89)</f>
        <v>0</v>
      </c>
      <c r="Y90" s="240">
        <f t="shared" ref="Y90:AC90" si="154">+SUM(Y88:Y89)</f>
        <v>0</v>
      </c>
      <c r="Z90" s="253">
        <f t="shared" si="154"/>
        <v>0</v>
      </c>
      <c r="AA90" s="252">
        <f t="shared" si="154"/>
        <v>0</v>
      </c>
      <c r="AB90" s="240">
        <f t="shared" si="154"/>
        <v>0</v>
      </c>
      <c r="AC90" s="241">
        <f t="shared" si="154"/>
        <v>0</v>
      </c>
      <c r="AD90" s="238">
        <f t="shared" si="149"/>
        <v>1228</v>
      </c>
      <c r="AE90" s="240">
        <f t="shared" si="149"/>
        <v>79</v>
      </c>
      <c r="AF90" s="241">
        <f t="shared" si="149"/>
        <v>1307</v>
      </c>
    </row>
    <row r="91" spans="1:32" ht="13.5" customHeight="1" x14ac:dyDescent="0.2">
      <c r="A91" s="170" t="s">
        <v>192</v>
      </c>
      <c r="B91" s="207" t="s">
        <v>193</v>
      </c>
      <c r="C91" s="187"/>
      <c r="D91" s="186"/>
      <c r="E91" s="183"/>
      <c r="F91" s="187">
        <v>1284</v>
      </c>
      <c r="G91" s="186">
        <f>+[3]Seg.Szolgálat!$J$150+[3]Seg.Szolgálat!$J$91</f>
        <v>-212</v>
      </c>
      <c r="H91" s="188">
        <f t="shared" ref="H91:H95" si="155">SUM(F91:G91)</f>
        <v>1072</v>
      </c>
      <c r="I91" s="187">
        <v>1035</v>
      </c>
      <c r="J91" s="186"/>
      <c r="K91" s="188">
        <f t="shared" ref="K91:K95" si="156">SUM(I91:J91)</f>
        <v>1035</v>
      </c>
      <c r="L91" s="187">
        <v>1007</v>
      </c>
      <c r="M91" s="186"/>
      <c r="N91" s="188">
        <f t="shared" ref="N91" si="157">SUM(L91:M91)</f>
        <v>1007</v>
      </c>
      <c r="O91" s="187">
        <v>2274</v>
      </c>
      <c r="P91" s="186">
        <f>+[3]Seg.Szolgálat!$J$121</f>
        <v>-150</v>
      </c>
      <c r="Q91" s="188">
        <f t="shared" ref="Q91:Q95" si="158">SUM(O91:P91)</f>
        <v>2124</v>
      </c>
      <c r="R91" s="187">
        <v>1710</v>
      </c>
      <c r="S91" s="186"/>
      <c r="T91" s="188">
        <f t="shared" ref="T91:T95" si="159">SUM(R91:S91)</f>
        <v>1710</v>
      </c>
      <c r="U91" s="187">
        <v>1493</v>
      </c>
      <c r="V91" s="186">
        <f>+[3]Seg.Szolgálat!$J$160</f>
        <v>-3</v>
      </c>
      <c r="W91" s="188">
        <f t="shared" ref="W91:W92" si="160">SUM(U91:V91)</f>
        <v>1490</v>
      </c>
      <c r="X91" s="187">
        <v>1461</v>
      </c>
      <c r="Y91" s="186">
        <f>+[3]Seg.Szolgálat!$J$105</f>
        <v>246</v>
      </c>
      <c r="Z91" s="188">
        <f t="shared" ref="Z91:Z92" si="161">SUM(X91:Y91)</f>
        <v>1707</v>
      </c>
      <c r="AA91" s="705"/>
      <c r="AB91" s="693"/>
      <c r="AC91" s="693">
        <f t="shared" ref="AC91" si="162">SUM(AA91:AB91)</f>
        <v>0</v>
      </c>
      <c r="AD91" s="189">
        <f>+C91+F91+I91+L91+O91+R91+U91+X91</f>
        <v>10264</v>
      </c>
      <c r="AE91" s="186">
        <f>+D91+G91+J91+M91+P91+S91+V91+Y91+AB91</f>
        <v>-119</v>
      </c>
      <c r="AF91" s="190">
        <f>+E91+H91+K91+N91+Q91+T91+W91+Z91</f>
        <v>10145</v>
      </c>
    </row>
    <row r="92" spans="1:32" ht="13.5" customHeight="1" x14ac:dyDescent="0.2">
      <c r="A92" s="171" t="s">
        <v>194</v>
      </c>
      <c r="B92" s="180" t="s">
        <v>195</v>
      </c>
      <c r="C92" s="187"/>
      <c r="D92" s="178"/>
      <c r="E92" s="183"/>
      <c r="F92" s="187">
        <v>136</v>
      </c>
      <c r="G92" s="178"/>
      <c r="H92" s="188">
        <f t="shared" si="155"/>
        <v>136</v>
      </c>
      <c r="I92" s="187">
        <v>100</v>
      </c>
      <c r="J92" s="178"/>
      <c r="K92" s="188">
        <f t="shared" si="156"/>
        <v>100</v>
      </c>
      <c r="L92" s="187"/>
      <c r="M92" s="178"/>
      <c r="N92" s="183"/>
      <c r="O92" s="187">
        <v>100</v>
      </c>
      <c r="P92" s="178"/>
      <c r="Q92" s="188">
        <f t="shared" si="158"/>
        <v>100</v>
      </c>
      <c r="R92" s="187">
        <v>100</v>
      </c>
      <c r="S92" s="178"/>
      <c r="T92" s="183">
        <f t="shared" si="159"/>
        <v>100</v>
      </c>
      <c r="U92" s="187">
        <v>100</v>
      </c>
      <c r="V92" s="178"/>
      <c r="W92" s="183">
        <f t="shared" si="160"/>
        <v>100</v>
      </c>
      <c r="X92" s="187">
        <v>100</v>
      </c>
      <c r="Y92" s="178"/>
      <c r="Z92" s="183">
        <f t="shared" si="161"/>
        <v>100</v>
      </c>
      <c r="AA92" s="706"/>
      <c r="AB92" s="694"/>
      <c r="AC92" s="694"/>
      <c r="AD92" s="184">
        <f>+C92+F92+I92+L92+O92+R92+U92+X92</f>
        <v>636</v>
      </c>
      <c r="AE92" s="186"/>
      <c r="AF92" s="179">
        <f>+E92+H92+K92+N92+Q92+T92+W92+Z92</f>
        <v>636</v>
      </c>
    </row>
    <row r="93" spans="1:32" ht="13.5" customHeight="1" x14ac:dyDescent="0.2">
      <c r="A93" s="171" t="s">
        <v>196</v>
      </c>
      <c r="B93" s="180" t="s">
        <v>197</v>
      </c>
      <c r="C93" s="187"/>
      <c r="D93" s="178"/>
      <c r="E93" s="183"/>
      <c r="F93" s="187"/>
      <c r="G93" s="178"/>
      <c r="H93" s="183"/>
      <c r="I93" s="187"/>
      <c r="J93" s="178"/>
      <c r="K93" s="183"/>
      <c r="L93" s="187"/>
      <c r="M93" s="178"/>
      <c r="N93" s="183"/>
      <c r="O93" s="187"/>
      <c r="P93" s="178"/>
      <c r="Q93" s="183"/>
      <c r="R93" s="187"/>
      <c r="S93" s="178"/>
      <c r="T93" s="183"/>
      <c r="U93" s="187"/>
      <c r="V93" s="178"/>
      <c r="W93" s="183"/>
      <c r="X93" s="187"/>
      <c r="Y93" s="178"/>
      <c r="Z93" s="183"/>
      <c r="AA93" s="706"/>
      <c r="AB93" s="694"/>
      <c r="AC93" s="694"/>
      <c r="AD93" s="184"/>
      <c r="AE93" s="178"/>
      <c r="AF93" s="179">
        <f>+E93+H93+K93+N93+Q93+T93+W93+Z93</f>
        <v>0</v>
      </c>
    </row>
    <row r="94" spans="1:32" ht="13.5" customHeight="1" x14ac:dyDescent="0.2">
      <c r="A94" s="171" t="s">
        <v>198</v>
      </c>
      <c r="B94" s="180" t="s">
        <v>199</v>
      </c>
      <c r="C94" s="187"/>
      <c r="D94" s="178"/>
      <c r="E94" s="183"/>
      <c r="F94" s="187"/>
      <c r="G94" s="178"/>
      <c r="H94" s="183"/>
      <c r="I94" s="187"/>
      <c r="J94" s="178"/>
      <c r="K94" s="183"/>
      <c r="L94" s="187"/>
      <c r="M94" s="178"/>
      <c r="N94" s="183"/>
      <c r="O94" s="187"/>
      <c r="P94" s="178"/>
      <c r="Q94" s="188">
        <f t="shared" si="158"/>
        <v>0</v>
      </c>
      <c r="R94" s="187"/>
      <c r="S94" s="178"/>
      <c r="T94" s="183"/>
      <c r="U94" s="187"/>
      <c r="V94" s="178"/>
      <c r="W94" s="183"/>
      <c r="X94" s="187"/>
      <c r="Y94" s="178"/>
      <c r="Z94" s="183"/>
      <c r="AA94" s="706"/>
      <c r="AB94" s="694"/>
      <c r="AC94" s="694"/>
      <c r="AD94" s="184"/>
      <c r="AE94" s="178"/>
      <c r="AF94" s="179">
        <f>+E94+H94+K94+N94+Q94+T94+W94+Z94</f>
        <v>0</v>
      </c>
    </row>
    <row r="95" spans="1:32" s="788" customFormat="1" ht="13.5" customHeight="1" x14ac:dyDescent="0.2">
      <c r="A95" s="785" t="s">
        <v>200</v>
      </c>
      <c r="B95" s="786" t="s">
        <v>276</v>
      </c>
      <c r="C95" s="787"/>
      <c r="D95" s="215"/>
      <c r="E95" s="217"/>
      <c r="F95" s="787">
        <v>48</v>
      </c>
      <c r="G95" s="215">
        <f>+[3]Seg.Szolgálat!$K$176+[3]Seg.Szolgálat!$K$34</f>
        <v>-9</v>
      </c>
      <c r="H95" s="217">
        <f t="shared" si="155"/>
        <v>39</v>
      </c>
      <c r="I95" s="787">
        <v>59</v>
      </c>
      <c r="J95" s="215">
        <f>+[3]Seg.Szolgálat!$K$30+[3]Seg.Szolgálat!$K$86</f>
        <v>-45</v>
      </c>
      <c r="K95" s="217">
        <f t="shared" si="156"/>
        <v>14</v>
      </c>
      <c r="L95" s="787"/>
      <c r="M95" s="215"/>
      <c r="N95" s="217"/>
      <c r="O95" s="787">
        <v>463</v>
      </c>
      <c r="P95" s="215">
        <f>+[3]Seg.Szolgálat!$K$119+[3]Seg.Szolgálat!$K$156</f>
        <v>-382</v>
      </c>
      <c r="Q95" s="217">
        <f t="shared" si="158"/>
        <v>81</v>
      </c>
      <c r="R95" s="787">
        <v>891</v>
      </c>
      <c r="S95" s="215">
        <f>+[3]Seg.Szolgálat!$K$102+[3]Seg.Szolgálat!$K$127+[3]Seg.Szolgálat!$K$169</f>
        <v>-552</v>
      </c>
      <c r="T95" s="217">
        <f t="shared" si="159"/>
        <v>339</v>
      </c>
      <c r="U95" s="787"/>
      <c r="V95" s="215"/>
      <c r="W95" s="217"/>
      <c r="X95" s="787"/>
      <c r="Y95" s="215"/>
      <c r="Z95" s="217"/>
      <c r="AA95" s="710"/>
      <c r="AB95" s="698"/>
      <c r="AC95" s="698"/>
      <c r="AD95" s="214">
        <f>+C95+F95+I95+L95+O95+R95+U95+X95</f>
        <v>1461</v>
      </c>
      <c r="AE95" s="215">
        <f>+D95+G95+J95+M95+P95+S95+V95+Y95+AB95</f>
        <v>-988</v>
      </c>
      <c r="AF95" s="216">
        <f>+E95+H95+K95+N95+Q95+T95+W95+Z95</f>
        <v>473</v>
      </c>
    </row>
    <row r="96" spans="1:32" s="254" customFormat="1" ht="13.5" customHeight="1" x14ac:dyDescent="0.2">
      <c r="A96" s="777" t="s">
        <v>127</v>
      </c>
      <c r="B96" s="778" t="s">
        <v>89</v>
      </c>
      <c r="C96" s="779">
        <f t="shared" ref="C96:AF96" si="163">SUM(C91:C95)</f>
        <v>0</v>
      </c>
      <c r="D96" s="780">
        <f t="shared" si="163"/>
        <v>0</v>
      </c>
      <c r="E96" s="781">
        <f t="shared" si="163"/>
        <v>0</v>
      </c>
      <c r="F96" s="779">
        <f t="shared" ref="F96" si="164">SUM(F91:F95)</f>
        <v>1468</v>
      </c>
      <c r="G96" s="780">
        <f t="shared" si="163"/>
        <v>-221</v>
      </c>
      <c r="H96" s="781">
        <f t="shared" si="163"/>
        <v>1247</v>
      </c>
      <c r="I96" s="779">
        <f t="shared" si="163"/>
        <v>1194</v>
      </c>
      <c r="J96" s="780">
        <f t="shared" si="163"/>
        <v>-45</v>
      </c>
      <c r="K96" s="781">
        <f t="shared" si="163"/>
        <v>1149</v>
      </c>
      <c r="L96" s="779">
        <f t="shared" ref="L96" si="165">SUM(L91:L95)</f>
        <v>1007</v>
      </c>
      <c r="M96" s="780">
        <f t="shared" si="163"/>
        <v>0</v>
      </c>
      <c r="N96" s="781">
        <f t="shared" si="163"/>
        <v>1007</v>
      </c>
      <c r="O96" s="779">
        <f t="shared" si="163"/>
        <v>2837</v>
      </c>
      <c r="P96" s="780">
        <f t="shared" si="163"/>
        <v>-532</v>
      </c>
      <c r="Q96" s="781">
        <f t="shared" si="163"/>
        <v>2305</v>
      </c>
      <c r="R96" s="779">
        <f>SUM(R91:R95)</f>
        <v>2701</v>
      </c>
      <c r="S96" s="780">
        <f t="shared" si="163"/>
        <v>-552</v>
      </c>
      <c r="T96" s="781">
        <f t="shared" si="163"/>
        <v>2149</v>
      </c>
      <c r="U96" s="779">
        <f t="shared" si="163"/>
        <v>1593</v>
      </c>
      <c r="V96" s="780">
        <f t="shared" si="163"/>
        <v>-3</v>
      </c>
      <c r="W96" s="781">
        <f t="shared" si="163"/>
        <v>1590</v>
      </c>
      <c r="X96" s="779">
        <f t="shared" ref="X96" si="166">SUM(X91:X95)</f>
        <v>1561</v>
      </c>
      <c r="Y96" s="780">
        <f t="shared" ref="Y96:AC96" si="167">SUM(Y91:Y95)</f>
        <v>246</v>
      </c>
      <c r="Z96" s="781">
        <f t="shared" si="167"/>
        <v>1807</v>
      </c>
      <c r="AA96" s="779">
        <f t="shared" si="167"/>
        <v>0</v>
      </c>
      <c r="AB96" s="780">
        <f t="shared" si="167"/>
        <v>0</v>
      </c>
      <c r="AC96" s="782">
        <f t="shared" si="167"/>
        <v>0</v>
      </c>
      <c r="AD96" s="783">
        <f t="shared" si="163"/>
        <v>12361</v>
      </c>
      <c r="AE96" s="780">
        <f t="shared" si="163"/>
        <v>-1107</v>
      </c>
      <c r="AF96" s="784">
        <f t="shared" si="163"/>
        <v>11254</v>
      </c>
    </row>
    <row r="97" spans="1:32" s="254" customFormat="1" ht="13.5" customHeight="1" x14ac:dyDescent="0.2">
      <c r="A97" s="173" t="s">
        <v>128</v>
      </c>
      <c r="B97" s="209" t="s">
        <v>90</v>
      </c>
      <c r="C97" s="252">
        <f t="shared" ref="C97:AF97" si="168">+C71+C74+C87+C90+C96</f>
        <v>0</v>
      </c>
      <c r="D97" s="240">
        <f t="shared" si="168"/>
        <v>0</v>
      </c>
      <c r="E97" s="253">
        <f t="shared" si="168"/>
        <v>0</v>
      </c>
      <c r="F97" s="252">
        <f t="shared" ref="F97" si="169">+F71+F74+F87+F90+F96</f>
        <v>7086</v>
      </c>
      <c r="G97" s="240">
        <f t="shared" si="168"/>
        <v>-168</v>
      </c>
      <c r="H97" s="253">
        <f t="shared" si="168"/>
        <v>6918</v>
      </c>
      <c r="I97" s="252">
        <f t="shared" si="168"/>
        <v>5282</v>
      </c>
      <c r="J97" s="240">
        <f t="shared" si="168"/>
        <v>30</v>
      </c>
      <c r="K97" s="253">
        <f t="shared" si="168"/>
        <v>5312</v>
      </c>
      <c r="L97" s="252">
        <f t="shared" ref="L97" si="170">+L71+L74+L87+L90+L96</f>
        <v>5256</v>
      </c>
      <c r="M97" s="240">
        <f t="shared" si="168"/>
        <v>-103</v>
      </c>
      <c r="N97" s="253">
        <f t="shared" si="168"/>
        <v>5153</v>
      </c>
      <c r="O97" s="252">
        <f t="shared" si="168"/>
        <v>11311</v>
      </c>
      <c r="P97" s="240">
        <f t="shared" si="168"/>
        <v>269</v>
      </c>
      <c r="Q97" s="253">
        <f t="shared" si="168"/>
        <v>11580</v>
      </c>
      <c r="R97" s="252">
        <f t="shared" ref="R97" si="171">+R71+R74+R87+R90+R96</f>
        <v>9036</v>
      </c>
      <c r="S97" s="240">
        <f t="shared" si="168"/>
        <v>-774</v>
      </c>
      <c r="T97" s="253">
        <f t="shared" si="168"/>
        <v>8262</v>
      </c>
      <c r="U97" s="252">
        <f t="shared" si="168"/>
        <v>7125</v>
      </c>
      <c r="V97" s="240">
        <f t="shared" si="168"/>
        <v>120</v>
      </c>
      <c r="W97" s="253">
        <f t="shared" si="168"/>
        <v>7245</v>
      </c>
      <c r="X97" s="252">
        <f t="shared" ref="X97" si="172">+X71+X74+X87+X90+X96</f>
        <v>7841</v>
      </c>
      <c r="Y97" s="240">
        <f t="shared" ref="Y97:AC97" si="173">+Y71+Y74+Y87+Y90+Y96</f>
        <v>824</v>
      </c>
      <c r="Z97" s="253">
        <f t="shared" si="173"/>
        <v>8665</v>
      </c>
      <c r="AA97" s="252">
        <f t="shared" si="173"/>
        <v>0</v>
      </c>
      <c r="AB97" s="240">
        <f t="shared" si="173"/>
        <v>0</v>
      </c>
      <c r="AC97" s="727">
        <f t="shared" si="173"/>
        <v>0</v>
      </c>
      <c r="AD97" s="238">
        <f t="shared" si="168"/>
        <v>52937</v>
      </c>
      <c r="AE97" s="240">
        <f t="shared" si="168"/>
        <v>198</v>
      </c>
      <c r="AF97" s="241">
        <f t="shared" si="168"/>
        <v>53135</v>
      </c>
    </row>
    <row r="98" spans="1:32" ht="13.5" customHeight="1" x14ac:dyDescent="0.2">
      <c r="A98" s="170" t="s">
        <v>237</v>
      </c>
      <c r="B98" s="496" t="s">
        <v>238</v>
      </c>
      <c r="C98" s="187"/>
      <c r="D98" s="186"/>
      <c r="E98" s="188"/>
      <c r="F98" s="187"/>
      <c r="G98" s="186"/>
      <c r="H98" s="188"/>
      <c r="I98" s="187"/>
      <c r="J98" s="186"/>
      <c r="K98" s="188"/>
      <c r="L98" s="187"/>
      <c r="M98" s="186"/>
      <c r="N98" s="188"/>
      <c r="O98" s="187"/>
      <c r="P98" s="186"/>
      <c r="Q98" s="188"/>
      <c r="R98" s="187"/>
      <c r="S98" s="186"/>
      <c r="T98" s="188"/>
      <c r="U98" s="187"/>
      <c r="V98" s="186"/>
      <c r="W98" s="188"/>
      <c r="X98" s="187"/>
      <c r="Y98" s="186"/>
      <c r="Z98" s="188"/>
      <c r="AA98" s="705"/>
      <c r="AB98" s="693"/>
      <c r="AC98" s="693"/>
      <c r="AD98" s="189"/>
      <c r="AE98" s="186"/>
      <c r="AF98" s="190">
        <f>+E98+H98+K98+N98+Q98+T98+W98+Z98</f>
        <v>0</v>
      </c>
    </row>
    <row r="99" spans="1:32" ht="13.5" customHeight="1" x14ac:dyDescent="0.2">
      <c r="A99" s="176" t="s">
        <v>237</v>
      </c>
      <c r="B99" s="211" t="s">
        <v>62</v>
      </c>
      <c r="C99" s="187"/>
      <c r="D99" s="194"/>
      <c r="E99" s="183"/>
      <c r="F99" s="187"/>
      <c r="G99" s="194"/>
      <c r="H99" s="195"/>
      <c r="I99" s="187"/>
      <c r="J99" s="194"/>
      <c r="K99" s="195"/>
      <c r="L99" s="187"/>
      <c r="M99" s="194"/>
      <c r="N99" s="195"/>
      <c r="O99" s="187"/>
      <c r="P99" s="194"/>
      <c r="Q99" s="195"/>
      <c r="R99" s="187"/>
      <c r="S99" s="194"/>
      <c r="T99" s="195"/>
      <c r="U99" s="187"/>
      <c r="V99" s="194"/>
      <c r="W99" s="195"/>
      <c r="X99" s="187"/>
      <c r="Y99" s="194"/>
      <c r="Z99" s="195"/>
      <c r="AA99" s="707"/>
      <c r="AB99" s="695"/>
      <c r="AC99" s="695"/>
      <c r="AD99" s="196"/>
      <c r="AE99" s="194"/>
      <c r="AF99" s="197">
        <f>+E99+H99+K99+N99+Q99+T99+W99+Z99</f>
        <v>0</v>
      </c>
    </row>
    <row r="100" spans="1:32" ht="13.5" customHeight="1" x14ac:dyDescent="0.2">
      <c r="A100" s="250" t="s">
        <v>280</v>
      </c>
      <c r="B100" s="251" t="s">
        <v>240</v>
      </c>
      <c r="C100" s="187"/>
      <c r="D100" s="215"/>
      <c r="E100" s="183"/>
      <c r="F100" s="187"/>
      <c r="G100" s="215"/>
      <c r="H100" s="217"/>
      <c r="I100" s="187"/>
      <c r="J100" s="215"/>
      <c r="K100" s="217"/>
      <c r="L100" s="187"/>
      <c r="M100" s="215"/>
      <c r="N100" s="217"/>
      <c r="O100" s="187"/>
      <c r="P100" s="215"/>
      <c r="Q100" s="217"/>
      <c r="R100" s="187"/>
      <c r="S100" s="215"/>
      <c r="T100" s="217"/>
      <c r="U100" s="187"/>
      <c r="V100" s="215"/>
      <c r="W100" s="217"/>
      <c r="X100" s="187"/>
      <c r="Y100" s="215"/>
      <c r="Z100" s="217"/>
      <c r="AA100" s="710"/>
      <c r="AB100" s="698"/>
      <c r="AC100" s="698"/>
      <c r="AD100" s="214"/>
      <c r="AE100" s="215"/>
      <c r="AF100" s="216">
        <f>+E100+H100+K100+N100+Q100+T100+W100+Z100</f>
        <v>0</v>
      </c>
    </row>
    <row r="101" spans="1:32" s="254" customFormat="1" ht="13.5" customHeight="1" x14ac:dyDescent="0.2">
      <c r="A101" s="173" t="s">
        <v>129</v>
      </c>
      <c r="B101" s="209" t="s">
        <v>91</v>
      </c>
      <c r="C101" s="252">
        <f t="shared" ref="C101:AF101" si="174">+C98+C100</f>
        <v>0</v>
      </c>
      <c r="D101" s="240">
        <f t="shared" si="174"/>
        <v>0</v>
      </c>
      <c r="E101" s="253">
        <f t="shared" si="174"/>
        <v>0</v>
      </c>
      <c r="F101" s="252">
        <f t="shared" ref="F101" si="175">+F98+F100</f>
        <v>0</v>
      </c>
      <c r="G101" s="240">
        <f t="shared" si="174"/>
        <v>0</v>
      </c>
      <c r="H101" s="253">
        <f t="shared" si="174"/>
        <v>0</v>
      </c>
      <c r="I101" s="252">
        <f t="shared" si="174"/>
        <v>0</v>
      </c>
      <c r="J101" s="240">
        <f t="shared" si="174"/>
        <v>0</v>
      </c>
      <c r="K101" s="253">
        <f t="shared" si="174"/>
        <v>0</v>
      </c>
      <c r="L101" s="252">
        <f t="shared" ref="L101" si="176">+L98+L100</f>
        <v>0</v>
      </c>
      <c r="M101" s="240">
        <f t="shared" si="174"/>
        <v>0</v>
      </c>
      <c r="N101" s="253">
        <f t="shared" si="174"/>
        <v>0</v>
      </c>
      <c r="O101" s="252">
        <f t="shared" si="174"/>
        <v>0</v>
      </c>
      <c r="P101" s="240">
        <f t="shared" si="174"/>
        <v>0</v>
      </c>
      <c r="Q101" s="253">
        <f t="shared" si="174"/>
        <v>0</v>
      </c>
      <c r="R101" s="252">
        <f t="shared" ref="R101" si="177">+R98+R100</f>
        <v>0</v>
      </c>
      <c r="S101" s="240">
        <f t="shared" si="174"/>
        <v>0</v>
      </c>
      <c r="T101" s="253">
        <f t="shared" si="174"/>
        <v>0</v>
      </c>
      <c r="U101" s="252">
        <f t="shared" si="174"/>
        <v>0</v>
      </c>
      <c r="V101" s="240">
        <f t="shared" si="174"/>
        <v>0</v>
      </c>
      <c r="W101" s="253">
        <f t="shared" si="174"/>
        <v>0</v>
      </c>
      <c r="X101" s="252">
        <f t="shared" ref="X101" si="178">+X98+X100</f>
        <v>0</v>
      </c>
      <c r="Y101" s="240">
        <f t="shared" si="174"/>
        <v>0</v>
      </c>
      <c r="Z101" s="253">
        <f t="shared" si="174"/>
        <v>0</v>
      </c>
      <c r="AA101" s="252">
        <f t="shared" si="174"/>
        <v>0</v>
      </c>
      <c r="AB101" s="240">
        <f t="shared" si="174"/>
        <v>0</v>
      </c>
      <c r="AC101" s="727">
        <f t="shared" si="174"/>
        <v>0</v>
      </c>
      <c r="AD101" s="238">
        <f t="shared" si="174"/>
        <v>0</v>
      </c>
      <c r="AE101" s="240">
        <f t="shared" si="174"/>
        <v>0</v>
      </c>
      <c r="AF101" s="241">
        <f t="shared" si="174"/>
        <v>0</v>
      </c>
    </row>
    <row r="102" spans="1:32" ht="13.5" customHeight="1" x14ac:dyDescent="0.2">
      <c r="A102" s="170" t="s">
        <v>201</v>
      </c>
      <c r="B102" s="207" t="s">
        <v>202</v>
      </c>
      <c r="C102" s="187"/>
      <c r="D102" s="186"/>
      <c r="E102" s="183"/>
      <c r="F102" s="187"/>
      <c r="G102" s="186"/>
      <c r="H102" s="188"/>
      <c r="I102" s="187"/>
      <c r="J102" s="186"/>
      <c r="K102" s="188"/>
      <c r="L102" s="187"/>
      <c r="M102" s="186"/>
      <c r="N102" s="188"/>
      <c r="O102" s="187"/>
      <c r="P102" s="186"/>
      <c r="Q102" s="188"/>
      <c r="R102" s="187"/>
      <c r="S102" s="186"/>
      <c r="T102" s="188"/>
      <c r="U102" s="187"/>
      <c r="V102" s="186"/>
      <c r="W102" s="188"/>
      <c r="X102" s="187"/>
      <c r="Y102" s="186"/>
      <c r="Z102" s="188"/>
      <c r="AA102" s="705"/>
      <c r="AB102" s="693"/>
      <c r="AC102" s="693"/>
      <c r="AD102" s="189"/>
      <c r="AE102" s="186"/>
      <c r="AF102" s="190">
        <f>+E102+H102+K102+N102+Q102+T102+W102+Z102</f>
        <v>0</v>
      </c>
    </row>
    <row r="103" spans="1:32" ht="13.5" customHeight="1" x14ac:dyDescent="0.2">
      <c r="A103" s="171" t="s">
        <v>203</v>
      </c>
      <c r="B103" s="180" t="s">
        <v>204</v>
      </c>
      <c r="C103" s="187"/>
      <c r="D103" s="178"/>
      <c r="E103" s="183"/>
      <c r="F103" s="187"/>
      <c r="G103" s="178"/>
      <c r="H103" s="183"/>
      <c r="I103" s="187"/>
      <c r="J103" s="178"/>
      <c r="K103" s="183"/>
      <c r="L103" s="187"/>
      <c r="M103" s="178"/>
      <c r="N103" s="183"/>
      <c r="O103" s="187"/>
      <c r="P103" s="178"/>
      <c r="Q103" s="183"/>
      <c r="R103" s="187"/>
      <c r="S103" s="178"/>
      <c r="T103" s="183"/>
      <c r="U103" s="187"/>
      <c r="V103" s="178"/>
      <c r="W103" s="183"/>
      <c r="X103" s="187"/>
      <c r="Y103" s="178"/>
      <c r="Z103" s="183"/>
      <c r="AA103" s="706"/>
      <c r="AB103" s="694"/>
      <c r="AC103" s="694"/>
      <c r="AD103" s="184"/>
      <c r="AE103" s="178"/>
      <c r="AF103" s="179">
        <f>+E103+H103+K103+N103+Q103+T103+W103+Z103</f>
        <v>0</v>
      </c>
    </row>
    <row r="104" spans="1:32" ht="13.5" customHeight="1" x14ac:dyDescent="0.2">
      <c r="A104" s="171" t="s">
        <v>205</v>
      </c>
      <c r="B104" s="180" t="s">
        <v>206</v>
      </c>
      <c r="C104" s="187"/>
      <c r="D104" s="178"/>
      <c r="E104" s="183"/>
      <c r="F104" s="187">
        <v>473</v>
      </c>
      <c r="G104" s="178"/>
      <c r="H104" s="183">
        <f t="shared" ref="H104:H108" si="179">SUM(F104:G104)</f>
        <v>473</v>
      </c>
      <c r="I104" s="187"/>
      <c r="J104" s="178"/>
      <c r="K104" s="183"/>
      <c r="L104" s="187"/>
      <c r="M104" s="178"/>
      <c r="N104" s="183"/>
      <c r="O104" s="187"/>
      <c r="P104" s="178"/>
      <c r="Q104" s="183"/>
      <c r="R104" s="187"/>
      <c r="S104" s="178"/>
      <c r="T104" s="183"/>
      <c r="U104" s="187"/>
      <c r="V104" s="178"/>
      <c r="W104" s="183"/>
      <c r="X104" s="187"/>
      <c r="Y104" s="178"/>
      <c r="Z104" s="183"/>
      <c r="AA104" s="706"/>
      <c r="AB104" s="694"/>
      <c r="AC104" s="694"/>
      <c r="AD104" s="184">
        <f>+C104+F104+I104+L104+O104+R104+U104+X104</f>
        <v>473</v>
      </c>
      <c r="AE104" s="178">
        <f>+D104+G104+J104+M104+P104+S104+V104+Y104+AB104</f>
        <v>0</v>
      </c>
      <c r="AF104" s="179">
        <f>+E104+H104+K104+N104+Q104+T104+W104+Z104</f>
        <v>473</v>
      </c>
    </row>
    <row r="105" spans="1:32" ht="13.5" customHeight="1" x14ac:dyDescent="0.2">
      <c r="A105" s="171" t="s">
        <v>207</v>
      </c>
      <c r="B105" s="180" t="s">
        <v>208</v>
      </c>
      <c r="C105" s="187"/>
      <c r="D105" s="178"/>
      <c r="E105" s="183"/>
      <c r="F105" s="187">
        <v>315</v>
      </c>
      <c r="G105" s="178">
        <f>+[3]Seg.Szolgálat!$Q$112+[3]Seg.Szolgálat!$Q$151</f>
        <v>476</v>
      </c>
      <c r="H105" s="183">
        <f t="shared" si="179"/>
        <v>791</v>
      </c>
      <c r="I105" s="187">
        <v>260</v>
      </c>
      <c r="J105" s="178"/>
      <c r="K105" s="183">
        <f t="shared" ref="K105:K108" si="180">SUM(I105:J105)</f>
        <v>260</v>
      </c>
      <c r="L105" s="187">
        <v>32</v>
      </c>
      <c r="M105" s="178">
        <f>+[3]Seg.Szolgálat!$Q$80+[3]Seg.Szolgálat!$Q$137</f>
        <v>81</v>
      </c>
      <c r="N105" s="183">
        <f t="shared" ref="N105" si="181">SUM(L105:M105)</f>
        <v>113</v>
      </c>
      <c r="O105" s="187">
        <v>24</v>
      </c>
      <c r="P105" s="178"/>
      <c r="Q105" s="183">
        <f t="shared" ref="Q105" si="182">SUM(O105:P105)</f>
        <v>24</v>
      </c>
      <c r="R105" s="187"/>
      <c r="S105" s="178"/>
      <c r="T105" s="183"/>
      <c r="U105" s="187"/>
      <c r="V105" s="178">
        <f>+[3]Seg.Szolgálat!$Q$20+[3]Seg.Szolgálat!$Q$115</f>
        <v>471</v>
      </c>
      <c r="W105" s="183">
        <f t="shared" ref="W105:W108" si="183">SUM(U105:V105)</f>
        <v>471</v>
      </c>
      <c r="X105" s="187"/>
      <c r="Y105" s="178"/>
      <c r="Z105" s="183"/>
      <c r="AA105" s="706"/>
      <c r="AB105" s="694"/>
      <c r="AC105" s="694">
        <f t="shared" ref="AC105" si="184">SUM(AA105:AB105)</f>
        <v>0</v>
      </c>
      <c r="AD105" s="184">
        <f>+C105+F105+I105+L105+O105+R105+U105+X105</f>
        <v>631</v>
      </c>
      <c r="AE105" s="178">
        <f>+D105+G105+J105+M105+P105+S105+V105+Y105+AB105</f>
        <v>1028</v>
      </c>
      <c r="AF105" s="179">
        <f>+E105+H105+K105+N105+Q105+T105+W105+Z105+AB105</f>
        <v>1659</v>
      </c>
    </row>
    <row r="106" spans="1:32" ht="13.5" customHeight="1" x14ac:dyDescent="0.2">
      <c r="A106" s="171" t="s">
        <v>209</v>
      </c>
      <c r="B106" s="180" t="s">
        <v>210</v>
      </c>
      <c r="C106" s="187"/>
      <c r="D106" s="178"/>
      <c r="E106" s="183"/>
      <c r="F106" s="187"/>
      <c r="G106" s="178"/>
      <c r="H106" s="183"/>
      <c r="I106" s="187"/>
      <c r="J106" s="178"/>
      <c r="K106" s="183"/>
      <c r="L106" s="187"/>
      <c r="M106" s="178"/>
      <c r="N106" s="183"/>
      <c r="O106" s="187"/>
      <c r="P106" s="178"/>
      <c r="Q106" s="183"/>
      <c r="R106" s="187"/>
      <c r="S106" s="178"/>
      <c r="T106" s="183"/>
      <c r="U106" s="187"/>
      <c r="V106" s="178"/>
      <c r="W106" s="183"/>
      <c r="X106" s="187"/>
      <c r="Y106" s="178"/>
      <c r="Z106" s="183"/>
      <c r="AA106" s="706"/>
      <c r="AB106" s="694"/>
      <c r="AC106" s="694"/>
      <c r="AD106" s="184"/>
      <c r="AE106" s="178"/>
      <c r="AF106" s="179">
        <f>+E106+H106+K106+N106+Q106+T106+W106+Z106</f>
        <v>0</v>
      </c>
    </row>
    <row r="107" spans="1:32" ht="13.5" customHeight="1" x14ac:dyDescent="0.2">
      <c r="A107" s="171" t="s">
        <v>211</v>
      </c>
      <c r="B107" s="180" t="s">
        <v>212</v>
      </c>
      <c r="C107" s="187"/>
      <c r="D107" s="178"/>
      <c r="E107" s="183"/>
      <c r="F107" s="187"/>
      <c r="G107" s="178"/>
      <c r="H107" s="183"/>
      <c r="I107" s="187"/>
      <c r="J107" s="178"/>
      <c r="K107" s="183"/>
      <c r="L107" s="187"/>
      <c r="M107" s="178"/>
      <c r="N107" s="183"/>
      <c r="O107" s="187"/>
      <c r="P107" s="178"/>
      <c r="Q107" s="183"/>
      <c r="R107" s="187"/>
      <c r="S107" s="178"/>
      <c r="T107" s="183"/>
      <c r="U107" s="187"/>
      <c r="V107" s="178"/>
      <c r="W107" s="183"/>
      <c r="X107" s="187"/>
      <c r="Y107" s="178"/>
      <c r="Z107" s="183"/>
      <c r="AA107" s="706"/>
      <c r="AB107" s="694"/>
      <c r="AC107" s="694"/>
      <c r="AD107" s="184"/>
      <c r="AE107" s="178"/>
      <c r="AF107" s="179">
        <f>+E107+H107+K107+N107+Q107+T107+W107+Z107</f>
        <v>0</v>
      </c>
    </row>
    <row r="108" spans="1:32" ht="13.5" customHeight="1" x14ac:dyDescent="0.2">
      <c r="A108" s="172" t="s">
        <v>213</v>
      </c>
      <c r="B108" s="208" t="s">
        <v>214</v>
      </c>
      <c r="C108" s="187"/>
      <c r="D108" s="194"/>
      <c r="E108" s="183"/>
      <c r="F108" s="187">
        <v>212</v>
      </c>
      <c r="G108" s="194">
        <f>+[3]Seg.Szolgálat!$Q$113+[3]Seg.Szolgálat!$Q$152</f>
        <v>106</v>
      </c>
      <c r="H108" s="195">
        <f t="shared" si="179"/>
        <v>318</v>
      </c>
      <c r="I108" s="187">
        <v>70</v>
      </c>
      <c r="J108" s="194"/>
      <c r="K108" s="195">
        <f t="shared" si="180"/>
        <v>70</v>
      </c>
      <c r="L108" s="187">
        <v>8</v>
      </c>
      <c r="M108" s="194">
        <f>+[3]Seg.Szolgálat!$Q$81+[3]Seg.Szolgálat!$Q$138</f>
        <v>22</v>
      </c>
      <c r="N108" s="195">
        <f t="shared" ref="N108" si="185">SUM(L108:M108)</f>
        <v>30</v>
      </c>
      <c r="O108" s="187">
        <v>6</v>
      </c>
      <c r="P108" s="194"/>
      <c r="Q108" s="195">
        <f t="shared" ref="Q108" si="186">SUM(O108:P108)</f>
        <v>6</v>
      </c>
      <c r="R108" s="187"/>
      <c r="S108" s="194"/>
      <c r="T108" s="195"/>
      <c r="U108" s="187"/>
      <c r="V108" s="194">
        <f>+[3]Seg.Szolgálat!$Q$21+[3]Seg.Szolgálat!$Q$116</f>
        <v>128</v>
      </c>
      <c r="W108" s="195">
        <f t="shared" si="183"/>
        <v>128</v>
      </c>
      <c r="X108" s="187"/>
      <c r="Y108" s="194"/>
      <c r="Z108" s="195"/>
      <c r="AA108" s="707"/>
      <c r="AB108" s="695"/>
      <c r="AC108" s="695">
        <f t="shared" ref="AC108" si="187">SUM(AA108:AB108)</f>
        <v>0</v>
      </c>
      <c r="AD108" s="196">
        <f>+C108+F108+I108+L108+O108+R108+U108+X108</f>
        <v>296</v>
      </c>
      <c r="AE108" s="194">
        <f>+D108+G108+J108+M108+P108+S108+V108+Y108+AB108</f>
        <v>256</v>
      </c>
      <c r="AF108" s="197">
        <f>+E108+H108+K108+N108+Q108+T108+W108+Z108+AB108</f>
        <v>552</v>
      </c>
    </row>
    <row r="109" spans="1:32" s="254" customFormat="1" ht="13.5" customHeight="1" x14ac:dyDescent="0.2">
      <c r="A109" s="173" t="s">
        <v>130</v>
      </c>
      <c r="B109" s="209" t="s">
        <v>53</v>
      </c>
      <c r="C109" s="252">
        <f t="shared" ref="C109:AE109" si="188">SUM(C102:C108)</f>
        <v>0</v>
      </c>
      <c r="D109" s="240">
        <f t="shared" si="188"/>
        <v>0</v>
      </c>
      <c r="E109" s="253">
        <f t="shared" si="188"/>
        <v>0</v>
      </c>
      <c r="F109" s="252">
        <f t="shared" ref="F109" si="189">SUM(F102:F108)</f>
        <v>1000</v>
      </c>
      <c r="G109" s="240">
        <f t="shared" si="188"/>
        <v>582</v>
      </c>
      <c r="H109" s="253">
        <f t="shared" si="188"/>
        <v>1582</v>
      </c>
      <c r="I109" s="252">
        <f t="shared" si="188"/>
        <v>330</v>
      </c>
      <c r="J109" s="240">
        <f t="shared" si="188"/>
        <v>0</v>
      </c>
      <c r="K109" s="253">
        <f t="shared" si="188"/>
        <v>330</v>
      </c>
      <c r="L109" s="252">
        <f t="shared" ref="L109" si="190">SUM(L102:L108)</f>
        <v>40</v>
      </c>
      <c r="M109" s="240">
        <f t="shared" si="188"/>
        <v>103</v>
      </c>
      <c r="N109" s="253">
        <f t="shared" si="188"/>
        <v>143</v>
      </c>
      <c r="O109" s="252">
        <f t="shared" si="188"/>
        <v>30</v>
      </c>
      <c r="P109" s="240">
        <f t="shared" si="188"/>
        <v>0</v>
      </c>
      <c r="Q109" s="253">
        <f t="shared" si="188"/>
        <v>30</v>
      </c>
      <c r="R109" s="252">
        <f t="shared" ref="R109" si="191">SUM(R102:R108)</f>
        <v>0</v>
      </c>
      <c r="S109" s="240">
        <f t="shared" si="188"/>
        <v>0</v>
      </c>
      <c r="T109" s="253">
        <f t="shared" si="188"/>
        <v>0</v>
      </c>
      <c r="U109" s="252">
        <f t="shared" si="188"/>
        <v>0</v>
      </c>
      <c r="V109" s="240">
        <f t="shared" si="188"/>
        <v>599</v>
      </c>
      <c r="W109" s="253">
        <f t="shared" si="188"/>
        <v>599</v>
      </c>
      <c r="X109" s="252">
        <f t="shared" ref="X109" si="192">SUM(X102:X108)</f>
        <v>0</v>
      </c>
      <c r="Y109" s="240">
        <f t="shared" ref="Y109:AC109" si="193">SUM(Y102:Y108)</f>
        <v>0</v>
      </c>
      <c r="Z109" s="253">
        <f t="shared" si="193"/>
        <v>0</v>
      </c>
      <c r="AA109" s="708"/>
      <c r="AB109" s="696">
        <f t="shared" si="193"/>
        <v>0</v>
      </c>
      <c r="AC109" s="696">
        <f t="shared" si="193"/>
        <v>0</v>
      </c>
      <c r="AD109" s="238">
        <f t="shared" si="188"/>
        <v>1400</v>
      </c>
      <c r="AE109" s="240">
        <f t="shared" si="188"/>
        <v>1284</v>
      </c>
      <c r="AF109" s="241">
        <f>SUM(AF102:AF108)</f>
        <v>2684</v>
      </c>
    </row>
    <row r="110" spans="1:32" ht="13.5" customHeight="1" x14ac:dyDescent="0.2">
      <c r="A110" s="170" t="s">
        <v>215</v>
      </c>
      <c r="B110" s="207" t="s">
        <v>216</v>
      </c>
      <c r="C110" s="187"/>
      <c r="D110" s="186"/>
      <c r="E110" s="183"/>
      <c r="F110" s="187"/>
      <c r="G110" s="186"/>
      <c r="H110" s="188"/>
      <c r="I110" s="187"/>
      <c r="J110" s="186"/>
      <c r="K110" s="188"/>
      <c r="L110" s="187"/>
      <c r="M110" s="186"/>
      <c r="N110" s="188"/>
      <c r="O110" s="187"/>
      <c r="P110" s="186"/>
      <c r="Q110" s="188"/>
      <c r="R110" s="187"/>
      <c r="S110" s="186"/>
      <c r="T110" s="188"/>
      <c r="U110" s="187"/>
      <c r="V110" s="186"/>
      <c r="W110" s="188"/>
      <c r="X110" s="187"/>
      <c r="Y110" s="186"/>
      <c r="Z110" s="188"/>
      <c r="AA110" s="705"/>
      <c r="AB110" s="693"/>
      <c r="AC110" s="693"/>
      <c r="AD110" s="189"/>
      <c r="AE110" s="186"/>
      <c r="AF110" s="190">
        <f>+E110+H110+K110+N110+Q110+T110+W110+Z110</f>
        <v>0</v>
      </c>
    </row>
    <row r="111" spans="1:32" ht="13.5" customHeight="1" x14ac:dyDescent="0.2">
      <c r="A111" s="171" t="s">
        <v>217</v>
      </c>
      <c r="B111" s="180" t="s">
        <v>218</v>
      </c>
      <c r="C111" s="187"/>
      <c r="D111" s="178"/>
      <c r="E111" s="183"/>
      <c r="F111" s="187"/>
      <c r="G111" s="178"/>
      <c r="H111" s="183"/>
      <c r="I111" s="187"/>
      <c r="J111" s="178"/>
      <c r="K111" s="183"/>
      <c r="L111" s="187"/>
      <c r="M111" s="178"/>
      <c r="N111" s="183"/>
      <c r="O111" s="187"/>
      <c r="P111" s="178"/>
      <c r="Q111" s="183"/>
      <c r="R111" s="187"/>
      <c r="S111" s="178"/>
      <c r="T111" s="183"/>
      <c r="U111" s="187"/>
      <c r="V111" s="178"/>
      <c r="W111" s="183"/>
      <c r="X111" s="187"/>
      <c r="Y111" s="178"/>
      <c r="Z111" s="183"/>
      <c r="AA111" s="706"/>
      <c r="AB111" s="694"/>
      <c r="AC111" s="694"/>
      <c r="AD111" s="184"/>
      <c r="AE111" s="178"/>
      <c r="AF111" s="179">
        <f>+E111+H111+K111+N111+Q111+T111+W111+Z111</f>
        <v>0</v>
      </c>
    </row>
    <row r="112" spans="1:32" ht="13.5" customHeight="1" x14ac:dyDescent="0.2">
      <c r="A112" s="171" t="s">
        <v>219</v>
      </c>
      <c r="B112" s="180" t="s">
        <v>220</v>
      </c>
      <c r="C112" s="187"/>
      <c r="D112" s="178"/>
      <c r="E112" s="183"/>
      <c r="F112" s="187"/>
      <c r="G112" s="178"/>
      <c r="H112" s="183"/>
      <c r="I112" s="187"/>
      <c r="J112" s="178"/>
      <c r="K112" s="183"/>
      <c r="L112" s="187"/>
      <c r="M112" s="178"/>
      <c r="N112" s="183"/>
      <c r="O112" s="187"/>
      <c r="P112" s="178"/>
      <c r="Q112" s="183"/>
      <c r="R112" s="187"/>
      <c r="S112" s="178"/>
      <c r="T112" s="183"/>
      <c r="U112" s="187"/>
      <c r="V112" s="178"/>
      <c r="W112" s="183"/>
      <c r="X112" s="187"/>
      <c r="Y112" s="178"/>
      <c r="Z112" s="183"/>
      <c r="AA112" s="706"/>
      <c r="AB112" s="694"/>
      <c r="AC112" s="694"/>
      <c r="AD112" s="184"/>
      <c r="AE112" s="178"/>
      <c r="AF112" s="179">
        <f>+E112+H112+K112+N112+Q112+T112+W112+Z112</f>
        <v>0</v>
      </c>
    </row>
    <row r="113" spans="1:32" ht="13.5" customHeight="1" x14ac:dyDescent="0.2">
      <c r="A113" s="172" t="s">
        <v>221</v>
      </c>
      <c r="B113" s="208" t="s">
        <v>222</v>
      </c>
      <c r="C113" s="187"/>
      <c r="D113" s="194"/>
      <c r="E113" s="183"/>
      <c r="F113" s="187"/>
      <c r="G113" s="194"/>
      <c r="H113" s="195"/>
      <c r="I113" s="187"/>
      <c r="J113" s="194"/>
      <c r="K113" s="195"/>
      <c r="L113" s="187"/>
      <c r="M113" s="194"/>
      <c r="N113" s="195"/>
      <c r="O113" s="187"/>
      <c r="P113" s="194"/>
      <c r="Q113" s="195"/>
      <c r="R113" s="187"/>
      <c r="S113" s="194"/>
      <c r="T113" s="195"/>
      <c r="U113" s="187"/>
      <c r="V113" s="194"/>
      <c r="W113" s="195"/>
      <c r="X113" s="187"/>
      <c r="Y113" s="194"/>
      <c r="Z113" s="195"/>
      <c r="AA113" s="707"/>
      <c r="AB113" s="695"/>
      <c r="AC113" s="695"/>
      <c r="AD113" s="196"/>
      <c r="AE113" s="194"/>
      <c r="AF113" s="197">
        <f>+E113+H113+K113+N113+Q113+T113+W113+Z113</f>
        <v>0</v>
      </c>
    </row>
    <row r="114" spans="1:32" s="254" customFormat="1" ht="13.5" customHeight="1" x14ac:dyDescent="0.2">
      <c r="A114" s="173" t="s">
        <v>131</v>
      </c>
      <c r="B114" s="209" t="s">
        <v>92</v>
      </c>
      <c r="C114" s="252">
        <f t="shared" ref="C114:AF114" si="194">SUM(C110:C113)</f>
        <v>0</v>
      </c>
      <c r="D114" s="240">
        <f t="shared" si="194"/>
        <v>0</v>
      </c>
      <c r="E114" s="253">
        <f t="shared" si="194"/>
        <v>0</v>
      </c>
      <c r="F114" s="252">
        <f t="shared" ref="F114" si="195">SUM(F110:F113)</f>
        <v>0</v>
      </c>
      <c r="G114" s="240">
        <f t="shared" si="194"/>
        <v>0</v>
      </c>
      <c r="H114" s="253">
        <f t="shared" si="194"/>
        <v>0</v>
      </c>
      <c r="I114" s="252">
        <f t="shared" si="194"/>
        <v>0</v>
      </c>
      <c r="J114" s="240">
        <f t="shared" si="194"/>
        <v>0</v>
      </c>
      <c r="K114" s="253">
        <f t="shared" si="194"/>
        <v>0</v>
      </c>
      <c r="L114" s="252">
        <f t="shared" ref="L114" si="196">SUM(L110:L113)</f>
        <v>0</v>
      </c>
      <c r="M114" s="240">
        <f t="shared" si="194"/>
        <v>0</v>
      </c>
      <c r="N114" s="253">
        <f t="shared" si="194"/>
        <v>0</v>
      </c>
      <c r="O114" s="252">
        <f t="shared" si="194"/>
        <v>0</v>
      </c>
      <c r="P114" s="240">
        <f t="shared" si="194"/>
        <v>0</v>
      </c>
      <c r="Q114" s="253">
        <f t="shared" si="194"/>
        <v>0</v>
      </c>
      <c r="R114" s="252">
        <f t="shared" ref="R114" si="197">SUM(R110:R113)</f>
        <v>0</v>
      </c>
      <c r="S114" s="240">
        <f t="shared" si="194"/>
        <v>0</v>
      </c>
      <c r="T114" s="253">
        <f t="shared" si="194"/>
        <v>0</v>
      </c>
      <c r="U114" s="252">
        <f t="shared" si="194"/>
        <v>0</v>
      </c>
      <c r="V114" s="240">
        <f t="shared" si="194"/>
        <v>0</v>
      </c>
      <c r="W114" s="253">
        <f t="shared" si="194"/>
        <v>0</v>
      </c>
      <c r="X114" s="252">
        <f t="shared" ref="X114" si="198">SUM(X110:X113)</f>
        <v>0</v>
      </c>
      <c r="Y114" s="240">
        <f t="shared" ref="Y114:Z114" si="199">SUM(Y110:Y113)</f>
        <v>0</v>
      </c>
      <c r="Z114" s="253">
        <f t="shared" si="199"/>
        <v>0</v>
      </c>
      <c r="AA114" s="708"/>
      <c r="AB114" s="696"/>
      <c r="AC114" s="696"/>
      <c r="AD114" s="238">
        <f t="shared" si="194"/>
        <v>0</v>
      </c>
      <c r="AE114" s="240">
        <f t="shared" si="194"/>
        <v>0</v>
      </c>
      <c r="AF114" s="241">
        <f t="shared" si="194"/>
        <v>0</v>
      </c>
    </row>
    <row r="115" spans="1:32" s="254" customFormat="1" ht="13.5" customHeight="1" x14ac:dyDescent="0.2">
      <c r="A115" s="173" t="s">
        <v>132</v>
      </c>
      <c r="B115" s="209" t="s">
        <v>93</v>
      </c>
      <c r="C115" s="252"/>
      <c r="D115" s="240"/>
      <c r="E115" s="253"/>
      <c r="F115" s="252"/>
      <c r="G115" s="240"/>
      <c r="H115" s="253"/>
      <c r="I115" s="252"/>
      <c r="J115" s="240"/>
      <c r="K115" s="253"/>
      <c r="L115" s="252"/>
      <c r="M115" s="240"/>
      <c r="N115" s="253"/>
      <c r="O115" s="252"/>
      <c r="P115" s="240"/>
      <c r="Q115" s="253"/>
      <c r="R115" s="252"/>
      <c r="S115" s="240"/>
      <c r="T115" s="253"/>
      <c r="U115" s="252"/>
      <c r="V115" s="240"/>
      <c r="W115" s="253"/>
      <c r="X115" s="252"/>
      <c r="Y115" s="240"/>
      <c r="Z115" s="253"/>
      <c r="AA115" s="708"/>
      <c r="AB115" s="696"/>
      <c r="AC115" s="696"/>
      <c r="AD115" s="238"/>
      <c r="AE115" s="240"/>
      <c r="AF115" s="241">
        <f>+E115+H115+K115+N115+Q115+T115+W115+Z115</f>
        <v>0</v>
      </c>
    </row>
    <row r="116" spans="1:32" s="254" customFormat="1" ht="13.5" customHeight="1" x14ac:dyDescent="0.2">
      <c r="A116" s="177" t="s">
        <v>133</v>
      </c>
      <c r="B116" s="209" t="s">
        <v>94</v>
      </c>
      <c r="C116" s="252">
        <f t="shared" ref="C116:AD116" si="200">+C61+C62+C97+C101+C109+C114+C115</f>
        <v>0</v>
      </c>
      <c r="D116" s="240">
        <f t="shared" si="200"/>
        <v>0</v>
      </c>
      <c r="E116" s="253">
        <f t="shared" si="200"/>
        <v>0</v>
      </c>
      <c r="F116" s="252">
        <f t="shared" ref="F116" si="201">+F61+F62+F97+F101+F109+F114+F115</f>
        <v>59548</v>
      </c>
      <c r="G116" s="240">
        <f t="shared" si="200"/>
        <v>3013</v>
      </c>
      <c r="H116" s="253">
        <f t="shared" si="200"/>
        <v>62561</v>
      </c>
      <c r="I116" s="252">
        <f t="shared" si="200"/>
        <v>45898</v>
      </c>
      <c r="J116" s="240">
        <f t="shared" si="200"/>
        <v>-81</v>
      </c>
      <c r="K116" s="253">
        <f t="shared" si="200"/>
        <v>45817</v>
      </c>
      <c r="L116" s="252">
        <f t="shared" ref="L116" si="202">+L61+L62+L97+L101+L109+L114+L115</f>
        <v>38043</v>
      </c>
      <c r="M116" s="240">
        <f t="shared" si="200"/>
        <v>1822</v>
      </c>
      <c r="N116" s="253">
        <f t="shared" si="200"/>
        <v>39865</v>
      </c>
      <c r="O116" s="252">
        <f t="shared" si="200"/>
        <v>29807</v>
      </c>
      <c r="P116" s="240">
        <f t="shared" si="200"/>
        <v>803</v>
      </c>
      <c r="Q116" s="253">
        <f t="shared" si="200"/>
        <v>30610</v>
      </c>
      <c r="R116" s="252">
        <f t="shared" ref="R116" si="203">+R61+R62+R97+R101+R109+R114+R115</f>
        <v>17653</v>
      </c>
      <c r="S116" s="240">
        <f t="shared" si="200"/>
        <v>1086</v>
      </c>
      <c r="T116" s="253">
        <f t="shared" si="200"/>
        <v>18739</v>
      </c>
      <c r="U116" s="252">
        <f t="shared" si="200"/>
        <v>46598</v>
      </c>
      <c r="V116" s="240">
        <f t="shared" si="200"/>
        <v>3915</v>
      </c>
      <c r="W116" s="253">
        <f t="shared" si="200"/>
        <v>50513</v>
      </c>
      <c r="X116" s="252">
        <f t="shared" ref="X116" si="204">+X61+X62+X97+X101+X109+X114+X115</f>
        <v>7841</v>
      </c>
      <c r="Y116" s="240">
        <f t="shared" si="200"/>
        <v>824</v>
      </c>
      <c r="Z116" s="253">
        <f t="shared" si="200"/>
        <v>8665</v>
      </c>
      <c r="AA116" s="708"/>
      <c r="AB116" s="696">
        <f t="shared" si="200"/>
        <v>0</v>
      </c>
      <c r="AC116" s="696">
        <f t="shared" si="200"/>
        <v>0</v>
      </c>
      <c r="AD116" s="238">
        <f t="shared" si="200"/>
        <v>245388</v>
      </c>
      <c r="AE116" s="240">
        <f>+AE61+AE62+AE97+AE101+AE109+AE114+AE115</f>
        <v>11382</v>
      </c>
      <c r="AF116" s="241">
        <f>+AF61+AF62+AF97+AF101+AF109+AF114+AF115</f>
        <v>256770</v>
      </c>
    </row>
    <row r="117" spans="1:32" s="254" customFormat="1" ht="13.5" customHeight="1" thickBot="1" x14ac:dyDescent="0.25">
      <c r="A117" s="212" t="s">
        <v>134</v>
      </c>
      <c r="B117" s="213" t="s">
        <v>95</v>
      </c>
      <c r="C117" s="255"/>
      <c r="D117" s="248"/>
      <c r="E117" s="256"/>
      <c r="F117" s="255"/>
      <c r="G117" s="248"/>
      <c r="H117" s="256"/>
      <c r="I117" s="255"/>
      <c r="J117" s="248"/>
      <c r="K117" s="256"/>
      <c r="L117" s="255"/>
      <c r="M117" s="248"/>
      <c r="N117" s="256"/>
      <c r="O117" s="255"/>
      <c r="P117" s="248"/>
      <c r="Q117" s="256"/>
      <c r="R117" s="255"/>
      <c r="S117" s="248"/>
      <c r="T117" s="256"/>
      <c r="U117" s="255"/>
      <c r="V117" s="248"/>
      <c r="W117" s="256"/>
      <c r="X117" s="255"/>
      <c r="Y117" s="248"/>
      <c r="Z117" s="256"/>
      <c r="AA117" s="715"/>
      <c r="AB117" s="357"/>
      <c r="AC117" s="357"/>
      <c r="AD117" s="247"/>
      <c r="AE117" s="248"/>
      <c r="AF117" s="249">
        <f>+E117+H117+K117+N117+Q117+T117+W117+Z117</f>
        <v>0</v>
      </c>
    </row>
    <row r="118" spans="1:32" s="254" customFormat="1" ht="13.5" customHeight="1" thickBot="1" x14ac:dyDescent="0.25">
      <c r="A118" s="816" t="s">
        <v>231</v>
      </c>
      <c r="B118" s="835"/>
      <c r="C118" s="257">
        <f t="shared" ref="C118:AD118" si="205">+SUM(C116:C117)</f>
        <v>0</v>
      </c>
      <c r="D118" s="244">
        <f t="shared" si="205"/>
        <v>0</v>
      </c>
      <c r="E118" s="258">
        <f t="shared" si="205"/>
        <v>0</v>
      </c>
      <c r="F118" s="257">
        <f t="shared" ref="F118" si="206">+SUM(F116:F117)</f>
        <v>59548</v>
      </c>
      <c r="G118" s="244">
        <f t="shared" si="205"/>
        <v>3013</v>
      </c>
      <c r="H118" s="258">
        <f t="shared" si="205"/>
        <v>62561</v>
      </c>
      <c r="I118" s="257">
        <f t="shared" si="205"/>
        <v>45898</v>
      </c>
      <c r="J118" s="244">
        <f t="shared" si="205"/>
        <v>-81</v>
      </c>
      <c r="K118" s="258">
        <f t="shared" si="205"/>
        <v>45817</v>
      </c>
      <c r="L118" s="257">
        <f t="shared" ref="L118" si="207">+SUM(L116:L117)</f>
        <v>38043</v>
      </c>
      <c r="M118" s="244">
        <f t="shared" si="205"/>
        <v>1822</v>
      </c>
      <c r="N118" s="258">
        <f t="shared" si="205"/>
        <v>39865</v>
      </c>
      <c r="O118" s="257">
        <f t="shared" si="205"/>
        <v>29807</v>
      </c>
      <c r="P118" s="244">
        <f t="shared" si="205"/>
        <v>803</v>
      </c>
      <c r="Q118" s="258">
        <f t="shared" si="205"/>
        <v>30610</v>
      </c>
      <c r="R118" s="257">
        <f t="shared" ref="R118" si="208">+SUM(R116:R117)</f>
        <v>17653</v>
      </c>
      <c r="S118" s="244">
        <f t="shared" si="205"/>
        <v>1086</v>
      </c>
      <c r="T118" s="258">
        <f t="shared" si="205"/>
        <v>18739</v>
      </c>
      <c r="U118" s="257">
        <f t="shared" si="205"/>
        <v>46598</v>
      </c>
      <c r="V118" s="244">
        <f t="shared" si="205"/>
        <v>3915</v>
      </c>
      <c r="W118" s="258">
        <f t="shared" si="205"/>
        <v>50513</v>
      </c>
      <c r="X118" s="257">
        <f t="shared" ref="X118" si="209">+SUM(X116:X117)</f>
        <v>7841</v>
      </c>
      <c r="Y118" s="244">
        <f t="shared" ref="Y118:AC118" si="210">+SUM(Y116:Y117)</f>
        <v>824</v>
      </c>
      <c r="Z118" s="258">
        <f t="shared" si="210"/>
        <v>8665</v>
      </c>
      <c r="AA118" s="716"/>
      <c r="AB118" s="703">
        <f t="shared" si="210"/>
        <v>0</v>
      </c>
      <c r="AC118" s="703">
        <f t="shared" si="210"/>
        <v>0</v>
      </c>
      <c r="AD118" s="243">
        <f t="shared" si="205"/>
        <v>245388</v>
      </c>
      <c r="AE118" s="244">
        <f>+SUM(AE116:AE117)</f>
        <v>11382</v>
      </c>
      <c r="AF118" s="245">
        <f>+SUM(AF116:AF117)</f>
        <v>256770</v>
      </c>
    </row>
    <row r="119" spans="1:32" ht="13.5" customHeight="1" thickBot="1" x14ac:dyDescent="0.25">
      <c r="N119" s="46"/>
      <c r="T119" s="46"/>
      <c r="W119" s="46"/>
      <c r="Z119" s="718"/>
      <c r="AA119" s="711"/>
      <c r="AB119" s="46"/>
      <c r="AC119" s="46"/>
    </row>
    <row r="120" spans="1:32" s="254" customFormat="1" ht="13.5" customHeight="1" thickBot="1" x14ac:dyDescent="0.25">
      <c r="A120" s="814" t="s">
        <v>241</v>
      </c>
      <c r="B120" s="815"/>
      <c r="C120" s="257">
        <f t="shared" ref="C120:AD120" si="211">+C41-C118</f>
        <v>0</v>
      </c>
      <c r="D120" s="244">
        <f t="shared" si="211"/>
        <v>0</v>
      </c>
      <c r="E120" s="258">
        <f t="shared" si="211"/>
        <v>0</v>
      </c>
      <c r="F120" s="257">
        <f t="shared" si="211"/>
        <v>0</v>
      </c>
      <c r="G120" s="244">
        <f t="shared" si="211"/>
        <v>0</v>
      </c>
      <c r="H120" s="258">
        <f t="shared" si="211"/>
        <v>0</v>
      </c>
      <c r="I120" s="257">
        <f t="shared" si="211"/>
        <v>0</v>
      </c>
      <c r="J120" s="244">
        <f t="shared" si="211"/>
        <v>0</v>
      </c>
      <c r="K120" s="258">
        <f t="shared" si="211"/>
        <v>0</v>
      </c>
      <c r="L120" s="257">
        <f t="shared" si="211"/>
        <v>0</v>
      </c>
      <c r="M120" s="244">
        <f t="shared" si="211"/>
        <v>0</v>
      </c>
      <c r="N120" s="258">
        <f t="shared" si="211"/>
        <v>0</v>
      </c>
      <c r="O120" s="257">
        <f t="shared" si="211"/>
        <v>0</v>
      </c>
      <c r="P120" s="244">
        <f t="shared" si="211"/>
        <v>0</v>
      </c>
      <c r="Q120" s="258">
        <f t="shared" si="211"/>
        <v>0</v>
      </c>
      <c r="R120" s="257">
        <f t="shared" si="211"/>
        <v>0</v>
      </c>
      <c r="S120" s="244">
        <f t="shared" si="211"/>
        <v>0</v>
      </c>
      <c r="T120" s="258">
        <f t="shared" si="211"/>
        <v>0</v>
      </c>
      <c r="U120" s="257">
        <f t="shared" si="211"/>
        <v>0</v>
      </c>
      <c r="V120" s="244">
        <f t="shared" si="211"/>
        <v>0</v>
      </c>
      <c r="W120" s="258">
        <f t="shared" si="211"/>
        <v>0</v>
      </c>
      <c r="X120" s="257">
        <f t="shared" si="211"/>
        <v>0</v>
      </c>
      <c r="Y120" s="244">
        <f t="shared" si="211"/>
        <v>0</v>
      </c>
      <c r="Z120" s="258">
        <f t="shared" si="211"/>
        <v>0</v>
      </c>
      <c r="AA120" s="716"/>
      <c r="AB120" s="703">
        <f t="shared" si="211"/>
        <v>0</v>
      </c>
      <c r="AC120" s="703">
        <f t="shared" si="211"/>
        <v>0</v>
      </c>
      <c r="AD120" s="257">
        <f t="shared" si="211"/>
        <v>0</v>
      </c>
      <c r="AE120" s="244">
        <f>+AE41-AE118</f>
        <v>0</v>
      </c>
      <c r="AF120" s="258">
        <f>+AF41-AF118</f>
        <v>0</v>
      </c>
    </row>
    <row r="121" spans="1:32" ht="13.5" customHeight="1" x14ac:dyDescent="0.2"/>
    <row r="122" spans="1:32" ht="13.5" customHeight="1" x14ac:dyDescent="0.2"/>
    <row r="123" spans="1:32" ht="13.5" customHeight="1" x14ac:dyDescent="0.2">
      <c r="B123" s="45" t="s">
        <v>236</v>
      </c>
      <c r="C123" s="262">
        <f>+(C71+C74+C87)*0.27</f>
        <v>0</v>
      </c>
      <c r="F123" s="262">
        <f>+(F71+F74+F87)*0.27</f>
        <v>1418.3100000000002</v>
      </c>
      <c r="I123" s="262">
        <f>+(I71+I74+I87)*0.27</f>
        <v>1034.1000000000001</v>
      </c>
      <c r="J123" s="47"/>
      <c r="K123" s="47"/>
      <c r="L123" s="262">
        <f>+(L71+L74+L87)*0.27</f>
        <v>1006.83</v>
      </c>
      <c r="M123" s="47"/>
      <c r="O123" s="262">
        <f>+(O71+O74+O87)*0.27</f>
        <v>2274.48</v>
      </c>
      <c r="R123" s="262">
        <f>+(R71+R74+R87)*0.27</f>
        <v>1706.94</v>
      </c>
      <c r="S123" s="47"/>
      <c r="U123" s="262">
        <f>+(U71+U74+U87)*0.27</f>
        <v>1487.7</v>
      </c>
      <c r="V123" s="9"/>
      <c r="W123" s="9"/>
      <c r="X123" s="262">
        <f>+(X71+X74+X87)*0.27</f>
        <v>1695.6000000000001</v>
      </c>
      <c r="Y123" s="9"/>
      <c r="Z123" s="721"/>
      <c r="AA123" s="722"/>
      <c r="AB123" s="9"/>
      <c r="AC123" s="9"/>
      <c r="AD123" s="9"/>
      <c r="AE123" s="9"/>
      <c r="AF123" s="9"/>
    </row>
    <row r="124" spans="1:32" ht="13.5" customHeight="1" x14ac:dyDescent="0.2">
      <c r="B124" s="45" t="s">
        <v>235</v>
      </c>
      <c r="C124" s="259">
        <v>543</v>
      </c>
      <c r="D124" s="259"/>
      <c r="E124" s="259"/>
      <c r="F124" s="259">
        <v>566</v>
      </c>
      <c r="G124" s="259"/>
      <c r="H124" s="259"/>
      <c r="I124" s="259">
        <v>436</v>
      </c>
      <c r="J124" s="259"/>
      <c r="K124" s="259"/>
      <c r="L124" s="259">
        <v>824</v>
      </c>
      <c r="M124" s="259"/>
      <c r="N124" s="259"/>
      <c r="O124" s="259">
        <v>678</v>
      </c>
      <c r="P124" s="259"/>
      <c r="Q124" s="259"/>
      <c r="R124" s="259">
        <v>476</v>
      </c>
      <c r="S124" s="259"/>
      <c r="T124" s="259"/>
      <c r="U124" s="361">
        <v>66</v>
      </c>
      <c r="V124" s="361"/>
      <c r="W124" s="361"/>
      <c r="X124" s="361">
        <v>66</v>
      </c>
      <c r="Y124" s="361"/>
      <c r="Z124" s="723"/>
      <c r="AA124" s="724"/>
      <c r="AB124" s="361"/>
      <c r="AC124" s="361"/>
      <c r="AD124" s="361"/>
      <c r="AE124" s="361"/>
      <c r="AF124" s="361"/>
    </row>
    <row r="125" spans="1:32" ht="15" customHeight="1" x14ac:dyDescent="0.2">
      <c r="C125" s="259"/>
      <c r="D125" s="259"/>
      <c r="E125" s="259"/>
      <c r="F125" s="259"/>
      <c r="G125" s="259"/>
      <c r="H125" s="259"/>
      <c r="I125" s="259"/>
      <c r="J125" s="259"/>
      <c r="K125" s="259"/>
      <c r="L125" s="259"/>
      <c r="M125" s="259"/>
      <c r="N125" s="259"/>
      <c r="O125" s="259"/>
      <c r="P125" s="259"/>
      <c r="Q125" s="259"/>
      <c r="R125" s="259"/>
      <c r="S125" s="259"/>
      <c r="T125" s="259"/>
      <c r="U125" s="259"/>
      <c r="V125" s="259"/>
      <c r="W125" s="259"/>
      <c r="X125" s="259"/>
      <c r="Y125" s="259"/>
      <c r="Z125" s="723"/>
      <c r="AA125" s="724"/>
      <c r="AB125" s="259"/>
      <c r="AC125" s="259"/>
      <c r="AD125" s="259"/>
      <c r="AE125" s="259"/>
      <c r="AF125" s="259"/>
    </row>
    <row r="128" spans="1:32" ht="15" customHeight="1" x14ac:dyDescent="0.2">
      <c r="B128" s="45" t="s">
        <v>258</v>
      </c>
      <c r="C128" s="46">
        <v>2602</v>
      </c>
      <c r="E128" s="260"/>
      <c r="W128" s="260"/>
      <c r="AB128" s="260"/>
      <c r="AC128" s="260"/>
    </row>
    <row r="129" spans="2:30" ht="15" customHeight="1" x14ac:dyDescent="0.2">
      <c r="B129" s="45" t="s">
        <v>4</v>
      </c>
      <c r="C129" s="46">
        <v>1</v>
      </c>
      <c r="D129" s="261">
        <f>+C129/$C$136</f>
        <v>0.1</v>
      </c>
      <c r="E129" s="262">
        <f>+$C$128*$D129</f>
        <v>260.2</v>
      </c>
      <c r="F129" s="46">
        <v>260</v>
      </c>
      <c r="U129" s="46">
        <v>0</v>
      </c>
      <c r="V129" s="261">
        <f>+U129/$U$136</f>
        <v>0</v>
      </c>
      <c r="W129" s="262">
        <f>+$V$128*$V129</f>
        <v>0</v>
      </c>
      <c r="X129" s="46">
        <v>0</v>
      </c>
      <c r="Y129" s="261">
        <f>+X129/$U$136</f>
        <v>0</v>
      </c>
      <c r="Z129" s="725">
        <f>+$V$128*$V129</f>
        <v>0</v>
      </c>
      <c r="AA129" s="726"/>
      <c r="AB129" s="262"/>
      <c r="AC129" s="262"/>
    </row>
    <row r="130" spans="2:30" ht="15" customHeight="1" x14ac:dyDescent="0.2">
      <c r="B130" s="45" t="s">
        <v>6</v>
      </c>
      <c r="C130" s="46">
        <v>0</v>
      </c>
      <c r="D130" s="261">
        <f t="shared" ref="D130:D134" si="212">+C130/$C$136</f>
        <v>0</v>
      </c>
      <c r="E130" s="262">
        <f t="shared" ref="E130:E134" si="213">+$C$128*$D130</f>
        <v>0</v>
      </c>
      <c r="U130" s="46">
        <v>0</v>
      </c>
      <c r="V130" s="261">
        <f t="shared" ref="V130:V135" si="214">+U130/$U$136</f>
        <v>0</v>
      </c>
      <c r="W130" s="262">
        <f t="shared" ref="W130:W135" si="215">+$V$128*$V130</f>
        <v>0</v>
      </c>
      <c r="X130" s="46">
        <v>0</v>
      </c>
      <c r="Y130" s="261">
        <f t="shared" ref="Y130:Y135" si="216">+X130/$U$136</f>
        <v>0</v>
      </c>
      <c r="Z130" s="725">
        <f t="shared" ref="Z130:Z135" si="217">+$V$128*$V130</f>
        <v>0</v>
      </c>
      <c r="AA130" s="726"/>
      <c r="AB130" s="262"/>
      <c r="AC130" s="262"/>
    </row>
    <row r="131" spans="2:30" ht="15" customHeight="1" x14ac:dyDescent="0.2">
      <c r="B131" s="45" t="s">
        <v>7</v>
      </c>
      <c r="C131" s="46">
        <v>1</v>
      </c>
      <c r="D131" s="261">
        <f t="shared" si="212"/>
        <v>0.1</v>
      </c>
      <c r="E131" s="262">
        <f t="shared" si="213"/>
        <v>260.2</v>
      </c>
      <c r="F131" s="46">
        <v>260</v>
      </c>
      <c r="U131" s="46">
        <v>0</v>
      </c>
      <c r="V131" s="261">
        <f t="shared" si="214"/>
        <v>0</v>
      </c>
      <c r="W131" s="262">
        <f t="shared" si="215"/>
        <v>0</v>
      </c>
      <c r="X131" s="46">
        <v>0</v>
      </c>
      <c r="Y131" s="261">
        <f t="shared" si="216"/>
        <v>0</v>
      </c>
      <c r="Z131" s="725">
        <f t="shared" si="217"/>
        <v>0</v>
      </c>
      <c r="AA131" s="726"/>
      <c r="AB131" s="262"/>
      <c r="AC131" s="262"/>
    </row>
    <row r="132" spans="2:30" ht="15" customHeight="1" x14ac:dyDescent="0.2">
      <c r="B132" s="45" t="s">
        <v>8</v>
      </c>
      <c r="C132" s="46">
        <v>7</v>
      </c>
      <c r="D132" s="261">
        <f t="shared" si="212"/>
        <v>0.7</v>
      </c>
      <c r="E132" s="262">
        <f t="shared" si="213"/>
        <v>1821.3999999999999</v>
      </c>
      <c r="F132" s="46">
        <v>1822</v>
      </c>
      <c r="U132" s="46">
        <v>3</v>
      </c>
      <c r="V132" s="261">
        <f t="shared" si="214"/>
        <v>0.42857142857142855</v>
      </c>
      <c r="W132" s="262">
        <f t="shared" si="215"/>
        <v>0</v>
      </c>
      <c r="X132" s="46">
        <v>3</v>
      </c>
      <c r="Y132" s="261">
        <f t="shared" si="216"/>
        <v>0.42857142857142855</v>
      </c>
      <c r="Z132" s="725">
        <f t="shared" si="217"/>
        <v>0</v>
      </c>
      <c r="AA132" s="726"/>
      <c r="AB132" s="262"/>
      <c r="AC132" s="262"/>
    </row>
    <row r="133" spans="2:30" ht="15" customHeight="1" x14ac:dyDescent="0.2">
      <c r="B133" s="45" t="s">
        <v>9</v>
      </c>
      <c r="C133" s="46">
        <v>1</v>
      </c>
      <c r="D133" s="261">
        <f t="shared" si="212"/>
        <v>0.1</v>
      </c>
      <c r="E133" s="262">
        <f t="shared" si="213"/>
        <v>260.2</v>
      </c>
      <c r="F133" s="46">
        <v>260</v>
      </c>
      <c r="U133" s="46">
        <v>0</v>
      </c>
      <c r="V133" s="261">
        <f t="shared" si="214"/>
        <v>0</v>
      </c>
      <c r="W133" s="262">
        <f t="shared" si="215"/>
        <v>0</v>
      </c>
      <c r="X133" s="46">
        <v>0</v>
      </c>
      <c r="Y133" s="261">
        <f t="shared" si="216"/>
        <v>0</v>
      </c>
      <c r="Z133" s="725">
        <f t="shared" si="217"/>
        <v>0</v>
      </c>
      <c r="AA133" s="726"/>
      <c r="AB133" s="262"/>
      <c r="AC133" s="262"/>
    </row>
    <row r="134" spans="2:30" ht="15" customHeight="1" x14ac:dyDescent="0.2">
      <c r="B134" s="45" t="s">
        <v>10</v>
      </c>
      <c r="C134" s="46">
        <v>0</v>
      </c>
      <c r="D134" s="261">
        <f t="shared" si="212"/>
        <v>0</v>
      </c>
      <c r="E134" s="262">
        <f t="shared" si="213"/>
        <v>0</v>
      </c>
      <c r="U134" s="46">
        <v>4</v>
      </c>
      <c r="V134" s="261">
        <f t="shared" si="214"/>
        <v>0.5714285714285714</v>
      </c>
      <c r="W134" s="262">
        <f t="shared" si="215"/>
        <v>0</v>
      </c>
      <c r="X134" s="46">
        <v>4</v>
      </c>
      <c r="Y134" s="261">
        <f t="shared" si="216"/>
        <v>0.5714285714285714</v>
      </c>
      <c r="Z134" s="725">
        <f t="shared" si="217"/>
        <v>0</v>
      </c>
      <c r="AA134" s="726"/>
      <c r="AB134" s="262"/>
      <c r="AC134" s="262"/>
    </row>
    <row r="135" spans="2:30" ht="15" customHeight="1" x14ac:dyDescent="0.2">
      <c r="B135" s="45" t="s">
        <v>234</v>
      </c>
      <c r="D135" s="261"/>
      <c r="E135" s="262"/>
      <c r="U135" s="46">
        <v>0</v>
      </c>
      <c r="V135" s="261">
        <f t="shared" si="214"/>
        <v>0</v>
      </c>
      <c r="W135" s="262">
        <f t="shared" si="215"/>
        <v>0</v>
      </c>
      <c r="X135" s="46">
        <v>0</v>
      </c>
      <c r="Y135" s="261">
        <f t="shared" si="216"/>
        <v>0</v>
      </c>
      <c r="Z135" s="725">
        <f t="shared" si="217"/>
        <v>0</v>
      </c>
      <c r="AA135" s="726"/>
      <c r="AB135" s="262"/>
      <c r="AC135" s="262"/>
    </row>
    <row r="136" spans="2:30" ht="15" customHeight="1" x14ac:dyDescent="0.2">
      <c r="C136" s="46">
        <f>SUM(C129:C135)</f>
        <v>10</v>
      </c>
      <c r="D136" s="265">
        <f>SUM(D129:D135)</f>
        <v>0.99999999999999989</v>
      </c>
      <c r="E136" s="262">
        <f>SUM(E129:E135)</f>
        <v>2601.9999999999995</v>
      </c>
      <c r="F136" s="262">
        <f>SUM(F129:F135)</f>
        <v>2602</v>
      </c>
      <c r="U136" s="46">
        <f t="shared" ref="U136:AD136" si="218">SUM(U129:U135)</f>
        <v>7</v>
      </c>
      <c r="V136" s="367">
        <f t="shared" si="218"/>
        <v>1</v>
      </c>
      <c r="W136" s="262">
        <f t="shared" si="218"/>
        <v>0</v>
      </c>
      <c r="X136" s="46">
        <f t="shared" si="218"/>
        <v>7</v>
      </c>
      <c r="Y136" s="367">
        <f t="shared" si="218"/>
        <v>1</v>
      </c>
      <c r="Z136" s="725">
        <f t="shared" si="218"/>
        <v>0</v>
      </c>
      <c r="AA136" s="726"/>
      <c r="AB136" s="262"/>
      <c r="AC136" s="262"/>
      <c r="AD136" s="262">
        <f t="shared" si="218"/>
        <v>0</v>
      </c>
    </row>
    <row r="137" spans="2:30" ht="15" customHeight="1" x14ac:dyDescent="0.2">
      <c r="E137" s="263"/>
    </row>
    <row r="138" spans="2:30" ht="15" customHeight="1" x14ac:dyDescent="0.2">
      <c r="B138" s="45" t="s">
        <v>242</v>
      </c>
      <c r="F138" s="46">
        <v>7894</v>
      </c>
      <c r="I138" s="46">
        <v>5534</v>
      </c>
      <c r="L138" s="46">
        <v>818</v>
      </c>
      <c r="O138" s="46">
        <v>2867</v>
      </c>
    </row>
    <row r="139" spans="2:30" ht="15" customHeight="1" x14ac:dyDescent="0.2">
      <c r="B139" s="48" t="s">
        <v>4</v>
      </c>
      <c r="C139" s="264">
        <v>2744</v>
      </c>
      <c r="D139" s="261">
        <f>+C139/$C$146</f>
        <v>0.14691867002195214</v>
      </c>
      <c r="F139" s="262">
        <f>+$F$138*D139</f>
        <v>1159.7759811532901</v>
      </c>
      <c r="G139" s="46">
        <v>1160</v>
      </c>
      <c r="I139" s="262">
        <f>+$I$138*D139</f>
        <v>813.04791990148317</v>
      </c>
      <c r="J139" s="46">
        <v>813</v>
      </c>
      <c r="L139" s="262">
        <f>+$L$138*D139</f>
        <v>120.17947207795685</v>
      </c>
      <c r="M139" s="46">
        <v>120</v>
      </c>
      <c r="O139" s="262">
        <f>+$O$138*D149</f>
        <v>486.88253496719892</v>
      </c>
      <c r="P139" s="46">
        <v>487</v>
      </c>
      <c r="R139" s="46">
        <v>1732</v>
      </c>
    </row>
    <row r="140" spans="2:30" ht="15" customHeight="1" x14ac:dyDescent="0.2">
      <c r="B140" s="48" t="s">
        <v>6</v>
      </c>
      <c r="C140" s="264">
        <v>1246</v>
      </c>
      <c r="D140" s="261">
        <f t="shared" ref="D140:D145" si="219">+C140/$C$146</f>
        <v>6.671306955078439E-2</v>
      </c>
      <c r="F140" s="262">
        <f t="shared" ref="F140:F145" si="220">+$F$138*D140</f>
        <v>526.63297103389198</v>
      </c>
      <c r="G140" s="46">
        <v>527</v>
      </c>
      <c r="I140" s="262">
        <f t="shared" ref="I140:I145" si="221">+$I$138*D140</f>
        <v>369.19012689404082</v>
      </c>
      <c r="J140" s="46">
        <v>369</v>
      </c>
      <c r="L140" s="262">
        <f t="shared" ref="L140:L145" si="222">+$L$138*D140</f>
        <v>54.571290892541633</v>
      </c>
      <c r="M140" s="46">
        <v>55</v>
      </c>
      <c r="O140" s="262">
        <f t="shared" ref="O140:O144" si="223">+$O$138*D150</f>
        <v>221.08441638816686</v>
      </c>
      <c r="P140" s="46">
        <v>221</v>
      </c>
    </row>
    <row r="141" spans="2:30" ht="15" customHeight="1" x14ac:dyDescent="0.2">
      <c r="B141" s="48" t="s">
        <v>7</v>
      </c>
      <c r="C141" s="264">
        <v>1075</v>
      </c>
      <c r="D141" s="261">
        <f t="shared" si="219"/>
        <v>5.7557423569095677E-2</v>
      </c>
      <c r="F141" s="262">
        <f t="shared" si="220"/>
        <v>454.35830165444128</v>
      </c>
      <c r="G141" s="46">
        <v>454</v>
      </c>
      <c r="I141" s="262">
        <f t="shared" si="221"/>
        <v>318.52278203137547</v>
      </c>
      <c r="J141" s="46">
        <v>319</v>
      </c>
      <c r="L141" s="262">
        <f t="shared" si="222"/>
        <v>47.08197247952026</v>
      </c>
      <c r="M141" s="46">
        <v>47</v>
      </c>
      <c r="O141" s="262">
        <f t="shared" si="223"/>
        <v>190.74297561579402</v>
      </c>
      <c r="P141" s="46">
        <v>191</v>
      </c>
    </row>
    <row r="142" spans="2:30" ht="15" customHeight="1" x14ac:dyDescent="0.2">
      <c r="B142" s="48" t="s">
        <v>8</v>
      </c>
      <c r="C142" s="264">
        <v>5668</v>
      </c>
      <c r="D142" s="261">
        <f t="shared" si="219"/>
        <v>0.30347486212989239</v>
      </c>
      <c r="F142" s="262">
        <f t="shared" si="220"/>
        <v>2395.6305616533705</v>
      </c>
      <c r="G142" s="46">
        <v>2395</v>
      </c>
      <c r="I142" s="262">
        <f t="shared" si="221"/>
        <v>1679.4298870268244</v>
      </c>
      <c r="J142" s="46">
        <v>1679</v>
      </c>
      <c r="L142" s="262">
        <f t="shared" si="222"/>
        <v>248.24243722225197</v>
      </c>
      <c r="M142" s="46">
        <v>248</v>
      </c>
      <c r="O142" s="262">
        <f t="shared" si="223"/>
        <v>1005.7034286421588</v>
      </c>
      <c r="P142" s="46">
        <v>1005</v>
      </c>
    </row>
    <row r="143" spans="2:30" ht="15" customHeight="1" x14ac:dyDescent="0.2">
      <c r="B143" s="48" t="s">
        <v>9</v>
      </c>
      <c r="C143" s="264">
        <v>3398</v>
      </c>
      <c r="D143" s="261">
        <f t="shared" si="219"/>
        <v>0.18193500026770895</v>
      </c>
      <c r="F143" s="262">
        <f t="shared" si="220"/>
        <v>1436.1948921132944</v>
      </c>
      <c r="G143" s="46">
        <v>1436</v>
      </c>
      <c r="I143" s="262">
        <f t="shared" si="221"/>
        <v>1006.8282914815013</v>
      </c>
      <c r="J143" s="46">
        <v>1007</v>
      </c>
      <c r="L143" s="262">
        <f t="shared" si="222"/>
        <v>148.82283021898593</v>
      </c>
      <c r="M143" s="46">
        <v>149</v>
      </c>
      <c r="O143" s="262">
        <f t="shared" si="223"/>
        <v>602.92523827206332</v>
      </c>
      <c r="P143" s="46">
        <v>603</v>
      </c>
    </row>
    <row r="144" spans="2:30" ht="15" customHeight="1" x14ac:dyDescent="0.2">
      <c r="B144" s="48" t="s">
        <v>10</v>
      </c>
      <c r="C144" s="264">
        <v>2027</v>
      </c>
      <c r="D144" s="261">
        <f t="shared" si="219"/>
        <v>0.10852920704609947</v>
      </c>
      <c r="E144" s="9"/>
      <c r="F144" s="262">
        <f t="shared" si="220"/>
        <v>856.72956042190924</v>
      </c>
      <c r="G144" s="46">
        <v>857</v>
      </c>
      <c r="I144" s="262">
        <f t="shared" si="221"/>
        <v>600.60063179311453</v>
      </c>
      <c r="J144" s="46">
        <v>601</v>
      </c>
      <c r="L144" s="262">
        <f t="shared" si="222"/>
        <v>88.776891363709368</v>
      </c>
      <c r="M144" s="46">
        <v>89</v>
      </c>
      <c r="O144" s="262">
        <f t="shared" si="223"/>
        <v>359.66140611461816</v>
      </c>
      <c r="P144" s="46">
        <v>360</v>
      </c>
    </row>
    <row r="145" spans="2:16" ht="15" customHeight="1" x14ac:dyDescent="0.2">
      <c r="B145" s="48" t="s">
        <v>234</v>
      </c>
      <c r="C145" s="264">
        <v>2519</v>
      </c>
      <c r="D145" s="261">
        <f t="shared" si="219"/>
        <v>0.13487176741446699</v>
      </c>
      <c r="E145" s="9"/>
      <c r="F145" s="262">
        <f t="shared" si="220"/>
        <v>1064.6777319698024</v>
      </c>
      <c r="G145" s="46">
        <v>1065</v>
      </c>
      <c r="I145" s="262">
        <f t="shared" si="221"/>
        <v>746.38036087166029</v>
      </c>
      <c r="J145" s="46">
        <v>746</v>
      </c>
      <c r="L145" s="262">
        <f t="shared" si="222"/>
        <v>110.32510574503399</v>
      </c>
      <c r="M145" s="46">
        <v>110</v>
      </c>
      <c r="O145" s="262"/>
    </row>
    <row r="146" spans="2:16" ht="15" customHeight="1" x14ac:dyDescent="0.2">
      <c r="B146" s="48"/>
      <c r="C146" s="36">
        <f>SUM(C139:C145)</f>
        <v>18677</v>
      </c>
      <c r="D146" s="265">
        <f>SUM(D139:D145)</f>
        <v>1</v>
      </c>
      <c r="E146" s="9"/>
      <c r="F146" s="262">
        <f>SUM(F139:F145)</f>
        <v>7893.9999999999991</v>
      </c>
      <c r="G146" s="262">
        <f>SUM(G139:G145)</f>
        <v>7894</v>
      </c>
      <c r="I146" s="262">
        <f>SUM(I139:I145)</f>
        <v>5534</v>
      </c>
      <c r="J146" s="262">
        <f>SUM(J139:J145)</f>
        <v>5534</v>
      </c>
      <c r="L146" s="262">
        <f>SUM(L139:L145)</f>
        <v>818</v>
      </c>
      <c r="M146" s="262">
        <f>SUM(M139:M145)</f>
        <v>818</v>
      </c>
      <c r="O146" s="262">
        <f>SUM(O139:O145)</f>
        <v>2867</v>
      </c>
      <c r="P146" s="262">
        <f>SUM(P139:P145)</f>
        <v>2867</v>
      </c>
    </row>
    <row r="148" spans="2:16" ht="15" customHeight="1" x14ac:dyDescent="0.2">
      <c r="B148" s="45" t="s">
        <v>242</v>
      </c>
    </row>
    <row r="149" spans="2:16" ht="15" customHeight="1" x14ac:dyDescent="0.2">
      <c r="B149" s="48" t="s">
        <v>4</v>
      </c>
      <c r="C149" s="264">
        <v>2744</v>
      </c>
      <c r="D149" s="261">
        <f>+C149/$C$155</f>
        <v>0.16982299789577918</v>
      </c>
    </row>
    <row r="150" spans="2:16" ht="15" customHeight="1" x14ac:dyDescent="0.2">
      <c r="B150" s="48" t="s">
        <v>6</v>
      </c>
      <c r="C150" s="264">
        <v>1246</v>
      </c>
      <c r="D150" s="261">
        <f t="shared" ref="D150:D154" si="224">+C150/$C$155</f>
        <v>7.7113504146552797E-2</v>
      </c>
      <c r="F150" s="362"/>
      <c r="G150" s="362"/>
    </row>
    <row r="151" spans="2:16" ht="15" customHeight="1" x14ac:dyDescent="0.2">
      <c r="B151" s="48" t="s">
        <v>7</v>
      </c>
      <c r="C151" s="264">
        <v>1075</v>
      </c>
      <c r="D151" s="261">
        <f t="shared" si="224"/>
        <v>6.6530511201881415E-2</v>
      </c>
      <c r="F151" s="363"/>
      <c r="G151" s="363"/>
    </row>
    <row r="152" spans="2:16" ht="15" customHeight="1" x14ac:dyDescent="0.2">
      <c r="B152" s="48" t="s">
        <v>8</v>
      </c>
      <c r="C152" s="264">
        <v>5668</v>
      </c>
      <c r="D152" s="261">
        <f t="shared" si="224"/>
        <v>0.35078598836489666</v>
      </c>
      <c r="F152" s="362"/>
      <c r="G152" s="362"/>
    </row>
    <row r="153" spans="2:16" ht="15" customHeight="1" x14ac:dyDescent="0.2">
      <c r="B153" s="48" t="s">
        <v>9</v>
      </c>
      <c r="C153" s="264">
        <v>3398</v>
      </c>
      <c r="D153" s="261">
        <f t="shared" si="224"/>
        <v>0.21029830424557494</v>
      </c>
      <c r="F153" s="363"/>
      <c r="G153" s="363"/>
    </row>
    <row r="154" spans="2:16" ht="15" customHeight="1" x14ac:dyDescent="0.2">
      <c r="B154" s="48" t="s">
        <v>10</v>
      </c>
      <c r="C154" s="264">
        <v>2027</v>
      </c>
      <c r="D154" s="261">
        <f t="shared" si="224"/>
        <v>0.12544869414531501</v>
      </c>
      <c r="F154" s="362"/>
      <c r="G154" s="362"/>
    </row>
    <row r="155" spans="2:16" ht="15" customHeight="1" x14ac:dyDescent="0.2">
      <c r="B155" s="48"/>
      <c r="C155" s="36">
        <f>SUM(C149:C154)</f>
        <v>16158</v>
      </c>
      <c r="D155" s="265">
        <f>SUM(D149:D154)</f>
        <v>1</v>
      </c>
      <c r="F155" s="363"/>
      <c r="G155" s="363"/>
    </row>
    <row r="156" spans="2:16" ht="15" customHeight="1" x14ac:dyDescent="0.2">
      <c r="F156" s="362"/>
      <c r="G156" s="362"/>
    </row>
    <row r="157" spans="2:16" ht="15" customHeight="1" x14ac:dyDescent="0.2">
      <c r="F157" s="363"/>
      <c r="G157" s="363"/>
    </row>
    <row r="158" spans="2:16" ht="15" customHeight="1" x14ac:dyDescent="0.2">
      <c r="F158" s="362"/>
      <c r="G158" s="362"/>
    </row>
    <row r="159" spans="2:16" ht="15" customHeight="1" x14ac:dyDescent="0.2">
      <c r="F159" s="363"/>
      <c r="G159" s="363"/>
    </row>
    <row r="160" spans="2:16" ht="15" customHeight="1" x14ac:dyDescent="0.2">
      <c r="F160" s="362"/>
      <c r="G160" s="362"/>
    </row>
    <row r="161" spans="6:7" ht="15" customHeight="1" x14ac:dyDescent="0.2">
      <c r="F161" s="363"/>
      <c r="G161" s="363"/>
    </row>
    <row r="162" spans="6:7" ht="15" customHeight="1" x14ac:dyDescent="0.2">
      <c r="F162" s="362"/>
      <c r="G162" s="362"/>
    </row>
    <row r="163" spans="6:7" ht="15" customHeight="1" x14ac:dyDescent="0.2">
      <c r="F163" s="363"/>
      <c r="G163" s="363"/>
    </row>
    <row r="164" spans="6:7" ht="15" customHeight="1" x14ac:dyDescent="0.2">
      <c r="F164" s="362"/>
      <c r="G164" s="362"/>
    </row>
  </sheetData>
  <mergeCells count="15">
    <mergeCell ref="A120:B120"/>
    <mergeCell ref="A118:B118"/>
    <mergeCell ref="O1:Q1"/>
    <mergeCell ref="I1:K1"/>
    <mergeCell ref="AD1:AF1"/>
    <mergeCell ref="R1:T1"/>
    <mergeCell ref="U1:W1"/>
    <mergeCell ref="L1:N1"/>
    <mergeCell ref="A1:A2"/>
    <mergeCell ref="B1:B2"/>
    <mergeCell ref="A41:B41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36" orientation="landscape" r:id="rId1"/>
  <headerFooter alignWithMargins="0">
    <oddHeader>&amp;L&amp;"Times New Roman,Félkövér"&amp;13Szent László Völgye TKT&amp;C&amp;"Times New Roman,Félkövér"&amp;16 2023.ÉVI IV. KÖLTSÉGVETÉS MÓDOSÍTÁS&amp;R3.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12"/>
  <sheetViews>
    <sheetView topLeftCell="A10" zoomScale="90" zoomScaleNormal="90" zoomScaleSheetLayoutView="85" workbookViewId="0">
      <selection activeCell="J29" sqref="J29:J33"/>
    </sheetView>
  </sheetViews>
  <sheetFormatPr defaultColWidth="8.85546875" defaultRowHeight="15" x14ac:dyDescent="0.2"/>
  <cols>
    <col min="1" max="1" width="64.7109375" style="82" customWidth="1"/>
    <col min="2" max="2" width="12.7109375" style="83" customWidth="1"/>
    <col min="3" max="3" width="12.28515625" style="84" customWidth="1"/>
    <col min="4" max="4" width="12.7109375" style="66" customWidth="1"/>
    <col min="5" max="5" width="13.140625" style="66" customWidth="1"/>
    <col min="6" max="6" width="11" style="66" customWidth="1"/>
    <col min="7" max="7" width="14" style="66" customWidth="1"/>
    <col min="8" max="9" width="15.7109375" style="66" customWidth="1"/>
    <col min="10" max="10" width="12.5703125" style="66" customWidth="1"/>
    <col min="11" max="11" width="13.85546875" style="100" bestFit="1" customWidth="1"/>
    <col min="12" max="12" width="11.7109375" style="67" customWidth="1"/>
    <col min="13" max="13" width="12.85546875" style="67" customWidth="1"/>
    <col min="14" max="16384" width="8.85546875" style="66"/>
  </cols>
  <sheetData>
    <row r="1" spans="1:9" ht="38.450000000000003" customHeight="1" x14ac:dyDescent="0.2">
      <c r="A1" s="137"/>
      <c r="B1" s="483" t="s">
        <v>397</v>
      </c>
      <c r="C1" s="481" t="s">
        <v>378</v>
      </c>
      <c r="D1" s="483" t="s">
        <v>403</v>
      </c>
      <c r="E1" s="65"/>
      <c r="F1" s="65"/>
      <c r="G1" s="489"/>
      <c r="H1" s="489"/>
      <c r="I1" s="639"/>
    </row>
    <row r="2" spans="1:9" ht="28.5" customHeight="1" x14ac:dyDescent="0.2">
      <c r="A2" s="136" t="s">
        <v>45</v>
      </c>
      <c r="B2" s="492"/>
      <c r="C2" s="482"/>
      <c r="D2" s="509"/>
      <c r="E2" s="68"/>
      <c r="F2" s="68" t="s">
        <v>283</v>
      </c>
      <c r="G2" s="68" t="s">
        <v>285</v>
      </c>
      <c r="H2" s="68" t="s">
        <v>284</v>
      </c>
      <c r="I2" s="68"/>
    </row>
    <row r="3" spans="1:9" x14ac:dyDescent="0.2">
      <c r="A3" s="552" t="s">
        <v>291</v>
      </c>
      <c r="B3" s="73">
        <v>25644700</v>
      </c>
      <c r="C3" s="87"/>
      <c r="D3" s="484">
        <f>SUM(B3:C3)</f>
        <v>25644700</v>
      </c>
      <c r="E3" s="70"/>
      <c r="F3" s="70">
        <v>25645</v>
      </c>
      <c r="G3" s="70"/>
      <c r="H3" s="70">
        <f>F3+G3</f>
        <v>25645</v>
      </c>
      <c r="I3" s="70"/>
    </row>
    <row r="4" spans="1:9" x14ac:dyDescent="0.2">
      <c r="A4" s="74" t="s">
        <v>292</v>
      </c>
      <c r="B4" s="73">
        <v>21313468</v>
      </c>
      <c r="C4" s="87"/>
      <c r="D4" s="484">
        <f t="shared" ref="D4:D12" si="0">SUM(B4:C4)</f>
        <v>21313468</v>
      </c>
      <c r="E4" s="70"/>
      <c r="F4" s="70">
        <v>21314</v>
      </c>
      <c r="G4" s="70"/>
      <c r="H4" s="70">
        <f t="shared" ref="H4:H12" si="1">F4+G4</f>
        <v>21314</v>
      </c>
      <c r="I4" s="70"/>
    </row>
    <row r="5" spans="1:9" x14ac:dyDescent="0.2">
      <c r="A5" s="74" t="s">
        <v>314</v>
      </c>
      <c r="B5" s="73">
        <v>12048904</v>
      </c>
      <c r="C5" s="87"/>
      <c r="D5" s="484">
        <f t="shared" si="0"/>
        <v>12048904</v>
      </c>
      <c r="E5" s="70"/>
      <c r="F5" s="70">
        <v>12049</v>
      </c>
      <c r="G5" s="70"/>
      <c r="H5" s="70">
        <f t="shared" si="1"/>
        <v>12049</v>
      </c>
      <c r="I5" s="70"/>
    </row>
    <row r="6" spans="1:9" x14ac:dyDescent="0.2">
      <c r="A6" s="74" t="s">
        <v>293</v>
      </c>
      <c r="B6" s="73">
        <v>2029750</v>
      </c>
      <c r="C6" s="87">
        <v>81190</v>
      </c>
      <c r="D6" s="484">
        <f t="shared" si="0"/>
        <v>2110940</v>
      </c>
      <c r="E6" s="70"/>
      <c r="F6" s="70">
        <v>2030</v>
      </c>
      <c r="G6" s="70">
        <v>81</v>
      </c>
      <c r="H6" s="70">
        <f t="shared" si="1"/>
        <v>2111</v>
      </c>
      <c r="I6" s="70"/>
    </row>
    <row r="7" spans="1:9" x14ac:dyDescent="0.2">
      <c r="A7" s="72" t="s">
        <v>299</v>
      </c>
      <c r="B7" s="73">
        <v>0</v>
      </c>
      <c r="C7" s="87"/>
      <c r="D7" s="484">
        <f t="shared" si="0"/>
        <v>0</v>
      </c>
      <c r="E7" s="70"/>
      <c r="F7" s="70">
        <v>0</v>
      </c>
      <c r="G7" s="70"/>
      <c r="H7" s="70">
        <f t="shared" si="1"/>
        <v>0</v>
      </c>
      <c r="I7" s="70"/>
    </row>
    <row r="8" spans="1:9" x14ac:dyDescent="0.2">
      <c r="A8" s="72" t="s">
        <v>300</v>
      </c>
      <c r="B8" s="73">
        <v>30104000</v>
      </c>
      <c r="C8" s="87">
        <v>-1806240</v>
      </c>
      <c r="D8" s="484">
        <f t="shared" si="0"/>
        <v>28297760</v>
      </c>
      <c r="E8" s="70"/>
      <c r="F8" s="70">
        <v>30104</v>
      </c>
      <c r="G8" s="70">
        <v>-1806</v>
      </c>
      <c r="H8" s="70">
        <f t="shared" si="1"/>
        <v>28298</v>
      </c>
      <c r="I8" s="70"/>
    </row>
    <row r="9" spans="1:9" x14ac:dyDescent="0.2">
      <c r="A9" s="74" t="s">
        <v>301</v>
      </c>
      <c r="B9" s="73">
        <f t="shared" ref="B9" si="2">+E48</f>
        <v>0</v>
      </c>
      <c r="C9" s="87"/>
      <c r="D9" s="484">
        <f t="shared" si="0"/>
        <v>0</v>
      </c>
      <c r="E9" s="70"/>
      <c r="F9" s="70">
        <f>+'[4]4.SZ.TÁBL. SZOCIÁLIS NORMATÍVA'!$E9</f>
        <v>0</v>
      </c>
      <c r="G9" s="70"/>
      <c r="H9" s="70">
        <f t="shared" si="1"/>
        <v>0</v>
      </c>
      <c r="I9" s="70"/>
    </row>
    <row r="10" spans="1:9" x14ac:dyDescent="0.2">
      <c r="A10" s="74" t="s">
        <v>389</v>
      </c>
      <c r="B10" s="73">
        <v>5142300</v>
      </c>
      <c r="C10" s="87"/>
      <c r="D10" s="484">
        <f t="shared" si="0"/>
        <v>5142300</v>
      </c>
      <c r="E10" s="70"/>
      <c r="F10" s="70">
        <v>5142</v>
      </c>
      <c r="G10" s="70"/>
      <c r="H10" s="70">
        <f t="shared" si="1"/>
        <v>5142</v>
      </c>
      <c r="I10" s="70"/>
    </row>
    <row r="11" spans="1:9" x14ac:dyDescent="0.2">
      <c r="A11" s="553" t="s">
        <v>302</v>
      </c>
      <c r="B11" s="73">
        <v>28934400</v>
      </c>
      <c r="C11" s="87"/>
      <c r="D11" s="484">
        <f t="shared" si="0"/>
        <v>28934400</v>
      </c>
      <c r="E11" s="70"/>
      <c r="F11" s="70">
        <v>28934</v>
      </c>
      <c r="G11" s="70"/>
      <c r="H11" s="70">
        <f t="shared" si="1"/>
        <v>28934</v>
      </c>
      <c r="I11" s="70"/>
    </row>
    <row r="12" spans="1:9" ht="15.75" thickBot="1" x14ac:dyDescent="0.25">
      <c r="A12" s="791" t="s">
        <v>294</v>
      </c>
      <c r="B12" s="669">
        <v>14253000</v>
      </c>
      <c r="C12" s="62"/>
      <c r="D12" s="512">
        <f t="shared" si="0"/>
        <v>14253000</v>
      </c>
      <c r="E12" s="70"/>
      <c r="F12" s="70">
        <v>14253</v>
      </c>
      <c r="G12" s="70"/>
      <c r="H12" s="70">
        <f t="shared" si="1"/>
        <v>14253</v>
      </c>
      <c r="I12" s="70"/>
    </row>
    <row r="13" spans="1:9" ht="15.75" thickBot="1" x14ac:dyDescent="0.25">
      <c r="A13" s="81" t="s">
        <v>46</v>
      </c>
      <c r="B13" s="493">
        <f>SUM(B3:B12)</f>
        <v>139470522</v>
      </c>
      <c r="C13" s="795">
        <f>SUM(C3:C12)</f>
        <v>-1725050</v>
      </c>
      <c r="D13" s="513">
        <f>SUM(D3:D12)</f>
        <v>137745472</v>
      </c>
      <c r="E13" s="78"/>
      <c r="F13" s="78">
        <f>SUM(F3:F12)</f>
        <v>139471</v>
      </c>
      <c r="G13" s="78">
        <f>SUM(G3:G12)</f>
        <v>-1725</v>
      </c>
      <c r="H13" s="78">
        <f t="shared" ref="H13" si="3">SUM(H3:H12)</f>
        <v>137746</v>
      </c>
      <c r="I13" s="78"/>
    </row>
    <row r="14" spans="1:9" x14ac:dyDescent="0.2">
      <c r="A14" s="796"/>
      <c r="B14" s="797"/>
      <c r="C14" s="798"/>
      <c r="D14" s="799"/>
      <c r="E14" s="78"/>
      <c r="F14" s="78"/>
      <c r="G14" s="78"/>
      <c r="H14" s="78"/>
      <c r="I14" s="78"/>
    </row>
    <row r="15" spans="1:9" x14ac:dyDescent="0.2">
      <c r="A15" s="800" t="s">
        <v>408</v>
      </c>
      <c r="B15" s="801"/>
      <c r="C15" s="802"/>
      <c r="D15" s="803"/>
      <c r="E15" s="78"/>
      <c r="F15" s="78"/>
      <c r="G15" s="78"/>
      <c r="H15" s="78"/>
      <c r="I15" s="78"/>
    </row>
    <row r="16" spans="1:9" ht="15.75" thickBot="1" x14ac:dyDescent="0.25">
      <c r="A16" s="553" t="s">
        <v>302</v>
      </c>
      <c r="B16" s="669">
        <v>1808400</v>
      </c>
      <c r="C16" s="804"/>
      <c r="D16" s="512">
        <f t="shared" ref="D16" si="4">SUM(B16:C16)</f>
        <v>1808400</v>
      </c>
      <c r="E16" s="78"/>
      <c r="F16" s="70">
        <v>1808</v>
      </c>
      <c r="G16" s="78"/>
      <c r="H16" s="70">
        <f t="shared" ref="H16" si="5">F16+G16</f>
        <v>1808</v>
      </c>
      <c r="I16" s="78"/>
    </row>
    <row r="17" spans="1:13" ht="15.75" thickBot="1" x14ac:dyDescent="0.25">
      <c r="A17" s="81" t="s">
        <v>408</v>
      </c>
      <c r="B17" s="493">
        <f>SUM(B16)</f>
        <v>1808400</v>
      </c>
      <c r="C17" s="493">
        <f t="shared" ref="C17:D17" si="6">SUM(C16)</f>
        <v>0</v>
      </c>
      <c r="D17" s="493">
        <f t="shared" si="6"/>
        <v>1808400</v>
      </c>
      <c r="E17" s="78"/>
      <c r="F17" s="78">
        <f>SUM(F16)</f>
        <v>1808</v>
      </c>
      <c r="G17" s="78">
        <f t="shared" ref="G17:H17" si="7">SUM(G16)</f>
        <v>0</v>
      </c>
      <c r="H17" s="78">
        <f t="shared" si="7"/>
        <v>1808</v>
      </c>
      <c r="I17" s="78"/>
    </row>
    <row r="18" spans="1:13" x14ac:dyDescent="0.2">
      <c r="A18" s="792"/>
      <c r="B18" s="793"/>
      <c r="C18" s="554"/>
      <c r="D18" s="794"/>
      <c r="E18" s="78"/>
      <c r="F18" s="78"/>
      <c r="G18" s="78"/>
      <c r="H18" s="78"/>
      <c r="I18" s="78"/>
    </row>
    <row r="19" spans="1:13" x14ac:dyDescent="0.2">
      <c r="A19" s="72" t="s">
        <v>303</v>
      </c>
      <c r="B19" s="73">
        <v>3686400</v>
      </c>
      <c r="C19" s="92"/>
      <c r="D19" s="511">
        <f t="shared" ref="D19:D24" si="8">SUM(B19:C19)</f>
        <v>3686400</v>
      </c>
      <c r="E19" s="70"/>
      <c r="F19" s="70">
        <v>3686</v>
      </c>
      <c r="G19" s="70"/>
      <c r="H19" s="70">
        <f>F19+G19</f>
        <v>3686</v>
      </c>
      <c r="I19" s="70"/>
      <c r="J19" s="70"/>
      <c r="K19" s="79"/>
      <c r="M19" s="66"/>
    </row>
    <row r="20" spans="1:13" x14ac:dyDescent="0.2">
      <c r="A20" s="72" t="s">
        <v>298</v>
      </c>
      <c r="B20" s="73">
        <v>5762852</v>
      </c>
      <c r="C20" s="92"/>
      <c r="D20" s="484">
        <f t="shared" si="8"/>
        <v>5762852</v>
      </c>
      <c r="E20" s="70"/>
      <c r="F20" s="70">
        <v>5763</v>
      </c>
      <c r="G20" s="70"/>
      <c r="H20" s="70">
        <f t="shared" ref="H20:H25" si="9">F20+G20</f>
        <v>5763</v>
      </c>
      <c r="I20" s="70"/>
      <c r="J20" s="70"/>
      <c r="K20" s="79"/>
      <c r="M20" s="66"/>
    </row>
    <row r="21" spans="1:13" x14ac:dyDescent="0.2">
      <c r="A21" s="72" t="s">
        <v>281</v>
      </c>
      <c r="B21" s="73">
        <v>4804000</v>
      </c>
      <c r="C21" s="92">
        <v>-288240</v>
      </c>
      <c r="D21" s="484">
        <f t="shared" si="8"/>
        <v>4515760</v>
      </c>
      <c r="E21" s="70"/>
      <c r="F21" s="70">
        <v>4804</v>
      </c>
      <c r="G21" s="70">
        <v>-289</v>
      </c>
      <c r="H21" s="70">
        <f t="shared" si="9"/>
        <v>4515</v>
      </c>
      <c r="I21" s="70"/>
      <c r="J21" s="70"/>
      <c r="K21" s="79"/>
      <c r="M21" s="66"/>
    </row>
    <row r="22" spans="1:13" x14ac:dyDescent="0.2">
      <c r="A22" s="72" t="s">
        <v>297</v>
      </c>
      <c r="B22" s="73">
        <v>3995300</v>
      </c>
      <c r="C22" s="92"/>
      <c r="D22" s="484">
        <f t="shared" si="8"/>
        <v>3995300</v>
      </c>
      <c r="E22" s="70"/>
      <c r="F22" s="70">
        <v>3995</v>
      </c>
      <c r="G22" s="70"/>
      <c r="H22" s="70">
        <f t="shared" si="9"/>
        <v>3995</v>
      </c>
      <c r="I22" s="70"/>
      <c r="J22" s="70"/>
      <c r="K22" s="79"/>
      <c r="M22" s="66"/>
    </row>
    <row r="23" spans="1:13" x14ac:dyDescent="0.2">
      <c r="A23" s="72" t="s">
        <v>346</v>
      </c>
      <c r="B23" s="73">
        <v>1353000</v>
      </c>
      <c r="C23" s="92"/>
      <c r="D23" s="484">
        <f t="shared" si="8"/>
        <v>1353000</v>
      </c>
      <c r="E23" s="70"/>
      <c r="F23" s="70">
        <v>1353</v>
      </c>
      <c r="G23" s="70"/>
      <c r="H23" s="70">
        <f t="shared" si="9"/>
        <v>1353</v>
      </c>
      <c r="I23" s="70"/>
      <c r="J23" s="70"/>
      <c r="K23" s="79"/>
      <c r="M23" s="66"/>
    </row>
    <row r="24" spans="1:13" x14ac:dyDescent="0.2">
      <c r="A24" s="494" t="s">
        <v>387</v>
      </c>
      <c r="B24" s="73">
        <v>469900</v>
      </c>
      <c r="C24" s="97"/>
      <c r="D24" s="512">
        <f t="shared" si="8"/>
        <v>469900</v>
      </c>
      <c r="E24" s="70"/>
      <c r="F24" s="70">
        <v>470</v>
      </c>
      <c r="G24" s="70"/>
      <c r="H24" s="70">
        <f t="shared" si="9"/>
        <v>470</v>
      </c>
      <c r="I24" s="70"/>
      <c r="J24" s="70"/>
      <c r="K24" s="79"/>
      <c r="M24" s="66"/>
    </row>
    <row r="25" spans="1:13" x14ac:dyDescent="0.2">
      <c r="A25" s="72" t="s">
        <v>375</v>
      </c>
      <c r="B25" s="73">
        <v>159500</v>
      </c>
      <c r="C25" s="613">
        <v>6380</v>
      </c>
      <c r="D25" s="614">
        <f>+B25+C25</f>
        <v>165880</v>
      </c>
      <c r="E25" s="70"/>
      <c r="F25" s="70">
        <v>160</v>
      </c>
      <c r="G25" s="70">
        <v>7</v>
      </c>
      <c r="H25" s="70">
        <f t="shared" si="9"/>
        <v>167</v>
      </c>
      <c r="I25" s="70"/>
      <c r="J25" s="70"/>
      <c r="K25" s="79"/>
      <c r="M25" s="66"/>
    </row>
    <row r="26" spans="1:13" x14ac:dyDescent="0.2">
      <c r="A26" s="77" t="s">
        <v>385</v>
      </c>
      <c r="B26" s="138">
        <f>SUM(B19:B25)</f>
        <v>20230952</v>
      </c>
      <c r="C26" s="138">
        <f>SUM(C19:C25)</f>
        <v>-281860</v>
      </c>
      <c r="D26" s="510">
        <f>SUM(D19:D25)</f>
        <v>19949092</v>
      </c>
      <c r="E26" s="70"/>
      <c r="F26" s="78">
        <f>SUM(F19:F25)</f>
        <v>20231</v>
      </c>
      <c r="G26" s="78">
        <f>SUM(G19:G25)</f>
        <v>-282</v>
      </c>
      <c r="H26" s="78">
        <f>SUM(H19:H25)</f>
        <v>19949</v>
      </c>
      <c r="I26" s="78"/>
      <c r="J26" s="70"/>
      <c r="K26" s="79"/>
      <c r="M26" s="66"/>
    </row>
    <row r="27" spans="1:13" x14ac:dyDescent="0.2">
      <c r="A27" s="69"/>
      <c r="B27" s="71"/>
      <c r="C27" s="87"/>
      <c r="D27" s="484"/>
      <c r="E27" s="70"/>
      <c r="F27" s="70"/>
      <c r="G27" s="70"/>
      <c r="H27" s="70"/>
      <c r="I27" s="70"/>
      <c r="J27" s="70"/>
      <c r="K27" s="79"/>
      <c r="M27" s="66"/>
    </row>
    <row r="28" spans="1:13" x14ac:dyDescent="0.2">
      <c r="A28" s="72" t="s">
        <v>348</v>
      </c>
      <c r="B28" s="73">
        <v>0</v>
      </c>
      <c r="C28" s="92">
        <v>0</v>
      </c>
      <c r="D28" s="484">
        <f t="shared" ref="D28:D34" si="10">SUM(B28:C28)</f>
        <v>0</v>
      </c>
      <c r="E28" s="70"/>
      <c r="F28" s="70"/>
      <c r="G28" s="70"/>
      <c r="H28" s="70">
        <f>F28+G28</f>
        <v>0</v>
      </c>
      <c r="I28" s="70"/>
      <c r="J28" s="70"/>
      <c r="K28" s="79"/>
      <c r="M28" s="66"/>
    </row>
    <row r="29" spans="1:13" x14ac:dyDescent="0.2">
      <c r="A29" s="72" t="s">
        <v>303</v>
      </c>
      <c r="B29" s="73">
        <v>4054686</v>
      </c>
      <c r="C29" s="92">
        <v>1556393</v>
      </c>
      <c r="D29" s="484">
        <f t="shared" si="10"/>
        <v>5611079</v>
      </c>
      <c r="E29" s="70"/>
      <c r="F29" s="70">
        <v>4054</v>
      </c>
      <c r="G29" s="70">
        <v>1557</v>
      </c>
      <c r="H29" s="70">
        <f t="shared" ref="H29:H34" si="11">F29+G29</f>
        <v>5611</v>
      </c>
      <c r="I29" s="70"/>
      <c r="J29" s="70"/>
      <c r="K29" s="79"/>
      <c r="M29" s="66"/>
    </row>
    <row r="30" spans="1:13" x14ac:dyDescent="0.2">
      <c r="A30" s="72" t="s">
        <v>298</v>
      </c>
      <c r="B30" s="73">
        <v>9588033</v>
      </c>
      <c r="C30" s="92">
        <v>3011898</v>
      </c>
      <c r="D30" s="484">
        <f t="shared" si="10"/>
        <v>12599931</v>
      </c>
      <c r="E30" s="70"/>
      <c r="F30" s="70">
        <v>9588</v>
      </c>
      <c r="G30" s="70">
        <v>3012</v>
      </c>
      <c r="H30" s="70">
        <f t="shared" si="11"/>
        <v>12600</v>
      </c>
      <c r="I30" s="70"/>
      <c r="J30" s="70"/>
      <c r="K30" s="79"/>
      <c r="M30" s="66"/>
    </row>
    <row r="31" spans="1:13" x14ac:dyDescent="0.2">
      <c r="A31" s="72" t="s">
        <v>281</v>
      </c>
      <c r="B31" s="73">
        <v>4367913</v>
      </c>
      <c r="C31" s="92">
        <v>1346145</v>
      </c>
      <c r="D31" s="484">
        <f t="shared" si="10"/>
        <v>5714058</v>
      </c>
      <c r="E31" s="70"/>
      <c r="F31" s="70">
        <v>4368</v>
      </c>
      <c r="G31" s="70">
        <v>1346</v>
      </c>
      <c r="H31" s="70">
        <f t="shared" si="11"/>
        <v>5714</v>
      </c>
      <c r="I31" s="70"/>
      <c r="J31" s="70"/>
      <c r="K31" s="79"/>
      <c r="M31" s="66"/>
    </row>
    <row r="32" spans="1:13" x14ac:dyDescent="0.2">
      <c r="A32" s="72" t="s">
        <v>297</v>
      </c>
      <c r="B32" s="73">
        <v>4727311</v>
      </c>
      <c r="C32" s="92">
        <v>1822568</v>
      </c>
      <c r="D32" s="484">
        <f t="shared" si="10"/>
        <v>6549879</v>
      </c>
      <c r="E32" s="70"/>
      <c r="F32" s="70">
        <v>4728</v>
      </c>
      <c r="G32" s="70">
        <v>1822</v>
      </c>
      <c r="H32" s="70">
        <f t="shared" si="11"/>
        <v>6550</v>
      </c>
      <c r="I32" s="70"/>
      <c r="J32" s="70"/>
      <c r="K32" s="79"/>
      <c r="M32" s="66"/>
    </row>
    <row r="33" spans="1:13" x14ac:dyDescent="0.2">
      <c r="A33" s="72" t="s">
        <v>346</v>
      </c>
      <c r="B33" s="73">
        <v>1189891</v>
      </c>
      <c r="C33" s="92">
        <v>391868</v>
      </c>
      <c r="D33" s="484">
        <f t="shared" si="10"/>
        <v>1581759</v>
      </c>
      <c r="E33" s="70"/>
      <c r="F33" s="70">
        <v>1189</v>
      </c>
      <c r="G33" s="70">
        <v>393</v>
      </c>
      <c r="H33" s="70">
        <f t="shared" si="11"/>
        <v>1582</v>
      </c>
      <c r="I33" s="70"/>
      <c r="J33" s="70"/>
      <c r="K33" s="79"/>
      <c r="M33" s="66"/>
    </row>
    <row r="34" spans="1:13" x14ac:dyDescent="0.2">
      <c r="A34" s="494" t="s">
        <v>388</v>
      </c>
      <c r="B34" s="73">
        <v>462172</v>
      </c>
      <c r="C34" s="97">
        <v>155936</v>
      </c>
      <c r="D34" s="484">
        <f t="shared" si="10"/>
        <v>618108</v>
      </c>
      <c r="E34" s="70"/>
      <c r="F34" s="70">
        <v>462</v>
      </c>
      <c r="G34" s="70">
        <v>156</v>
      </c>
      <c r="H34" s="70">
        <f t="shared" si="11"/>
        <v>618</v>
      </c>
      <c r="I34" s="70"/>
      <c r="J34" s="70"/>
      <c r="K34" s="79"/>
      <c r="M34" s="66"/>
    </row>
    <row r="35" spans="1:13" x14ac:dyDescent="0.2">
      <c r="A35" s="77" t="s">
        <v>282</v>
      </c>
      <c r="B35" s="138">
        <f>SUM(B28:B34)</f>
        <v>24390006</v>
      </c>
      <c r="C35" s="138">
        <f t="shared" ref="C35:D35" si="12">SUM(C28:C34)</f>
        <v>8284808</v>
      </c>
      <c r="D35" s="510">
        <f t="shared" si="12"/>
        <v>32674814</v>
      </c>
      <c r="E35" s="70"/>
      <c r="F35" s="78">
        <f>SUM(F28:F34)</f>
        <v>24389</v>
      </c>
      <c r="G35" s="78">
        <f t="shared" ref="G35:H35" si="13">SUM(G28:G34)</f>
        <v>8286</v>
      </c>
      <c r="H35" s="78">
        <f t="shared" si="13"/>
        <v>32675</v>
      </c>
      <c r="I35" s="78"/>
      <c r="J35" s="70"/>
      <c r="K35" s="79"/>
      <c r="M35" s="66"/>
    </row>
    <row r="36" spans="1:13" ht="15.75" thickBot="1" x14ac:dyDescent="0.25">
      <c r="A36" s="75"/>
      <c r="B36" s="76"/>
      <c r="C36" s="62"/>
      <c r="D36" s="512"/>
      <c r="E36" s="70"/>
      <c r="F36" s="70"/>
      <c r="G36" s="70"/>
      <c r="H36" s="70"/>
      <c r="I36" s="70"/>
      <c r="J36" s="70"/>
      <c r="K36" s="79"/>
      <c r="M36" s="66"/>
    </row>
    <row r="37" spans="1:13" s="80" customFormat="1" ht="15.75" thickBot="1" x14ac:dyDescent="0.25">
      <c r="A37" s="81" t="s">
        <v>19</v>
      </c>
      <c r="B37" s="493">
        <f>SUM(B13,B26,B35,B17)</f>
        <v>185899880</v>
      </c>
      <c r="C37" s="493">
        <f t="shared" ref="C37:D37" si="14">SUM(C13,C26,C35,C17)</f>
        <v>6277898</v>
      </c>
      <c r="D37" s="493">
        <f t="shared" si="14"/>
        <v>192177778</v>
      </c>
      <c r="E37" s="78"/>
      <c r="F37" s="554">
        <f>SUM(F13,F26,F35, F17)</f>
        <v>185899</v>
      </c>
      <c r="G37" s="554">
        <f t="shared" ref="G37:H37" si="15">SUM(G13,G26,G35, G17)</f>
        <v>6279</v>
      </c>
      <c r="H37" s="554">
        <f t="shared" si="15"/>
        <v>192178</v>
      </c>
      <c r="I37" s="554"/>
      <c r="J37" s="70"/>
      <c r="K37" s="79"/>
      <c r="L37" s="67"/>
    </row>
    <row r="38" spans="1:13" x14ac:dyDescent="0.2">
      <c r="G38" s="70"/>
      <c r="H38" s="70"/>
      <c r="I38" s="70"/>
      <c r="J38" s="70"/>
      <c r="K38" s="79"/>
    </row>
    <row r="39" spans="1:13" x14ac:dyDescent="0.2">
      <c r="K39" s="79"/>
    </row>
    <row r="40" spans="1:13" ht="15.75" thickBot="1" x14ac:dyDescent="0.25">
      <c r="K40" s="79"/>
    </row>
    <row r="41" spans="1:13" ht="41.45" customHeight="1" x14ac:dyDescent="0.2">
      <c r="A41" s="656" t="s">
        <v>45</v>
      </c>
      <c r="B41" s="662" t="s">
        <v>18</v>
      </c>
      <c r="C41" s="664" t="s">
        <v>327</v>
      </c>
      <c r="D41" s="663" t="s">
        <v>333</v>
      </c>
      <c r="E41" s="666" t="s">
        <v>332</v>
      </c>
    </row>
    <row r="42" spans="1:13" x14ac:dyDescent="0.2">
      <c r="A42" s="74" t="s">
        <v>291</v>
      </c>
      <c r="B42" s="657">
        <v>5</v>
      </c>
      <c r="C42" s="665" t="s">
        <v>328</v>
      </c>
      <c r="D42" s="658">
        <v>5128940</v>
      </c>
      <c r="E42" s="659">
        <f>B42*D42</f>
        <v>25644700</v>
      </c>
    </row>
    <row r="43" spans="1:13" x14ac:dyDescent="0.2">
      <c r="A43" s="74" t="s">
        <v>292</v>
      </c>
      <c r="B43" s="657">
        <v>4.4000000000000004</v>
      </c>
      <c r="C43" s="665" t="s">
        <v>328</v>
      </c>
      <c r="D43" s="658">
        <v>4843970</v>
      </c>
      <c r="E43" s="659">
        <f>B43*D43</f>
        <v>21313468</v>
      </c>
    </row>
    <row r="44" spans="1:13" x14ac:dyDescent="0.2">
      <c r="A44" s="74" t="s">
        <v>314</v>
      </c>
      <c r="B44" s="854" t="s">
        <v>334</v>
      </c>
      <c r="C44" s="854"/>
      <c r="D44" s="854"/>
      <c r="E44" s="659">
        <v>12048904</v>
      </c>
    </row>
    <row r="45" spans="1:13" x14ac:dyDescent="0.2">
      <c r="A45" s="74" t="s">
        <v>293</v>
      </c>
      <c r="B45" s="660">
        <v>23</v>
      </c>
      <c r="C45" s="660" t="s">
        <v>329</v>
      </c>
      <c r="D45" s="658">
        <v>81190</v>
      </c>
      <c r="E45" s="659">
        <f t="shared" ref="E45:E52" si="16">+B45*D45</f>
        <v>1867370</v>
      </c>
    </row>
    <row r="46" spans="1:13" x14ac:dyDescent="0.2">
      <c r="A46" s="74" t="s">
        <v>299</v>
      </c>
      <c r="B46" s="660">
        <v>1</v>
      </c>
      <c r="C46" s="660" t="s">
        <v>329</v>
      </c>
      <c r="D46" s="73">
        <v>25000</v>
      </c>
      <c r="E46" s="659">
        <f t="shared" si="16"/>
        <v>25000</v>
      </c>
    </row>
    <row r="47" spans="1:13" x14ac:dyDescent="0.2">
      <c r="A47" s="74" t="s">
        <v>300</v>
      </c>
      <c r="B47" s="660">
        <v>53</v>
      </c>
      <c r="C47" s="660" t="s">
        <v>329</v>
      </c>
      <c r="D47" s="73">
        <v>602080</v>
      </c>
      <c r="E47" s="659">
        <f t="shared" si="16"/>
        <v>31910240</v>
      </c>
    </row>
    <row r="48" spans="1:13" x14ac:dyDescent="0.2">
      <c r="A48" s="74" t="s">
        <v>301</v>
      </c>
      <c r="B48" s="660">
        <v>0</v>
      </c>
      <c r="C48" s="660" t="s">
        <v>329</v>
      </c>
      <c r="D48" s="73">
        <v>163500</v>
      </c>
      <c r="E48" s="659">
        <f t="shared" si="16"/>
        <v>0</v>
      </c>
    </row>
    <row r="49" spans="1:5" x14ac:dyDescent="0.2">
      <c r="A49" s="74" t="s">
        <v>391</v>
      </c>
      <c r="B49" s="661">
        <v>1</v>
      </c>
      <c r="C49" s="667" t="s">
        <v>330</v>
      </c>
      <c r="D49" s="73">
        <v>5142300</v>
      </c>
      <c r="E49" s="659">
        <f t="shared" si="16"/>
        <v>5142300</v>
      </c>
    </row>
    <row r="50" spans="1:5" x14ac:dyDescent="0.2">
      <c r="A50" s="74" t="s">
        <v>302</v>
      </c>
      <c r="B50" s="660">
        <v>15</v>
      </c>
      <c r="C50" s="660" t="s">
        <v>329</v>
      </c>
      <c r="D50" s="73">
        <v>1808400</v>
      </c>
      <c r="E50" s="659">
        <f t="shared" si="16"/>
        <v>27126000</v>
      </c>
    </row>
    <row r="51" spans="1:5" x14ac:dyDescent="0.2">
      <c r="A51" s="855" t="s">
        <v>294</v>
      </c>
      <c r="B51" s="660">
        <v>1</v>
      </c>
      <c r="C51" s="667" t="s">
        <v>330</v>
      </c>
      <c r="D51" s="73">
        <v>3000000</v>
      </c>
      <c r="E51" s="659">
        <f t="shared" si="16"/>
        <v>3000000</v>
      </c>
    </row>
    <row r="52" spans="1:5" x14ac:dyDescent="0.2">
      <c r="A52" s="856"/>
      <c r="B52" s="668">
        <v>3300</v>
      </c>
      <c r="C52" s="668" t="s">
        <v>331</v>
      </c>
      <c r="D52" s="669">
        <v>3410</v>
      </c>
      <c r="E52" s="670">
        <f t="shared" si="16"/>
        <v>11253000</v>
      </c>
    </row>
    <row r="53" spans="1:5" ht="15.75" thickBot="1" x14ac:dyDescent="0.25">
      <c r="A53" s="671" t="s">
        <v>46</v>
      </c>
      <c r="B53" s="672"/>
      <c r="C53" s="673"/>
      <c r="D53" s="674"/>
      <c r="E53" s="675">
        <f>SUM(E42:E52)</f>
        <v>139330982</v>
      </c>
    </row>
    <row r="94" spans="1:13" x14ac:dyDescent="0.2">
      <c r="C94" s="66"/>
    </row>
    <row r="95" spans="1:13" x14ac:dyDescent="0.2">
      <c r="A95" s="64"/>
      <c r="K95" s="66"/>
      <c r="L95" s="66"/>
      <c r="M95" s="66"/>
    </row>
    <row r="107" spans="1:13" x14ac:dyDescent="0.2">
      <c r="B107" s="86"/>
      <c r="C107" s="87"/>
      <c r="D107" s="88"/>
      <c r="E107" s="88"/>
    </row>
    <row r="108" spans="1:13" x14ac:dyDescent="0.2">
      <c r="A108" s="85"/>
      <c r="B108" s="91"/>
      <c r="C108" s="92"/>
      <c r="D108" s="93"/>
      <c r="E108" s="93"/>
      <c r="F108" s="88"/>
      <c r="G108" s="88"/>
      <c r="H108" s="88"/>
      <c r="I108" s="88"/>
      <c r="J108" s="88"/>
      <c r="K108" s="89"/>
      <c r="L108" s="66"/>
      <c r="M108" s="66"/>
    </row>
    <row r="109" spans="1:13" x14ac:dyDescent="0.2">
      <c r="A109" s="90"/>
      <c r="B109" s="91"/>
      <c r="C109" s="92"/>
      <c r="D109" s="93"/>
      <c r="E109" s="93"/>
      <c r="F109" s="93"/>
      <c r="G109" s="93"/>
      <c r="H109" s="93"/>
      <c r="I109" s="93"/>
      <c r="J109" s="93"/>
      <c r="K109" s="94"/>
      <c r="L109" s="66"/>
      <c r="M109" s="66"/>
    </row>
    <row r="110" spans="1:13" x14ac:dyDescent="0.2">
      <c r="A110" s="90"/>
      <c r="B110" s="91"/>
      <c r="C110" s="92"/>
      <c r="D110" s="93"/>
      <c r="E110" s="93"/>
      <c r="F110" s="93"/>
      <c r="G110" s="93"/>
      <c r="H110" s="93"/>
      <c r="I110" s="93"/>
      <c r="J110" s="93"/>
      <c r="K110" s="94"/>
      <c r="L110" s="66"/>
      <c r="M110" s="66"/>
    </row>
    <row r="111" spans="1:13" x14ac:dyDescent="0.2">
      <c r="A111" s="90"/>
      <c r="B111" s="96"/>
      <c r="C111" s="97"/>
      <c r="D111" s="98"/>
      <c r="E111" s="98"/>
      <c r="F111" s="93"/>
      <c r="G111" s="93"/>
      <c r="H111" s="93"/>
      <c r="I111" s="93"/>
      <c r="J111" s="93"/>
      <c r="K111" s="94"/>
      <c r="L111" s="66"/>
      <c r="M111" s="66"/>
    </row>
    <row r="112" spans="1:13" x14ac:dyDescent="0.2">
      <c r="A112" s="95"/>
      <c r="F112" s="98"/>
      <c r="G112" s="98"/>
      <c r="H112" s="98"/>
      <c r="I112" s="98"/>
      <c r="J112" s="98"/>
      <c r="K112" s="99"/>
      <c r="L112" s="66"/>
      <c r="M112" s="66"/>
    </row>
  </sheetData>
  <mergeCells count="2">
    <mergeCell ref="B44:D44"/>
    <mergeCell ref="A51:A5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5" orientation="portrait" r:id="rId1"/>
  <headerFooter alignWithMargins="0">
    <oddHeader>&amp;L&amp;"Times New Roman,Félkövér"&amp;13Szent László Völgye TKT&amp;C&amp;"Times New Roman,Félkövér"&amp;16 2023.ÉVI IV. KÖLTSÉGVETÉS MÓDOSÍTÁS&amp;R
4. sz. táblázat
SZOCIÁLIS NORMATÍVA
 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100"/>
  <sheetViews>
    <sheetView topLeftCell="A10" zoomScaleNormal="100" workbookViewId="0">
      <selection activeCell="R22" sqref="R22"/>
    </sheetView>
  </sheetViews>
  <sheetFormatPr defaultColWidth="8.85546875" defaultRowHeight="12" x14ac:dyDescent="0.2"/>
  <cols>
    <col min="1" max="1" width="40.140625" style="531" customWidth="1"/>
    <col min="2" max="2" width="12.5703125" style="531" customWidth="1"/>
    <col min="3" max="10" width="7.42578125" style="531" customWidth="1"/>
    <col min="11" max="11" width="8.28515625" style="531" customWidth="1"/>
    <col min="12" max="14" width="7.42578125" style="531" customWidth="1"/>
    <col min="15" max="15" width="12.7109375" style="531" customWidth="1"/>
    <col min="16" max="21" width="8.85546875" style="531"/>
    <col min="22" max="22" width="9.28515625" style="531" customWidth="1"/>
    <col min="23" max="16384" width="8.85546875" style="531"/>
  </cols>
  <sheetData>
    <row r="1" spans="1:23" s="520" customFormat="1" ht="36.6" customHeight="1" thickBot="1" x14ac:dyDescent="0.25">
      <c r="A1" s="514"/>
      <c r="B1" s="515" t="s">
        <v>398</v>
      </c>
      <c r="C1" s="516" t="s">
        <v>21</v>
      </c>
      <c r="D1" s="517" t="s">
        <v>22</v>
      </c>
      <c r="E1" s="517" t="s">
        <v>23</v>
      </c>
      <c r="F1" s="518" t="s">
        <v>24</v>
      </c>
      <c r="G1" s="517" t="s">
        <v>25</v>
      </c>
      <c r="H1" s="517" t="s">
        <v>26</v>
      </c>
      <c r="I1" s="517" t="s">
        <v>27</v>
      </c>
      <c r="J1" s="517" t="s">
        <v>28</v>
      </c>
      <c r="K1" s="517" t="s">
        <v>29</v>
      </c>
      <c r="L1" s="517" t="s">
        <v>30</v>
      </c>
      <c r="M1" s="517" t="s">
        <v>31</v>
      </c>
      <c r="N1" s="519" t="s">
        <v>32</v>
      </c>
      <c r="O1" s="515" t="s">
        <v>404</v>
      </c>
    </row>
    <row r="2" spans="1:23" s="520" customFormat="1" ht="34.9" customHeight="1" x14ac:dyDescent="0.2">
      <c r="A2" s="521" t="s">
        <v>288</v>
      </c>
      <c r="B2" s="521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22"/>
      <c r="R2" s="523"/>
      <c r="S2" s="523"/>
      <c r="T2" s="523"/>
      <c r="U2" s="523"/>
    </row>
    <row r="3" spans="1:23" ht="12.75" x14ac:dyDescent="0.2">
      <c r="A3" s="524" t="s">
        <v>4</v>
      </c>
      <c r="B3" s="739">
        <v>21618</v>
      </c>
      <c r="C3" s="526">
        <v>1864</v>
      </c>
      <c r="D3" s="527">
        <v>1864</v>
      </c>
      <c r="E3" s="527">
        <v>1864</v>
      </c>
      <c r="F3" s="527">
        <v>1581</v>
      </c>
      <c r="G3" s="527">
        <v>1581</v>
      </c>
      <c r="H3" s="527">
        <v>1581</v>
      </c>
      <c r="I3" s="527">
        <v>1880</v>
      </c>
      <c r="J3" s="527">
        <v>3761</v>
      </c>
      <c r="K3" s="527">
        <v>0</v>
      </c>
      <c r="L3" s="527">
        <v>1880</v>
      </c>
      <c r="M3" s="527">
        <v>1881</v>
      </c>
      <c r="N3" s="528">
        <f>+U3</f>
        <v>1881</v>
      </c>
      <c r="O3" s="739">
        <f>SUM(C3:N3)</f>
        <v>21618</v>
      </c>
      <c r="P3" s="529"/>
      <c r="Q3" s="15">
        <f>+'2.SZ.TÁBL. BEVÉTELEK'!E5+'2.SZ.TÁBL. BEVÉTELEK'!E14+'2.SZ.TÁBL. BEVÉTELEK'!E22+'2.SZ.TÁBL. BEVÉTELEK'!E31+'2.SZ.TÁBL. BEVÉTELEK'!E55+'2.SZ.TÁBL. BEVÉTELEK'!E64+'2.SZ.TÁBL. BEVÉTELEK'!E41+'2.SZ.TÁBL. BEVÉTELEK'!E48+'2.SZ.TÁBL. BEVÉTELEK'!C79+'2.SZ.TÁBL. BEVÉTELEK'!C89</f>
        <v>21618</v>
      </c>
      <c r="R3" s="17">
        <f t="shared" ref="R3:R10" si="0">+Q3/12</f>
        <v>1801.5</v>
      </c>
      <c r="S3" s="35">
        <v>1652</v>
      </c>
      <c r="T3" s="16"/>
      <c r="U3" s="15">
        <f t="shared" ref="U3:U12" si="1">+Q3-SUM(C3:M3)</f>
        <v>1881</v>
      </c>
    </row>
    <row r="4" spans="1:23" ht="12.75" x14ac:dyDescent="0.2">
      <c r="A4" s="532" t="s">
        <v>6</v>
      </c>
      <c r="B4" s="525">
        <v>5930</v>
      </c>
      <c r="C4" s="526">
        <v>203</v>
      </c>
      <c r="D4" s="527">
        <v>0</v>
      </c>
      <c r="E4" s="527">
        <v>501</v>
      </c>
      <c r="F4" s="527">
        <v>1002</v>
      </c>
      <c r="G4" s="527">
        <v>424</v>
      </c>
      <c r="H4" s="527">
        <v>424</v>
      </c>
      <c r="I4" s="527">
        <v>563</v>
      </c>
      <c r="J4" s="527">
        <v>563</v>
      </c>
      <c r="K4" s="527">
        <v>563</v>
      </c>
      <c r="L4" s="527">
        <v>563</v>
      </c>
      <c r="M4" s="789">
        <v>562</v>
      </c>
      <c r="N4" s="528">
        <f>+U4</f>
        <v>562</v>
      </c>
      <c r="O4" s="525">
        <f>SUM(C4:N4)</f>
        <v>5930</v>
      </c>
      <c r="P4" s="530"/>
      <c r="Q4" s="15">
        <f>+'2.SZ.TÁBL. BEVÉTELEK'!E7+'2.SZ.TÁBL. BEVÉTELEK'!E15+'2.SZ.TÁBL. BEVÉTELEK'!E23+'2.SZ.TÁBL. BEVÉTELEK'!E33+'2.SZ.TÁBL. BEVÉTELEK'!E56+'2.SZ.TÁBL. BEVÉTELEK'!E66+'2.SZ.TÁBL. BEVÉTELEK'!E42+'2.SZ.TÁBL. BEVÉTELEK'!E49+'2.SZ.TÁBL. BEVÉTELEK'!C81+'2.SZ.TÁBL. BEVÉTELEK'!C90</f>
        <v>5930</v>
      </c>
      <c r="R4" s="17">
        <f t="shared" si="0"/>
        <v>494.16666666666669</v>
      </c>
      <c r="S4" s="35">
        <v>425</v>
      </c>
      <c r="T4" s="16"/>
      <c r="U4" s="15">
        <f t="shared" si="1"/>
        <v>562</v>
      </c>
    </row>
    <row r="5" spans="1:23" ht="12.75" x14ac:dyDescent="0.2">
      <c r="A5" s="532" t="s">
        <v>5</v>
      </c>
      <c r="B5" s="525">
        <v>16192</v>
      </c>
      <c r="C5" s="526">
        <v>0</v>
      </c>
      <c r="D5" s="527">
        <v>0</v>
      </c>
      <c r="E5" s="527">
        <v>0</v>
      </c>
      <c r="F5" s="527">
        <v>0</v>
      </c>
      <c r="G5" s="527">
        <v>0</v>
      </c>
      <c r="H5" s="527">
        <v>5470</v>
      </c>
      <c r="I5" s="527">
        <v>0</v>
      </c>
      <c r="J5" s="527">
        <v>1823</v>
      </c>
      <c r="K5" s="527">
        <v>4850</v>
      </c>
      <c r="L5" s="527">
        <v>1349</v>
      </c>
      <c r="M5" s="789">
        <v>1350</v>
      </c>
      <c r="N5" s="528">
        <f t="shared" ref="N5:N10" si="2">+U5</f>
        <v>1350</v>
      </c>
      <c r="O5" s="525">
        <f t="shared" ref="O5:O10" si="3">SUM(C5:N5)</f>
        <v>16192</v>
      </c>
      <c r="Q5" s="15">
        <f>+'2.SZ.TÁBL. BEVÉTELEK'!E6+'2.SZ.TÁBL. BEVÉTELEK'!E32+'2.SZ.TÁBL. BEVÉTELEK'!E65+'2.SZ.TÁBL. BEVÉTELEK'!C80</f>
        <v>16192</v>
      </c>
      <c r="R5" s="17">
        <f t="shared" si="0"/>
        <v>1349.3333333333333</v>
      </c>
      <c r="S5" s="35">
        <v>912</v>
      </c>
      <c r="T5" s="16"/>
      <c r="U5" s="15">
        <f>+Q5-SUM(C5:M5)</f>
        <v>1350</v>
      </c>
    </row>
    <row r="6" spans="1:23" ht="12.75" x14ac:dyDescent="0.2">
      <c r="A6" s="532" t="s">
        <v>7</v>
      </c>
      <c r="B6" s="525">
        <v>5033</v>
      </c>
      <c r="C6" s="526"/>
      <c r="D6" s="527">
        <v>863</v>
      </c>
      <c r="E6" s="527"/>
      <c r="F6" s="527"/>
      <c r="G6" s="527"/>
      <c r="H6" s="527">
        <v>1282</v>
      </c>
      <c r="I6" s="527"/>
      <c r="J6" s="527"/>
      <c r="K6" s="527"/>
      <c r="L6" s="527"/>
      <c r="M6" s="789">
        <v>2407</v>
      </c>
      <c r="N6" s="528">
        <f t="shared" si="2"/>
        <v>481</v>
      </c>
      <c r="O6" s="525">
        <f t="shared" si="3"/>
        <v>5033</v>
      </c>
      <c r="Q6" s="15">
        <f>+'2.SZ.TÁBL. BEVÉTELEK'!E8+'2.SZ.TÁBL. BEVÉTELEK'!E16+'2.SZ.TÁBL. BEVÉTELEK'!E24+'2.SZ.TÁBL. BEVÉTELEK'!E34+'2.SZ.TÁBL. BEVÉTELEK'!E57+'2.SZ.TÁBL. BEVÉTELEK'!E67+'2.SZ.TÁBL. BEVÉTELEK'!E50+'2.SZ.TÁBL. BEVÉTELEK'!C82+'2.SZ.TÁBL. BEVÉTELEK'!C91</f>
        <v>5033</v>
      </c>
      <c r="R6" s="17">
        <f t="shared" si="0"/>
        <v>419.41666666666669</v>
      </c>
      <c r="S6" s="35">
        <v>358</v>
      </c>
      <c r="T6" s="16"/>
      <c r="U6" s="15">
        <f t="shared" si="1"/>
        <v>481</v>
      </c>
    </row>
    <row r="7" spans="1:23" ht="12.75" x14ac:dyDescent="0.2">
      <c r="A7" s="532" t="s">
        <v>8</v>
      </c>
      <c r="B7" s="525">
        <v>22648</v>
      </c>
      <c r="C7" s="526"/>
      <c r="D7" s="527"/>
      <c r="E7" s="527">
        <v>7185</v>
      </c>
      <c r="F7" s="527">
        <v>1873</v>
      </c>
      <c r="G7" s="527">
        <v>1873</v>
      </c>
      <c r="H7" s="527">
        <v>1874</v>
      </c>
      <c r="I7" s="527">
        <v>1640</v>
      </c>
      <c r="J7" s="527">
        <v>1641</v>
      </c>
      <c r="K7" s="527">
        <v>1640</v>
      </c>
      <c r="L7" s="527">
        <v>1641</v>
      </c>
      <c r="M7" s="789">
        <v>1640</v>
      </c>
      <c r="N7" s="528">
        <f t="shared" si="2"/>
        <v>1641</v>
      </c>
      <c r="O7" s="525">
        <f t="shared" si="3"/>
        <v>22648</v>
      </c>
      <c r="P7" s="530"/>
      <c r="Q7" s="15">
        <f>+'2.SZ.TÁBL. BEVÉTELEK'!E9+'2.SZ.TÁBL. BEVÉTELEK'!E17+'2.SZ.TÁBL. BEVÉTELEK'!E25+'2.SZ.TÁBL. BEVÉTELEK'!E35+'2.SZ.TÁBL. BEVÉTELEK'!E58+'2.SZ.TÁBL. BEVÉTELEK'!E43+'2.SZ.TÁBL. BEVÉTELEK'!C83</f>
        <v>22648</v>
      </c>
      <c r="R7" s="17">
        <f t="shared" si="0"/>
        <v>1887.3333333333333</v>
      </c>
      <c r="S7" s="35">
        <v>1587</v>
      </c>
      <c r="T7" s="16"/>
      <c r="U7" s="15">
        <f t="shared" si="1"/>
        <v>1641</v>
      </c>
    </row>
    <row r="8" spans="1:23" ht="12.75" x14ac:dyDescent="0.2">
      <c r="A8" s="532" t="s">
        <v>9</v>
      </c>
      <c r="B8" s="525">
        <v>13866</v>
      </c>
      <c r="C8" s="526"/>
      <c r="D8" s="527"/>
      <c r="E8" s="527">
        <v>3654</v>
      </c>
      <c r="F8" s="527"/>
      <c r="G8" s="527"/>
      <c r="H8" s="527">
        <v>3654</v>
      </c>
      <c r="I8" s="527"/>
      <c r="J8" s="527"/>
      <c r="K8" s="527">
        <v>3357</v>
      </c>
      <c r="L8" s="527"/>
      <c r="M8" s="789"/>
      <c r="N8" s="528">
        <f t="shared" si="2"/>
        <v>3201</v>
      </c>
      <c r="O8" s="525">
        <f t="shared" si="3"/>
        <v>13866</v>
      </c>
      <c r="P8" s="530"/>
      <c r="Q8" s="15">
        <f>+'2.SZ.TÁBL. BEVÉTELEK'!E10+'2.SZ.TÁBL. BEVÉTELEK'!E26+'2.SZ.TÁBL. BEVÉTELEK'!E36+'2.SZ.TÁBL. BEVÉTELEK'!E59+'2.SZ.TÁBL. BEVÉTELEK'!E68+'2.SZ.TÁBL. BEVÉTELEK'!E44+'2.SZ.TÁBL. BEVÉTELEK'!C84+'2.SZ.TÁBL. BEVÉTELEK'!C92</f>
        <v>13866</v>
      </c>
      <c r="R8" s="17">
        <f t="shared" si="0"/>
        <v>1155.5</v>
      </c>
      <c r="S8" s="35">
        <v>971</v>
      </c>
      <c r="T8" s="16"/>
      <c r="U8" s="15">
        <f t="shared" si="1"/>
        <v>3201</v>
      </c>
    </row>
    <row r="9" spans="1:23" ht="12.75" x14ac:dyDescent="0.2">
      <c r="A9" s="533" t="s">
        <v>10</v>
      </c>
      <c r="B9" s="525">
        <v>9431</v>
      </c>
      <c r="C9" s="526"/>
      <c r="D9" s="527"/>
      <c r="E9" s="527"/>
      <c r="F9" s="527"/>
      <c r="G9" s="527"/>
      <c r="H9" s="527">
        <v>2358</v>
      </c>
      <c r="I9" s="527"/>
      <c r="J9" s="527">
        <v>2358</v>
      </c>
      <c r="K9" s="527">
        <v>2358</v>
      </c>
      <c r="L9" s="527">
        <v>786</v>
      </c>
      <c r="M9" s="789">
        <v>786</v>
      </c>
      <c r="N9" s="528">
        <f t="shared" si="2"/>
        <v>785</v>
      </c>
      <c r="O9" s="525">
        <f t="shared" si="3"/>
        <v>9431</v>
      </c>
      <c r="P9" s="530"/>
      <c r="Q9" s="15">
        <f>+'2.SZ.TÁBL. BEVÉTELEK'!E11+'2.SZ.TÁBL. BEVÉTELEK'!E18+'2.SZ.TÁBL. BEVÉTELEK'!E27+'2.SZ.TÁBL. BEVÉTELEK'!E37+'2.SZ.TÁBL. BEVÉTELEK'!E60+'2.SZ.TÁBL. BEVÉTELEK'!E69+'2.SZ.TÁBL. BEVÉTELEK'!E45+'2.SZ.TÁBL. BEVÉTELEK'!E51+'2.SZ.TÁBL. BEVÉTELEK'!C85+'2.SZ.TÁBL. BEVÉTELEK'!C93</f>
        <v>9431</v>
      </c>
      <c r="R9" s="17">
        <f t="shared" si="0"/>
        <v>785.91666666666663</v>
      </c>
      <c r="S9" s="35">
        <v>671</v>
      </c>
      <c r="T9" s="16"/>
      <c r="U9" s="15">
        <f t="shared" si="1"/>
        <v>785</v>
      </c>
    </row>
    <row r="10" spans="1:23" ht="13.5" thickBot="1" x14ac:dyDescent="0.25">
      <c r="A10" s="534" t="s">
        <v>234</v>
      </c>
      <c r="B10" s="525">
        <v>5448</v>
      </c>
      <c r="C10" s="768"/>
      <c r="D10" s="765"/>
      <c r="E10" s="765">
        <v>1806</v>
      </c>
      <c r="F10" s="765">
        <v>10</v>
      </c>
      <c r="G10" s="765">
        <f t="shared" ref="G10:M10" si="4">+$S10</f>
        <v>454</v>
      </c>
      <c r="H10" s="765">
        <f t="shared" si="4"/>
        <v>454</v>
      </c>
      <c r="I10" s="765">
        <f t="shared" si="4"/>
        <v>454</v>
      </c>
      <c r="J10" s="765">
        <f t="shared" si="4"/>
        <v>454</v>
      </c>
      <c r="K10" s="765">
        <f t="shared" si="4"/>
        <v>454</v>
      </c>
      <c r="L10" s="765">
        <f t="shared" si="4"/>
        <v>454</v>
      </c>
      <c r="M10" s="765">
        <f t="shared" si="4"/>
        <v>454</v>
      </c>
      <c r="N10" s="769">
        <f t="shared" si="2"/>
        <v>454</v>
      </c>
      <c r="O10" s="767">
        <f t="shared" si="3"/>
        <v>5448</v>
      </c>
      <c r="P10" s="530"/>
      <c r="Q10" s="15">
        <f>+'2.SZ.TÁBL. BEVÉTELEK'!E19+'2.SZ.TÁBL. BEVÉTELEK'!E28+'2.SZ.TÁBL. BEVÉTELEK'!E38+'2.SZ.TÁBL. BEVÉTELEK'!E61+'2.SZ.TÁBL. BEVÉTELEK'!E70+'2.SZ.TÁBL. BEVÉTELEK'!E52+'2.SZ.TÁBL. BEVÉTELEK'!C86+'2.SZ.TÁBL. BEVÉTELEK'!C94</f>
        <v>5448</v>
      </c>
      <c r="R10" s="17">
        <f t="shared" si="0"/>
        <v>454</v>
      </c>
      <c r="S10" s="35">
        <v>454</v>
      </c>
      <c r="T10" s="16"/>
      <c r="U10" s="15">
        <f t="shared" si="1"/>
        <v>454</v>
      </c>
    </row>
    <row r="11" spans="1:23" ht="13.5" thickBot="1" x14ac:dyDescent="0.25">
      <c r="A11" s="535" t="s">
        <v>14</v>
      </c>
      <c r="B11" s="536">
        <f>SUM(B3:B10)</f>
        <v>100166</v>
      </c>
      <c r="C11" s="537">
        <f>SUM(C3:C10)</f>
        <v>2067</v>
      </c>
      <c r="D11" s="538">
        <f t="shared" ref="D11:N11" si="5">SUM(D3:D10)</f>
        <v>2727</v>
      </c>
      <c r="E11" s="538">
        <f t="shared" si="5"/>
        <v>15010</v>
      </c>
      <c r="F11" s="538">
        <f t="shared" si="5"/>
        <v>4466</v>
      </c>
      <c r="G11" s="538">
        <f t="shared" si="5"/>
        <v>4332</v>
      </c>
      <c r="H11" s="538">
        <f t="shared" si="5"/>
        <v>17097</v>
      </c>
      <c r="I11" s="538">
        <f t="shared" si="5"/>
        <v>4537</v>
      </c>
      <c r="J11" s="538">
        <f t="shared" si="5"/>
        <v>10600</v>
      </c>
      <c r="K11" s="538">
        <f t="shared" si="5"/>
        <v>13222</v>
      </c>
      <c r="L11" s="538">
        <f t="shared" si="5"/>
        <v>6673</v>
      </c>
      <c r="M11" s="538">
        <f t="shared" si="5"/>
        <v>9080</v>
      </c>
      <c r="N11" s="538">
        <f t="shared" si="5"/>
        <v>10355</v>
      </c>
      <c r="O11" s="536">
        <f>SUM(O3:O10)</f>
        <v>100166</v>
      </c>
      <c r="Q11" s="17"/>
      <c r="R11" s="17"/>
      <c r="S11" s="17"/>
      <c r="T11" s="17"/>
      <c r="U11" s="17"/>
    </row>
    <row r="12" spans="1:23" s="539" customFormat="1" ht="22.5" customHeight="1" thickBot="1" x14ac:dyDescent="0.25">
      <c r="A12" s="632" t="s">
        <v>259</v>
      </c>
      <c r="B12" s="758">
        <v>184091</v>
      </c>
      <c r="C12" s="764">
        <v>14795</v>
      </c>
      <c r="D12" s="764">
        <v>8568</v>
      </c>
      <c r="E12" s="764">
        <v>29624</v>
      </c>
      <c r="F12" s="764">
        <v>15255</v>
      </c>
      <c r="G12" s="764">
        <v>15449</v>
      </c>
      <c r="H12" s="764">
        <v>15549</v>
      </c>
      <c r="I12" s="764">
        <v>15527</v>
      </c>
      <c r="J12" s="764">
        <v>15444</v>
      </c>
      <c r="K12" s="764">
        <v>15528</v>
      </c>
      <c r="L12" s="764">
        <v>15528</v>
      </c>
      <c r="M12" s="764">
        <v>15222</v>
      </c>
      <c r="N12" s="766">
        <f t="shared" ref="N12" si="6">+U12</f>
        <v>13881</v>
      </c>
      <c r="O12" s="740">
        <f t="shared" ref="O12:O13" si="7">SUM(C12:N12)</f>
        <v>190370</v>
      </c>
      <c r="Q12" s="555">
        <f>+'2.SZ.TÁBL. BEVÉTELEK'!E73+'2.SZ.TÁBL. BEVÉTELEK'!E75+'2.SZ.TÁBL. BEVÉTELEK'!E76</f>
        <v>190370</v>
      </c>
      <c r="R12" s="556">
        <f>+Q12/12</f>
        <v>15864.166666666666</v>
      </c>
      <c r="S12" s="556">
        <v>14350</v>
      </c>
      <c r="T12" s="557"/>
      <c r="U12" s="37">
        <f t="shared" si="1"/>
        <v>13881</v>
      </c>
      <c r="V12" s="540"/>
    </row>
    <row r="13" spans="1:23" s="539" customFormat="1" ht="30" customHeight="1" thickBot="1" x14ac:dyDescent="0.25">
      <c r="A13" s="759" t="s">
        <v>400</v>
      </c>
      <c r="B13" s="758">
        <v>1808</v>
      </c>
      <c r="C13" s="755"/>
      <c r="D13" s="756"/>
      <c r="E13" s="756"/>
      <c r="F13" s="756"/>
      <c r="G13" s="756"/>
      <c r="H13" s="756">
        <v>1808</v>
      </c>
      <c r="I13" s="756"/>
      <c r="J13" s="756"/>
      <c r="K13" s="756"/>
      <c r="L13" s="756"/>
      <c r="M13" s="756"/>
      <c r="N13" s="757"/>
      <c r="O13" s="740">
        <f t="shared" si="7"/>
        <v>1808</v>
      </c>
      <c r="Q13" s="555"/>
      <c r="R13" s="556"/>
      <c r="S13" s="556"/>
      <c r="T13" s="557"/>
      <c r="U13" s="37"/>
      <c r="V13" s="540"/>
    </row>
    <row r="14" spans="1:23" ht="21" customHeight="1" thickBot="1" x14ac:dyDescent="0.25">
      <c r="A14" s="625" t="s">
        <v>260</v>
      </c>
      <c r="B14" s="624">
        <f>B12+B13</f>
        <v>185899</v>
      </c>
      <c r="C14" s="626">
        <f t="shared" ref="C14:N14" si="8">SUM(C12)</f>
        <v>14795</v>
      </c>
      <c r="D14" s="626">
        <f t="shared" si="8"/>
        <v>8568</v>
      </c>
      <c r="E14" s="626">
        <f t="shared" si="8"/>
        <v>29624</v>
      </c>
      <c r="F14" s="626">
        <f>SUM(F12:F13)</f>
        <v>15255</v>
      </c>
      <c r="G14" s="626">
        <f t="shared" si="8"/>
        <v>15449</v>
      </c>
      <c r="H14" s="626">
        <f t="shared" si="8"/>
        <v>15549</v>
      </c>
      <c r="I14" s="626">
        <f t="shared" si="8"/>
        <v>15527</v>
      </c>
      <c r="J14" s="626">
        <f t="shared" si="8"/>
        <v>15444</v>
      </c>
      <c r="K14" s="626">
        <f t="shared" si="8"/>
        <v>15528</v>
      </c>
      <c r="L14" s="626">
        <f t="shared" si="8"/>
        <v>15528</v>
      </c>
      <c r="M14" s="626">
        <f t="shared" si="8"/>
        <v>15222</v>
      </c>
      <c r="N14" s="626">
        <f t="shared" si="8"/>
        <v>13881</v>
      </c>
      <c r="O14" s="624">
        <f>O12+O13</f>
        <v>192178</v>
      </c>
      <c r="Q14" s="540"/>
      <c r="R14" s="541"/>
      <c r="S14" s="539"/>
      <c r="T14" s="539"/>
      <c r="U14" s="542"/>
      <c r="V14" s="540"/>
      <c r="W14" s="539"/>
    </row>
    <row r="15" spans="1:23" ht="22.5" customHeight="1" thickBot="1" x14ac:dyDescent="0.25">
      <c r="A15" s="543" t="s">
        <v>261</v>
      </c>
      <c r="B15" s="624">
        <f>+B11+B14</f>
        <v>286065</v>
      </c>
      <c r="C15" s="770">
        <f>+C11+C14</f>
        <v>16862</v>
      </c>
      <c r="D15" s="626">
        <f t="shared" ref="D15:N15" si="9">+D11+D14</f>
        <v>11295</v>
      </c>
      <c r="E15" s="626">
        <f t="shared" si="9"/>
        <v>44634</v>
      </c>
      <c r="F15" s="626">
        <f t="shared" si="9"/>
        <v>19721</v>
      </c>
      <c r="G15" s="626">
        <f>+G11+G14+G13</f>
        <v>19781</v>
      </c>
      <c r="H15" s="626">
        <f t="shared" si="9"/>
        <v>32646</v>
      </c>
      <c r="I15" s="626">
        <f t="shared" si="9"/>
        <v>20064</v>
      </c>
      <c r="J15" s="626">
        <f t="shared" si="9"/>
        <v>26044</v>
      </c>
      <c r="K15" s="626">
        <f t="shared" si="9"/>
        <v>28750</v>
      </c>
      <c r="L15" s="626">
        <f t="shared" si="9"/>
        <v>22201</v>
      </c>
      <c r="M15" s="626">
        <f t="shared" si="9"/>
        <v>24302</v>
      </c>
      <c r="N15" s="771">
        <f t="shared" si="9"/>
        <v>24236</v>
      </c>
      <c r="O15" s="624">
        <f>+O11+O14</f>
        <v>292344</v>
      </c>
      <c r="Q15" s="540"/>
      <c r="R15" s="541"/>
      <c r="S15" s="539"/>
      <c r="T15" s="539"/>
      <c r="U15" s="542"/>
      <c r="V15" s="540"/>
      <c r="W15" s="539"/>
    </row>
    <row r="16" spans="1:23" ht="28.5" customHeight="1" thickBot="1" x14ac:dyDescent="0.25">
      <c r="A16" s="544"/>
      <c r="B16" s="545"/>
      <c r="C16" s="545"/>
      <c r="D16" s="545"/>
      <c r="E16" s="545"/>
      <c r="F16" s="545"/>
      <c r="G16" s="545"/>
      <c r="H16" s="545"/>
      <c r="I16" s="545"/>
      <c r="J16" s="545"/>
      <c r="K16" s="545"/>
      <c r="L16" s="545"/>
      <c r="M16" s="545"/>
      <c r="N16" s="545"/>
      <c r="O16" s="545"/>
      <c r="Q16" s="540"/>
      <c r="R16" s="541"/>
      <c r="S16" s="539"/>
      <c r="T16" s="539"/>
      <c r="U16" s="542"/>
      <c r="V16" s="540"/>
      <c r="W16" s="539"/>
    </row>
    <row r="17" spans="1:22" ht="37.5" customHeight="1" thickBot="1" x14ac:dyDescent="0.25">
      <c r="A17" s="617" t="s">
        <v>289</v>
      </c>
      <c r="B17" s="515" t="s">
        <v>398</v>
      </c>
      <c r="C17" s="516" t="s">
        <v>21</v>
      </c>
      <c r="D17" s="517" t="s">
        <v>22</v>
      </c>
      <c r="E17" s="517" t="s">
        <v>23</v>
      </c>
      <c r="F17" s="518" t="s">
        <v>24</v>
      </c>
      <c r="G17" s="517" t="s">
        <v>25</v>
      </c>
      <c r="H17" s="517" t="s">
        <v>26</v>
      </c>
      <c r="I17" s="517" t="s">
        <v>27</v>
      </c>
      <c r="J17" s="517" t="s">
        <v>28</v>
      </c>
      <c r="K17" s="517" t="s">
        <v>29</v>
      </c>
      <c r="L17" s="517" t="s">
        <v>30</v>
      </c>
      <c r="M17" s="517" t="s">
        <v>31</v>
      </c>
      <c r="N17" s="519" t="s">
        <v>32</v>
      </c>
      <c r="O17" s="515" t="s">
        <v>404</v>
      </c>
    </row>
    <row r="18" spans="1:22" ht="13.5" thickBot="1" x14ac:dyDescent="0.25">
      <c r="A18" s="616" t="s">
        <v>48</v>
      </c>
      <c r="B18" s="655">
        <v>7000</v>
      </c>
      <c r="C18" s="549">
        <v>583</v>
      </c>
      <c r="D18" s="550">
        <v>583</v>
      </c>
      <c r="E18" s="550">
        <v>583</v>
      </c>
      <c r="F18" s="550">
        <v>583</v>
      </c>
      <c r="G18" s="550">
        <v>583</v>
      </c>
      <c r="H18" s="550">
        <v>583</v>
      </c>
      <c r="I18" s="550">
        <v>583</v>
      </c>
      <c r="J18" s="550">
        <v>583</v>
      </c>
      <c r="K18" s="550">
        <v>583</v>
      </c>
      <c r="L18" s="550">
        <v>583</v>
      </c>
      <c r="M18" s="550">
        <v>583</v>
      </c>
      <c r="N18" s="551">
        <f>+U18</f>
        <v>587</v>
      </c>
      <c r="O18" s="548">
        <f t="shared" ref="O18:O26" si="10">SUM(B18)</f>
        <v>7000</v>
      </c>
      <c r="Q18" s="558">
        <v>7000</v>
      </c>
      <c r="R18" s="17">
        <f>+Q18/12</f>
        <v>583.33333333333337</v>
      </c>
      <c r="S18" s="15">
        <v>583</v>
      </c>
      <c r="T18" s="15"/>
      <c r="U18" s="15">
        <f>+Q18-SUM(C18:M18)</f>
        <v>587</v>
      </c>
    </row>
    <row r="19" spans="1:22" ht="12.75" x14ac:dyDescent="0.2">
      <c r="A19" s="733" t="s">
        <v>4</v>
      </c>
      <c r="B19" s="738">
        <v>3349</v>
      </c>
      <c r="C19" s="734"/>
      <c r="D19" s="735"/>
      <c r="E19" s="735"/>
      <c r="F19" s="735"/>
      <c r="G19" s="735">
        <v>3349</v>
      </c>
      <c r="H19" s="735"/>
      <c r="I19" s="735"/>
      <c r="J19" s="735"/>
      <c r="K19" s="735"/>
      <c r="L19" s="735"/>
      <c r="M19" s="735"/>
      <c r="N19" s="736"/>
      <c r="O19" s="737">
        <f t="shared" si="10"/>
        <v>3349</v>
      </c>
      <c r="Q19" s="558"/>
      <c r="R19" s="17"/>
      <c r="S19" s="15"/>
      <c r="T19" s="15"/>
      <c r="U19" s="15"/>
    </row>
    <row r="20" spans="1:22" ht="12.75" x14ac:dyDescent="0.2">
      <c r="A20" s="733" t="s">
        <v>5</v>
      </c>
      <c r="B20" s="739">
        <v>604</v>
      </c>
      <c r="C20" s="734"/>
      <c r="D20" s="735"/>
      <c r="E20" s="735"/>
      <c r="F20" s="735"/>
      <c r="G20" s="735">
        <v>604</v>
      </c>
      <c r="H20" s="735"/>
      <c r="I20" s="735"/>
      <c r="J20" s="735"/>
      <c r="K20" s="735"/>
      <c r="L20" s="735"/>
      <c r="M20" s="735"/>
      <c r="N20" s="736"/>
      <c r="O20" s="737">
        <f t="shared" si="10"/>
        <v>604</v>
      </c>
      <c r="Q20" s="558"/>
      <c r="R20" s="17"/>
      <c r="S20" s="15"/>
      <c r="T20" s="15"/>
      <c r="U20" s="15"/>
    </row>
    <row r="21" spans="1:22" ht="12.75" x14ac:dyDescent="0.2">
      <c r="A21" s="733" t="s">
        <v>6</v>
      </c>
      <c r="B21" s="739">
        <v>856</v>
      </c>
      <c r="C21" s="734"/>
      <c r="D21" s="735"/>
      <c r="E21" s="735"/>
      <c r="F21" s="735"/>
      <c r="G21" s="735">
        <v>856</v>
      </c>
      <c r="H21" s="735"/>
      <c r="I21" s="735"/>
      <c r="J21" s="735"/>
      <c r="K21" s="735"/>
      <c r="L21" s="735"/>
      <c r="M21" s="735"/>
      <c r="N21" s="736"/>
      <c r="O21" s="737">
        <f t="shared" si="10"/>
        <v>856</v>
      </c>
      <c r="Q21" s="558"/>
      <c r="R21" s="17"/>
      <c r="S21" s="15"/>
      <c r="T21" s="15"/>
      <c r="U21" s="15"/>
    </row>
    <row r="22" spans="1:22" ht="12.75" x14ac:dyDescent="0.2">
      <c r="A22" s="733" t="s">
        <v>7</v>
      </c>
      <c r="B22" s="739">
        <v>765</v>
      </c>
      <c r="C22" s="734"/>
      <c r="D22" s="735"/>
      <c r="E22" s="735"/>
      <c r="F22" s="735"/>
      <c r="G22" s="735">
        <v>765</v>
      </c>
      <c r="H22" s="735"/>
      <c r="I22" s="735"/>
      <c r="J22" s="735"/>
      <c r="K22" s="735"/>
      <c r="L22" s="735"/>
      <c r="M22" s="735"/>
      <c r="N22" s="736"/>
      <c r="O22" s="737">
        <f t="shared" si="10"/>
        <v>765</v>
      </c>
      <c r="Q22" s="558"/>
      <c r="R22" s="17"/>
      <c r="S22" s="15"/>
      <c r="T22" s="15"/>
      <c r="U22" s="15"/>
    </row>
    <row r="23" spans="1:22" ht="12.75" x14ac:dyDescent="0.2">
      <c r="A23" s="733" t="s">
        <v>8</v>
      </c>
      <c r="B23" s="739">
        <v>3490</v>
      </c>
      <c r="C23" s="734"/>
      <c r="D23" s="735"/>
      <c r="E23" s="735"/>
      <c r="F23" s="735"/>
      <c r="G23" s="735">
        <v>3490</v>
      </c>
      <c r="H23" s="735"/>
      <c r="I23" s="735"/>
      <c r="J23" s="735"/>
      <c r="K23" s="735"/>
      <c r="L23" s="735"/>
      <c r="M23" s="735"/>
      <c r="N23" s="736"/>
      <c r="O23" s="737">
        <f t="shared" si="10"/>
        <v>3490</v>
      </c>
      <c r="Q23" s="558"/>
      <c r="R23" s="17"/>
      <c r="S23" s="15"/>
      <c r="T23" s="15"/>
      <c r="U23" s="15"/>
    </row>
    <row r="24" spans="1:22" ht="12.75" x14ac:dyDescent="0.2">
      <c r="A24" s="733" t="s">
        <v>9</v>
      </c>
      <c r="B24" s="739">
        <v>2340</v>
      </c>
      <c r="C24" s="734"/>
      <c r="D24" s="735"/>
      <c r="E24" s="735"/>
      <c r="F24" s="735"/>
      <c r="G24" s="735">
        <v>2340</v>
      </c>
      <c r="H24" s="735"/>
      <c r="I24" s="735"/>
      <c r="J24" s="735"/>
      <c r="K24" s="735"/>
      <c r="L24" s="735"/>
      <c r="M24" s="735"/>
      <c r="N24" s="736"/>
      <c r="O24" s="737">
        <f t="shared" si="10"/>
        <v>2340</v>
      </c>
      <c r="Q24" s="558"/>
      <c r="R24" s="17"/>
      <c r="S24" s="15"/>
      <c r="T24" s="15"/>
      <c r="U24" s="15"/>
    </row>
    <row r="25" spans="1:22" ht="12.75" x14ac:dyDescent="0.2">
      <c r="A25" s="733" t="s">
        <v>10</v>
      </c>
      <c r="B25" s="739">
        <v>1420</v>
      </c>
      <c r="C25" s="734"/>
      <c r="D25" s="735"/>
      <c r="E25" s="735"/>
      <c r="F25" s="735"/>
      <c r="G25" s="735">
        <v>1420</v>
      </c>
      <c r="H25" s="735"/>
      <c r="I25" s="735"/>
      <c r="J25" s="735"/>
      <c r="K25" s="735"/>
      <c r="L25" s="735"/>
      <c r="M25" s="735"/>
      <c r="N25" s="736"/>
      <c r="O25" s="737">
        <f t="shared" si="10"/>
        <v>1420</v>
      </c>
      <c r="Q25" s="558"/>
      <c r="R25" s="17"/>
      <c r="S25" s="15"/>
      <c r="T25" s="15"/>
      <c r="U25" s="15"/>
    </row>
    <row r="26" spans="1:22" ht="13.5" thickBot="1" x14ac:dyDescent="0.25">
      <c r="A26" s="733" t="s">
        <v>234</v>
      </c>
      <c r="B26" s="740">
        <v>1478</v>
      </c>
      <c r="C26" s="734"/>
      <c r="D26" s="735"/>
      <c r="E26" s="735"/>
      <c r="F26" s="735"/>
      <c r="G26" s="735">
        <v>1478</v>
      </c>
      <c r="H26" s="735"/>
      <c r="I26" s="735"/>
      <c r="J26" s="735"/>
      <c r="K26" s="735"/>
      <c r="L26" s="735"/>
      <c r="M26" s="735"/>
      <c r="N26" s="736"/>
      <c r="O26" s="737">
        <f t="shared" si="10"/>
        <v>1478</v>
      </c>
      <c r="Q26" s="558"/>
      <c r="R26" s="17"/>
      <c r="S26" s="15"/>
      <c r="T26" s="15"/>
      <c r="U26" s="15"/>
    </row>
    <row r="27" spans="1:22" s="743" customFormat="1" ht="13.5" thickBot="1" x14ac:dyDescent="0.25">
      <c r="A27" s="741" t="s">
        <v>393</v>
      </c>
      <c r="B27" s="742">
        <f>SUM(B19:B26)</f>
        <v>14302</v>
      </c>
      <c r="C27" s="742">
        <f t="shared" ref="C27:O27" si="11">SUM(C19:C26)</f>
        <v>0</v>
      </c>
      <c r="D27" s="742">
        <f t="shared" si="11"/>
        <v>0</v>
      </c>
      <c r="E27" s="742">
        <f t="shared" si="11"/>
        <v>0</v>
      </c>
      <c r="F27" s="742">
        <f t="shared" si="11"/>
        <v>0</v>
      </c>
      <c r="G27" s="742">
        <f t="shared" si="11"/>
        <v>14302</v>
      </c>
      <c r="H27" s="742">
        <f t="shared" si="11"/>
        <v>0</v>
      </c>
      <c r="I27" s="742">
        <f t="shared" si="11"/>
        <v>0</v>
      </c>
      <c r="J27" s="742">
        <f t="shared" si="11"/>
        <v>0</v>
      </c>
      <c r="K27" s="742">
        <f t="shared" si="11"/>
        <v>0</v>
      </c>
      <c r="L27" s="742">
        <f t="shared" si="11"/>
        <v>0</v>
      </c>
      <c r="M27" s="742">
        <f t="shared" si="11"/>
        <v>0</v>
      </c>
      <c r="N27" s="742">
        <f t="shared" si="11"/>
        <v>0</v>
      </c>
      <c r="O27" s="742">
        <f t="shared" si="11"/>
        <v>14302</v>
      </c>
      <c r="Q27" s="744"/>
      <c r="R27" s="745"/>
      <c r="S27" s="746"/>
      <c r="T27" s="746"/>
      <c r="U27" s="746"/>
    </row>
    <row r="28" spans="1:22" s="743" customFormat="1" ht="12.75" x14ac:dyDescent="0.2">
      <c r="A28" s="747"/>
      <c r="B28" s="752"/>
      <c r="C28" s="748"/>
      <c r="D28" s="749"/>
      <c r="E28" s="749"/>
      <c r="F28" s="749"/>
      <c r="G28" s="749"/>
      <c r="H28" s="749"/>
      <c r="I28" s="749"/>
      <c r="J28" s="749"/>
      <c r="K28" s="749"/>
      <c r="L28" s="749"/>
      <c r="M28" s="749"/>
      <c r="N28" s="750"/>
      <c r="O28" s="751">
        <f t="shared" ref="O28" si="12">SUM(C28:N28)</f>
        <v>0</v>
      </c>
      <c r="Q28" s="744"/>
      <c r="R28" s="745"/>
      <c r="S28" s="746"/>
      <c r="T28" s="746"/>
      <c r="U28" s="746"/>
    </row>
    <row r="29" spans="1:22" s="743" customFormat="1" ht="24" x14ac:dyDescent="0.2">
      <c r="A29" s="772" t="s">
        <v>394</v>
      </c>
      <c r="B29" s="753">
        <v>1204</v>
      </c>
      <c r="C29" s="748"/>
      <c r="D29" s="749"/>
      <c r="E29" s="749"/>
      <c r="F29" s="749"/>
      <c r="G29" s="749">
        <v>1204</v>
      </c>
      <c r="H29" s="749"/>
      <c r="I29" s="749"/>
      <c r="J29" s="749"/>
      <c r="K29" s="749"/>
      <c r="L29" s="749"/>
      <c r="M29" s="749"/>
      <c r="N29" s="750"/>
      <c r="O29" s="751">
        <f t="shared" ref="O29" si="13">SUM(B29)</f>
        <v>1204</v>
      </c>
      <c r="Q29" s="744"/>
      <c r="R29" s="745"/>
      <c r="S29" s="746"/>
      <c r="T29" s="746"/>
      <c r="U29" s="746"/>
    </row>
    <row r="30" spans="1:22" s="743" customFormat="1" ht="13.5" thickBot="1" x14ac:dyDescent="0.25">
      <c r="A30" s="747"/>
      <c r="B30" s="754"/>
      <c r="C30" s="748"/>
      <c r="D30" s="749"/>
      <c r="E30" s="749"/>
      <c r="F30" s="749"/>
      <c r="G30" s="749"/>
      <c r="H30" s="749"/>
      <c r="I30" s="749"/>
      <c r="J30" s="749"/>
      <c r="K30" s="749"/>
      <c r="L30" s="749"/>
      <c r="M30" s="749"/>
      <c r="N30" s="750"/>
      <c r="O30" s="751"/>
      <c r="Q30" s="744"/>
      <c r="R30" s="745"/>
      <c r="S30" s="746"/>
      <c r="T30" s="746"/>
      <c r="U30" s="746"/>
    </row>
    <row r="31" spans="1:22" ht="24.75" thickBot="1" x14ac:dyDescent="0.25">
      <c r="A31" s="633" t="s">
        <v>313</v>
      </c>
      <c r="B31" s="655"/>
      <c r="C31" s="635"/>
      <c r="D31" s="636"/>
      <c r="E31" s="636"/>
      <c r="F31" s="636"/>
      <c r="G31" s="636"/>
      <c r="H31" s="636"/>
      <c r="I31" s="636"/>
      <c r="J31" s="636"/>
      <c r="K31" s="636"/>
      <c r="L31" s="636"/>
      <c r="M31" s="636"/>
      <c r="N31" s="637"/>
      <c r="O31" s="634"/>
      <c r="Q31" s="546"/>
      <c r="R31" s="530"/>
      <c r="S31" s="530"/>
      <c r="T31" s="530"/>
      <c r="U31" s="530"/>
      <c r="V31" s="530"/>
    </row>
    <row r="32" spans="1:22" ht="12.75" thickBot="1" x14ac:dyDescent="0.25">
      <c r="A32" s="535" t="s">
        <v>14</v>
      </c>
      <c r="B32" s="536">
        <f>B18+B27+B29</f>
        <v>22506</v>
      </c>
      <c r="C32" s="537">
        <f t="shared" ref="C32:N32" si="14">C18+C27+C29</f>
        <v>583</v>
      </c>
      <c r="D32" s="538">
        <f t="shared" si="14"/>
        <v>583</v>
      </c>
      <c r="E32" s="538">
        <f t="shared" si="14"/>
        <v>583</v>
      </c>
      <c r="F32" s="538">
        <f t="shared" si="14"/>
        <v>583</v>
      </c>
      <c r="G32" s="538">
        <f t="shared" si="14"/>
        <v>16089</v>
      </c>
      <c r="H32" s="538">
        <f t="shared" si="14"/>
        <v>583</v>
      </c>
      <c r="I32" s="538">
        <f t="shared" si="14"/>
        <v>583</v>
      </c>
      <c r="J32" s="538">
        <f t="shared" si="14"/>
        <v>583</v>
      </c>
      <c r="K32" s="538">
        <f t="shared" si="14"/>
        <v>583</v>
      </c>
      <c r="L32" s="538">
        <f t="shared" si="14"/>
        <v>583</v>
      </c>
      <c r="M32" s="538">
        <f t="shared" si="14"/>
        <v>583</v>
      </c>
      <c r="N32" s="773">
        <f t="shared" si="14"/>
        <v>587</v>
      </c>
      <c r="O32" s="536">
        <f>O18+O27+O29</f>
        <v>22506</v>
      </c>
    </row>
    <row r="100" spans="1:5" x14ac:dyDescent="0.2">
      <c r="A100" s="547"/>
      <c r="B100" s="547"/>
      <c r="C100" s="547"/>
      <c r="D100" s="547"/>
      <c r="E100" s="547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84" orientation="landscape" r:id="rId1"/>
  <headerFooter alignWithMargins="0">
    <oddHeader>&amp;L&amp;"Times New Roman,Félkövér"&amp;13Szent László Völgye TKT&amp;C&amp;"Times New Roman,Félkövér"&amp;16 2023.ÉVI IV. KÖLTSÉGVETÉS MÓDOSÍTÁS&amp;R5.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0"/>
  <sheetViews>
    <sheetView zoomScaleNormal="100" workbookViewId="0">
      <selection activeCell="N19" sqref="N19"/>
    </sheetView>
  </sheetViews>
  <sheetFormatPr defaultColWidth="9.140625" defaultRowHeight="15" x14ac:dyDescent="0.25"/>
  <cols>
    <col min="1" max="1" width="32.42578125" style="22" customWidth="1"/>
    <col min="2" max="2" width="9.7109375" style="415" customWidth="1"/>
    <col min="3" max="10" width="8" style="415" bestFit="1" customWidth="1"/>
    <col min="11" max="11" width="10.140625" style="415" customWidth="1"/>
    <col min="12" max="12" width="8" style="415" bestFit="1" customWidth="1"/>
    <col min="13" max="13" width="8.7109375" style="415" customWidth="1"/>
    <col min="14" max="14" width="8.85546875" style="416" bestFit="1" customWidth="1"/>
    <col min="15" max="15" width="9.7109375" style="415" customWidth="1"/>
    <col min="16" max="16" width="11.5703125" style="22" bestFit="1" customWidth="1"/>
    <col min="17" max="16384" width="9.140625" style="22"/>
  </cols>
  <sheetData>
    <row r="1" spans="1:17" ht="24.75" customHeight="1" x14ac:dyDescent="0.25">
      <c r="A1" s="393" t="s">
        <v>118</v>
      </c>
      <c r="B1" s="386" t="s">
        <v>305</v>
      </c>
      <c r="C1" s="406" t="s">
        <v>34</v>
      </c>
      <c r="D1" s="385" t="s">
        <v>35</v>
      </c>
      <c r="E1" s="385" t="s">
        <v>36</v>
      </c>
      <c r="F1" s="385" t="s">
        <v>37</v>
      </c>
      <c r="G1" s="385" t="s">
        <v>38</v>
      </c>
      <c r="H1" s="385" t="s">
        <v>39</v>
      </c>
      <c r="I1" s="385" t="s">
        <v>40</v>
      </c>
      <c r="J1" s="385" t="s">
        <v>262</v>
      </c>
      <c r="K1" s="385" t="s">
        <v>41</v>
      </c>
      <c r="L1" s="385" t="s">
        <v>42</v>
      </c>
      <c r="M1" s="385" t="s">
        <v>43</v>
      </c>
      <c r="N1" s="410" t="s">
        <v>44</v>
      </c>
      <c r="O1" s="387" t="s">
        <v>263</v>
      </c>
    </row>
    <row r="2" spans="1:17" ht="23.25" customHeight="1" x14ac:dyDescent="0.25">
      <c r="A2" s="394" t="s">
        <v>20</v>
      </c>
      <c r="B2" s="409"/>
      <c r="C2" s="407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411"/>
      <c r="O2" s="413"/>
    </row>
    <row r="3" spans="1:17" ht="15" customHeight="1" x14ac:dyDescent="0.25">
      <c r="A3" s="395" t="s">
        <v>269</v>
      </c>
      <c r="B3" s="421">
        <f>+'1.SZ.TÁBL. TÁRSULÁS KON. MÉRLEG'!D2</f>
        <v>292344</v>
      </c>
      <c r="C3" s="422">
        <v>24362</v>
      </c>
      <c r="D3" s="422">
        <v>24362</v>
      </c>
      <c r="E3" s="422">
        <v>24362</v>
      </c>
      <c r="F3" s="422">
        <v>24362</v>
      </c>
      <c r="G3" s="422">
        <v>24362</v>
      </c>
      <c r="H3" s="422">
        <v>24362</v>
      </c>
      <c r="I3" s="422">
        <v>24362</v>
      </c>
      <c r="J3" s="422">
        <v>24362</v>
      </c>
      <c r="K3" s="422">
        <v>24362</v>
      </c>
      <c r="L3" s="422">
        <v>24362</v>
      </c>
      <c r="M3" s="422">
        <v>24362</v>
      </c>
      <c r="N3" s="422">
        <v>24362</v>
      </c>
      <c r="O3" s="423">
        <f>SUM(C3:N3)</f>
        <v>292344</v>
      </c>
      <c r="P3" s="23"/>
    </row>
    <row r="4" spans="1:17" ht="15" customHeight="1" x14ac:dyDescent="0.25">
      <c r="A4" s="395" t="s">
        <v>74</v>
      </c>
      <c r="B4" s="421">
        <f>+'1.SZ.TÁBL. TÁRSULÁS KON. MÉRLEG'!D3</f>
        <v>28574</v>
      </c>
      <c r="C4" s="422">
        <v>2381</v>
      </c>
      <c r="D4" s="422">
        <v>2381</v>
      </c>
      <c r="E4" s="422">
        <v>2381</v>
      </c>
      <c r="F4" s="422">
        <v>2381</v>
      </c>
      <c r="G4" s="422">
        <v>2381</v>
      </c>
      <c r="H4" s="422">
        <v>2381</v>
      </c>
      <c r="I4" s="422">
        <v>2381</v>
      </c>
      <c r="J4" s="422">
        <v>2381</v>
      </c>
      <c r="K4" s="422">
        <v>2381</v>
      </c>
      <c r="L4" s="422">
        <v>2381</v>
      </c>
      <c r="M4" s="422">
        <v>2381</v>
      </c>
      <c r="N4" s="422">
        <v>2383</v>
      </c>
      <c r="O4" s="423">
        <f t="shared" ref="O4:O5" si="0">SUM(C4:N4)</f>
        <v>28574</v>
      </c>
    </row>
    <row r="5" spans="1:17" ht="15" customHeight="1" x14ac:dyDescent="0.25">
      <c r="A5" s="396" t="s">
        <v>345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9"/>
      <c r="O5" s="430">
        <f t="shared" si="0"/>
        <v>0</v>
      </c>
    </row>
    <row r="6" spans="1:17" ht="15" customHeight="1" x14ac:dyDescent="0.25">
      <c r="A6" s="397" t="s">
        <v>350</v>
      </c>
      <c r="B6" s="431">
        <f>+SUM(B3:B5)</f>
        <v>320918</v>
      </c>
      <c r="C6" s="432">
        <f t="shared" ref="C6:O6" si="1">+SUM(C3:C5)</f>
        <v>26743</v>
      </c>
      <c r="D6" s="433">
        <f t="shared" si="1"/>
        <v>26743</v>
      </c>
      <c r="E6" s="433">
        <f t="shared" si="1"/>
        <v>26743</v>
      </c>
      <c r="F6" s="433">
        <f t="shared" si="1"/>
        <v>26743</v>
      </c>
      <c r="G6" s="433">
        <f t="shared" si="1"/>
        <v>26743</v>
      </c>
      <c r="H6" s="433">
        <f t="shared" si="1"/>
        <v>26743</v>
      </c>
      <c r="I6" s="433">
        <f t="shared" si="1"/>
        <v>26743</v>
      </c>
      <c r="J6" s="433">
        <f t="shared" si="1"/>
        <v>26743</v>
      </c>
      <c r="K6" s="433">
        <f t="shared" si="1"/>
        <v>26743</v>
      </c>
      <c r="L6" s="433">
        <f t="shared" si="1"/>
        <v>26743</v>
      </c>
      <c r="M6" s="433">
        <f t="shared" si="1"/>
        <v>26743</v>
      </c>
      <c r="N6" s="434">
        <f t="shared" si="1"/>
        <v>26745</v>
      </c>
      <c r="O6" s="435">
        <f t="shared" si="1"/>
        <v>320918</v>
      </c>
    </row>
    <row r="7" spans="1:17" s="38" customFormat="1" ht="15" customHeight="1" x14ac:dyDescent="0.2">
      <c r="A7" s="398" t="s">
        <v>268</v>
      </c>
      <c r="B7" s="436">
        <f>+'[5]1.SZ.TÁBL. TÁRSULÁS KON. MÉRLEG'!C11</f>
        <v>0</v>
      </c>
      <c r="C7" s="437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9"/>
      <c r="O7" s="440">
        <f>SUM(C7:N7)</f>
        <v>0</v>
      </c>
    </row>
    <row r="8" spans="1:17" ht="15" customHeight="1" x14ac:dyDescent="0.25">
      <c r="A8" s="395" t="s">
        <v>75</v>
      </c>
      <c r="B8" s="421"/>
      <c r="C8" s="422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5"/>
      <c r="O8" s="441">
        <f t="shared" ref="O8:O9" si="2">SUM(C8:N8)</f>
        <v>0</v>
      </c>
      <c r="P8" s="23"/>
    </row>
    <row r="9" spans="1:17" ht="25.9" customHeight="1" x14ac:dyDescent="0.25">
      <c r="A9" s="396" t="s">
        <v>356</v>
      </c>
      <c r="B9" s="426"/>
      <c r="C9" s="427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9"/>
      <c r="O9" s="442">
        <f t="shared" si="2"/>
        <v>0</v>
      </c>
      <c r="P9" s="23"/>
      <c r="Q9" s="23"/>
    </row>
    <row r="10" spans="1:17" ht="15" customHeight="1" x14ac:dyDescent="0.25">
      <c r="A10" s="397" t="s">
        <v>270</v>
      </c>
      <c r="B10" s="431">
        <f>+SUM(B7:B9)</f>
        <v>0</v>
      </c>
      <c r="C10" s="432">
        <f t="shared" ref="C10:N10" si="3">+SUM(C7:C9)</f>
        <v>0</v>
      </c>
      <c r="D10" s="433">
        <f t="shared" si="3"/>
        <v>0</v>
      </c>
      <c r="E10" s="433">
        <f t="shared" si="3"/>
        <v>0</v>
      </c>
      <c r="F10" s="433">
        <f t="shared" si="3"/>
        <v>0</v>
      </c>
      <c r="G10" s="433">
        <f t="shared" si="3"/>
        <v>0</v>
      </c>
      <c r="H10" s="433">
        <f t="shared" si="3"/>
        <v>0</v>
      </c>
      <c r="I10" s="433">
        <f t="shared" si="3"/>
        <v>0</v>
      </c>
      <c r="J10" s="433">
        <f t="shared" si="3"/>
        <v>0</v>
      </c>
      <c r="K10" s="433">
        <f t="shared" si="3"/>
        <v>0</v>
      </c>
      <c r="L10" s="433">
        <f t="shared" si="3"/>
        <v>0</v>
      </c>
      <c r="M10" s="433">
        <f t="shared" si="3"/>
        <v>0</v>
      </c>
      <c r="N10" s="434">
        <f t="shared" si="3"/>
        <v>0</v>
      </c>
      <c r="O10" s="435">
        <f>+SUM(O7:O9)</f>
        <v>0</v>
      </c>
      <c r="Q10" s="23"/>
    </row>
    <row r="11" spans="1:17" ht="24" customHeight="1" x14ac:dyDescent="0.25">
      <c r="A11" s="398" t="s">
        <v>264</v>
      </c>
      <c r="B11" s="436"/>
      <c r="C11" s="437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9"/>
      <c r="O11" s="440"/>
      <c r="P11" s="23"/>
      <c r="Q11" s="23"/>
    </row>
    <row r="12" spans="1:17" ht="15" customHeight="1" x14ac:dyDescent="0.25">
      <c r="A12" s="395" t="s">
        <v>79</v>
      </c>
      <c r="B12" s="421">
        <f>+'1.SZ.TÁBL. TÁRSULÁS KON. MÉRLEG'!D5</f>
        <v>45544</v>
      </c>
      <c r="C12" s="422"/>
      <c r="D12" s="424"/>
      <c r="E12" s="424"/>
      <c r="F12" s="424">
        <v>45544</v>
      </c>
      <c r="G12" s="424"/>
      <c r="H12" s="424"/>
      <c r="I12" s="424"/>
      <c r="J12" s="424"/>
      <c r="K12" s="424"/>
      <c r="L12" s="424"/>
      <c r="M12" s="424"/>
      <c r="N12" s="425"/>
      <c r="O12" s="441">
        <f>SUM(C12:N12)</f>
        <v>45544</v>
      </c>
      <c r="P12" s="23"/>
    </row>
    <row r="13" spans="1:17" ht="15" customHeight="1" x14ac:dyDescent="0.25">
      <c r="A13" s="396"/>
      <c r="B13" s="426"/>
      <c r="C13" s="427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9"/>
      <c r="O13" s="442"/>
      <c r="P13" s="23"/>
    </row>
    <row r="14" spans="1:17" ht="15" customHeight="1" x14ac:dyDescent="0.25">
      <c r="A14" s="122" t="s">
        <v>79</v>
      </c>
      <c r="B14" s="431">
        <f t="shared" ref="B14:O14" si="4">+B13+B12</f>
        <v>45544</v>
      </c>
      <c r="C14" s="432">
        <f t="shared" si="4"/>
        <v>0</v>
      </c>
      <c r="D14" s="433">
        <f t="shared" si="4"/>
        <v>0</v>
      </c>
      <c r="E14" s="433">
        <f t="shared" si="4"/>
        <v>0</v>
      </c>
      <c r="F14" s="433">
        <f t="shared" si="4"/>
        <v>45544</v>
      </c>
      <c r="G14" s="433">
        <f t="shared" si="4"/>
        <v>0</v>
      </c>
      <c r="H14" s="433">
        <f t="shared" si="4"/>
        <v>0</v>
      </c>
      <c r="I14" s="433">
        <f t="shared" si="4"/>
        <v>0</v>
      </c>
      <c r="J14" s="433">
        <f t="shared" si="4"/>
        <v>0</v>
      </c>
      <c r="K14" s="433">
        <f t="shared" si="4"/>
        <v>0</v>
      </c>
      <c r="L14" s="433">
        <f t="shared" si="4"/>
        <v>0</v>
      </c>
      <c r="M14" s="433">
        <f t="shared" si="4"/>
        <v>0</v>
      </c>
      <c r="N14" s="434">
        <f t="shared" si="4"/>
        <v>0</v>
      </c>
      <c r="O14" s="435">
        <f t="shared" si="4"/>
        <v>45544</v>
      </c>
    </row>
    <row r="15" spans="1:17" s="38" customFormat="1" ht="15" customHeight="1" x14ac:dyDescent="0.2">
      <c r="A15" s="122" t="s">
        <v>265</v>
      </c>
      <c r="B15" s="431">
        <f t="shared" ref="B15:O15" si="5">+B14</f>
        <v>45544</v>
      </c>
      <c r="C15" s="432">
        <f t="shared" si="5"/>
        <v>0</v>
      </c>
      <c r="D15" s="433">
        <f t="shared" si="5"/>
        <v>0</v>
      </c>
      <c r="E15" s="433">
        <f t="shared" si="5"/>
        <v>0</v>
      </c>
      <c r="F15" s="433">
        <f t="shared" si="5"/>
        <v>45544</v>
      </c>
      <c r="G15" s="433">
        <f t="shared" si="5"/>
        <v>0</v>
      </c>
      <c r="H15" s="433">
        <f t="shared" si="5"/>
        <v>0</v>
      </c>
      <c r="I15" s="433">
        <f t="shared" si="5"/>
        <v>0</v>
      </c>
      <c r="J15" s="433">
        <f t="shared" si="5"/>
        <v>0</v>
      </c>
      <c r="K15" s="433">
        <f t="shared" si="5"/>
        <v>0</v>
      </c>
      <c r="L15" s="433">
        <f t="shared" si="5"/>
        <v>0</v>
      </c>
      <c r="M15" s="433">
        <f t="shared" si="5"/>
        <v>0</v>
      </c>
      <c r="N15" s="434">
        <f t="shared" si="5"/>
        <v>0</v>
      </c>
      <c r="O15" s="435">
        <f t="shared" si="5"/>
        <v>45544</v>
      </c>
    </row>
    <row r="16" spans="1:17" ht="16.5" customHeight="1" x14ac:dyDescent="0.25">
      <c r="A16" s="399" t="s">
        <v>0</v>
      </c>
      <c r="B16" s="443">
        <f t="shared" ref="B16:O16" si="6">+B15+B10+B6</f>
        <v>366462</v>
      </c>
      <c r="C16" s="444">
        <f t="shared" si="6"/>
        <v>26743</v>
      </c>
      <c r="D16" s="445">
        <f t="shared" si="6"/>
        <v>26743</v>
      </c>
      <c r="E16" s="445">
        <f t="shared" si="6"/>
        <v>26743</v>
      </c>
      <c r="F16" s="445">
        <f t="shared" si="6"/>
        <v>72287</v>
      </c>
      <c r="G16" s="445">
        <f t="shared" si="6"/>
        <v>26743</v>
      </c>
      <c r="H16" s="445">
        <f t="shared" si="6"/>
        <v>26743</v>
      </c>
      <c r="I16" s="445">
        <f t="shared" si="6"/>
        <v>26743</v>
      </c>
      <c r="J16" s="445">
        <f t="shared" si="6"/>
        <v>26743</v>
      </c>
      <c r="K16" s="445">
        <f t="shared" si="6"/>
        <v>26743</v>
      </c>
      <c r="L16" s="445">
        <f t="shared" si="6"/>
        <v>26743</v>
      </c>
      <c r="M16" s="445">
        <f t="shared" si="6"/>
        <v>26743</v>
      </c>
      <c r="N16" s="446">
        <f t="shared" si="6"/>
        <v>26745</v>
      </c>
      <c r="O16" s="447">
        <f t="shared" si="6"/>
        <v>366462</v>
      </c>
    </row>
    <row r="17" spans="1:15" ht="23.25" customHeight="1" x14ac:dyDescent="0.25">
      <c r="A17" s="394" t="s">
        <v>47</v>
      </c>
      <c r="B17" s="448"/>
      <c r="C17" s="449"/>
      <c r="D17" s="450"/>
      <c r="E17" s="450"/>
      <c r="F17" s="450"/>
      <c r="G17" s="450"/>
      <c r="H17" s="450"/>
      <c r="I17" s="450"/>
      <c r="J17" s="450"/>
      <c r="K17" s="450"/>
      <c r="L17" s="450"/>
      <c r="M17" s="450"/>
      <c r="N17" s="451"/>
      <c r="O17" s="452"/>
    </row>
    <row r="18" spans="1:15" s="24" customFormat="1" x14ac:dyDescent="0.25">
      <c r="A18" s="400" t="s">
        <v>83</v>
      </c>
      <c r="B18" s="421">
        <f>+'1.SZ.TÁBL. TÁRSULÁS KON. MÉRLEG'!I2</f>
        <v>174716</v>
      </c>
      <c r="C18" s="422">
        <v>14560</v>
      </c>
      <c r="D18" s="422">
        <v>14560</v>
      </c>
      <c r="E18" s="422">
        <v>14560</v>
      </c>
      <c r="F18" s="422">
        <v>14560</v>
      </c>
      <c r="G18" s="422">
        <v>14560</v>
      </c>
      <c r="H18" s="422">
        <v>14560</v>
      </c>
      <c r="I18" s="422">
        <v>14560</v>
      </c>
      <c r="J18" s="422">
        <v>14560</v>
      </c>
      <c r="K18" s="422">
        <v>15685</v>
      </c>
      <c r="L18" s="422">
        <v>13435</v>
      </c>
      <c r="M18" s="422">
        <v>14560</v>
      </c>
      <c r="N18" s="425">
        <v>14556</v>
      </c>
      <c r="O18" s="423">
        <f>SUM(C18:N18)</f>
        <v>174716</v>
      </c>
    </row>
    <row r="19" spans="1:15" s="24" customFormat="1" ht="25.5" x14ac:dyDescent="0.25">
      <c r="A19" s="400" t="s">
        <v>84</v>
      </c>
      <c r="B19" s="421">
        <f>+'1.SZ.TÁBL. TÁRSULÁS KON. MÉRLEG'!I3</f>
        <v>26235</v>
      </c>
      <c r="C19" s="422">
        <v>2186</v>
      </c>
      <c r="D19" s="422">
        <v>2186</v>
      </c>
      <c r="E19" s="422">
        <v>2186</v>
      </c>
      <c r="F19" s="422">
        <v>2186</v>
      </c>
      <c r="G19" s="422">
        <v>2186</v>
      </c>
      <c r="H19" s="422">
        <v>2186</v>
      </c>
      <c r="I19" s="422">
        <v>2186</v>
      </c>
      <c r="J19" s="422">
        <v>2186</v>
      </c>
      <c r="K19" s="422">
        <v>2186</v>
      </c>
      <c r="L19" s="422">
        <v>2186</v>
      </c>
      <c r="M19" s="422">
        <v>2186</v>
      </c>
      <c r="N19" s="424">
        <v>2189</v>
      </c>
      <c r="O19" s="423">
        <f t="shared" ref="O19:O23" si="7">SUM(C19:N19)</f>
        <v>26235</v>
      </c>
    </row>
    <row r="20" spans="1:15" s="24" customFormat="1" x14ac:dyDescent="0.25">
      <c r="A20" s="400" t="s">
        <v>90</v>
      </c>
      <c r="B20" s="421">
        <f>+'1.SZ.TÁBL. TÁRSULÁS KON. MÉRLEG'!I4</f>
        <v>104970</v>
      </c>
      <c r="C20" s="422">
        <v>7902</v>
      </c>
      <c r="D20" s="422">
        <v>7902</v>
      </c>
      <c r="E20" s="422">
        <v>7902</v>
      </c>
      <c r="F20" s="422">
        <v>18789</v>
      </c>
      <c r="G20" s="422">
        <v>7902</v>
      </c>
      <c r="H20" s="422">
        <v>7202</v>
      </c>
      <c r="I20" s="422">
        <v>7865</v>
      </c>
      <c r="J20" s="422">
        <v>7902</v>
      </c>
      <c r="K20" s="422">
        <v>8748</v>
      </c>
      <c r="L20" s="422">
        <v>9027</v>
      </c>
      <c r="M20" s="422">
        <v>7902</v>
      </c>
      <c r="N20" s="422">
        <v>5927</v>
      </c>
      <c r="O20" s="423">
        <f t="shared" si="7"/>
        <v>104970</v>
      </c>
    </row>
    <row r="21" spans="1:15" x14ac:dyDescent="0.25">
      <c r="A21" s="401" t="s">
        <v>266</v>
      </c>
      <c r="B21" s="421"/>
      <c r="C21" s="422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5"/>
      <c r="O21" s="423">
        <f t="shared" si="7"/>
        <v>0</v>
      </c>
    </row>
    <row r="22" spans="1:15" x14ac:dyDescent="0.25">
      <c r="A22" s="400" t="s">
        <v>91</v>
      </c>
      <c r="B22" s="421">
        <f>+'1.SZ.TÁBL. TÁRSULÁS KON. MÉRLEG'!I6</f>
        <v>25134</v>
      </c>
      <c r="C22" s="422">
        <v>2095</v>
      </c>
      <c r="D22" s="422">
        <v>2095</v>
      </c>
      <c r="E22" s="422">
        <v>2095</v>
      </c>
      <c r="F22" s="422">
        <v>2095</v>
      </c>
      <c r="G22" s="422">
        <v>2095</v>
      </c>
      <c r="H22" s="422">
        <v>2095</v>
      </c>
      <c r="I22" s="422">
        <v>2095</v>
      </c>
      <c r="J22" s="422">
        <v>2095</v>
      </c>
      <c r="K22" s="422">
        <v>2095</v>
      </c>
      <c r="L22" s="422">
        <v>2095</v>
      </c>
      <c r="M22" s="422">
        <v>2095</v>
      </c>
      <c r="N22" s="422">
        <v>2089</v>
      </c>
      <c r="O22" s="423">
        <f t="shared" si="7"/>
        <v>25134</v>
      </c>
    </row>
    <row r="23" spans="1:15" x14ac:dyDescent="0.25">
      <c r="A23" s="402" t="s">
        <v>240</v>
      </c>
      <c r="B23" s="426">
        <f>+'1.SZ.TÁBL. TÁRSULÁS KON. MÉRLEG'!I7</f>
        <v>32686</v>
      </c>
      <c r="C23" s="427"/>
      <c r="D23" s="427"/>
      <c r="E23" s="427"/>
      <c r="F23" s="428">
        <v>34657</v>
      </c>
      <c r="G23" s="427"/>
      <c r="H23" s="427"/>
      <c r="I23" s="427"/>
      <c r="J23" s="427"/>
      <c r="K23" s="427">
        <v>-1971</v>
      </c>
      <c r="L23" s="427"/>
      <c r="M23" s="427"/>
      <c r="N23" s="427"/>
      <c r="O23" s="430">
        <f t="shared" si="7"/>
        <v>32686</v>
      </c>
    </row>
    <row r="24" spans="1:15" x14ac:dyDescent="0.25">
      <c r="A24" s="397" t="s">
        <v>351</v>
      </c>
      <c r="B24" s="389">
        <f>SUM(B18:B23)</f>
        <v>363741</v>
      </c>
      <c r="C24" s="408">
        <f>SUM(C18:C23)</f>
        <v>26743</v>
      </c>
      <c r="D24" s="392">
        <f t="shared" ref="D24:N24" si="8">SUM(D18:D23)</f>
        <v>26743</v>
      </c>
      <c r="E24" s="392">
        <f t="shared" si="8"/>
        <v>26743</v>
      </c>
      <c r="F24" s="392">
        <f t="shared" si="8"/>
        <v>72287</v>
      </c>
      <c r="G24" s="392">
        <f t="shared" si="8"/>
        <v>26743</v>
      </c>
      <c r="H24" s="392">
        <f t="shared" si="8"/>
        <v>26043</v>
      </c>
      <c r="I24" s="392">
        <f t="shared" si="8"/>
        <v>26706</v>
      </c>
      <c r="J24" s="392">
        <f t="shared" si="8"/>
        <v>26743</v>
      </c>
      <c r="K24" s="392">
        <f t="shared" si="8"/>
        <v>26743</v>
      </c>
      <c r="L24" s="392">
        <f t="shared" si="8"/>
        <v>26743</v>
      </c>
      <c r="M24" s="392">
        <f t="shared" si="8"/>
        <v>26743</v>
      </c>
      <c r="N24" s="412">
        <f t="shared" si="8"/>
        <v>24761</v>
      </c>
      <c r="O24" s="390">
        <f>SUM(O18:O23)</f>
        <v>363741</v>
      </c>
    </row>
    <row r="25" spans="1:15" x14ac:dyDescent="0.25">
      <c r="A25" s="403" t="s">
        <v>53</v>
      </c>
      <c r="B25" s="436">
        <f>+'1.SZ.TÁBL. TÁRSULÁS KON. MÉRLEG'!I11</f>
        <v>2721</v>
      </c>
      <c r="C25" s="437"/>
      <c r="D25" s="438"/>
      <c r="E25" s="438"/>
      <c r="F25" s="438"/>
      <c r="G25" s="438"/>
      <c r="H25" s="438">
        <v>700</v>
      </c>
      <c r="I25" s="438">
        <v>37</v>
      </c>
      <c r="J25" s="438"/>
      <c r="K25" s="438"/>
      <c r="L25" s="438"/>
      <c r="M25" s="438"/>
      <c r="N25" s="439">
        <v>1984</v>
      </c>
      <c r="O25" s="452">
        <f>SUM(C25:N25)</f>
        <v>2721</v>
      </c>
    </row>
    <row r="26" spans="1:15" x14ac:dyDescent="0.25">
      <c r="A26" s="400" t="s">
        <v>92</v>
      </c>
      <c r="B26" s="421"/>
      <c r="C26" s="422"/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5"/>
      <c r="O26" s="423">
        <f>SUM(C26:N26)</f>
        <v>0</v>
      </c>
    </row>
    <row r="27" spans="1:15" x14ac:dyDescent="0.25">
      <c r="A27" s="402" t="s">
        <v>93</v>
      </c>
      <c r="B27" s="426"/>
      <c r="C27" s="427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9"/>
      <c r="O27" s="430">
        <f>SUM(C27:N27)</f>
        <v>0</v>
      </c>
    </row>
    <row r="28" spans="1:15" x14ac:dyDescent="0.25">
      <c r="A28" s="397" t="s">
        <v>271</v>
      </c>
      <c r="B28" s="431">
        <f>SUM(B25:B27)</f>
        <v>2721</v>
      </c>
      <c r="C28" s="432">
        <f t="shared" ref="C28:O28" si="9">SUM(C25:C27)</f>
        <v>0</v>
      </c>
      <c r="D28" s="433">
        <f t="shared" si="9"/>
        <v>0</v>
      </c>
      <c r="E28" s="433">
        <f t="shared" si="9"/>
        <v>0</v>
      </c>
      <c r="F28" s="433">
        <f t="shared" si="9"/>
        <v>0</v>
      </c>
      <c r="G28" s="433">
        <f t="shared" si="9"/>
        <v>0</v>
      </c>
      <c r="H28" s="433">
        <f t="shared" si="9"/>
        <v>700</v>
      </c>
      <c r="I28" s="433">
        <f t="shared" si="9"/>
        <v>37</v>
      </c>
      <c r="J28" s="433">
        <f t="shared" si="9"/>
        <v>0</v>
      </c>
      <c r="K28" s="433">
        <f t="shared" si="9"/>
        <v>0</v>
      </c>
      <c r="L28" s="433">
        <f t="shared" si="9"/>
        <v>0</v>
      </c>
      <c r="M28" s="433">
        <f t="shared" si="9"/>
        <v>0</v>
      </c>
      <c r="N28" s="434">
        <f t="shared" si="9"/>
        <v>1984</v>
      </c>
      <c r="O28" s="435">
        <f t="shared" si="9"/>
        <v>2721</v>
      </c>
    </row>
    <row r="29" spans="1:15" x14ac:dyDescent="0.25">
      <c r="A29" s="404" t="s">
        <v>95</v>
      </c>
      <c r="B29" s="431"/>
      <c r="C29" s="453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5"/>
      <c r="O29" s="447">
        <f>SUM(C29:N29)</f>
        <v>0</v>
      </c>
    </row>
    <row r="30" spans="1:15" ht="15.75" thickBot="1" x14ac:dyDescent="0.3">
      <c r="A30" s="405" t="s">
        <v>231</v>
      </c>
      <c r="B30" s="456">
        <f>+B29+B28+B24</f>
        <v>366462</v>
      </c>
      <c r="C30" s="457">
        <f>+C29+C28+C24</f>
        <v>26743</v>
      </c>
      <c r="D30" s="458">
        <f t="shared" ref="D30:O30" si="10">+D29+D28+D24</f>
        <v>26743</v>
      </c>
      <c r="E30" s="458">
        <f t="shared" si="10"/>
        <v>26743</v>
      </c>
      <c r="F30" s="458">
        <f t="shared" si="10"/>
        <v>72287</v>
      </c>
      <c r="G30" s="458">
        <f t="shared" si="10"/>
        <v>26743</v>
      </c>
      <c r="H30" s="458">
        <f t="shared" si="10"/>
        <v>26743</v>
      </c>
      <c r="I30" s="458">
        <f t="shared" si="10"/>
        <v>26743</v>
      </c>
      <c r="J30" s="458">
        <f t="shared" si="10"/>
        <v>26743</v>
      </c>
      <c r="K30" s="458">
        <f t="shared" si="10"/>
        <v>26743</v>
      </c>
      <c r="L30" s="458">
        <f t="shared" si="10"/>
        <v>26743</v>
      </c>
      <c r="M30" s="458">
        <f t="shared" si="10"/>
        <v>26743</v>
      </c>
      <c r="N30" s="459">
        <f t="shared" si="10"/>
        <v>26745</v>
      </c>
      <c r="O30" s="460">
        <f t="shared" si="10"/>
        <v>366462</v>
      </c>
    </row>
    <row r="31" spans="1:15" x14ac:dyDescent="0.25">
      <c r="A31" s="388"/>
      <c r="B31" s="461"/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461"/>
    </row>
    <row r="32" spans="1:15" x14ac:dyDescent="0.25">
      <c r="A32" s="414" t="s">
        <v>267</v>
      </c>
      <c r="B32" s="443">
        <f t="shared" ref="B32:O32" si="11">+B16-B30</f>
        <v>0</v>
      </c>
      <c r="C32" s="443">
        <f t="shared" si="11"/>
        <v>0</v>
      </c>
      <c r="D32" s="443">
        <f t="shared" si="11"/>
        <v>0</v>
      </c>
      <c r="E32" s="443">
        <f t="shared" si="11"/>
        <v>0</v>
      </c>
      <c r="F32" s="443">
        <f t="shared" si="11"/>
        <v>0</v>
      </c>
      <c r="G32" s="443">
        <f t="shared" si="11"/>
        <v>0</v>
      </c>
      <c r="H32" s="443">
        <f t="shared" si="11"/>
        <v>0</v>
      </c>
      <c r="I32" s="443">
        <f t="shared" si="11"/>
        <v>0</v>
      </c>
      <c r="J32" s="443">
        <f t="shared" si="11"/>
        <v>0</v>
      </c>
      <c r="K32" s="443">
        <f t="shared" si="11"/>
        <v>0</v>
      </c>
      <c r="L32" s="443">
        <f t="shared" si="11"/>
        <v>0</v>
      </c>
      <c r="M32" s="443">
        <f t="shared" si="11"/>
        <v>0</v>
      </c>
      <c r="N32" s="443">
        <f t="shared" si="11"/>
        <v>0</v>
      </c>
      <c r="O32" s="443">
        <f t="shared" si="11"/>
        <v>0</v>
      </c>
    </row>
    <row r="73" spans="1:4" x14ac:dyDescent="0.25">
      <c r="A73" s="24"/>
      <c r="B73" s="417"/>
      <c r="C73" s="417"/>
      <c r="D73" s="417"/>
    </row>
    <row r="86" spans="1:8" x14ac:dyDescent="0.25">
      <c r="A86" s="39"/>
      <c r="B86" s="418"/>
      <c r="C86" s="418"/>
      <c r="D86" s="418"/>
      <c r="E86" s="418"/>
      <c r="F86" s="418"/>
      <c r="G86" s="418"/>
      <c r="H86" s="418"/>
    </row>
    <row r="87" spans="1:8" x14ac:dyDescent="0.25">
      <c r="A87" s="40"/>
      <c r="B87" s="419"/>
      <c r="C87" s="419"/>
      <c r="D87" s="419"/>
      <c r="E87" s="419"/>
      <c r="F87" s="419"/>
      <c r="G87" s="419"/>
      <c r="H87" s="419"/>
    </row>
    <row r="88" spans="1:8" x14ac:dyDescent="0.25">
      <c r="A88" s="40"/>
      <c r="B88" s="419"/>
      <c r="C88" s="419"/>
      <c r="D88" s="419"/>
      <c r="E88" s="419"/>
      <c r="F88" s="419"/>
      <c r="G88" s="419"/>
      <c r="H88" s="419"/>
    </row>
    <row r="89" spans="1:8" x14ac:dyDescent="0.25">
      <c r="A89" s="40"/>
      <c r="B89" s="419"/>
      <c r="C89" s="419"/>
      <c r="D89" s="419"/>
      <c r="E89" s="419"/>
      <c r="F89" s="419"/>
      <c r="G89" s="419"/>
      <c r="H89" s="419"/>
    </row>
    <row r="90" spans="1:8" x14ac:dyDescent="0.25">
      <c r="A90" s="41"/>
      <c r="B90" s="420"/>
      <c r="C90" s="420"/>
      <c r="D90" s="420"/>
      <c r="E90" s="420"/>
      <c r="F90" s="420"/>
      <c r="G90" s="420"/>
      <c r="H90" s="420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2023.ÉVI IV. KÖLTSÉGVETÉS MÓDOSÍTÁS
&amp;R
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tabSelected="1" view="pageLayout" zoomScaleNormal="100" workbookViewId="0">
      <selection activeCell="M11" sqref="M11"/>
    </sheetView>
  </sheetViews>
  <sheetFormatPr defaultColWidth="9.140625" defaultRowHeight="15" x14ac:dyDescent="0.25"/>
  <cols>
    <col min="1" max="1" width="29" style="21" customWidth="1"/>
    <col min="2" max="6" width="14" style="21" customWidth="1"/>
    <col min="7" max="16384" width="9.140625" style="21"/>
  </cols>
  <sheetData>
    <row r="1" spans="1:4" s="29" customFormat="1" ht="45" customHeight="1" x14ac:dyDescent="0.2">
      <c r="A1" s="606" t="s">
        <v>13</v>
      </c>
      <c r="B1" s="857" t="s">
        <v>278</v>
      </c>
      <c r="C1" s="858"/>
      <c r="D1" s="859"/>
    </row>
    <row r="2" spans="1:4" s="29" customFormat="1" ht="37.9" customHeight="1" x14ac:dyDescent="0.2">
      <c r="A2" s="607" t="s">
        <v>15</v>
      </c>
      <c r="B2" s="486" t="s">
        <v>399</v>
      </c>
      <c r="C2" s="486" t="s">
        <v>378</v>
      </c>
      <c r="D2" s="608" t="s">
        <v>405</v>
      </c>
    </row>
    <row r="3" spans="1:4" s="29" customFormat="1" ht="16.5" customHeight="1" x14ac:dyDescent="0.2">
      <c r="A3" s="609" t="s">
        <v>16</v>
      </c>
      <c r="B3" s="487"/>
      <c r="C3" s="487"/>
      <c r="D3" s="610"/>
    </row>
    <row r="4" spans="1:4" s="29" customFormat="1" ht="16.5" customHeight="1" x14ac:dyDescent="0.2">
      <c r="A4" s="618" t="s">
        <v>348</v>
      </c>
      <c r="B4" s="488">
        <v>0</v>
      </c>
      <c r="C4" s="619"/>
      <c r="D4" s="611">
        <f>B4+C4</f>
        <v>0</v>
      </c>
    </row>
    <row r="5" spans="1:4" s="29" customFormat="1" ht="16.5" customHeight="1" x14ac:dyDescent="0.2">
      <c r="A5" s="618" t="s">
        <v>309</v>
      </c>
      <c r="B5" s="488">
        <v>7</v>
      </c>
      <c r="C5" s="619"/>
      <c r="D5" s="611">
        <f>B5+C5</f>
        <v>7</v>
      </c>
    </row>
    <row r="6" spans="1:4" s="29" customFormat="1" ht="16.5" customHeight="1" x14ac:dyDescent="0.2">
      <c r="A6" s="618" t="s">
        <v>281</v>
      </c>
      <c r="B6" s="488">
        <v>8.5</v>
      </c>
      <c r="C6" s="619"/>
      <c r="D6" s="611">
        <f>B6+C6</f>
        <v>8.5</v>
      </c>
    </row>
    <row r="7" spans="1:4" s="29" customFormat="1" ht="16.5" customHeight="1" x14ac:dyDescent="0.2">
      <c r="A7" s="618" t="s">
        <v>310</v>
      </c>
      <c r="B7" s="488">
        <v>6</v>
      </c>
      <c r="C7" s="619"/>
      <c r="D7" s="611">
        <f t="shared" ref="D7:D10" si="0">B7+C7</f>
        <v>6</v>
      </c>
    </row>
    <row r="8" spans="1:4" s="29" customFormat="1" ht="16.5" customHeight="1" x14ac:dyDescent="0.2">
      <c r="A8" s="618" t="s">
        <v>349</v>
      </c>
      <c r="B8" s="488">
        <v>3.5</v>
      </c>
      <c r="C8" s="619"/>
      <c r="D8" s="611">
        <f t="shared" si="0"/>
        <v>3.5</v>
      </c>
    </row>
    <row r="9" spans="1:4" s="29" customFormat="1" ht="16.5" customHeight="1" x14ac:dyDescent="0.2">
      <c r="A9" s="618" t="s">
        <v>347</v>
      </c>
      <c r="B9" s="488">
        <v>1</v>
      </c>
      <c r="C9" s="619"/>
      <c r="D9" s="611">
        <f t="shared" si="0"/>
        <v>1</v>
      </c>
    </row>
    <row r="10" spans="1:4" s="29" customFormat="1" ht="16.5" customHeight="1" x14ac:dyDescent="0.2">
      <c r="A10" s="618" t="s">
        <v>311</v>
      </c>
      <c r="B10" s="488">
        <v>6.5</v>
      </c>
      <c r="C10" s="620"/>
      <c r="D10" s="611">
        <f t="shared" si="0"/>
        <v>6.5</v>
      </c>
    </row>
    <row r="11" spans="1:4" s="29" customFormat="1" ht="16.5" customHeight="1" thickBot="1" x14ac:dyDescent="0.25">
      <c r="A11" s="621" t="s">
        <v>17</v>
      </c>
      <c r="B11" s="622">
        <f>SUM(B4:B10)</f>
        <v>32.5</v>
      </c>
      <c r="C11" s="622">
        <f>SUM(C4:C10)</f>
        <v>0</v>
      </c>
      <c r="D11" s="623">
        <f>SUM(D4:D10)</f>
        <v>32.5</v>
      </c>
    </row>
    <row r="61" spans="1:5" x14ac:dyDescent="0.25">
      <c r="A61" s="30"/>
      <c r="B61" s="30"/>
      <c r="C61" s="30"/>
      <c r="D61" s="605"/>
      <c r="E61" s="605"/>
    </row>
    <row r="62" spans="1:5" x14ac:dyDescent="0.25">
      <c r="A62" s="31"/>
      <c r="B62" s="31"/>
      <c r="C62" s="31"/>
      <c r="D62" s="605"/>
      <c r="E62" s="605"/>
    </row>
    <row r="63" spans="1:5" x14ac:dyDescent="0.25">
      <c r="A63" s="31"/>
      <c r="B63" s="31"/>
      <c r="C63" s="31"/>
      <c r="D63" s="605"/>
      <c r="E63" s="605"/>
    </row>
    <row r="64" spans="1:5" x14ac:dyDescent="0.25">
      <c r="A64" s="31"/>
      <c r="B64" s="31"/>
      <c r="C64" s="31"/>
      <c r="D64" s="605"/>
      <c r="E64" s="605"/>
    </row>
    <row r="65" spans="1:5" x14ac:dyDescent="0.25">
      <c r="A65" s="32"/>
      <c r="B65" s="32"/>
      <c r="C65" s="32"/>
      <c r="D65" s="605"/>
      <c r="E65" s="605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
 2023.ÉVI IV. KÖLTSÉGVETÉS MÓDOSÍTÁS&amp;R
7.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2024-04-16T06:41:57Z</cp:lastPrinted>
  <dcterms:created xsi:type="dcterms:W3CDTF">2011-02-23T07:11:55Z</dcterms:created>
  <dcterms:modified xsi:type="dcterms:W3CDTF">2024-04-16T06:42:44Z</dcterms:modified>
</cp:coreProperties>
</file>