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ársulás\2024\20240925\"/>
    </mc:Choice>
  </mc:AlternateContent>
  <bookViews>
    <workbookView xWindow="0" yWindow="0" windowWidth="23040" windowHeight="9510" tabRatio="599" firstSheet="3" activeTab="5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KIAD'!$A$1:$K$115</definedName>
    <definedName name="_xlnm.Print_Area" localSheetId="0">'1.SZ.TÁBL. TÁRSULÁS KON. MÉRLEG'!$A$1:$J$17</definedName>
    <definedName name="_xlnm.Print_Area" localSheetId="2">'2.SZ.TÁBL. BEVÉTELEK'!$A$1:$F$129</definedName>
    <definedName name="_xlnm.Print_Area" localSheetId="3">'3.SZ.TÁBL. SEGÍTŐ SZOLGÁLAT'!$A$1:$AF$120</definedName>
    <definedName name="_xlnm.Print_Area" localSheetId="4">'4.SZ.TÁBL. SZOCIÁLIS NORMATÍVA'!$A$1:$D$25</definedName>
    <definedName name="_xlnm.Print_Area" localSheetId="5">'5.SZ.TÁBL. PÉNZE. ÁTAD - ÁTVÉT'!$A$1:$O$32</definedName>
    <definedName name="_xlnm.Print_Area" localSheetId="6">'6.SZ.TÁBL. ELŐIRÁNYZAT FELHASZN'!$A$1:$O$32</definedName>
    <definedName name="_xlnm.Print_Area" localSheetId="7">'7.SZ.TÁBL. LÉTSZÁMADATOK'!$A$1:$D$11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H20" i="20" l="1"/>
  <c r="H4" i="20"/>
  <c r="G86" i="9" l="1"/>
  <c r="G17" i="9"/>
  <c r="G12" i="9"/>
  <c r="C12" i="21" l="1"/>
  <c r="V68" i="9"/>
  <c r="V69" i="9"/>
  <c r="V63" i="9"/>
  <c r="V54" i="9"/>
  <c r="V42" i="9"/>
  <c r="S73" i="9"/>
  <c r="S72" i="9"/>
  <c r="S63" i="9"/>
  <c r="S54" i="9"/>
  <c r="S42" i="9"/>
  <c r="P63" i="9"/>
  <c r="P54" i="9"/>
  <c r="Q54" i="9" s="1"/>
  <c r="P42" i="9"/>
  <c r="M63" i="9"/>
  <c r="M42" i="9"/>
  <c r="J63" i="9"/>
  <c r="J42" i="9"/>
  <c r="G63" i="9"/>
  <c r="G42" i="9"/>
  <c r="G54" i="9"/>
  <c r="C19" i="18"/>
  <c r="C17" i="18"/>
  <c r="C18" i="18"/>
  <c r="C21" i="18"/>
  <c r="C22" i="18"/>
  <c r="C20" i="18"/>
  <c r="I75" i="9" l="1"/>
  <c r="V108" i="9"/>
  <c r="AE108" i="9" s="1"/>
  <c r="D103" i="1" s="1"/>
  <c r="J103" i="1" s="1"/>
  <c r="V105" i="9"/>
  <c r="W105" i="9" s="1"/>
  <c r="S81" i="9"/>
  <c r="S85" i="9"/>
  <c r="M54" i="9"/>
  <c r="G95" i="9"/>
  <c r="G69" i="9"/>
  <c r="G68" i="9"/>
  <c r="AE17" i="9"/>
  <c r="D18" i="1" s="1"/>
  <c r="J18" i="1" s="1"/>
  <c r="D113" i="2" s="1"/>
  <c r="H12" i="9"/>
  <c r="W108" i="9" l="1"/>
  <c r="AE105" i="9"/>
  <c r="D100" i="1" s="1"/>
  <c r="J100" i="1" s="1"/>
  <c r="H17" i="9"/>
  <c r="AE12" i="9"/>
  <c r="D13" i="1" s="1"/>
  <c r="J13" i="1" s="1"/>
  <c r="D108" i="2" s="1"/>
  <c r="AD113" i="9"/>
  <c r="C108" i="1" s="1"/>
  <c r="I108" i="1" s="1"/>
  <c r="AD110" i="9"/>
  <c r="C105" i="1" s="1"/>
  <c r="I105" i="1" s="1"/>
  <c r="AD54" i="9"/>
  <c r="C45" i="1" s="1"/>
  <c r="I45" i="1" s="1"/>
  <c r="AD25" i="9"/>
  <c r="C26" i="1" s="1"/>
  <c r="AD20" i="9"/>
  <c r="C21" i="1" s="1"/>
  <c r="G75" i="9" l="1"/>
  <c r="B22" i="18" l="1"/>
  <c r="B21" i="18"/>
  <c r="B20" i="18"/>
  <c r="B19" i="18"/>
  <c r="B18" i="18"/>
  <c r="B17" i="18"/>
  <c r="W81" i="9" l="1"/>
  <c r="AE79" i="9"/>
  <c r="D70" i="1" s="1"/>
  <c r="J70" i="1" s="1"/>
  <c r="N81" i="9"/>
  <c r="AE81" i="9" l="1"/>
  <c r="D72" i="1" s="1"/>
  <c r="J72" i="1" s="1"/>
  <c r="O26" i="20"/>
  <c r="AE25" i="9" l="1"/>
  <c r="D26" i="1" s="1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X9" i="9"/>
  <c r="Y9" i="9"/>
  <c r="Z9" i="9"/>
  <c r="AD9" i="9"/>
  <c r="W25" i="9" l="1"/>
  <c r="AF25" i="9" s="1"/>
  <c r="E26" i="1" s="1"/>
  <c r="C27" i="1"/>
  <c r="AE31" i="9" l="1"/>
  <c r="W113" i="9"/>
  <c r="W110" i="9"/>
  <c r="V75" i="9"/>
  <c r="W54" i="9"/>
  <c r="T28" i="9"/>
  <c r="AE73" i="9"/>
  <c r="D64" i="1" s="1"/>
  <c r="J64" i="1" s="1"/>
  <c r="AE72" i="9"/>
  <c r="D63" i="1" s="1"/>
  <c r="J63" i="1" s="1"/>
  <c r="T54" i="9"/>
  <c r="Q28" i="9"/>
  <c r="P75" i="9"/>
  <c r="N28" i="9"/>
  <c r="M75" i="9"/>
  <c r="N54" i="9"/>
  <c r="J75" i="9"/>
  <c r="K54" i="9"/>
  <c r="AE69" i="9" l="1"/>
  <c r="D60" i="1" s="1"/>
  <c r="J60" i="1" s="1"/>
  <c r="AE7" i="9"/>
  <c r="AE9" i="9" s="1"/>
  <c r="K85" i="9"/>
  <c r="AE85" i="9"/>
  <c r="D76" i="1" s="1"/>
  <c r="W7" i="9"/>
  <c r="W9" i="9" s="1"/>
  <c r="AE110" i="9"/>
  <c r="D105" i="1" s="1"/>
  <c r="J105" i="1" s="1"/>
  <c r="AE113" i="9"/>
  <c r="D108" i="1" s="1"/>
  <c r="J108" i="1" s="1"/>
  <c r="AE86" i="9"/>
  <c r="D77" i="1" s="1"/>
  <c r="AE42" i="9"/>
  <c r="D33" i="1" s="1"/>
  <c r="J33" i="1" s="1"/>
  <c r="J95" i="1"/>
  <c r="J94" i="1"/>
  <c r="J93" i="1"/>
  <c r="J90" i="1"/>
  <c r="J89" i="1" s="1"/>
  <c r="J83" i="1"/>
  <c r="V30" i="9"/>
  <c r="S30" i="9"/>
  <c r="P30" i="9"/>
  <c r="M30" i="9"/>
  <c r="J30" i="9"/>
  <c r="G30" i="9"/>
  <c r="T85" i="9"/>
  <c r="J76" i="1" l="1"/>
  <c r="J92" i="1"/>
  <c r="J77" i="1"/>
  <c r="AE76" i="9"/>
  <c r="J26" i="1"/>
  <c r="D11" i="1"/>
  <c r="J11" i="1" s="1"/>
  <c r="AF7" i="9"/>
  <c r="AF9" i="9" s="1"/>
  <c r="H20" i="9"/>
  <c r="AF20" i="9" s="1"/>
  <c r="E21" i="1" s="1"/>
  <c r="K21" i="1" s="1"/>
  <c r="AE20" i="9"/>
  <c r="D21" i="1" s="1"/>
  <c r="J21" i="1" s="1"/>
  <c r="D118" i="2" s="1"/>
  <c r="E118" i="2" s="1"/>
  <c r="F118" i="2" s="1"/>
  <c r="AE30" i="9"/>
  <c r="H54" i="9"/>
  <c r="AE54" i="9"/>
  <c r="D45" i="1" s="1"/>
  <c r="J45" i="1" s="1"/>
  <c r="I23" i="1"/>
  <c r="J23" i="1"/>
  <c r="K23" i="1"/>
  <c r="J25" i="1"/>
  <c r="I25" i="1"/>
  <c r="K25" i="1"/>
  <c r="I26" i="1"/>
  <c r="H32" i="21"/>
  <c r="I32" i="21"/>
  <c r="J32" i="21"/>
  <c r="K32" i="21"/>
  <c r="L32" i="21"/>
  <c r="M32" i="21"/>
  <c r="E32" i="21"/>
  <c r="D32" i="21"/>
  <c r="C32" i="21"/>
  <c r="M12" i="21"/>
  <c r="L12" i="21"/>
  <c r="K12" i="21"/>
  <c r="J12" i="21"/>
  <c r="I12" i="21"/>
  <c r="H12" i="21"/>
  <c r="G12" i="21"/>
  <c r="F12" i="21"/>
  <c r="E12" i="21"/>
  <c r="D12" i="21"/>
  <c r="C5" i="21"/>
  <c r="D5" i="21"/>
  <c r="E5" i="21"/>
  <c r="F5" i="21"/>
  <c r="G5" i="21"/>
  <c r="H5" i="21"/>
  <c r="I5" i="21"/>
  <c r="J5" i="21"/>
  <c r="K5" i="21"/>
  <c r="L5" i="21"/>
  <c r="M5" i="21"/>
  <c r="C6" i="21"/>
  <c r="D6" i="21"/>
  <c r="E6" i="21"/>
  <c r="F6" i="21"/>
  <c r="G6" i="21"/>
  <c r="H6" i="21"/>
  <c r="I6" i="21"/>
  <c r="J6" i="21"/>
  <c r="K6" i="21"/>
  <c r="L6" i="21"/>
  <c r="M6" i="21"/>
  <c r="C7" i="21"/>
  <c r="D7" i="21"/>
  <c r="E7" i="21"/>
  <c r="F7" i="21"/>
  <c r="G7" i="21"/>
  <c r="H7" i="21"/>
  <c r="I7" i="21"/>
  <c r="J7" i="21"/>
  <c r="K7" i="21"/>
  <c r="L7" i="21"/>
  <c r="M7" i="21"/>
  <c r="C8" i="21"/>
  <c r="D8" i="21"/>
  <c r="E8" i="21"/>
  <c r="F8" i="21"/>
  <c r="G8" i="21"/>
  <c r="H8" i="21"/>
  <c r="I8" i="21"/>
  <c r="J8" i="21"/>
  <c r="K8" i="21"/>
  <c r="L8" i="21"/>
  <c r="M8" i="21"/>
  <c r="C9" i="21"/>
  <c r="D9" i="21"/>
  <c r="E9" i="21"/>
  <c r="F9" i="21"/>
  <c r="G9" i="21"/>
  <c r="H9" i="21"/>
  <c r="I9" i="21"/>
  <c r="J9" i="21"/>
  <c r="K9" i="21"/>
  <c r="L9" i="21"/>
  <c r="M9" i="21"/>
  <c r="C10" i="21"/>
  <c r="D10" i="21"/>
  <c r="E10" i="21"/>
  <c r="F10" i="21"/>
  <c r="G10" i="21"/>
  <c r="H10" i="21"/>
  <c r="I10" i="21"/>
  <c r="J10" i="21"/>
  <c r="K10" i="21"/>
  <c r="L10" i="21"/>
  <c r="M10" i="21"/>
  <c r="C4" i="21"/>
  <c r="D4" i="21"/>
  <c r="E4" i="21"/>
  <c r="F4" i="21"/>
  <c r="G4" i="21"/>
  <c r="H4" i="21"/>
  <c r="I4" i="21"/>
  <c r="J4" i="21"/>
  <c r="K4" i="21"/>
  <c r="L4" i="21"/>
  <c r="M4" i="21"/>
  <c r="M3" i="21"/>
  <c r="L3" i="21"/>
  <c r="K3" i="21"/>
  <c r="J3" i="21"/>
  <c r="I3" i="21"/>
  <c r="H3" i="21"/>
  <c r="G3" i="21"/>
  <c r="F3" i="21"/>
  <c r="E3" i="21"/>
  <c r="D3" i="21"/>
  <c r="C3" i="21"/>
  <c r="T88" i="9"/>
  <c r="K58" i="9"/>
  <c r="AE92" i="9"/>
  <c r="Q17" i="9"/>
  <c r="Q12" i="9"/>
  <c r="K12" i="9"/>
  <c r="I27" i="1" l="1"/>
  <c r="B13" i="22"/>
  <c r="J27" i="1"/>
  <c r="C13" i="22" s="1"/>
  <c r="D123" i="2"/>
  <c r="E123" i="2" s="1"/>
  <c r="F123" i="2" s="1"/>
  <c r="E11" i="1"/>
  <c r="K11" i="1" s="1"/>
  <c r="AE75" i="9"/>
  <c r="D67" i="1"/>
  <c r="C72" i="2"/>
  <c r="D66" i="1" l="1"/>
  <c r="J66" i="1" s="1"/>
  <c r="J67" i="1"/>
  <c r="K28" i="9"/>
  <c r="G78" i="1" l="1"/>
  <c r="F92" i="1"/>
  <c r="Y87" i="9"/>
  <c r="X87" i="9"/>
  <c r="AD76" i="9"/>
  <c r="AD77" i="9"/>
  <c r="AD78" i="9"/>
  <c r="Z33" i="9"/>
  <c r="V87" i="9"/>
  <c r="S87" i="9"/>
  <c r="R87" i="9"/>
  <c r="W77" i="9"/>
  <c r="W78" i="9"/>
  <c r="W76" i="9"/>
  <c r="P87" i="9"/>
  <c r="Q77" i="9"/>
  <c r="Q78" i="9"/>
  <c r="Q76" i="9"/>
  <c r="M87" i="9"/>
  <c r="N79" i="9"/>
  <c r="N77" i="9"/>
  <c r="N78" i="9"/>
  <c r="N76" i="9"/>
  <c r="J87" i="9"/>
  <c r="I87" i="9"/>
  <c r="K77" i="9"/>
  <c r="K78" i="9"/>
  <c r="K76" i="9"/>
  <c r="G87" i="9"/>
  <c r="H77" i="9"/>
  <c r="H78" i="9"/>
  <c r="H76" i="9"/>
  <c r="AF78" i="9" l="1"/>
  <c r="AF77" i="9"/>
  <c r="AF76" i="9"/>
  <c r="AD75" i="9"/>
  <c r="H75" i="9"/>
  <c r="C63" i="2"/>
  <c r="AF75" i="9" l="1"/>
  <c r="K15" i="9"/>
  <c r="X30" i="9"/>
  <c r="B5" i="18"/>
  <c r="B5" i="13" l="1"/>
  <c r="D5" i="13" s="1"/>
  <c r="B10" i="13"/>
  <c r="D10" i="13" s="1"/>
  <c r="B9" i="13"/>
  <c r="D9" i="13" s="1"/>
  <c r="B8" i="13"/>
  <c r="D8" i="13" s="1"/>
  <c r="B7" i="13"/>
  <c r="D7" i="13" s="1"/>
  <c r="B6" i="13"/>
  <c r="D6" i="13" s="1"/>
  <c r="B4" i="13"/>
  <c r="D4" i="13" s="1"/>
  <c r="E69" i="1" l="1"/>
  <c r="K69" i="1" s="1"/>
  <c r="C69" i="1"/>
  <c r="I69" i="1" s="1"/>
  <c r="E68" i="1"/>
  <c r="K68" i="1" s="1"/>
  <c r="C68" i="1"/>
  <c r="I68" i="1" s="1"/>
  <c r="E67" i="1"/>
  <c r="K67" i="1" s="1"/>
  <c r="C67" i="1"/>
  <c r="I67" i="1" s="1"/>
  <c r="W75" i="9"/>
  <c r="U75" i="9"/>
  <c r="U87" i="9" s="1"/>
  <c r="Q75" i="9"/>
  <c r="O75" i="9"/>
  <c r="O87" i="9" s="1"/>
  <c r="N75" i="9"/>
  <c r="L75" i="9"/>
  <c r="L87" i="9" s="1"/>
  <c r="K75" i="9"/>
  <c r="F75" i="9"/>
  <c r="F87" i="9" s="1"/>
  <c r="D75" i="9"/>
  <c r="E75" i="9"/>
  <c r="C75" i="9"/>
  <c r="K66" i="1" l="1"/>
  <c r="E66" i="1"/>
  <c r="I66" i="1"/>
  <c r="C66" i="1"/>
  <c r="G27" i="21" l="1"/>
  <c r="G32" i="21" s="1"/>
  <c r="AE95" i="9" l="1"/>
  <c r="D86" i="1" s="1"/>
  <c r="J86" i="1" s="1"/>
  <c r="E90" i="2" l="1"/>
  <c r="F90" i="2" s="1"/>
  <c r="E91" i="2"/>
  <c r="F91" i="2" s="1"/>
  <c r="E92" i="2"/>
  <c r="F92" i="2" s="1"/>
  <c r="E93" i="2"/>
  <c r="F93" i="2" s="1"/>
  <c r="E94" i="2"/>
  <c r="F94" i="2" s="1"/>
  <c r="E89" i="2"/>
  <c r="F78" i="1"/>
  <c r="H71" i="1"/>
  <c r="K71" i="1" s="1"/>
  <c r="H104" i="9"/>
  <c r="H47" i="9"/>
  <c r="O28" i="21"/>
  <c r="O18" i="21"/>
  <c r="AD31" i="9" l="1"/>
  <c r="F89" i="2"/>
  <c r="E88" i="2"/>
  <c r="C88" i="2"/>
  <c r="O29" i="21"/>
  <c r="O20" i="21"/>
  <c r="O21" i="21"/>
  <c r="O22" i="21"/>
  <c r="O23" i="21"/>
  <c r="O24" i="21"/>
  <c r="O25" i="21"/>
  <c r="O26" i="21"/>
  <c r="O19" i="21"/>
  <c r="F27" i="21"/>
  <c r="F32" i="21" s="1"/>
  <c r="F88" i="2" l="1"/>
  <c r="O27" i="21"/>
  <c r="O32" i="21" s="1"/>
  <c r="G13" i="18"/>
  <c r="H83" i="1"/>
  <c r="G89" i="1"/>
  <c r="G92" i="1"/>
  <c r="T72" i="9" l="1"/>
  <c r="H91" i="1"/>
  <c r="K91" i="1" s="1"/>
  <c r="H93" i="1"/>
  <c r="I93" i="1"/>
  <c r="H94" i="1"/>
  <c r="K94" i="1" s="1"/>
  <c r="I94" i="1"/>
  <c r="H95" i="1" l="1"/>
  <c r="K95" i="1" s="1"/>
  <c r="K93" i="1"/>
  <c r="I91" i="1"/>
  <c r="I95" i="1"/>
  <c r="I92" i="1" s="1"/>
  <c r="G7" i="22" s="1"/>
  <c r="H92" i="1" l="1"/>
  <c r="K92" i="1"/>
  <c r="AF93" i="9" l="1"/>
  <c r="AF94" i="9"/>
  <c r="Z92" i="9"/>
  <c r="Z17" i="9"/>
  <c r="W17" i="9"/>
  <c r="AD16" i="9"/>
  <c r="W92" i="9"/>
  <c r="W79" i="9"/>
  <c r="AD17" i="9"/>
  <c r="C18" i="1" s="1"/>
  <c r="T50" i="9"/>
  <c r="AD46" i="9"/>
  <c r="H105" i="9"/>
  <c r="E40" i="18"/>
  <c r="E39" i="18"/>
  <c r="E38" i="18"/>
  <c r="B11" i="18" s="1"/>
  <c r="E37" i="18"/>
  <c r="B10" i="18" s="1"/>
  <c r="E36" i="18"/>
  <c r="B9" i="18" s="1"/>
  <c r="E35" i="18"/>
  <c r="B8" i="18" s="1"/>
  <c r="E34" i="18"/>
  <c r="B7" i="18" s="1"/>
  <c r="E33" i="18"/>
  <c r="B6" i="18" s="1"/>
  <c r="E31" i="18"/>
  <c r="B4" i="18" s="1"/>
  <c r="E30" i="18"/>
  <c r="B3" i="18" s="1"/>
  <c r="F9" i="18"/>
  <c r="B12" i="18" l="1"/>
  <c r="E112" i="2"/>
  <c r="F112" i="2" s="1"/>
  <c r="AD91" i="9"/>
  <c r="R96" i="9"/>
  <c r="AD92" i="9"/>
  <c r="C83" i="1" s="1"/>
  <c r="W16" i="9"/>
  <c r="AF16" i="9" s="1"/>
  <c r="T17" i="9"/>
  <c r="AF17" i="9" s="1"/>
  <c r="AF46" i="9"/>
  <c r="AF92" i="9"/>
  <c r="E83" i="1" s="1"/>
  <c r="E17" i="1" l="1"/>
  <c r="K17" i="1" s="1"/>
  <c r="C17" i="1"/>
  <c r="I17" i="1" s="1"/>
  <c r="E18" i="1"/>
  <c r="B12" i="2" l="1"/>
  <c r="T31" i="9" l="1"/>
  <c r="N31" i="9"/>
  <c r="K31" i="9"/>
  <c r="H31" i="9" l="1"/>
  <c r="H28" i="9"/>
  <c r="AE28" i="9"/>
  <c r="W88" i="9" l="1"/>
  <c r="W58" i="9"/>
  <c r="N45" i="9"/>
  <c r="AE87" i="9" l="1"/>
  <c r="AE88" i="9"/>
  <c r="J71" i="9"/>
  <c r="AE63" i="9"/>
  <c r="D54" i="1" s="1"/>
  <c r="J54" i="1" s="1"/>
  <c r="AA90" i="9"/>
  <c r="AB90" i="9"/>
  <c r="AC90" i="9"/>
  <c r="AA87" i="9"/>
  <c r="AA74" i="9"/>
  <c r="AB74" i="9"/>
  <c r="AC74" i="9"/>
  <c r="AA71" i="9"/>
  <c r="AA101" i="9"/>
  <c r="AB101" i="9"/>
  <c r="AC101" i="9"/>
  <c r="AA96" i="9"/>
  <c r="AC91" i="9"/>
  <c r="AC96" i="9" s="1"/>
  <c r="AC87" i="9"/>
  <c r="AC68" i="9"/>
  <c r="AA97" i="9" l="1"/>
  <c r="AF54" i="9"/>
  <c r="E45" i="1" s="1"/>
  <c r="K45" i="1" s="1"/>
  <c r="AE68" i="9"/>
  <c r="D59" i="1" s="1"/>
  <c r="J59" i="1" s="1"/>
  <c r="AE91" i="9"/>
  <c r="D82" i="1" s="1"/>
  <c r="J82" i="1" s="1"/>
  <c r="H50" i="9"/>
  <c r="D78" i="1"/>
  <c r="AC108" i="9"/>
  <c r="AB109" i="9"/>
  <c r="AB71" i="9"/>
  <c r="AC69" i="9"/>
  <c r="AB87" i="9"/>
  <c r="AC105" i="9"/>
  <c r="AB96" i="9"/>
  <c r="G29" i="9"/>
  <c r="AC109" i="9" l="1"/>
  <c r="AB97" i="9"/>
  <c r="AB116" i="9" s="1"/>
  <c r="AB118" i="9" s="1"/>
  <c r="AB120" i="9" s="1"/>
  <c r="O3" i="20"/>
  <c r="B32" i="2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C78" i="2"/>
  <c r="E79" i="2" l="1"/>
  <c r="E78" i="2" l="1"/>
  <c r="F78" i="2" s="1"/>
  <c r="F79" i="2"/>
  <c r="N48" i="9"/>
  <c r="N50" i="9"/>
  <c r="AD86" i="9"/>
  <c r="H85" i="9"/>
  <c r="AD95" i="9" l="1"/>
  <c r="AD50" i="9"/>
  <c r="H17" i="18" l="1"/>
  <c r="H18" i="18"/>
  <c r="H19" i="18"/>
  <c r="H20" i="18"/>
  <c r="H21" i="18"/>
  <c r="H22" i="18"/>
  <c r="H16" i="18"/>
  <c r="C14" i="20" l="1"/>
  <c r="D14" i="20"/>
  <c r="E14" i="20"/>
  <c r="F14" i="20"/>
  <c r="G14" i="20"/>
  <c r="H14" i="20"/>
  <c r="I14" i="20"/>
  <c r="J14" i="20"/>
  <c r="K14" i="20"/>
  <c r="L14" i="20"/>
  <c r="M14" i="20"/>
  <c r="N14" i="20"/>
  <c r="E52" i="2" l="1"/>
  <c r="F52" i="2" s="1"/>
  <c r="E51" i="2"/>
  <c r="F51" i="2" s="1"/>
  <c r="E50" i="2"/>
  <c r="F50" i="2" s="1"/>
  <c r="E49" i="2"/>
  <c r="F49" i="2" s="1"/>
  <c r="E48" i="2"/>
  <c r="C47" i="2"/>
  <c r="E45" i="2"/>
  <c r="F45" i="2" s="1"/>
  <c r="E44" i="2"/>
  <c r="F44" i="2" s="1"/>
  <c r="E43" i="2"/>
  <c r="F43" i="2" s="1"/>
  <c r="E42" i="2"/>
  <c r="F42" i="2" s="1"/>
  <c r="E41" i="2"/>
  <c r="F48" i="2" l="1"/>
  <c r="E47" i="2"/>
  <c r="F47" i="2" s="1"/>
  <c r="C40" i="2"/>
  <c r="F41" i="2"/>
  <c r="E40" i="2"/>
  <c r="Z31" i="9"/>
  <c r="X24" i="9"/>
  <c r="X6" i="9"/>
  <c r="X26" i="9"/>
  <c r="U74" i="9"/>
  <c r="U71" i="9"/>
  <c r="U26" i="9"/>
  <c r="U24" i="9"/>
  <c r="R26" i="9"/>
  <c r="R24" i="9"/>
  <c r="R6" i="9"/>
  <c r="Q31" i="9"/>
  <c r="O26" i="9"/>
  <c r="O24" i="9"/>
  <c r="L26" i="9"/>
  <c r="L24" i="9"/>
  <c r="I26" i="9"/>
  <c r="I24" i="9"/>
  <c r="F26" i="9"/>
  <c r="F24" i="9"/>
  <c r="U109" i="9" l="1"/>
  <c r="U60" i="9"/>
  <c r="I60" i="9"/>
  <c r="L60" i="9"/>
  <c r="L101" i="9"/>
  <c r="R109" i="9"/>
  <c r="O6" i="9"/>
  <c r="X90" i="9"/>
  <c r="F21" i="9"/>
  <c r="F71" i="9"/>
  <c r="I74" i="9"/>
  <c r="O60" i="9"/>
  <c r="O71" i="9"/>
  <c r="O96" i="9"/>
  <c r="O109" i="9"/>
  <c r="X60" i="9"/>
  <c r="X71" i="9"/>
  <c r="X96" i="9"/>
  <c r="X109" i="9"/>
  <c r="F32" i="9"/>
  <c r="F29" i="9" s="1"/>
  <c r="F40" i="9" s="1"/>
  <c r="F56" i="9"/>
  <c r="F74" i="9"/>
  <c r="L74" i="9"/>
  <c r="I6" i="9"/>
  <c r="I109" i="9"/>
  <c r="U6" i="9"/>
  <c r="X74" i="9"/>
  <c r="X101" i="9"/>
  <c r="F101" i="9"/>
  <c r="I101" i="9"/>
  <c r="F6" i="9"/>
  <c r="F60" i="9"/>
  <c r="F109" i="9"/>
  <c r="L6" i="9"/>
  <c r="L71" i="9"/>
  <c r="L109" i="9"/>
  <c r="O90" i="9"/>
  <c r="R60" i="9"/>
  <c r="F90" i="9"/>
  <c r="F96" i="9"/>
  <c r="I71" i="9"/>
  <c r="F62" i="9"/>
  <c r="I21" i="9"/>
  <c r="I90" i="9"/>
  <c r="I114" i="9"/>
  <c r="L56" i="9"/>
  <c r="L90" i="9"/>
  <c r="L114" i="9"/>
  <c r="X56" i="9"/>
  <c r="X62" i="9"/>
  <c r="X114" i="9"/>
  <c r="I32" i="9"/>
  <c r="I29" i="9" s="1"/>
  <c r="I40" i="9" s="1"/>
  <c r="I62" i="9"/>
  <c r="L62" i="9"/>
  <c r="L96" i="9"/>
  <c r="X21" i="9"/>
  <c r="X32" i="9"/>
  <c r="X29" i="9" s="1"/>
  <c r="X40" i="9" s="1"/>
  <c r="R32" i="9"/>
  <c r="R29" i="9" s="1"/>
  <c r="R40" i="9" s="1"/>
  <c r="R56" i="9"/>
  <c r="R62" i="9"/>
  <c r="R74" i="9"/>
  <c r="R90" i="9"/>
  <c r="R101" i="9"/>
  <c r="R114" i="9"/>
  <c r="U21" i="9"/>
  <c r="U29" i="9"/>
  <c r="U40" i="9" s="1"/>
  <c r="U56" i="9"/>
  <c r="U62" i="9"/>
  <c r="U90" i="9"/>
  <c r="U96" i="9"/>
  <c r="U101" i="9"/>
  <c r="U114" i="9"/>
  <c r="F114" i="9"/>
  <c r="I56" i="9"/>
  <c r="I96" i="9"/>
  <c r="L21" i="9"/>
  <c r="L32" i="9"/>
  <c r="L29" i="9" s="1"/>
  <c r="L40" i="9" s="1"/>
  <c r="O21" i="9"/>
  <c r="O32" i="9"/>
  <c r="O29" i="9" s="1"/>
  <c r="O40" i="9" s="1"/>
  <c r="O56" i="9"/>
  <c r="O62" i="9"/>
  <c r="O74" i="9"/>
  <c r="O101" i="9"/>
  <c r="O114" i="9"/>
  <c r="R21" i="9"/>
  <c r="R27" i="9" s="1"/>
  <c r="R71" i="9"/>
  <c r="F40" i="2"/>
  <c r="O27" i="9" l="1"/>
  <c r="U61" i="9"/>
  <c r="U27" i="9"/>
  <c r="U41" i="9" s="1"/>
  <c r="R61" i="9"/>
  <c r="I61" i="9"/>
  <c r="F61" i="9"/>
  <c r="L61" i="9"/>
  <c r="X61" i="9"/>
  <c r="L27" i="9"/>
  <c r="L41" i="9" s="1"/>
  <c r="X97" i="9"/>
  <c r="O97" i="9"/>
  <c r="O61" i="9"/>
  <c r="I97" i="9"/>
  <c r="I27" i="9"/>
  <c r="I41" i="9" s="1"/>
  <c r="F97" i="9"/>
  <c r="L97" i="9"/>
  <c r="F27" i="9"/>
  <c r="F41" i="9" s="1"/>
  <c r="X27" i="9"/>
  <c r="X41" i="9" s="1"/>
  <c r="U97" i="9"/>
  <c r="R97" i="9"/>
  <c r="O41" i="9"/>
  <c r="R41" i="9"/>
  <c r="U116" i="9" l="1"/>
  <c r="U118" i="9" s="1"/>
  <c r="I116" i="9"/>
  <c r="I118" i="9" s="1"/>
  <c r="R116" i="9"/>
  <c r="R118" i="9" s="1"/>
  <c r="L116" i="9"/>
  <c r="L118" i="9" s="1"/>
  <c r="F116" i="9"/>
  <c r="F118" i="9" s="1"/>
  <c r="X116" i="9"/>
  <c r="X118" i="9" s="1"/>
  <c r="O116" i="9"/>
  <c r="O118" i="9" s="1"/>
  <c r="C24" i="9"/>
  <c r="C7" i="1"/>
  <c r="F89" i="1" l="1"/>
  <c r="H89" i="1" s="1"/>
  <c r="H29" i="1" l="1"/>
  <c r="E7" i="1" l="1"/>
  <c r="AE6" i="9"/>
  <c r="D7" i="1"/>
  <c r="H103" i="1" l="1"/>
  <c r="H100" i="1"/>
  <c r="H4" i="18"/>
  <c r="H5" i="18"/>
  <c r="H6" i="18"/>
  <c r="H7" i="18"/>
  <c r="H8" i="18"/>
  <c r="H9" i="18"/>
  <c r="H10" i="18"/>
  <c r="H11" i="18"/>
  <c r="H12" i="18"/>
  <c r="H3" i="18"/>
  <c r="O29" i="20" l="1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5" i="20"/>
  <c r="N24" i="20"/>
  <c r="M24" i="20"/>
  <c r="L24" i="20"/>
  <c r="K24" i="20"/>
  <c r="J24" i="20"/>
  <c r="I24" i="20"/>
  <c r="H24" i="20"/>
  <c r="G24" i="20"/>
  <c r="F24" i="20"/>
  <c r="F30" i="20" s="1"/>
  <c r="E24" i="20"/>
  <c r="D24" i="20"/>
  <c r="C24" i="20"/>
  <c r="O23" i="20"/>
  <c r="O22" i="20"/>
  <c r="O21" i="20"/>
  <c r="O20" i="20"/>
  <c r="O19" i="20"/>
  <c r="O18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12" i="20"/>
  <c r="O14" i="20" s="1"/>
  <c r="N10" i="20"/>
  <c r="M10" i="20"/>
  <c r="L10" i="20"/>
  <c r="K10" i="20"/>
  <c r="J10" i="20"/>
  <c r="I10" i="20"/>
  <c r="H10" i="20"/>
  <c r="G10" i="20"/>
  <c r="F10" i="20"/>
  <c r="E10" i="20"/>
  <c r="D10" i="20"/>
  <c r="C10" i="20"/>
  <c r="O9" i="20"/>
  <c r="O8" i="20"/>
  <c r="O7" i="20"/>
  <c r="B7" i="20"/>
  <c r="N6" i="20"/>
  <c r="M6" i="20"/>
  <c r="L6" i="20"/>
  <c r="K6" i="20"/>
  <c r="J6" i="20"/>
  <c r="I6" i="20"/>
  <c r="H6" i="20"/>
  <c r="G6" i="20"/>
  <c r="F6" i="20"/>
  <c r="E6" i="20"/>
  <c r="D6" i="20"/>
  <c r="C6" i="20"/>
  <c r="O5" i="20"/>
  <c r="O4" i="20"/>
  <c r="D5" i="18"/>
  <c r="N30" i="20" l="1"/>
  <c r="J30" i="20"/>
  <c r="C16" i="20"/>
  <c r="K16" i="20"/>
  <c r="D30" i="20"/>
  <c r="L30" i="20"/>
  <c r="O10" i="20"/>
  <c r="O28" i="20"/>
  <c r="H30" i="20"/>
  <c r="B13" i="18"/>
  <c r="C30" i="20"/>
  <c r="G30" i="20"/>
  <c r="K30" i="20"/>
  <c r="O24" i="20"/>
  <c r="E30" i="20"/>
  <c r="I30" i="20"/>
  <c r="M30" i="20"/>
  <c r="O15" i="20"/>
  <c r="O6" i="20"/>
  <c r="D16" i="20"/>
  <c r="L16" i="20"/>
  <c r="E16" i="20"/>
  <c r="I16" i="20"/>
  <c r="M16" i="20"/>
  <c r="G16" i="20"/>
  <c r="F16" i="20"/>
  <c r="F32" i="20" s="1"/>
  <c r="J16" i="20"/>
  <c r="N16" i="20"/>
  <c r="H16" i="20"/>
  <c r="N32" i="20" l="1"/>
  <c r="J32" i="20"/>
  <c r="D32" i="20"/>
  <c r="C32" i="20"/>
  <c r="K32" i="20"/>
  <c r="L32" i="20"/>
  <c r="O30" i="20"/>
  <c r="O16" i="20"/>
  <c r="H32" i="20"/>
  <c r="G32" i="20"/>
  <c r="M32" i="20"/>
  <c r="E32" i="20"/>
  <c r="I32" i="20"/>
  <c r="O32" i="20" l="1"/>
  <c r="C11" i="13" l="1"/>
  <c r="E19" i="2"/>
  <c r="E18" i="2"/>
  <c r="F18" i="2" s="1"/>
  <c r="E17" i="2"/>
  <c r="F17" i="2" s="1"/>
  <c r="E16" i="2"/>
  <c r="E15" i="2"/>
  <c r="E41" i="18" l="1"/>
  <c r="C13" i="2"/>
  <c r="F19" i="2"/>
  <c r="E14" i="2"/>
  <c r="E13" i="2" s="1"/>
  <c r="W31" i="9" l="1"/>
  <c r="AF31" i="9" s="1"/>
  <c r="D7" i="18"/>
  <c r="C56" i="9"/>
  <c r="H60" i="1" l="1"/>
  <c r="H26" i="1" l="1"/>
  <c r="K26" i="1" s="1"/>
  <c r="K27" i="1" l="1"/>
  <c r="Z36" i="9"/>
  <c r="AF117" i="9"/>
  <c r="AF115" i="9"/>
  <c r="AD28" i="9"/>
  <c r="X136" i="9"/>
  <c r="Y114" i="9"/>
  <c r="Y109" i="9"/>
  <c r="Y101" i="9"/>
  <c r="Y96" i="9"/>
  <c r="Y90" i="9"/>
  <c r="Y74" i="9"/>
  <c r="Y71" i="9"/>
  <c r="Y62" i="9"/>
  <c r="Y60" i="9"/>
  <c r="Y56" i="9"/>
  <c r="Z26" i="9"/>
  <c r="Y26" i="9"/>
  <c r="Z24" i="9"/>
  <c r="Y24" i="9"/>
  <c r="Y21" i="9"/>
  <c r="Z15" i="9"/>
  <c r="Z6" i="9"/>
  <c r="Y6" i="9"/>
  <c r="AD72" i="9"/>
  <c r="AD104" i="9"/>
  <c r="AD108" i="9"/>
  <c r="AD105" i="9"/>
  <c r="H86" i="1"/>
  <c r="D13" i="22" l="1"/>
  <c r="B9" i="20"/>
  <c r="B10" i="20" s="1"/>
  <c r="Y61" i="9"/>
  <c r="I90" i="1"/>
  <c r="Z101" i="9"/>
  <c r="Y29" i="9"/>
  <c r="Y40" i="9" s="1"/>
  <c r="Y27" i="9"/>
  <c r="Z90" i="9"/>
  <c r="Z109" i="9"/>
  <c r="Z114" i="9"/>
  <c r="AD73" i="9"/>
  <c r="AD42" i="9"/>
  <c r="AD81" i="9"/>
  <c r="AD12" i="9"/>
  <c r="C13" i="1" s="1"/>
  <c r="AD33" i="9"/>
  <c r="AD37" i="9"/>
  <c r="AD85" i="9"/>
  <c r="Z21" i="9"/>
  <c r="Z27" i="9" s="1"/>
  <c r="AD35" i="9"/>
  <c r="AD39" i="9"/>
  <c r="AD64" i="9"/>
  <c r="AD15" i="9"/>
  <c r="AD34" i="9"/>
  <c r="AD48" i="9"/>
  <c r="C62" i="9"/>
  <c r="AD67" i="9"/>
  <c r="AD88" i="9"/>
  <c r="AD63" i="9"/>
  <c r="AD79" i="9"/>
  <c r="Z30" i="9"/>
  <c r="Z79" i="9"/>
  <c r="Z87" i="9" s="1"/>
  <c r="AD69" i="9"/>
  <c r="AD30" i="9"/>
  <c r="Z62" i="9"/>
  <c r="Z56" i="9"/>
  <c r="Z60" i="9"/>
  <c r="Z74" i="9"/>
  <c r="Y97" i="9"/>
  <c r="Y116" i="9" s="1"/>
  <c r="Y118" i="9" s="1"/>
  <c r="Z91" i="9"/>
  <c r="AD87" i="9" l="1"/>
  <c r="Y41" i="9"/>
  <c r="Y120" i="9" s="1"/>
  <c r="I89" i="1"/>
  <c r="G6" i="22" s="1"/>
  <c r="E111" i="2"/>
  <c r="C16" i="1"/>
  <c r="J96" i="1"/>
  <c r="Z61" i="9"/>
  <c r="X123" i="9"/>
  <c r="Z96" i="9"/>
  <c r="Z71" i="9"/>
  <c r="X120" i="9"/>
  <c r="Z97" i="9" l="1"/>
  <c r="Z116" i="9" s="1"/>
  <c r="Z118" i="9" s="1"/>
  <c r="C29" i="1" l="1"/>
  <c r="I29" i="1" s="1"/>
  <c r="B5" i="22" s="1"/>
  <c r="J29" i="1"/>
  <c r="M62" i="9"/>
  <c r="D62" i="9"/>
  <c r="D71" i="9"/>
  <c r="J96" i="9"/>
  <c r="V96" i="9"/>
  <c r="P56" i="9"/>
  <c r="D56" i="9"/>
  <c r="H22" i="1"/>
  <c r="H90" i="1"/>
  <c r="G96" i="1"/>
  <c r="G87" i="1"/>
  <c r="H77" i="1"/>
  <c r="H76" i="1"/>
  <c r="W28" i="9"/>
  <c r="H23" i="18"/>
  <c r="G23" i="18"/>
  <c r="F23" i="18"/>
  <c r="F13" i="18"/>
  <c r="H13" i="18"/>
  <c r="D22" i="18"/>
  <c r="D21" i="18"/>
  <c r="D20" i="18"/>
  <c r="D19" i="18"/>
  <c r="D18" i="18"/>
  <c r="D17" i="18"/>
  <c r="C23" i="18"/>
  <c r="B23" i="18"/>
  <c r="B25" i="18" s="1"/>
  <c r="D4" i="18"/>
  <c r="D6" i="18"/>
  <c r="D8" i="18"/>
  <c r="D9" i="18"/>
  <c r="D10" i="18"/>
  <c r="D11" i="18"/>
  <c r="D12" i="18"/>
  <c r="D3" i="18"/>
  <c r="W85" i="9"/>
  <c r="W72" i="9"/>
  <c r="W26" i="9"/>
  <c r="W24" i="9"/>
  <c r="W15" i="9"/>
  <c r="W6" i="9"/>
  <c r="T91" i="9"/>
  <c r="T68" i="9"/>
  <c r="T33" i="9"/>
  <c r="T26" i="9"/>
  <c r="T24" i="9"/>
  <c r="T12" i="9"/>
  <c r="T6" i="9"/>
  <c r="Q85" i="9"/>
  <c r="Q72" i="9"/>
  <c r="Q68" i="9"/>
  <c r="Q38" i="9"/>
  <c r="Q37" i="9"/>
  <c r="Q36" i="9"/>
  <c r="Q35" i="9"/>
  <c r="Q34" i="9"/>
  <c r="Q33" i="9"/>
  <c r="Q26" i="9"/>
  <c r="Q24" i="9"/>
  <c r="Q15" i="9"/>
  <c r="Q6" i="9"/>
  <c r="N39" i="9"/>
  <c r="N38" i="9"/>
  <c r="N37" i="9"/>
  <c r="N36" i="9"/>
  <c r="N35" i="9"/>
  <c r="N34" i="9"/>
  <c r="N33" i="9"/>
  <c r="N26" i="9"/>
  <c r="N24" i="9"/>
  <c r="N6" i="9"/>
  <c r="K108" i="9"/>
  <c r="K105" i="9"/>
  <c r="K72" i="9"/>
  <c r="K39" i="9"/>
  <c r="K38" i="9"/>
  <c r="K37" i="9"/>
  <c r="K36" i="9"/>
  <c r="K35" i="9"/>
  <c r="K34" i="9"/>
  <c r="K33" i="9"/>
  <c r="K26" i="9"/>
  <c r="K24" i="9"/>
  <c r="K6" i="9"/>
  <c r="H108" i="9"/>
  <c r="AF104" i="9"/>
  <c r="E99" i="1" s="1"/>
  <c r="H95" i="9"/>
  <c r="H81" i="9"/>
  <c r="H72" i="9"/>
  <c r="H39" i="9"/>
  <c r="H38" i="9"/>
  <c r="H37" i="9"/>
  <c r="H36" i="9"/>
  <c r="H35" i="9"/>
  <c r="H34" i="9"/>
  <c r="H33" i="9"/>
  <c r="H26" i="9"/>
  <c r="H24" i="9"/>
  <c r="H6" i="9"/>
  <c r="AF26" i="9"/>
  <c r="AF24" i="9"/>
  <c r="AF6" i="9"/>
  <c r="AE114" i="9"/>
  <c r="AE109" i="9"/>
  <c r="AE90" i="9"/>
  <c r="AE74" i="9"/>
  <c r="AE26" i="9"/>
  <c r="AE24" i="9"/>
  <c r="V114" i="9"/>
  <c r="V109" i="9"/>
  <c r="V101" i="9"/>
  <c r="V90" i="9"/>
  <c r="V74" i="9"/>
  <c r="V71" i="9"/>
  <c r="V62" i="9"/>
  <c r="V60" i="9"/>
  <c r="V26" i="9"/>
  <c r="V24" i="9"/>
  <c r="V21" i="9"/>
  <c r="V6" i="9"/>
  <c r="S114" i="9"/>
  <c r="S109" i="9"/>
  <c r="S101" i="9"/>
  <c r="S96" i="9"/>
  <c r="S90" i="9"/>
  <c r="S74" i="9"/>
  <c r="S71" i="9"/>
  <c r="S26" i="9"/>
  <c r="S24" i="9"/>
  <c r="S21" i="9"/>
  <c r="S6" i="9"/>
  <c r="P114" i="9"/>
  <c r="P109" i="9"/>
  <c r="P101" i="9"/>
  <c r="P96" i="9"/>
  <c r="P90" i="9"/>
  <c r="P74" i="9"/>
  <c r="P71" i="9"/>
  <c r="P62" i="9"/>
  <c r="P60" i="9"/>
  <c r="P26" i="9"/>
  <c r="P24" i="9"/>
  <c r="P6" i="9"/>
  <c r="M114" i="9"/>
  <c r="M109" i="9"/>
  <c r="M101" i="9"/>
  <c r="M96" i="9"/>
  <c r="M90" i="9"/>
  <c r="M74" i="9"/>
  <c r="M60" i="9"/>
  <c r="M56" i="9"/>
  <c r="M26" i="9"/>
  <c r="M24" i="9"/>
  <c r="M21" i="9"/>
  <c r="M6" i="9"/>
  <c r="J114" i="9"/>
  <c r="J109" i="9"/>
  <c r="J101" i="9"/>
  <c r="J90" i="9"/>
  <c r="J74" i="9"/>
  <c r="J60" i="9"/>
  <c r="J26" i="9"/>
  <c r="J24" i="9"/>
  <c r="J21" i="9"/>
  <c r="J6" i="9"/>
  <c r="G114" i="9"/>
  <c r="G109" i="9"/>
  <c r="G101" i="9"/>
  <c r="G96" i="9"/>
  <c r="G90" i="9"/>
  <c r="G74" i="9"/>
  <c r="G60" i="9"/>
  <c r="G26" i="9"/>
  <c r="G24" i="9"/>
  <c r="G6" i="9"/>
  <c r="E26" i="9"/>
  <c r="E24" i="9"/>
  <c r="E6" i="9"/>
  <c r="D114" i="9"/>
  <c r="D109" i="9"/>
  <c r="D101" i="9"/>
  <c r="D90" i="9"/>
  <c r="D74" i="9"/>
  <c r="D60" i="9"/>
  <c r="D26" i="9"/>
  <c r="D24" i="9"/>
  <c r="D21" i="9"/>
  <c r="D6" i="9"/>
  <c r="E124" i="2"/>
  <c r="E122" i="2"/>
  <c r="E106" i="2"/>
  <c r="D124" i="2"/>
  <c r="D122" i="2"/>
  <c r="D106" i="2"/>
  <c r="H109" i="1"/>
  <c r="H104" i="1"/>
  <c r="H81" i="1"/>
  <c r="H65" i="1"/>
  <c r="H62" i="1"/>
  <c r="H53" i="1"/>
  <c r="H51" i="1"/>
  <c r="H52" i="1" s="1"/>
  <c r="H27" i="1"/>
  <c r="H25" i="1"/>
  <c r="G109" i="1"/>
  <c r="G104" i="1"/>
  <c r="G81" i="1"/>
  <c r="G65" i="1"/>
  <c r="G62" i="1"/>
  <c r="G53" i="1"/>
  <c r="G51" i="1"/>
  <c r="G52" i="1" s="1"/>
  <c r="G27" i="1"/>
  <c r="G25" i="1"/>
  <c r="G22" i="1"/>
  <c r="E112" i="1"/>
  <c r="E110" i="1"/>
  <c r="K110" i="1" s="1"/>
  <c r="E27" i="1"/>
  <c r="E25" i="1"/>
  <c r="D112" i="1"/>
  <c r="D110" i="1"/>
  <c r="J110" i="1" s="1"/>
  <c r="D27" i="1"/>
  <c r="D25" i="1"/>
  <c r="E113" i="2"/>
  <c r="F113" i="2" s="1"/>
  <c r="B14" i="21"/>
  <c r="B11" i="21"/>
  <c r="F25" i="18" l="1"/>
  <c r="G25" i="18"/>
  <c r="D75" i="2"/>
  <c r="C5" i="22"/>
  <c r="D126" i="2"/>
  <c r="H25" i="18"/>
  <c r="AF12" i="9"/>
  <c r="E13" i="1" s="1"/>
  <c r="K13" i="1" s="1"/>
  <c r="H78" i="1"/>
  <c r="AF15" i="9"/>
  <c r="E16" i="1" s="1"/>
  <c r="K16" i="1" s="1"/>
  <c r="B15" i="21"/>
  <c r="AF105" i="9"/>
  <c r="E100" i="1" s="1"/>
  <c r="K100" i="1" s="1"/>
  <c r="AF108" i="9"/>
  <c r="E103" i="1" s="1"/>
  <c r="K103" i="1" s="1"/>
  <c r="E101" i="9"/>
  <c r="AE29" i="9"/>
  <c r="H6" i="22"/>
  <c r="AF102" i="9"/>
  <c r="AF111" i="9"/>
  <c r="AF103" i="9"/>
  <c r="AF107" i="9"/>
  <c r="K102" i="1" s="1"/>
  <c r="AF112" i="9"/>
  <c r="M61" i="9"/>
  <c r="E109" i="9"/>
  <c r="H101" i="9"/>
  <c r="T109" i="9"/>
  <c r="E114" i="9"/>
  <c r="AF100" i="9"/>
  <c r="AF110" i="9"/>
  <c r="E105" i="1" s="1"/>
  <c r="K105" i="1" s="1"/>
  <c r="K18" i="1"/>
  <c r="N21" i="9"/>
  <c r="N27" i="9" s="1"/>
  <c r="N101" i="9"/>
  <c r="Q101" i="9"/>
  <c r="T101" i="9"/>
  <c r="W101" i="9"/>
  <c r="C16" i="22"/>
  <c r="Q109" i="9"/>
  <c r="K109" i="9"/>
  <c r="K114" i="9"/>
  <c r="N114" i="9"/>
  <c r="Q114" i="9"/>
  <c r="AF37" i="9"/>
  <c r="K83" i="1"/>
  <c r="AF113" i="9"/>
  <c r="E108" i="1" s="1"/>
  <c r="K108" i="1" s="1"/>
  <c r="T21" i="9"/>
  <c r="T27" i="9" s="1"/>
  <c r="T32" i="9"/>
  <c r="V27" i="9"/>
  <c r="H114" i="9"/>
  <c r="N109" i="9"/>
  <c r="T90" i="9"/>
  <c r="T114" i="9"/>
  <c r="W109" i="9"/>
  <c r="W114" i="9"/>
  <c r="D61" i="9"/>
  <c r="J29" i="9"/>
  <c r="J40" i="9" s="1"/>
  <c r="S27" i="9"/>
  <c r="S29" i="9"/>
  <c r="S40" i="9" s="1"/>
  <c r="AF106" i="9"/>
  <c r="K101" i="1" s="1"/>
  <c r="M27" i="9"/>
  <c r="P29" i="9"/>
  <c r="P40" i="9" s="1"/>
  <c r="P61" i="9"/>
  <c r="E21" i="9"/>
  <c r="E27" i="9" s="1"/>
  <c r="R18" i="21"/>
  <c r="AF34" i="9"/>
  <c r="S97" i="9"/>
  <c r="AF99" i="9"/>
  <c r="AF39" i="9"/>
  <c r="G62" i="9"/>
  <c r="D96" i="9"/>
  <c r="S60" i="9"/>
  <c r="S56" i="9"/>
  <c r="V56" i="9"/>
  <c r="V61" i="9" s="1"/>
  <c r="AF35" i="9"/>
  <c r="J27" i="9"/>
  <c r="AF28" i="9"/>
  <c r="W91" i="9"/>
  <c r="W96" i="9" s="1"/>
  <c r="P97" i="9"/>
  <c r="G56" i="9"/>
  <c r="G61" i="9" s="1"/>
  <c r="G71" i="9"/>
  <c r="J62" i="9"/>
  <c r="P21" i="9"/>
  <c r="P27" i="9" s="1"/>
  <c r="D87" i="9"/>
  <c r="K99" i="1"/>
  <c r="M71" i="9"/>
  <c r="M97" i="9" s="1"/>
  <c r="G21" i="9"/>
  <c r="G27" i="9" s="1"/>
  <c r="J56" i="9"/>
  <c r="J61" i="9" s="1"/>
  <c r="G40" i="9"/>
  <c r="S62" i="9"/>
  <c r="W21" i="9"/>
  <c r="W27" i="9" s="1"/>
  <c r="Q32" i="9"/>
  <c r="Q21" i="9"/>
  <c r="Q27" i="9" s="1"/>
  <c r="N32" i="9"/>
  <c r="K32" i="9"/>
  <c r="K21" i="9"/>
  <c r="K27" i="9" s="1"/>
  <c r="H109" i="9"/>
  <c r="H32" i="9"/>
  <c r="G31" i="1"/>
  <c r="H82" i="1"/>
  <c r="H87" i="1" s="1"/>
  <c r="I13" i="22"/>
  <c r="D51" i="1"/>
  <c r="G88" i="1"/>
  <c r="D109" i="1"/>
  <c r="V29" i="9"/>
  <c r="V40" i="9" s="1"/>
  <c r="AE60" i="9"/>
  <c r="H21" i="9"/>
  <c r="H27" i="9" s="1"/>
  <c r="H31" i="1"/>
  <c r="D65" i="1"/>
  <c r="J97" i="9"/>
  <c r="V97" i="9"/>
  <c r="M29" i="9"/>
  <c r="M40" i="9" s="1"/>
  <c r="D23" i="18"/>
  <c r="D81" i="1"/>
  <c r="D104" i="1"/>
  <c r="D27" i="9"/>
  <c r="D29" i="9"/>
  <c r="D40" i="9" s="1"/>
  <c r="D72" i="2" l="1"/>
  <c r="D97" i="2" s="1"/>
  <c r="G6" i="1" s="1"/>
  <c r="E75" i="2"/>
  <c r="F75" i="2" s="1"/>
  <c r="AF21" i="9"/>
  <c r="AF27" i="9" s="1"/>
  <c r="J78" i="1"/>
  <c r="AF109" i="9"/>
  <c r="S41" i="9"/>
  <c r="AE21" i="9"/>
  <c r="AE27" i="9" s="1"/>
  <c r="D119" i="2"/>
  <c r="D97" i="9"/>
  <c r="D116" i="9" s="1"/>
  <c r="D118" i="9" s="1"/>
  <c r="M41" i="9"/>
  <c r="D16" i="22"/>
  <c r="K90" i="1"/>
  <c r="M116" i="9"/>
  <c r="M118" i="9" s="1"/>
  <c r="E109" i="1"/>
  <c r="D96" i="1"/>
  <c r="AE101" i="9"/>
  <c r="V41" i="9"/>
  <c r="AF98" i="9"/>
  <c r="E96" i="1" s="1"/>
  <c r="K101" i="9"/>
  <c r="P116" i="9"/>
  <c r="P118" i="9" s="1"/>
  <c r="P41" i="9"/>
  <c r="AF114" i="9"/>
  <c r="J41" i="9"/>
  <c r="D128" i="2"/>
  <c r="S61" i="9"/>
  <c r="S116" i="9" s="1"/>
  <c r="S118" i="9" s="1"/>
  <c r="V116" i="9"/>
  <c r="V118" i="9" s="1"/>
  <c r="AE96" i="9"/>
  <c r="G97" i="9"/>
  <c r="G116" i="9" s="1"/>
  <c r="G118" i="9" s="1"/>
  <c r="AE56" i="9"/>
  <c r="AE61" i="9" s="1"/>
  <c r="D47" i="1"/>
  <c r="D52" i="1" s="1"/>
  <c r="E29" i="1"/>
  <c r="K29" i="1" s="1"/>
  <c r="D5" i="22" s="1"/>
  <c r="AE71" i="9"/>
  <c r="AE62" i="9"/>
  <c r="D87" i="1"/>
  <c r="D62" i="1"/>
  <c r="D53" i="1"/>
  <c r="G41" i="9"/>
  <c r="J116" i="9"/>
  <c r="J118" i="9" s="1"/>
  <c r="E22" i="1"/>
  <c r="E28" i="1" s="1"/>
  <c r="J31" i="1"/>
  <c r="AE40" i="9"/>
  <c r="D30" i="1"/>
  <c r="G112" i="1" s="1"/>
  <c r="E104" i="1"/>
  <c r="J109" i="1"/>
  <c r="H12" i="22" s="1"/>
  <c r="J104" i="1"/>
  <c r="H11" i="22" s="1"/>
  <c r="J51" i="1"/>
  <c r="H88" i="1"/>
  <c r="J65" i="1"/>
  <c r="D41" i="9"/>
  <c r="G111" i="1"/>
  <c r="J6" i="1" l="1"/>
  <c r="J4" i="1" s="1"/>
  <c r="G4" i="1"/>
  <c r="K22" i="1"/>
  <c r="S120" i="9"/>
  <c r="AE41" i="9"/>
  <c r="M120" i="9"/>
  <c r="D102" i="2"/>
  <c r="D125" i="2" s="1"/>
  <c r="D129" i="2" s="1"/>
  <c r="D120" i="9"/>
  <c r="K89" i="1"/>
  <c r="I6" i="22" s="1"/>
  <c r="B22" i="20" s="1"/>
  <c r="P120" i="9"/>
  <c r="AF101" i="9"/>
  <c r="V120" i="9"/>
  <c r="D31" i="1"/>
  <c r="D88" i="1"/>
  <c r="D111" i="1" s="1"/>
  <c r="D113" i="1" s="1"/>
  <c r="J120" i="9"/>
  <c r="J47" i="1"/>
  <c r="J52" i="1" s="1"/>
  <c r="AE97" i="9"/>
  <c r="G120" i="9"/>
  <c r="J87" i="1"/>
  <c r="J53" i="1"/>
  <c r="H3" i="22" s="1"/>
  <c r="J62" i="1"/>
  <c r="E126" i="2"/>
  <c r="F126" i="2" s="1"/>
  <c r="J81" i="1"/>
  <c r="H7" i="22"/>
  <c r="D22" i="1"/>
  <c r="H16" i="22"/>
  <c r="C136" i="9"/>
  <c r="W90" i="9"/>
  <c r="W86" i="9"/>
  <c r="W87" i="9" s="1"/>
  <c r="W73" i="9"/>
  <c r="W74" i="9" s="1"/>
  <c r="W69" i="9"/>
  <c r="W68" i="9"/>
  <c r="T95" i="9"/>
  <c r="T96" i="9" s="1"/>
  <c r="T86" i="9"/>
  <c r="T81" i="9"/>
  <c r="T73" i="9"/>
  <c r="T74" i="9" s="1"/>
  <c r="T69" i="9"/>
  <c r="T71" i="9" s="1"/>
  <c r="Q95" i="9"/>
  <c r="Q88" i="9"/>
  <c r="Q90" i="9" s="1"/>
  <c r="Q86" i="9"/>
  <c r="Q81" i="9"/>
  <c r="Q73" i="9"/>
  <c r="Q74" i="9" s="1"/>
  <c r="Q69" i="9"/>
  <c r="Q71" i="9" s="1"/>
  <c r="N88" i="9"/>
  <c r="N90" i="9" s="1"/>
  <c r="N86" i="9"/>
  <c r="N85" i="9"/>
  <c r="N73" i="9"/>
  <c r="N72" i="9"/>
  <c r="AF72" i="9" s="1"/>
  <c r="N69" i="9"/>
  <c r="N68" i="9"/>
  <c r="K95" i="9"/>
  <c r="K88" i="9"/>
  <c r="K90" i="9" s="1"/>
  <c r="K86" i="9"/>
  <c r="K81" i="9"/>
  <c r="K73" i="9"/>
  <c r="K74" i="9" s="1"/>
  <c r="K69" i="9"/>
  <c r="H88" i="9"/>
  <c r="H86" i="9"/>
  <c r="H87" i="9" s="1"/>
  <c r="H73" i="9"/>
  <c r="H74" i="9" s="1"/>
  <c r="H69" i="9"/>
  <c r="H68" i="9"/>
  <c r="T87" i="9" l="1"/>
  <c r="Q87" i="9"/>
  <c r="D28" i="1"/>
  <c r="D32" i="1" s="1"/>
  <c r="D115" i="1" s="1"/>
  <c r="J22" i="1"/>
  <c r="C3" i="22" s="1"/>
  <c r="K87" i="9"/>
  <c r="AF85" i="9"/>
  <c r="E76" i="1" s="1"/>
  <c r="K76" i="1" s="1"/>
  <c r="N87" i="9"/>
  <c r="D3" i="22"/>
  <c r="B4" i="20" s="1"/>
  <c r="AF86" i="9"/>
  <c r="E77" i="1" s="1"/>
  <c r="K77" i="1" s="1"/>
  <c r="AF95" i="9"/>
  <c r="E128" i="2"/>
  <c r="H90" i="9"/>
  <c r="AF88" i="9"/>
  <c r="AE116" i="9"/>
  <c r="AE118" i="9" s="1"/>
  <c r="AE120" i="9" s="1"/>
  <c r="AF69" i="9"/>
  <c r="E60" i="1" s="1"/>
  <c r="K60" i="1" s="1"/>
  <c r="J88" i="1"/>
  <c r="H4" i="22" s="1"/>
  <c r="T97" i="9"/>
  <c r="AF73" i="9"/>
  <c r="E64" i="1" s="1"/>
  <c r="K64" i="1" s="1"/>
  <c r="AF79" i="9"/>
  <c r="E70" i="1" s="1"/>
  <c r="K68" i="9"/>
  <c r="AF68" i="9" s="1"/>
  <c r="AD68" i="9"/>
  <c r="AF81" i="9"/>
  <c r="E72" i="1" s="1"/>
  <c r="K72" i="1" s="1"/>
  <c r="K109" i="1"/>
  <c r="G113" i="1"/>
  <c r="N71" i="9"/>
  <c r="E87" i="9"/>
  <c r="E90" i="9"/>
  <c r="E71" i="9"/>
  <c r="E74" i="9"/>
  <c r="N74" i="9"/>
  <c r="H71" i="9"/>
  <c r="W71" i="9"/>
  <c r="E96" i="9"/>
  <c r="H2" i="22"/>
  <c r="W67" i="9"/>
  <c r="W64" i="9"/>
  <c r="W63" i="9"/>
  <c r="W50" i="9"/>
  <c r="W48" i="9"/>
  <c r="W45" i="9"/>
  <c r="W42" i="9"/>
  <c r="T67" i="9"/>
  <c r="T64" i="9"/>
  <c r="T63" i="9"/>
  <c r="T58" i="9"/>
  <c r="T48" i="9"/>
  <c r="T42" i="9"/>
  <c r="Q67" i="9"/>
  <c r="Q64" i="9"/>
  <c r="Q63" i="9"/>
  <c r="Q59" i="9"/>
  <c r="Q50" i="9"/>
  <c r="Q48" i="9"/>
  <c r="Q42" i="9"/>
  <c r="N67" i="9"/>
  <c r="N64" i="9"/>
  <c r="N63" i="9"/>
  <c r="N59" i="9"/>
  <c r="N58" i="9"/>
  <c r="N42" i="9"/>
  <c r="K67" i="9"/>
  <c r="K64" i="9"/>
  <c r="K63" i="9"/>
  <c r="K59" i="9"/>
  <c r="K48" i="9"/>
  <c r="K45" i="9"/>
  <c r="K42" i="9"/>
  <c r="H67" i="9"/>
  <c r="H64" i="9"/>
  <c r="H63" i="9"/>
  <c r="H59" i="9"/>
  <c r="H58" i="9"/>
  <c r="H48" i="9"/>
  <c r="H45" i="9"/>
  <c r="H42" i="9"/>
  <c r="I12" i="22" l="1"/>
  <c r="B26" i="20"/>
  <c r="AF87" i="9"/>
  <c r="K70" i="1"/>
  <c r="K78" i="1" s="1"/>
  <c r="E78" i="1"/>
  <c r="AF50" i="9"/>
  <c r="E41" i="1" s="1"/>
  <c r="K41" i="1" s="1"/>
  <c r="AF42" i="9"/>
  <c r="AF71" i="9"/>
  <c r="G7" i="1"/>
  <c r="J7" i="1"/>
  <c r="K71" i="9"/>
  <c r="K31" i="1"/>
  <c r="AF48" i="9"/>
  <c r="E39" i="1" s="1"/>
  <c r="K39" i="1" s="1"/>
  <c r="AF64" i="9"/>
  <c r="E55" i="1" s="1"/>
  <c r="K55" i="1" s="1"/>
  <c r="J111" i="1"/>
  <c r="J113" i="1" s="1"/>
  <c r="AF63" i="9"/>
  <c r="AF67" i="9"/>
  <c r="E58" i="1" s="1"/>
  <c r="K58" i="1" s="1"/>
  <c r="Q58" i="9"/>
  <c r="AF58" i="9" s="1"/>
  <c r="E49" i="1" s="1"/>
  <c r="K49" i="1" s="1"/>
  <c r="AD58" i="9"/>
  <c r="AF47" i="9"/>
  <c r="AD47" i="9"/>
  <c r="T60" i="9"/>
  <c r="AD59" i="9"/>
  <c r="AF45" i="9"/>
  <c r="E36" i="1" s="1"/>
  <c r="K36" i="1" s="1"/>
  <c r="AD45" i="9"/>
  <c r="AF59" i="9"/>
  <c r="E50" i="1" s="1"/>
  <c r="K50" i="1" s="1"/>
  <c r="W60" i="9"/>
  <c r="W97" i="9"/>
  <c r="K60" i="9"/>
  <c r="H9" i="22"/>
  <c r="H17" i="22" s="1"/>
  <c r="T62" i="9"/>
  <c r="H62" i="9"/>
  <c r="E62" i="9"/>
  <c r="AF74" i="9"/>
  <c r="E63" i="1"/>
  <c r="K63" i="1" s="1"/>
  <c r="N56" i="9"/>
  <c r="K62" i="9"/>
  <c r="Q62" i="9"/>
  <c r="W62" i="9"/>
  <c r="E97" i="9"/>
  <c r="E56" i="9"/>
  <c r="H56" i="9"/>
  <c r="K56" i="9"/>
  <c r="N60" i="9"/>
  <c r="W56" i="9"/>
  <c r="N62" i="9"/>
  <c r="E60" i="9"/>
  <c r="E86" i="1"/>
  <c r="K86" i="1" s="1"/>
  <c r="E59" i="1"/>
  <c r="K59" i="1" s="1"/>
  <c r="AF90" i="9"/>
  <c r="E79" i="1"/>
  <c r="K79" i="1" s="1"/>
  <c r="G28" i="1" l="1"/>
  <c r="J28" i="1" s="1"/>
  <c r="J32" i="1" s="1"/>
  <c r="J115" i="1" s="1"/>
  <c r="B12" i="20"/>
  <c r="B14" i="20" s="1"/>
  <c r="B15" i="20" s="1"/>
  <c r="H60" i="9"/>
  <c r="H61" i="9" s="1"/>
  <c r="C2" i="22"/>
  <c r="C9" i="22" s="1"/>
  <c r="C17" i="22" s="1"/>
  <c r="Q60" i="9"/>
  <c r="Q56" i="9"/>
  <c r="T56" i="9"/>
  <c r="T61" i="9" s="1"/>
  <c r="T116" i="9" s="1"/>
  <c r="T118" i="9" s="1"/>
  <c r="W61" i="9"/>
  <c r="W116" i="9" s="1"/>
  <c r="W118" i="9" s="1"/>
  <c r="K61" i="9"/>
  <c r="E62" i="1"/>
  <c r="E61" i="9"/>
  <c r="E116" i="9" s="1"/>
  <c r="E118" i="9" s="1"/>
  <c r="N61" i="9"/>
  <c r="AF60" i="9"/>
  <c r="E54" i="1"/>
  <c r="K54" i="1" s="1"/>
  <c r="AF62" i="9"/>
  <c r="E81" i="1"/>
  <c r="E33" i="1"/>
  <c r="K33" i="1" s="1"/>
  <c r="AF56" i="9"/>
  <c r="E65" i="1"/>
  <c r="G32" i="1" l="1"/>
  <c r="G115" i="1" s="1"/>
  <c r="AF61" i="9"/>
  <c r="Q61" i="9"/>
  <c r="E47" i="1"/>
  <c r="K65" i="1"/>
  <c r="E53" i="1"/>
  <c r="E51" i="1"/>
  <c r="E52" i="1" l="1"/>
  <c r="K81" i="1" l="1"/>
  <c r="K62" i="1" l="1"/>
  <c r="K51" i="1"/>
  <c r="K47" i="1" l="1"/>
  <c r="K52" i="1" s="1"/>
  <c r="K53" i="1"/>
  <c r="I3" i="22" l="1"/>
  <c r="B19" i="20" s="1"/>
  <c r="I2" i="22"/>
  <c r="B18" i="20" s="1"/>
  <c r="E70" i="2"/>
  <c r="F70" i="2" s="1"/>
  <c r="H14" i="21" l="1"/>
  <c r="G14" i="21"/>
  <c r="E14" i="21"/>
  <c r="C14" i="21"/>
  <c r="F14" i="21"/>
  <c r="D14" i="21"/>
  <c r="U136" i="9"/>
  <c r="AD136" i="9"/>
  <c r="V130" i="9" l="1"/>
  <c r="Y135" i="9"/>
  <c r="Y133" i="9"/>
  <c r="Y131" i="9"/>
  <c r="Y129" i="9"/>
  <c r="Y134" i="9"/>
  <c r="Y132" i="9"/>
  <c r="Y130" i="9"/>
  <c r="AD38" i="9"/>
  <c r="AF38" i="9"/>
  <c r="AD36" i="9"/>
  <c r="U18" i="21"/>
  <c r="N18" i="21" s="1"/>
  <c r="N32" i="21" s="1"/>
  <c r="I14" i="21"/>
  <c r="G11" i="21"/>
  <c r="G15" i="21" s="1"/>
  <c r="K11" i="21"/>
  <c r="D11" i="21"/>
  <c r="D15" i="21" s="1"/>
  <c r="H11" i="21"/>
  <c r="H15" i="21" s="1"/>
  <c r="L11" i="21"/>
  <c r="F11" i="21"/>
  <c r="F15" i="21" s="1"/>
  <c r="J11" i="21"/>
  <c r="E11" i="21"/>
  <c r="E15" i="21" s="1"/>
  <c r="I11" i="21"/>
  <c r="M11" i="21"/>
  <c r="C11" i="21"/>
  <c r="C15" i="21" s="1"/>
  <c r="V129" i="9"/>
  <c r="Z129" i="9" s="1"/>
  <c r="V135" i="9"/>
  <c r="V134" i="9"/>
  <c r="V133" i="9"/>
  <c r="V132" i="9"/>
  <c r="V131" i="9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55" i="2"/>
  <c r="F55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F31" i="1"/>
  <c r="F27" i="1"/>
  <c r="F25" i="1"/>
  <c r="F22" i="1"/>
  <c r="E38" i="2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1" i="2"/>
  <c r="F31" i="2" s="1"/>
  <c r="E6" i="2"/>
  <c r="E7" i="2"/>
  <c r="E8" i="2"/>
  <c r="E9" i="2"/>
  <c r="E10" i="2"/>
  <c r="E11" i="2"/>
  <c r="E5" i="2"/>
  <c r="F109" i="1"/>
  <c r="F104" i="1"/>
  <c r="F87" i="1"/>
  <c r="F81" i="1"/>
  <c r="F65" i="1"/>
  <c r="F62" i="1"/>
  <c r="F53" i="1"/>
  <c r="F51" i="1"/>
  <c r="F52" i="1" s="1"/>
  <c r="C25" i="1"/>
  <c r="C128" i="2"/>
  <c r="F128" i="2" s="1"/>
  <c r="C124" i="2"/>
  <c r="F124" i="2" s="1"/>
  <c r="C122" i="2"/>
  <c r="C106" i="2"/>
  <c r="C155" i="9"/>
  <c r="D150" i="9" s="1"/>
  <c r="O140" i="9" s="1"/>
  <c r="F136" i="9"/>
  <c r="P146" i="9"/>
  <c r="M146" i="9"/>
  <c r="J146" i="9"/>
  <c r="G146" i="9"/>
  <c r="C146" i="9"/>
  <c r="D130" i="9"/>
  <c r="E130" i="9" s="1"/>
  <c r="D131" i="9"/>
  <c r="E131" i="9" s="1"/>
  <c r="D132" i="9"/>
  <c r="E132" i="9" s="1"/>
  <c r="D133" i="9"/>
  <c r="E133" i="9" s="1"/>
  <c r="D134" i="9"/>
  <c r="E134" i="9" s="1"/>
  <c r="D129" i="9"/>
  <c r="E129" i="9" s="1"/>
  <c r="Q91" i="9"/>
  <c r="Q96" i="9" s="1"/>
  <c r="Q97" i="9" s="1"/>
  <c r="Q116" i="9" s="1"/>
  <c r="Q118" i="9" s="1"/>
  <c r="N91" i="9"/>
  <c r="N96" i="9" s="1"/>
  <c r="N97" i="9" s="1"/>
  <c r="N116" i="9" s="1"/>
  <c r="N118" i="9" s="1"/>
  <c r="K91" i="9"/>
  <c r="K96" i="9" s="1"/>
  <c r="K97" i="9" s="1"/>
  <c r="K116" i="9" s="1"/>
  <c r="K118" i="9" s="1"/>
  <c r="H91" i="9"/>
  <c r="I15" i="21" l="1"/>
  <c r="Q5" i="21"/>
  <c r="U5" i="21" s="1"/>
  <c r="N5" i="21" s="1"/>
  <c r="O5" i="21" s="1"/>
  <c r="AF91" i="9"/>
  <c r="E82" i="1" s="1"/>
  <c r="F38" i="2"/>
  <c r="F11" i="2"/>
  <c r="F7" i="2"/>
  <c r="F10" i="2"/>
  <c r="F9" i="2"/>
  <c r="F5" i="2"/>
  <c r="F8" i="2"/>
  <c r="E136" i="9"/>
  <c r="F6" i="2"/>
  <c r="W134" i="9"/>
  <c r="Z134" i="9"/>
  <c r="W130" i="9"/>
  <c r="Z130" i="9"/>
  <c r="Y136" i="9"/>
  <c r="W133" i="9"/>
  <c r="Z133" i="9"/>
  <c r="W132" i="9"/>
  <c r="Z132" i="9"/>
  <c r="W131" i="9"/>
  <c r="Z131" i="9"/>
  <c r="W135" i="9"/>
  <c r="Z135" i="9"/>
  <c r="AF36" i="9"/>
  <c r="B16" i="22"/>
  <c r="H96" i="9"/>
  <c r="H97" i="9" s="1"/>
  <c r="H116" i="9" s="1"/>
  <c r="H118" i="9" s="1"/>
  <c r="E54" i="2"/>
  <c r="E30" i="2"/>
  <c r="E4" i="2"/>
  <c r="E63" i="2"/>
  <c r="C54" i="2"/>
  <c r="C23" i="2"/>
  <c r="E23" i="2" s="1"/>
  <c r="F23" i="2" s="1"/>
  <c r="C22" i="2"/>
  <c r="E22" i="2" s="1"/>
  <c r="F22" i="2" s="1"/>
  <c r="C25" i="2"/>
  <c r="E25" i="2" s="1"/>
  <c r="Q7" i="21" s="1"/>
  <c r="C26" i="2"/>
  <c r="C24" i="2"/>
  <c r="C4" i="2"/>
  <c r="C30" i="2"/>
  <c r="W129" i="9"/>
  <c r="V136" i="9"/>
  <c r="C28" i="2"/>
  <c r="E28" i="2" s="1"/>
  <c r="Q10" i="21" s="1"/>
  <c r="F88" i="1"/>
  <c r="C27" i="2"/>
  <c r="E27" i="2" s="1"/>
  <c r="F27" i="2" s="1"/>
  <c r="D149" i="9"/>
  <c r="O139" i="9" s="1"/>
  <c r="D154" i="9"/>
  <c r="O144" i="9" s="1"/>
  <c r="D153" i="9"/>
  <c r="O143" i="9" s="1"/>
  <c r="D152" i="9"/>
  <c r="O142" i="9" s="1"/>
  <c r="D151" i="9"/>
  <c r="O141" i="9" s="1"/>
  <c r="D139" i="9"/>
  <c r="D145" i="9"/>
  <c r="D144" i="9"/>
  <c r="D143" i="9"/>
  <c r="D142" i="9"/>
  <c r="D141" i="9"/>
  <c r="D140" i="9"/>
  <c r="D136" i="9"/>
  <c r="C112" i="1"/>
  <c r="C110" i="1"/>
  <c r="I110" i="1" s="1"/>
  <c r="C103" i="1"/>
  <c r="I103" i="1" s="1"/>
  <c r="C100" i="1"/>
  <c r="I100" i="1" s="1"/>
  <c r="C99" i="1"/>
  <c r="I99" i="1" s="1"/>
  <c r="C86" i="1"/>
  <c r="I86" i="1" s="1"/>
  <c r="I83" i="1"/>
  <c r="C82" i="1"/>
  <c r="I82" i="1" s="1"/>
  <c r="C79" i="1"/>
  <c r="I79" i="1" s="1"/>
  <c r="C77" i="1"/>
  <c r="I77" i="1" s="1"/>
  <c r="C76" i="1"/>
  <c r="I76" i="1" s="1"/>
  <c r="C72" i="1"/>
  <c r="I71" i="1"/>
  <c r="C70" i="1"/>
  <c r="C64" i="1"/>
  <c r="I64" i="1" s="1"/>
  <c r="C63" i="1"/>
  <c r="I63" i="1" s="1"/>
  <c r="C60" i="1"/>
  <c r="I60" i="1" s="1"/>
  <c r="C59" i="1"/>
  <c r="I59" i="1" s="1"/>
  <c r="C58" i="1"/>
  <c r="I58" i="1" s="1"/>
  <c r="C55" i="1"/>
  <c r="I55" i="1" s="1"/>
  <c r="C50" i="1"/>
  <c r="I50" i="1" s="1"/>
  <c r="C49" i="1"/>
  <c r="I49" i="1" s="1"/>
  <c r="C36" i="1"/>
  <c r="I36" i="1" s="1"/>
  <c r="C39" i="1"/>
  <c r="I39" i="1" s="1"/>
  <c r="C41" i="1"/>
  <c r="I41" i="1" s="1"/>
  <c r="T30" i="9"/>
  <c r="T29" i="9" s="1"/>
  <c r="T40" i="9" s="1"/>
  <c r="T41" i="9" s="1"/>
  <c r="T120" i="9" s="1"/>
  <c r="Q30" i="9"/>
  <c r="Q29" i="9" s="1"/>
  <c r="Q40" i="9" s="1"/>
  <c r="Q41" i="9" s="1"/>
  <c r="Q120" i="9" s="1"/>
  <c r="N30" i="9"/>
  <c r="N29" i="9" s="1"/>
  <c r="N40" i="9" s="1"/>
  <c r="N41" i="9" s="1"/>
  <c r="N120" i="9" s="1"/>
  <c r="K30" i="9"/>
  <c r="K29" i="9" s="1"/>
  <c r="K40" i="9" s="1"/>
  <c r="K41" i="9" s="1"/>
  <c r="K120" i="9" s="1"/>
  <c r="H30" i="9"/>
  <c r="H29" i="9" s="1"/>
  <c r="H40" i="9" s="1"/>
  <c r="H41" i="9" s="1"/>
  <c r="E73" i="2"/>
  <c r="AD114" i="9"/>
  <c r="AD26" i="9"/>
  <c r="AD24" i="9"/>
  <c r="AD6" i="9"/>
  <c r="C114" i="9"/>
  <c r="C109" i="9"/>
  <c r="C101" i="9"/>
  <c r="C96" i="9"/>
  <c r="C90" i="9"/>
  <c r="C87" i="9"/>
  <c r="C74" i="9"/>
  <c r="C71" i="9"/>
  <c r="C60" i="9"/>
  <c r="C26" i="9"/>
  <c r="C21" i="9"/>
  <c r="C6" i="9"/>
  <c r="F73" i="2" l="1"/>
  <c r="E72" i="2"/>
  <c r="I70" i="1"/>
  <c r="I78" i="1" s="1"/>
  <c r="C78" i="1"/>
  <c r="I72" i="1"/>
  <c r="Q4" i="21"/>
  <c r="R4" i="21" s="1"/>
  <c r="Q9" i="21"/>
  <c r="R9" i="21" s="1"/>
  <c r="Q3" i="21"/>
  <c r="R3" i="21" s="1"/>
  <c r="R5" i="21"/>
  <c r="R10" i="21"/>
  <c r="R7" i="21"/>
  <c r="W136" i="9"/>
  <c r="E108" i="2"/>
  <c r="E119" i="2" s="1"/>
  <c r="F28" i="2"/>
  <c r="F25" i="2"/>
  <c r="AD101" i="9"/>
  <c r="Z136" i="9"/>
  <c r="AD109" i="9"/>
  <c r="H120" i="9"/>
  <c r="AD96" i="9"/>
  <c r="AD71" i="9"/>
  <c r="F63" i="2"/>
  <c r="F54" i="2"/>
  <c r="F30" i="2"/>
  <c r="F4" i="2"/>
  <c r="K82" i="1"/>
  <c r="AF96" i="9"/>
  <c r="AF97" i="9" s="1"/>
  <c r="AF116" i="9" s="1"/>
  <c r="AF118" i="9" s="1"/>
  <c r="C104" i="1"/>
  <c r="E24" i="2"/>
  <c r="Q6" i="21" s="1"/>
  <c r="E26" i="2"/>
  <c r="Q8" i="21" s="1"/>
  <c r="W30" i="9"/>
  <c r="W29" i="9" s="1"/>
  <c r="W40" i="9" s="1"/>
  <c r="W41" i="9" s="1"/>
  <c r="W120" i="9" s="1"/>
  <c r="C29" i="9"/>
  <c r="C109" i="1"/>
  <c r="AD32" i="9"/>
  <c r="C21" i="2"/>
  <c r="AD90" i="9"/>
  <c r="AD74" i="9"/>
  <c r="C61" i="9"/>
  <c r="I16" i="1"/>
  <c r="AD56" i="9"/>
  <c r="C33" i="1"/>
  <c r="I33" i="1" s="1"/>
  <c r="AD60" i="9"/>
  <c r="AD62" i="9"/>
  <c r="C54" i="1"/>
  <c r="I54" i="1" s="1"/>
  <c r="C62" i="1"/>
  <c r="C65" i="1"/>
  <c r="C81" i="1"/>
  <c r="C87" i="1"/>
  <c r="AD21" i="9"/>
  <c r="AD27" i="9" s="1"/>
  <c r="I13" i="1"/>
  <c r="L140" i="9"/>
  <c r="I140" i="9"/>
  <c r="F140" i="9"/>
  <c r="L141" i="9"/>
  <c r="I141" i="9"/>
  <c r="F141" i="9"/>
  <c r="L142" i="9"/>
  <c r="I142" i="9"/>
  <c r="F142" i="9"/>
  <c r="L143" i="9"/>
  <c r="I143" i="9"/>
  <c r="F143" i="9"/>
  <c r="L144" i="9"/>
  <c r="I144" i="9"/>
  <c r="F144" i="9"/>
  <c r="L145" i="9"/>
  <c r="I145" i="9"/>
  <c r="F145" i="9"/>
  <c r="O146" i="9"/>
  <c r="L139" i="9"/>
  <c r="I139" i="9"/>
  <c r="F139" i="9"/>
  <c r="D146" i="9"/>
  <c r="C27" i="9"/>
  <c r="C97" i="9"/>
  <c r="D155" i="9"/>
  <c r="C123" i="9"/>
  <c r="F123" i="9"/>
  <c r="I123" i="9"/>
  <c r="L123" i="9"/>
  <c r="O123" i="9"/>
  <c r="R123" i="9"/>
  <c r="U123" i="9"/>
  <c r="C96" i="1" l="1"/>
  <c r="R6" i="21"/>
  <c r="R8" i="21"/>
  <c r="I146" i="9"/>
  <c r="F108" i="2"/>
  <c r="C88" i="1"/>
  <c r="F16" i="2"/>
  <c r="F15" i="2"/>
  <c r="F26" i="2"/>
  <c r="F24" i="2"/>
  <c r="U7" i="21"/>
  <c r="N7" i="21" s="1"/>
  <c r="O7" i="21" s="1"/>
  <c r="U10" i="21"/>
  <c r="N10" i="21" s="1"/>
  <c r="O10" i="21" s="1"/>
  <c r="R120" i="9"/>
  <c r="C116" i="9"/>
  <c r="C118" i="9" s="1"/>
  <c r="AF30" i="9"/>
  <c r="L120" i="9"/>
  <c r="C41" i="9"/>
  <c r="E87" i="1"/>
  <c r="E88" i="1" s="1"/>
  <c r="E111" i="1" s="1"/>
  <c r="E113" i="1" s="1"/>
  <c r="F120" i="9"/>
  <c r="E21" i="2"/>
  <c r="E29" i="9"/>
  <c r="E40" i="9" s="1"/>
  <c r="E41" i="9" s="1"/>
  <c r="E120" i="9" s="1"/>
  <c r="AD29" i="9"/>
  <c r="L146" i="9"/>
  <c r="F146" i="9"/>
  <c r="AD97" i="9"/>
  <c r="F96" i="1"/>
  <c r="F111" i="2"/>
  <c r="C53" i="1"/>
  <c r="C51" i="1"/>
  <c r="C47" i="1"/>
  <c r="AD61" i="9"/>
  <c r="I96" i="1" l="1"/>
  <c r="F21" i="2"/>
  <c r="U3" i="21"/>
  <c r="N3" i="21" s="1"/>
  <c r="O3" i="21" s="1"/>
  <c r="U6" i="21"/>
  <c r="N6" i="21" s="1"/>
  <c r="O6" i="21" s="1"/>
  <c r="U8" i="21"/>
  <c r="N8" i="21" s="1"/>
  <c r="O8" i="21" s="1"/>
  <c r="U4" i="21"/>
  <c r="N4" i="21" s="1"/>
  <c r="O4" i="21" s="1"/>
  <c r="U9" i="21"/>
  <c r="N9" i="21" s="1"/>
  <c r="O9" i="21" s="1"/>
  <c r="C120" i="9"/>
  <c r="O120" i="9"/>
  <c r="U120" i="9"/>
  <c r="F14" i="2"/>
  <c r="F111" i="1"/>
  <c r="I120" i="9"/>
  <c r="C30" i="1"/>
  <c r="F112" i="1" s="1"/>
  <c r="AD40" i="9"/>
  <c r="AD41" i="9" s="1"/>
  <c r="AD116" i="9"/>
  <c r="AD118" i="9" s="1"/>
  <c r="C52" i="1"/>
  <c r="C111" i="1" s="1"/>
  <c r="C113" i="1" s="1"/>
  <c r="C119" i="2"/>
  <c r="F119" i="2" s="1"/>
  <c r="C31" i="1" l="1"/>
  <c r="F13" i="2"/>
  <c r="C97" i="2"/>
  <c r="AD120" i="9"/>
  <c r="C13" i="18"/>
  <c r="C25" i="18" s="1"/>
  <c r="C102" i="2" l="1"/>
  <c r="K87" i="1"/>
  <c r="K88" i="1" s="1"/>
  <c r="K104" i="1"/>
  <c r="I109" i="1"/>
  <c r="G12" i="22" s="1"/>
  <c r="I87" i="1"/>
  <c r="I104" i="1"/>
  <c r="G11" i="22" s="1"/>
  <c r="I81" i="1"/>
  <c r="I65" i="1"/>
  <c r="I62" i="1"/>
  <c r="Q12" i="21" l="1"/>
  <c r="R12" i="21" s="1"/>
  <c r="E97" i="2"/>
  <c r="E102" i="2" s="1"/>
  <c r="I11" i="22"/>
  <c r="G16" i="22"/>
  <c r="I4" i="22"/>
  <c r="B20" i="20" s="1"/>
  <c r="F6" i="1"/>
  <c r="H6" i="1" s="1"/>
  <c r="F72" i="2"/>
  <c r="I88" i="1"/>
  <c r="G4" i="22" s="1"/>
  <c r="C125" i="2"/>
  <c r="C129" i="2" s="1"/>
  <c r="I47" i="1"/>
  <c r="I51" i="1"/>
  <c r="I53" i="1"/>
  <c r="G3" i="22" s="1"/>
  <c r="D13" i="18"/>
  <c r="D25" i="18" s="1"/>
  <c r="J11" i="22" l="1"/>
  <c r="U12" i="21"/>
  <c r="N12" i="21" s="1"/>
  <c r="O12" i="21" s="1"/>
  <c r="O14" i="21" s="1"/>
  <c r="I16" i="22"/>
  <c r="J16" i="22" s="1"/>
  <c r="B25" i="20"/>
  <c r="B28" i="20" s="1"/>
  <c r="I6" i="1"/>
  <c r="I4" i="1" s="1"/>
  <c r="I7" i="1" s="1"/>
  <c r="B2" i="22" s="1"/>
  <c r="F4" i="1"/>
  <c r="F7" i="1" s="1"/>
  <c r="F97" i="2"/>
  <c r="J4" i="22"/>
  <c r="K6" i="1"/>
  <c r="I31" i="1"/>
  <c r="I52" i="1"/>
  <c r="G2" i="22" s="1"/>
  <c r="G9" i="22" s="1"/>
  <c r="F28" i="1" l="1"/>
  <c r="F32" i="1" s="1"/>
  <c r="J2" i="22"/>
  <c r="J3" i="22"/>
  <c r="I111" i="1"/>
  <c r="I113" i="1" s="1"/>
  <c r="F113" i="1"/>
  <c r="F115" i="1" l="1"/>
  <c r="N11" i="21"/>
  <c r="O11" i="21"/>
  <c r="O15" i="21" s="1"/>
  <c r="J14" i="21" l="1"/>
  <c r="J15" i="21" s="1"/>
  <c r="K14" i="21"/>
  <c r="K15" i="21" s="1"/>
  <c r="L14" i="21"/>
  <c r="L15" i="21" s="1"/>
  <c r="M14" i="21"/>
  <c r="M15" i="21" s="1"/>
  <c r="N14" i="21"/>
  <c r="N15" i="21" s="1"/>
  <c r="K96" i="1" l="1"/>
  <c r="H96" i="1"/>
  <c r="J6" i="22" l="1"/>
  <c r="G17" i="22"/>
  <c r="H111" i="1"/>
  <c r="K111" i="1"/>
  <c r="K113" i="1" s="1"/>
  <c r="I7" i="22"/>
  <c r="B23" i="20" l="1"/>
  <c r="B24" i="20" s="1"/>
  <c r="B30" i="20" s="1"/>
  <c r="I9" i="22"/>
  <c r="J9" i="22" s="1"/>
  <c r="J7" i="22"/>
  <c r="I17" i="22" l="1"/>
  <c r="J17" i="22" s="1"/>
  <c r="F102" i="2"/>
  <c r="K4" i="1" l="1"/>
  <c r="K7" i="1" s="1"/>
  <c r="D2" i="22" s="1"/>
  <c r="H4" i="1"/>
  <c r="H7" i="1" s="1"/>
  <c r="E125" i="2"/>
  <c r="H28" i="1" l="1"/>
  <c r="K28" i="1" s="1"/>
  <c r="K32" i="1" s="1"/>
  <c r="K115" i="1" s="1"/>
  <c r="B3" i="20"/>
  <c r="F125" i="2"/>
  <c r="E129" i="2"/>
  <c r="F129" i="2" s="1"/>
  <c r="H32" i="1" l="1"/>
  <c r="B6" i="20"/>
  <c r="B16" i="20" s="1"/>
  <c r="B32" i="20" s="1"/>
  <c r="E2" i="22"/>
  <c r="D9" i="22"/>
  <c r="D17" i="22" l="1"/>
  <c r="AC71" i="9" l="1"/>
  <c r="AC97" i="9" s="1"/>
  <c r="AC116" i="9" s="1"/>
  <c r="AC118" i="9" s="1"/>
  <c r="AC120" i="9" s="1"/>
  <c r="B11" i="13"/>
  <c r="D11" i="13"/>
  <c r="Z32" i="9"/>
  <c r="Z29" i="9" s="1"/>
  <c r="Z40" i="9" s="1"/>
  <c r="Z41" i="9" s="1"/>
  <c r="Z120" i="9" s="1"/>
  <c r="AF33" i="9"/>
  <c r="AF32" i="9" s="1"/>
  <c r="AF29" i="9" s="1"/>
  <c r="E30" i="1" l="1"/>
  <c r="AF40" i="9"/>
  <c r="AF41" i="9" s="1"/>
  <c r="AF120" i="9" s="1"/>
  <c r="H112" i="1" l="1"/>
  <c r="H113" i="1" s="1"/>
  <c r="H115" i="1" s="1"/>
  <c r="E31" i="1"/>
  <c r="E32" i="1" s="1"/>
  <c r="E115" i="1" s="1"/>
  <c r="I18" i="1" l="1"/>
  <c r="C22" i="1"/>
  <c r="I22" i="1" l="1"/>
  <c r="B3" i="22" s="1"/>
  <c r="C28" i="1"/>
  <c r="I28" i="1" s="1"/>
  <c r="I32" i="1" s="1"/>
  <c r="I115" i="1" s="1"/>
  <c r="C32" i="1" l="1"/>
  <c r="C115" i="1" s="1"/>
  <c r="E3" i="22"/>
  <c r="B9" i="22"/>
  <c r="B17" i="22" l="1"/>
  <c r="E17" i="22" s="1"/>
  <c r="E9" i="22"/>
</calcChain>
</file>

<file path=xl/sharedStrings.xml><?xml version="1.0" encoding="utf-8"?>
<sst xmlns="http://schemas.openxmlformats.org/spreadsheetml/2006/main" count="860" uniqueCount="403">
  <si>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</si>
  <si>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</si>
  <si>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</si>
  <si>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</si>
  <si>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</si>
  <si>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</si>
  <si>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</si>
  <si>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</si>
  <si>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</si>
  <si>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</si>
  <si>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</si>
  <si>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</si>
  <si>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SEGÍTŐ SZOLGÁLAT EGYÜTT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</si>
  <si>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</si>
  <si>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</si>
  <si>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</si>
  <si>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</si>
  <si>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</si>
  <si>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</si>
  <si>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SZOCIÁLIS NORMATÍVA ÉS TÁMOGATÁS MINDÖSSZESEN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</si>
  <si>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</si>
  <si>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</si>
  <si>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</si>
  <si>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</si>
  <si>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</si>
  <si>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</si>
  <si>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</si>
  <si>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</si>
  <si>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</si>
  <si>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</si>
  <si>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</si>
  <si>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</si>
  <si>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</si>
  <si>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</si>
  <si>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</si>
  <si>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</si>
  <si>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</si>
  <si>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</si>
  <si>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</si>
  <si>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</si>
  <si>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</si>
  <si>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</si>
  <si>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</si>
  <si>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</si>
  <si>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</si>
  <si>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</si>
  <si>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</si>
  <si>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</si>
  <si>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</si>
  <si>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</si>
  <si>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</si>
  <si>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bevételek</t>
  </si>
  <si>
    <t>Dologi kiadások</t>
  </si>
  <si>
    <t>Beruházások</t>
  </si>
  <si>
    <t>Felújítások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</si>
  <si>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</si>
  <si>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</si>
  <si>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</si>
  <si>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</si>
  <si>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</si>
  <si>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</si>
  <si>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</si>
  <si>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</si>
  <si>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</si>
  <si>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</si>
  <si>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</si>
  <si>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</si>
  <si>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</si>
  <si>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</si>
  <si>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</si>
  <si>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</si>
  <si>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</si>
  <si>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</si>
  <si>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</si>
  <si>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</si>
  <si>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</si>
  <si>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</si>
  <si>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</si>
  <si>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</si>
  <si>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</si>
  <si>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</si>
  <si>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</si>
  <si>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</si>
  <si>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</si>
  <si>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</si>
  <si>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</si>
  <si>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</si>
  <si>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</si>
  <si>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</si>
  <si>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</si>
  <si>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</si>
  <si>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</si>
  <si>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</si>
  <si>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</si>
  <si>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</si>
  <si>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</si>
  <si>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</si>
  <si>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</si>
  <si>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</si>
  <si>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</si>
  <si>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</si>
  <si>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</si>
  <si>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</si>
  <si>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</si>
  <si>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</si>
  <si>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</si>
  <si>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</si>
  <si>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</si>
  <si>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</si>
  <si>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</si>
  <si>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</si>
  <si>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</si>
  <si>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</si>
  <si>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</si>
  <si>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</si>
  <si>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</si>
  <si>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</si>
  <si>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</si>
  <si>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</si>
  <si>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</si>
  <si>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</si>
  <si>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</si>
  <si>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</si>
  <si>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</si>
  <si>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</si>
  <si>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</si>
  <si>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</si>
  <si>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</si>
  <si>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</si>
  <si>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</si>
  <si>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</si>
  <si>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</si>
  <si>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</si>
  <si>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</si>
  <si>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</si>
  <si>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</si>
  <si>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</si>
  <si>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</si>
  <si>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</si>
  <si>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</si>
  <si>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</si>
  <si>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</si>
  <si>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</si>
  <si>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</si>
  <si>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</si>
  <si>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</si>
  <si>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</si>
  <si>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</si>
  <si>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</si>
  <si>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</si>
  <si>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</si>
  <si>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</si>
  <si>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</si>
  <si>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</si>
  <si>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</si>
  <si>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</si>
  <si>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</si>
  <si>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</si>
  <si>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</si>
  <si>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</si>
  <si>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</si>
  <si>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</si>
  <si>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</si>
  <si>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</si>
  <si>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</si>
  <si>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</si>
  <si>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</si>
  <si>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</si>
  <si>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</si>
  <si>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</si>
  <si>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</si>
  <si>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</si>
  <si>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</si>
  <si>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</si>
  <si>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</si>
  <si>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</si>
  <si>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</si>
  <si>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</si>
  <si>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</si>
  <si>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</si>
  <si>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</si>
  <si>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</si>
  <si>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</si>
  <si>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</si>
  <si>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</si>
  <si>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</si>
  <si>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</si>
  <si>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</si>
  <si>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</si>
  <si>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</si>
  <si>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</si>
  <si>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</si>
  <si>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</si>
  <si>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</si>
  <si>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</si>
  <si>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</si>
  <si>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</si>
  <si>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</si>
  <si>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</si>
  <si>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</si>
  <si>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</si>
  <si>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</si>
  <si>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</si>
  <si>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</si>
  <si>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</si>
  <si>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</si>
  <si>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</si>
  <si>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</si>
  <si>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</si>
  <si>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</si>
  <si>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</si>
  <si>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</si>
  <si>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</si>
  <si>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</si>
  <si>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</si>
  <si>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</si>
  <si>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</si>
  <si>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</si>
  <si>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</si>
  <si>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</si>
  <si>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</si>
  <si>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</si>
  <si>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</si>
  <si>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</si>
  <si>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</si>
  <si>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</si>
  <si>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</si>
  <si>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</si>
  <si>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</si>
  <si>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</si>
  <si>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</si>
  <si>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</si>
  <si>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</si>
  <si>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</si>
  <si>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</si>
  <si>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</si>
  <si>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</si>
  <si>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</si>
  <si>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</si>
  <si>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</si>
  <si>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</si>
  <si>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</si>
  <si>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</si>
  <si>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</si>
  <si>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</si>
  <si>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</si>
  <si>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</si>
  <si>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</si>
  <si>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</si>
  <si>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</si>
  <si>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</si>
  <si>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</si>
  <si>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</si>
  <si>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</si>
  <si>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</si>
  <si>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</si>
  <si>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</si>
  <si>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ebből: pénzügyi alap tartaléka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</si>
  <si>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</si>
  <si>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</si>
  <si>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</si>
  <si>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</si>
  <si>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</si>
  <si>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</si>
  <si>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</si>
  <si>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</si>
  <si>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</si>
  <si>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</si>
  <si>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</si>
  <si>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 xml:space="preserve">Felhalmozási célú tám. ÁH belülről </t>
  </si>
  <si>
    <t>Működési célú tám. ÁH belülről</t>
  </si>
  <si>
    <t>Felhalmozási bevételek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</si>
  <si>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</si>
  <si>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</si>
  <si>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</si>
  <si>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</si>
  <si>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</si>
  <si>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</si>
  <si>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</si>
  <si>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Szent László Völgye Segítő Szolgálat</t>
  </si>
  <si>
    <t>Módosítás</t>
  </si>
  <si>
    <t>K513</t>
  </si>
  <si>
    <t>Házi segítségnyújtás</t>
  </si>
  <si>
    <t>SZOCIÁLIS ÁGAZATI PÓTLÉK ÖSSZESEN</t>
  </si>
  <si>
    <t>eredeti ker.</t>
  </si>
  <si>
    <t>módosított ker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</si>
  <si>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</si>
  <si>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</si>
  <si>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</si>
  <si>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</si>
  <si>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</si>
  <si>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</si>
  <si>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</si>
  <si>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</si>
  <si>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</si>
  <si>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</si>
  <si>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</si>
  <si>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</si>
  <si>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</si>
  <si>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</si>
  <si>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</si>
  <si>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</si>
  <si>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</si>
  <si>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Családi bölcsöde</t>
  </si>
  <si>
    <t>Családi bölcsöde</t>
  </si>
  <si>
    <t>CSALÁDI BÖLCSÖDE</t>
  </si>
  <si>
    <t>Tárgyévi terv</t>
  </si>
  <si>
    <t>Társulás és intézményének konszolidált összesítése</t>
  </si>
  <si>
    <t>B) Fogorvosi ügyelethez</t>
  </si>
  <si>
    <t>G) Normatív támogatás átvétel</t>
  </si>
  <si>
    <t>Család-és Gyermekjóléti Központ</t>
  </si>
  <si>
    <t>Család-és Gyermekjóléti Szolgálat</t>
  </si>
  <si>
    <t>Családi bölcsőde</t>
  </si>
  <si>
    <t>ebből: TKT tartalék v. költségvetési felhasználás</t>
  </si>
  <si>
    <t>Segítő Szolgálat által önkormányzatoknak utalandó</t>
  </si>
  <si>
    <t xml:space="preserve">     Óvodai és iskolai szociális segítő tevékenység támogatása</t>
  </si>
  <si>
    <t>I.módosított előirányzat</t>
  </si>
  <si>
    <t>II.módosított előirányzat</t>
  </si>
  <si>
    <t>ebből: szociális feladatok tartaléka</t>
  </si>
  <si>
    <t xml:space="preserve">Ercsi </t>
  </si>
  <si>
    <t xml:space="preserve">Gyúró      </t>
  </si>
  <si>
    <t xml:space="preserve">Kajászó          </t>
  </si>
  <si>
    <t xml:space="preserve">Martonvásár    </t>
  </si>
  <si>
    <t xml:space="preserve">Ráckeresztúr   </t>
  </si>
  <si>
    <t xml:space="preserve">Tordas        </t>
  </si>
  <si>
    <t xml:space="preserve">Vál        </t>
  </si>
  <si>
    <t xml:space="preserve">D/1) Tagdíjhoz   </t>
  </si>
  <si>
    <t>D/2) Martonvásári Önkéntes Tűzoltó Egyesülethez</t>
  </si>
  <si>
    <t>D/3) Váli Önkormányzati Tűzoltósághoz</t>
  </si>
  <si>
    <t>mértékegység</t>
  </si>
  <si>
    <t>számított létszám</t>
  </si>
  <si>
    <t>fő</t>
  </si>
  <si>
    <t>szolgálat száma</t>
  </si>
  <si>
    <t>feladategység</t>
  </si>
  <si>
    <t>eredeti összeg Ft</t>
  </si>
  <si>
    <t>fajlagos összeg Ft</t>
  </si>
  <si>
    <t>szociál- és nyugdíjpolitikáért felelős miniszter állapítja meg</t>
  </si>
  <si>
    <t>B16 (TKT)</t>
  </si>
  <si>
    <t>Kamatbevételek és más nyereségjellegű bevételek</t>
  </si>
  <si>
    <t>B65</t>
  </si>
  <si>
    <t xml:space="preserve">Működési célú átvett pénzeszközök </t>
  </si>
  <si>
    <t>B75</t>
  </si>
  <si>
    <t xml:space="preserve">Felhalmozási célú átvett pénzeszközök </t>
  </si>
  <si>
    <t xml:space="preserve">Műk. célú átvett pénzeszközök </t>
  </si>
  <si>
    <t>Maradvány igénybevétele</t>
  </si>
  <si>
    <t>Munkaadókat terhelő járulékok és szocális hozzájárulási adó</t>
  </si>
  <si>
    <t>Ellátottak pénzbeli juttatási</t>
  </si>
  <si>
    <t>B411</t>
  </si>
  <si>
    <t>Működési célú átvett pénzeszközök</t>
  </si>
  <si>
    <t>Támogató szolgáltatás</t>
  </si>
  <si>
    <t>Falugondnoki ellátás</t>
  </si>
  <si>
    <t>Idősek klubja</t>
  </si>
  <si>
    <t>Támogató Szolgáltatás</t>
  </si>
  <si>
    <t>Működési bevételek összesen</t>
  </si>
  <si>
    <t>Működési kiadások összesen</t>
  </si>
  <si>
    <t>Működési célú támogatások Áh belülről</t>
  </si>
  <si>
    <t>Felhalmozási célú támogatások Áh belülről</t>
  </si>
  <si>
    <t>Felhalmozási bevételek</t>
  </si>
  <si>
    <t>Felhalmozási célú átvett pénzeszközök</t>
  </si>
  <si>
    <t xml:space="preserve">Felhalmozásra átvett pénzeszközök </t>
  </si>
  <si>
    <t>ebből: családi bölcsöde tartaléka (pm-ből és többlettám-ból)</t>
  </si>
  <si>
    <t>IDŐSEK KLUBJA</t>
  </si>
  <si>
    <t>TÁMOGATÓ SZOLGÁLTATÁS</t>
  </si>
  <si>
    <t xml:space="preserve">       Baracska</t>
  </si>
  <si>
    <t xml:space="preserve">       Ercsi </t>
  </si>
  <si>
    <t xml:space="preserve">       Gyúró      </t>
  </si>
  <si>
    <t xml:space="preserve">       Kajászó          </t>
  </si>
  <si>
    <t xml:space="preserve">       Martonvásár    </t>
  </si>
  <si>
    <t xml:space="preserve">       Ráckeresztúr   </t>
  </si>
  <si>
    <t>H) Bankköltség, vagyonbiztosítás</t>
  </si>
  <si>
    <t>JÁRVÁNYÜGYI ELLÁTÁS</t>
  </si>
  <si>
    <r>
      <t xml:space="preserve">Ellátási díjak </t>
    </r>
    <r>
      <rPr>
        <i/>
        <sz val="10"/>
        <rFont val="Times New Roman"/>
        <family val="1"/>
        <charset val="238"/>
      </rPr>
      <t>(Bölcsőde étkezési díj )</t>
    </r>
  </si>
  <si>
    <r>
      <t xml:space="preserve">Kiszámlázott általános forgalmi adó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</si>
  <si>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Általános forgalmi adó visszatérítése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</si>
  <si>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Ellátási díjak </t>
    </r>
    <r>
      <rPr>
        <i/>
        <sz val="10"/>
        <rFont val="Times New Roman"/>
        <family val="1"/>
        <charset val="238"/>
      </rPr>
      <t>(Házi segítségnyújtás 2500, Támogató Szolgálat 1500, Családi bölcsőde 7500, Szociális étkezés 630)</t>
    </r>
  </si>
  <si>
    <r>
      <t>Ellátási díjak (</t>
    </r>
    <r>
      <rPr>
        <i/>
        <sz val="10"/>
        <rFont val="Times New Roman"/>
        <family val="1"/>
        <charset val="238"/>
      </rPr>
      <t>Házi segítségnyújtás 2500, Támogató Szolgálat 1500, Családi bölcsőde 7500, Szociális étkezés 630)</t>
    </r>
  </si>
  <si>
    <r>
      <t xml:space="preserve">Egyéb működési célú támogatások államháztartáson kívülre </t>
    </r>
    <r>
      <rPr>
        <i/>
        <sz val="10"/>
        <rFont val="Times New Roman"/>
        <family val="1"/>
        <charset val="238"/>
      </rPr>
      <t xml:space="preserve"> (Marton ÖTE, Vál Önk.TP)</t>
    </r>
  </si>
  <si>
    <r>
      <t xml:space="preserve">Egyéb szolgáltatások </t>
    </r>
    <r>
      <rPr>
        <i/>
        <sz val="10"/>
        <color indexed="8"/>
        <rFont val="Times New Roman"/>
        <family val="1"/>
        <charset val="238"/>
      </rPr>
      <t>(Martongazda kft., bankköltségek, üzemorvos, posta költség) + Seg.Szolg ellenőrzés</t>
    </r>
  </si>
  <si>
    <t>I) Segítő Szolgálat bérleti díj</t>
  </si>
  <si>
    <t>2021.évi normatíva elszámolás alapján járó többlettámogatás (Családi bölcsőde)</t>
  </si>
  <si>
    <t>K3311</t>
  </si>
  <si>
    <t>K3312</t>
  </si>
  <si>
    <t>K3314</t>
  </si>
  <si>
    <t>ebből: gázenergia szolgáltatás díjának teljesítése</t>
  </si>
  <si>
    <t>ebből: villamosenergia szolgáltatás díjának teljesítése</t>
  </si>
  <si>
    <t>ebből: víz-és csatorna szolgáltatás díjánask teljesítése</t>
  </si>
  <si>
    <t>2022.évi normatíva elszámolás</t>
  </si>
  <si>
    <t>Tanyagondnoki feladatellátás</t>
  </si>
  <si>
    <t xml:space="preserve">     Tanyagondnoki feladatellátás</t>
  </si>
  <si>
    <t>TANYAGONDNOKI FELADATELLÁTÁS</t>
  </si>
  <si>
    <t xml:space="preserve">  Tanyagondnoki feladatellátás</t>
  </si>
  <si>
    <t>2024. évi módosítás</t>
  </si>
  <si>
    <t>2024.évi módosítás</t>
  </si>
  <si>
    <t>2024.évi I.módosított előirányzat</t>
  </si>
  <si>
    <t>2024. évi I.módosított előirányzat</t>
  </si>
  <si>
    <t>2023.évi zárszámadási elszámolás visszautalás</t>
  </si>
  <si>
    <t>Martonvásár Város részére 2023.évi normatíva visszafizetés</t>
  </si>
  <si>
    <t>Háztartásoktól felhalmozási célú átvett péneszküzök bevételei</t>
  </si>
  <si>
    <t>Háztartásoktól felhalmozási célú átvett pénzeszközök bevételei</t>
  </si>
  <si>
    <t>2024.évi          II. módosított előirányzat</t>
  </si>
  <si>
    <t>2024.évi  II.módosított előirányzat</t>
  </si>
  <si>
    <t>2024.évi II.módosított előirányzat</t>
  </si>
  <si>
    <t>2024. évi II.módosított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</si>
</sst>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.0000"/>
    <numFmt numFmtId="170" formatCode="0__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1" fillId="0" borderId="0"/>
  </cellStyleXfs>
  <cellXfs count="857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1" xfId="54" applyNumberFormat="1" applyFont="1" applyFill="1" applyBorder="1" applyAlignment="1">
      <alignment horizontal="right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3" fontId="28" fillId="0" borderId="57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6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2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79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6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7" xfId="0" applyNumberFormat="1" applyFont="1" applyFill="1" applyBorder="1"/>
    <xf numFmtId="3" fontId="21" fillId="0" borderId="95" xfId="54" applyNumberFormat="1" applyFont="1" applyFill="1" applyBorder="1" applyAlignment="1">
      <alignment horizontal="right"/>
    </xf>
    <xf numFmtId="3" fontId="21" fillId="0" borderId="72" xfId="54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wrapText="1"/>
    </xf>
    <xf numFmtId="3" fontId="28" fillId="28" borderId="71" xfId="0" applyNumberFormat="1" applyFont="1" applyFill="1" applyBorder="1" applyAlignment="1">
      <alignment vertical="center"/>
    </xf>
    <xf numFmtId="0" fontId="28" fillId="0" borderId="100" xfId="0" applyFont="1" applyBorder="1" applyAlignment="1">
      <alignment horizontal="center" vertical="center"/>
    </xf>
    <xf numFmtId="0" fontId="28" fillId="27" borderId="102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6" xfId="0" applyNumberFormat="1" applyFont="1" applyBorder="1" applyAlignment="1">
      <alignment vertical="center"/>
    </xf>
    <xf numFmtId="9" fontId="28" fillId="0" borderId="103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0" fontId="28" fillId="0" borderId="67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3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0" fontId="37" fillId="0" borderId="46" xfId="75" applyNumberFormat="1" applyFont="1" applyFill="1" applyBorder="1" applyAlignment="1">
      <alignment horizontal="left" vertical="center" wrapText="1"/>
    </xf>
    <xf numFmtId="0" fontId="32" fillId="0" borderId="67" xfId="0" applyFont="1" applyFill="1" applyBorder="1" applyAlignment="1">
      <alignment vertical="center" wrapText="1"/>
    </xf>
    <xf numFmtId="0" fontId="26" fillId="0" borderId="100" xfId="0" applyFont="1" applyFill="1" applyBorder="1" applyAlignment="1">
      <alignment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88" xfId="0" applyFont="1" applyFill="1" applyBorder="1" applyAlignment="1">
      <alignment horizontal="left" vertical="center"/>
    </xf>
    <xf numFmtId="0" fontId="21" fillId="0" borderId="87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88" xfId="0" applyFont="1" applyFill="1" applyBorder="1" applyAlignment="1">
      <alignment horizontal="left" vertical="center"/>
    </xf>
    <xf numFmtId="3" fontId="21" fillId="0" borderId="51" xfId="0" applyNumberFormat="1" applyFont="1" applyFill="1" applyBorder="1" applyAlignment="1">
      <alignment wrapText="1"/>
    </xf>
    <xf numFmtId="0" fontId="21" fillId="0" borderId="111" xfId="0" applyFont="1" applyFill="1" applyBorder="1" applyAlignment="1">
      <alignment horizontal="left" vertical="center"/>
    </xf>
    <xf numFmtId="3" fontId="21" fillId="0" borderId="73" xfId="54" applyNumberFormat="1" applyFont="1" applyFill="1" applyBorder="1" applyAlignment="1">
      <alignment horizontal="right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5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 indent="5"/>
    </xf>
    <xf numFmtId="0" fontId="21" fillId="0" borderId="81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1" fillId="0" borderId="113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95" xfId="0" applyNumberFormat="1" applyFont="1" applyFill="1" applyBorder="1" applyAlignment="1">
      <alignment wrapText="1"/>
    </xf>
    <xf numFmtId="0" fontId="28" fillId="0" borderId="113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1" xfId="54" applyNumberFormat="1" applyFont="1" applyFill="1" applyBorder="1" applyAlignment="1">
      <alignment wrapText="1"/>
    </xf>
    <xf numFmtId="170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2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5" fillId="0" borderId="87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horizontal="left" vertical="center"/>
    </xf>
    <xf numFmtId="0" fontId="35" fillId="0" borderId="88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7" xfId="75" applyFont="1" applyFill="1" applyBorder="1" applyAlignment="1">
      <alignment horizontal="left" vertical="center"/>
    </xf>
    <xf numFmtId="0" fontId="37" fillId="0" borderId="79" xfId="75" applyFont="1" applyFill="1" applyBorder="1" applyAlignment="1">
      <alignment horizontal="left" vertical="center"/>
    </xf>
    <xf numFmtId="0" fontId="37" fillId="0" borderId="88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70" fontId="37" fillId="0" borderId="65" xfId="75" applyNumberFormat="1" applyFont="1" applyFill="1" applyBorder="1" applyAlignment="1">
      <alignment horizontal="left"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6" xfId="54" applyNumberFormat="1" applyFont="1" applyFill="1" applyBorder="1" applyAlignment="1">
      <alignment horizontal="center"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1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3" fontId="21" fillId="0" borderId="95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1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70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11" xfId="0" applyFont="1" applyFill="1" applyBorder="1" applyAlignment="1">
      <alignment horizontal="left" vertical="center" wrapText="1"/>
    </xf>
    <xf numFmtId="0" fontId="28" fillId="0" borderId="86" xfId="0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0" fontId="28" fillId="0" borderId="91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114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44" xfId="0" applyNumberFormat="1" applyFont="1" applyFill="1" applyBorder="1" applyAlignment="1">
      <alignment vertical="center" wrapText="1"/>
    </xf>
    <xf numFmtId="3" fontId="29" fillId="0" borderId="147" xfId="0" applyNumberFormat="1" applyFont="1" applyFill="1" applyBorder="1" applyAlignment="1">
      <alignment vertical="center" wrapText="1"/>
    </xf>
    <xf numFmtId="3" fontId="29" fillId="0" borderId="143" xfId="0" applyNumberFormat="1" applyFont="1" applyFill="1" applyBorder="1" applyAlignment="1">
      <alignment vertical="center" wrapText="1"/>
    </xf>
    <xf numFmtId="3" fontId="29" fillId="0" borderId="145" xfId="0" applyNumberFormat="1" applyFont="1" applyFill="1" applyBorder="1" applyAlignment="1">
      <alignment vertical="center" wrapText="1"/>
    </xf>
    <xf numFmtId="0" fontId="28" fillId="0" borderId="8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2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5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34" xfId="0" applyNumberFormat="1" applyFont="1" applyFill="1" applyBorder="1" applyAlignment="1">
      <alignment vertical="center" wrapText="1"/>
    </xf>
    <xf numFmtId="3" fontId="28" fillId="0" borderId="135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0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56" xfId="0" applyNumberFormat="1" applyFont="1" applyFill="1" applyBorder="1" applyAlignment="1">
      <alignment vertical="center" wrapText="1"/>
    </xf>
    <xf numFmtId="3" fontId="21" fillId="0" borderId="117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29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29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2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2" xfId="54" applyNumberFormat="1" applyFont="1" applyFill="1" applyBorder="1"/>
    <xf numFmtId="3" fontId="28" fillId="0" borderId="35" xfId="0" applyNumberFormat="1" applyFont="1" applyFill="1" applyBorder="1"/>
    <xf numFmtId="3" fontId="21" fillId="0" borderId="136" xfId="54" applyNumberFormat="1" applyFont="1" applyFill="1" applyBorder="1"/>
    <xf numFmtId="3" fontId="21" fillId="0" borderId="95" xfId="0" applyNumberFormat="1" applyFont="1" applyFill="1" applyBorder="1"/>
    <xf numFmtId="0" fontId="28" fillId="0" borderId="90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58" xfId="54" applyNumberFormat="1" applyFont="1" applyFill="1" applyBorder="1"/>
    <xf numFmtId="3" fontId="28" fillId="0" borderId="153" xfId="0" applyNumberFormat="1" applyFont="1" applyFill="1" applyBorder="1"/>
    <xf numFmtId="3" fontId="28" fillId="0" borderId="61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5" xfId="54" applyNumberFormat="1" applyFont="1" applyFill="1" applyBorder="1" applyAlignment="1">
      <alignment horizontal="right"/>
    </xf>
    <xf numFmtId="3" fontId="28" fillId="0" borderId="73" xfId="54" applyNumberFormat="1" applyFont="1" applyFill="1" applyBorder="1" applyAlignment="1">
      <alignment horizontal="right"/>
    </xf>
    <xf numFmtId="3" fontId="28" fillId="0" borderId="95" xfId="0" applyNumberFormat="1" applyFont="1" applyFill="1" applyBorder="1" applyAlignment="1">
      <alignment wrapText="1"/>
    </xf>
    <xf numFmtId="3" fontId="28" fillId="0" borderId="7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1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wrapText="1"/>
    </xf>
    <xf numFmtId="3" fontId="29" fillId="0" borderId="51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2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2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1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79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9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3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6" fillId="29" borderId="88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51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1" xfId="91" applyNumberFormat="1" applyFont="1" applyFill="1" applyBorder="1" applyAlignment="1" applyProtection="1">
      <alignment horizontal="center" vertical="center"/>
    </xf>
    <xf numFmtId="3" fontId="28" fillId="0" borderId="101" xfId="91" applyNumberFormat="1" applyFont="1" applyFill="1" applyBorder="1" applyAlignment="1" applyProtection="1">
      <alignment horizontal="center" vertical="center" wrapText="1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0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61" xfId="91" applyNumberFormat="1" applyFont="1" applyFill="1" applyBorder="1" applyAlignment="1" applyProtection="1">
      <alignment vertical="center"/>
    </xf>
    <xf numFmtId="3" fontId="28" fillId="0" borderId="164" xfId="91" applyNumberFormat="1" applyFont="1" applyFill="1" applyBorder="1" applyAlignment="1" applyProtection="1">
      <alignment horizontal="center" vertical="center"/>
    </xf>
    <xf numFmtId="3" fontId="28" fillId="0" borderId="117" xfId="91" applyNumberFormat="1" applyFont="1" applyFill="1" applyBorder="1" applyAlignment="1" applyProtection="1">
      <alignment horizontal="center" vertical="center"/>
    </xf>
    <xf numFmtId="3" fontId="28" fillId="0" borderId="132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5" xfId="91" applyNumberFormat="1" applyFont="1" applyFill="1" applyBorder="1" applyAlignment="1" applyProtection="1">
      <alignment horizontal="center" vertical="center"/>
    </xf>
    <xf numFmtId="3" fontId="28" fillId="0" borderId="118" xfId="91" applyNumberFormat="1" applyFont="1" applyFill="1" applyBorder="1" applyAlignment="1" applyProtection="1">
      <alignment horizontal="center" vertical="center"/>
    </xf>
    <xf numFmtId="3" fontId="28" fillId="0" borderId="133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7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29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0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2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33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7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18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2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33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7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18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2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33" xfId="91" applyNumberFormat="1" applyFont="1" applyFill="1" applyBorder="1" applyAlignment="1" applyProtection="1">
      <alignment horizontal="right" vertical="center"/>
      <protection locked="0"/>
    </xf>
    <xf numFmtId="3" fontId="28" fillId="0" borderId="106" xfId="91" applyNumberFormat="1" applyFont="1" applyFill="1" applyBorder="1" applyAlignment="1" applyProtection="1">
      <alignment horizontal="right" vertical="center"/>
    </xf>
    <xf numFmtId="3" fontId="28" fillId="0" borderId="162" xfId="91" applyNumberFormat="1" applyFont="1" applyFill="1" applyBorder="1" applyAlignment="1" applyProtection="1">
      <alignment horizontal="right" vertical="center"/>
    </xf>
    <xf numFmtId="3" fontId="28" fillId="0" borderId="159" xfId="91" applyNumberFormat="1" applyFont="1" applyFill="1" applyBorder="1" applyAlignment="1" applyProtection="1">
      <alignment horizontal="right" vertical="center"/>
    </xf>
    <xf numFmtId="3" fontId="28" fillId="0" borderId="163" xfId="91" applyNumberFormat="1" applyFont="1" applyFill="1" applyBorder="1" applyAlignment="1" applyProtection="1">
      <alignment horizontal="right" vertical="center"/>
    </xf>
    <xf numFmtId="3" fontId="28" fillId="0" borderId="107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5" xfId="0" applyNumberFormat="1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89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7" xfId="54" applyNumberFormat="1" applyFont="1" applyFill="1" applyBorder="1"/>
    <xf numFmtId="3" fontId="29" fillId="0" borderId="77" xfId="0" applyNumberFormat="1" applyFont="1" applyFill="1" applyBorder="1"/>
    <xf numFmtId="3" fontId="29" fillId="0" borderId="130" xfId="0" applyNumberFormat="1" applyFont="1" applyFill="1" applyBorder="1"/>
    <xf numFmtId="3" fontId="21" fillId="0" borderId="130" xfId="0" applyNumberFormat="1" applyFont="1" applyFill="1" applyBorder="1"/>
    <xf numFmtId="3" fontId="28" fillId="0" borderId="133" xfId="0" applyNumberFormat="1" applyFont="1" applyFill="1" applyBorder="1" applyAlignment="1">
      <alignment vertical="center"/>
    </xf>
    <xf numFmtId="3" fontId="21" fillId="0" borderId="118" xfId="0" applyNumberFormat="1" applyFont="1" applyFill="1" applyBorder="1"/>
    <xf numFmtId="3" fontId="28" fillId="0" borderId="133" xfId="0" applyNumberFormat="1" applyFont="1" applyFill="1" applyBorder="1"/>
    <xf numFmtId="3" fontId="21" fillId="0" borderId="137" xfId="0" applyNumberFormat="1" applyFont="1" applyFill="1" applyBorder="1"/>
    <xf numFmtId="3" fontId="28" fillId="0" borderId="133" xfId="54" applyNumberFormat="1" applyFont="1" applyFill="1" applyBorder="1"/>
    <xf numFmtId="3" fontId="28" fillId="0" borderId="154" xfId="0" applyNumberFormat="1" applyFont="1" applyFill="1" applyBorder="1"/>
    <xf numFmtId="3" fontId="28" fillId="0" borderId="141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2" xfId="0" applyNumberFormat="1" applyFont="1" applyFill="1" applyBorder="1" applyAlignment="1">
      <alignment horizontal="center" vertical="center" wrapText="1"/>
    </xf>
    <xf numFmtId="3" fontId="32" fillId="0" borderId="83" xfId="0" applyNumberFormat="1" applyFont="1" applyFill="1" applyBorder="1" applyAlignment="1">
      <alignment horizontal="right" vertical="center"/>
    </xf>
    <xf numFmtId="3" fontId="26" fillId="0" borderId="94" xfId="0" applyNumberFormat="1" applyFont="1" applyFill="1" applyBorder="1" applyAlignment="1">
      <alignment horizontal="right" vertical="center"/>
    </xf>
    <xf numFmtId="1" fontId="26" fillId="0" borderId="103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6" xfId="54" applyNumberFormat="1" applyFont="1" applyBorder="1" applyAlignment="1">
      <alignment vertical="center"/>
    </xf>
    <xf numFmtId="3" fontId="28" fillId="28" borderId="71" xfId="54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1" fillId="0" borderId="16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69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8" xfId="75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170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169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1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60" xfId="0" applyFont="1" applyFill="1" applyBorder="1"/>
    <xf numFmtId="0" fontId="30" fillId="0" borderId="56" xfId="0" applyFont="1" applyFill="1" applyBorder="1"/>
    <xf numFmtId="0" fontId="41" fillId="0" borderId="14" xfId="0" applyFont="1" applyFill="1" applyBorder="1"/>
    <xf numFmtId="3" fontId="41" fillId="0" borderId="14" xfId="0" applyNumberFormat="1" applyFont="1" applyFill="1" applyBorder="1"/>
    <xf numFmtId="3" fontId="41" fillId="0" borderId="26" xfId="0" applyNumberFormat="1" applyFont="1" applyFill="1" applyBorder="1"/>
    <xf numFmtId="3" fontId="41" fillId="0" borderId="57" xfId="0" applyNumberFormat="1" applyFont="1" applyFill="1" applyBorder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1" fillId="0" borderId="161" xfId="0" applyFont="1" applyFill="1" applyBorder="1" applyAlignment="1">
      <alignment vertical="center"/>
    </xf>
    <xf numFmtId="0" fontId="41" fillId="0" borderId="74" xfId="0" applyFont="1" applyFill="1" applyBorder="1"/>
    <xf numFmtId="3" fontId="41" fillId="0" borderId="74" xfId="0" applyNumberFormat="1" applyFont="1" applyFill="1" applyBorder="1"/>
    <xf numFmtId="1" fontId="30" fillId="0" borderId="0" xfId="0" applyNumberFormat="1" applyFont="1" applyFill="1"/>
    <xf numFmtId="0" fontId="30" fillId="0" borderId="0" xfId="0" applyFont="1" applyFill="1" applyBorder="1"/>
    <xf numFmtId="3" fontId="30" fillId="0" borderId="166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33" xfId="0" applyNumberFormat="1" applyFont="1" applyFill="1" applyBorder="1"/>
    <xf numFmtId="0" fontId="26" fillId="0" borderId="87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4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7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0" xfId="0" applyNumberFormat="1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166" fontId="21" fillId="0" borderId="80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34" fillId="27" borderId="88" xfId="0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3" xfId="0" applyNumberFormat="1" applyFont="1" applyBorder="1" applyAlignment="1">
      <alignment vertical="center"/>
    </xf>
    <xf numFmtId="166" fontId="28" fillId="0" borderId="83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5" xfId="0" applyNumberFormat="1" applyFont="1" applyBorder="1" applyAlignment="1">
      <alignment vertical="center"/>
    </xf>
    <xf numFmtId="166" fontId="21" fillId="0" borderId="85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88" xfId="0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52" xfId="0" applyNumberFormat="1" applyFont="1" applyBorder="1" applyAlignment="1">
      <alignment vertical="center"/>
    </xf>
    <xf numFmtId="166" fontId="28" fillId="0" borderId="92" xfId="0" applyNumberFormat="1" applyFont="1" applyBorder="1" applyAlignment="1">
      <alignment vertical="center"/>
    </xf>
    <xf numFmtId="3" fontId="28" fillId="0" borderId="165" xfId="0" applyNumberFormat="1" applyFont="1" applyBorder="1" applyAlignment="1">
      <alignment vertical="center"/>
    </xf>
    <xf numFmtId="166" fontId="28" fillId="0" borderId="165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0" fontId="26" fillId="0" borderId="0" xfId="0" applyFont="1" applyFill="1" applyBorder="1"/>
    <xf numFmtId="0" fontId="32" fillId="0" borderId="10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7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1" fillId="0" borderId="172" xfId="0" applyNumberFormat="1" applyFont="1" applyFill="1" applyBorder="1" applyAlignment="1">
      <alignment vertical="center" wrapText="1"/>
    </xf>
    <xf numFmtId="0" fontId="21" fillId="0" borderId="65" xfId="0" applyFont="1" applyFill="1" applyBorder="1" applyAlignment="1">
      <alignment horizontal="left" indent="6"/>
    </xf>
    <xf numFmtId="0" fontId="30" fillId="0" borderId="173" xfId="0" applyFont="1" applyFill="1" applyBorder="1"/>
    <xf numFmtId="0" fontId="41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164" fontId="32" fillId="0" borderId="19" xfId="0" applyNumberFormat="1" applyFont="1" applyFill="1" applyBorder="1" applyAlignment="1">
      <alignment vertical="center" wrapText="1"/>
    </xf>
    <xf numFmtId="164" fontId="32" fillId="0" borderId="53" xfId="0" applyNumberFormat="1" applyFont="1" applyFill="1" applyBorder="1" applyAlignment="1">
      <alignment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91" xfId="0" applyNumberFormat="1" applyFont="1" applyFill="1" applyBorder="1" applyAlignment="1">
      <alignment vertical="center" wrapText="1"/>
    </xf>
    <xf numFmtId="164" fontId="32" fillId="0" borderId="92" xfId="0" applyNumberFormat="1" applyFont="1" applyFill="1" applyBorder="1" applyAlignment="1">
      <alignment vertical="center" wrapText="1"/>
    </xf>
    <xf numFmtId="3" fontId="41" fillId="0" borderId="14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3" fontId="41" fillId="0" borderId="57" xfId="0" applyNumberFormat="1" applyFont="1" applyFill="1" applyBorder="1" applyAlignment="1">
      <alignment vertical="center"/>
    </xf>
    <xf numFmtId="3" fontId="29" fillId="0" borderId="131" xfId="0" applyNumberFormat="1" applyFont="1" applyFill="1" applyBorder="1" applyAlignment="1">
      <alignment vertical="center" wrapText="1"/>
    </xf>
    <xf numFmtId="3" fontId="28" fillId="0" borderId="174" xfId="0" applyNumberFormat="1" applyFont="1" applyFill="1" applyBorder="1" applyAlignment="1">
      <alignment vertical="center" wrapText="1"/>
    </xf>
    <xf numFmtId="0" fontId="35" fillId="0" borderId="88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28" fillId="0" borderId="22" xfId="0" applyNumberFormat="1" applyFont="1" applyFill="1" applyBorder="1" applyAlignment="1">
      <alignment vertical="center" wrapText="1"/>
    </xf>
    <xf numFmtId="0" fontId="30" fillId="0" borderId="176" xfId="0" applyFont="1" applyFill="1" applyBorder="1" applyAlignment="1"/>
    <xf numFmtId="3" fontId="30" fillId="0" borderId="56" xfId="0" applyNumberFormat="1" applyFont="1" applyFill="1" applyBorder="1" applyAlignment="1"/>
    <xf numFmtId="0" fontId="41" fillId="0" borderId="179" xfId="0" applyFont="1" applyFill="1" applyBorder="1" applyAlignment="1">
      <alignment wrapText="1"/>
    </xf>
    <xf numFmtId="3" fontId="30" fillId="0" borderId="180" xfId="0" applyNumberFormat="1" applyFont="1" applyFill="1" applyBorder="1"/>
    <xf numFmtId="3" fontId="30" fillId="0" borderId="75" xfId="0" applyNumberFormat="1" applyFont="1" applyFill="1" applyBorder="1"/>
    <xf numFmtId="3" fontId="30" fillId="0" borderId="171" xfId="0" applyNumberFormat="1" applyFont="1" applyFill="1" applyBorder="1"/>
    <xf numFmtId="3" fontId="30" fillId="0" borderId="167" xfId="0" applyNumberFormat="1" applyFont="1" applyFill="1" applyBorder="1"/>
    <xf numFmtId="0" fontId="28" fillId="0" borderId="101" xfId="0" applyFont="1" applyFill="1" applyBorder="1" applyAlignment="1">
      <alignment horizontal="center" vertical="center" wrapText="1"/>
    </xf>
    <xf numFmtId="0" fontId="19" fillId="0" borderId="0" xfId="77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" fontId="28" fillId="0" borderId="119" xfId="0" applyNumberFormat="1" applyFont="1" applyFill="1" applyBorder="1" applyAlignment="1">
      <alignment vertical="center" wrapText="1"/>
    </xf>
    <xf numFmtId="3" fontId="28" fillId="0" borderId="129" xfId="54" applyNumberFormat="1" applyFont="1" applyFill="1" applyBorder="1"/>
    <xf numFmtId="3" fontId="21" fillId="0" borderId="49" xfId="0" applyNumberFormat="1" applyFont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1" xfId="0" applyNumberFormat="1" applyFont="1" applyBorder="1" applyAlignment="1">
      <alignment vertical="center"/>
    </xf>
    <xf numFmtId="3" fontId="28" fillId="28" borderId="37" xfId="0" applyNumberFormat="1" applyFont="1" applyFill="1" applyBorder="1" applyAlignment="1">
      <alignment vertical="center"/>
    </xf>
    <xf numFmtId="3" fontId="21" fillId="0" borderId="65" xfId="0" applyNumberFormat="1" applyFont="1" applyBorder="1" applyAlignment="1">
      <alignment vertical="center" wrapText="1"/>
    </xf>
    <xf numFmtId="3" fontId="21" fillId="0" borderId="64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65" xfId="54" applyNumberFormat="1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8" fillId="0" borderId="91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30" fillId="0" borderId="181" xfId="0" applyNumberFormat="1" applyFont="1" applyFill="1" applyBorder="1"/>
    <xf numFmtId="0" fontId="32" fillId="0" borderId="58" xfId="0" applyFont="1" applyFill="1" applyBorder="1" applyAlignment="1">
      <alignment vertical="center" wrapText="1"/>
    </xf>
    <xf numFmtId="169" fontId="26" fillId="0" borderId="65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horizontal="right" vertical="center" wrapText="1"/>
    </xf>
    <xf numFmtId="3" fontId="26" fillId="0" borderId="48" xfId="0" applyNumberFormat="1" applyFont="1" applyFill="1" applyBorder="1" applyAlignment="1">
      <alignment vertical="center"/>
    </xf>
    <xf numFmtId="3" fontId="26" fillId="0" borderId="65" xfId="0" applyNumberFormat="1" applyFont="1" applyFill="1" applyBorder="1" applyAlignment="1">
      <alignment vertical="center"/>
    </xf>
    <xf numFmtId="165" fontId="26" fillId="0" borderId="65" xfId="0" applyNumberFormat="1" applyFont="1" applyFill="1" applyBorder="1" applyAlignment="1">
      <alignment vertical="center"/>
    </xf>
    <xf numFmtId="0" fontId="26" fillId="0" borderId="78" xfId="0" applyFont="1" applyFill="1" applyBorder="1" applyAlignment="1">
      <alignment horizontal="center" vertical="center" wrapText="1"/>
    </xf>
    <xf numFmtId="168" fontId="26" fillId="0" borderId="78" xfId="0" applyNumberFormat="1" applyFont="1" applyFill="1" applyBorder="1" applyAlignment="1">
      <alignment horizontal="center" vertical="center" wrapText="1"/>
    </xf>
    <xf numFmtId="0" fontId="26" fillId="0" borderId="78" xfId="0" applyFont="1" applyFill="1" applyBorder="1" applyAlignment="1">
      <alignment horizontal="center" vertical="center"/>
    </xf>
    <xf numFmtId="169" fontId="26" fillId="0" borderId="65" xfId="0" applyNumberFormat="1" applyFont="1" applyFill="1" applyBorder="1" applyAlignment="1">
      <alignment vertical="center" shrinkToFit="1"/>
    </xf>
    <xf numFmtId="3" fontId="26" fillId="0" borderId="182" xfId="0" applyNumberFormat="1" applyFont="1" applyFill="1" applyBorder="1" applyAlignment="1">
      <alignment horizontal="center" vertical="center" wrapText="1"/>
    </xf>
    <xf numFmtId="165" fontId="26" fillId="0" borderId="65" xfId="0" applyNumberFormat="1" applyFont="1" applyFill="1" applyBorder="1" applyAlignment="1">
      <alignment vertical="center" shrinkToFit="1"/>
    </xf>
    <xf numFmtId="3" fontId="26" fillId="0" borderId="64" xfId="0" applyNumberFormat="1" applyFont="1" applyFill="1" applyBorder="1" applyAlignment="1">
      <alignment vertical="center"/>
    </xf>
    <xf numFmtId="3" fontId="26" fillId="0" borderId="64" xfId="0" applyNumberFormat="1" applyFont="1" applyFill="1" applyBorder="1" applyAlignment="1">
      <alignment horizontal="right" vertical="center"/>
    </xf>
    <xf numFmtId="3" fontId="26" fillId="0" borderId="66" xfId="0" applyNumberFormat="1" applyFont="1" applyFill="1" applyBorder="1" applyAlignment="1">
      <alignment vertical="center"/>
    </xf>
    <xf numFmtId="0" fontId="32" fillId="0" borderId="89" xfId="0" applyFont="1" applyFill="1" applyBorder="1" applyAlignment="1">
      <alignment vertical="center" wrapText="1"/>
    </xf>
    <xf numFmtId="4" fontId="26" fillId="0" borderId="91" xfId="0" applyNumberFormat="1" applyFont="1" applyFill="1" applyBorder="1" applyAlignment="1">
      <alignment horizontal="right" vertical="center"/>
    </xf>
    <xf numFmtId="3" fontId="26" fillId="0" borderId="91" xfId="0" applyNumberFormat="1" applyFont="1" applyFill="1" applyBorder="1" applyAlignment="1">
      <alignment horizontal="right" vertical="center"/>
    </xf>
    <xf numFmtId="0" fontId="26" fillId="0" borderId="91" xfId="0" applyFont="1" applyFill="1" applyBorder="1" applyAlignment="1">
      <alignment vertical="center"/>
    </xf>
    <xf numFmtId="3" fontId="32" fillId="0" borderId="92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wrapText="1"/>
    </xf>
    <xf numFmtId="0" fontId="38" fillId="0" borderId="88" xfId="0" applyFont="1" applyFill="1" applyBorder="1" applyAlignment="1">
      <alignment horizontal="left" vertical="center"/>
    </xf>
    <xf numFmtId="0" fontId="28" fillId="0" borderId="64" xfId="0" applyFont="1" applyFill="1" applyBorder="1" applyAlignment="1">
      <alignment horizontal="left" vertical="center" wrapText="1" indent="2"/>
    </xf>
    <xf numFmtId="3" fontId="28" fillId="0" borderId="34" xfId="0" applyNumberFormat="1" applyFont="1" applyFill="1" applyBorder="1"/>
    <xf numFmtId="3" fontId="28" fillId="0" borderId="130" xfId="0" applyNumberFormat="1" applyFont="1" applyFill="1" applyBorder="1"/>
    <xf numFmtId="166" fontId="28" fillId="0" borderId="66" xfId="54" applyNumberFormat="1" applyFont="1" applyFill="1" applyBorder="1"/>
    <xf numFmtId="0" fontId="21" fillId="0" borderId="79" xfId="0" applyFont="1" applyBorder="1" applyAlignment="1">
      <alignment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3" fontId="21" fillId="0" borderId="183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3" fontId="28" fillId="0" borderId="150" xfId="0" applyNumberFormat="1" applyFont="1" applyFill="1" applyBorder="1" applyAlignment="1">
      <alignment vertical="center" wrapText="1"/>
    </xf>
    <xf numFmtId="3" fontId="28" fillId="0" borderId="151" xfId="0" applyNumberFormat="1" applyFont="1" applyFill="1" applyBorder="1" applyAlignment="1">
      <alignment vertical="center" wrapText="1"/>
    </xf>
    <xf numFmtId="3" fontId="21" fillId="0" borderId="184" xfId="0" applyNumberFormat="1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left" wrapText="1" indent="4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46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8" fillId="0" borderId="68" xfId="0" applyNumberFormat="1" applyFont="1" applyFill="1" applyBorder="1" applyAlignment="1">
      <alignment vertical="center" wrapText="1"/>
    </xf>
    <xf numFmtId="3" fontId="28" fillId="0" borderId="9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94" xfId="0" applyNumberFormat="1" applyFont="1" applyFill="1" applyBorder="1" applyAlignment="1">
      <alignment vertical="center" wrapText="1"/>
    </xf>
    <xf numFmtId="3" fontId="29" fillId="0" borderId="46" xfId="0" applyNumberFormat="1" applyFont="1" applyFill="1" applyBorder="1" applyAlignment="1">
      <alignment vertical="center" wrapText="1"/>
    </xf>
    <xf numFmtId="3" fontId="29" fillId="0" borderId="155" xfId="0" applyNumberFormat="1" applyFont="1" applyFill="1" applyBorder="1" applyAlignment="1">
      <alignment vertical="center" wrapText="1"/>
    </xf>
    <xf numFmtId="3" fontId="28" fillId="0" borderId="71" xfId="0" applyNumberFormat="1" applyFont="1" applyFill="1" applyBorder="1" applyAlignment="1">
      <alignment vertical="center" wrapText="1"/>
    </xf>
    <xf numFmtId="3" fontId="21" fillId="0" borderId="185" xfId="0" applyNumberFormat="1" applyFont="1" applyFill="1" applyBorder="1" applyAlignment="1">
      <alignment vertical="center" wrapText="1"/>
    </xf>
    <xf numFmtId="3" fontId="21" fillId="0" borderId="81" xfId="0" applyNumberFormat="1" applyFont="1" applyFill="1" applyBorder="1" applyAlignment="1">
      <alignment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82" xfId="0" applyNumberFormat="1" applyFont="1" applyFill="1" applyBorder="1" applyAlignment="1">
      <alignment vertical="center" wrapText="1"/>
    </xf>
    <xf numFmtId="3" fontId="28" fillId="0" borderId="83" xfId="0" applyNumberFormat="1" applyFont="1" applyFill="1" applyBorder="1" applyAlignment="1">
      <alignment vertical="center" wrapText="1"/>
    </xf>
    <xf numFmtId="3" fontId="28" fillId="0" borderId="85" xfId="0" applyNumberFormat="1" applyFont="1" applyFill="1" applyBorder="1" applyAlignment="1">
      <alignment vertical="center" wrapText="1"/>
    </xf>
    <xf numFmtId="3" fontId="21" fillId="0" borderId="186" xfId="0" applyNumberFormat="1" applyFont="1" applyFill="1" applyBorder="1" applyAlignment="1">
      <alignment vertical="center" wrapText="1"/>
    </xf>
    <xf numFmtId="3" fontId="21" fillId="0" borderId="113" xfId="0" applyNumberFormat="1" applyFont="1" applyFill="1" applyBorder="1" applyAlignment="1">
      <alignment vertical="center" wrapText="1"/>
    </xf>
    <xf numFmtId="3" fontId="21" fillId="0" borderId="85" xfId="0" applyNumberFormat="1" applyFont="1" applyFill="1" applyBorder="1" applyAlignment="1">
      <alignment vertical="center" wrapText="1"/>
    </xf>
    <xf numFmtId="3" fontId="29" fillId="0" borderId="80" xfId="0" applyNumberFormat="1" applyFont="1" applyFill="1" applyBorder="1" applyAlignment="1">
      <alignment vertical="center" wrapText="1"/>
    </xf>
    <xf numFmtId="3" fontId="29" fillId="0" borderId="186" xfId="0" applyNumberFormat="1" applyFont="1" applyFill="1" applyBorder="1" applyAlignment="1">
      <alignment vertical="center" wrapText="1"/>
    </xf>
    <xf numFmtId="3" fontId="28" fillId="0" borderId="113" xfId="0" applyNumberFormat="1" applyFont="1" applyFill="1" applyBorder="1" applyAlignment="1">
      <alignment vertical="center" wrapText="1"/>
    </xf>
    <xf numFmtId="3" fontId="28" fillId="0" borderId="165" xfId="0" applyNumberFormat="1" applyFont="1" applyFill="1" applyBorder="1" applyAlignment="1">
      <alignment vertical="center" wrapText="1"/>
    </xf>
    <xf numFmtId="3" fontId="21" fillId="0" borderId="187" xfId="0" applyNumberFormat="1" applyFont="1" applyFill="1" applyBorder="1" applyAlignment="1">
      <alignment vertical="center" wrapText="1"/>
    </xf>
    <xf numFmtId="3" fontId="21" fillId="0" borderId="188" xfId="0" applyNumberFormat="1" applyFont="1" applyFill="1" applyBorder="1" applyAlignment="1">
      <alignment vertical="center" wrapText="1"/>
    </xf>
    <xf numFmtId="166" fontId="21" fillId="0" borderId="188" xfId="0" applyNumberFormat="1" applyFont="1" applyFill="1" applyBorder="1" applyAlignment="1">
      <alignment vertical="center" wrapText="1"/>
    </xf>
    <xf numFmtId="166" fontId="21" fillId="0" borderId="113" xfId="0" applyNumberFormat="1" applyFont="1" applyFill="1" applyBorder="1" applyAlignment="1">
      <alignment vertical="center" wrapText="1"/>
    </xf>
    <xf numFmtId="0" fontId="21" fillId="0" borderId="188" xfId="0" applyFont="1" applyFill="1" applyBorder="1" applyAlignment="1">
      <alignment vertical="center" wrapText="1"/>
    </xf>
    <xf numFmtId="0" fontId="21" fillId="0" borderId="113" xfId="0" applyFont="1" applyFill="1" applyBorder="1" applyAlignment="1">
      <alignment vertical="center" wrapText="1"/>
    </xf>
    <xf numFmtId="2" fontId="21" fillId="0" borderId="188" xfId="0" applyNumberFormat="1" applyFont="1" applyFill="1" applyBorder="1" applyAlignment="1">
      <alignment vertical="center" wrapText="1"/>
    </xf>
    <xf numFmtId="2" fontId="21" fillId="0" borderId="113" xfId="0" applyNumberFormat="1" applyFont="1" applyFill="1" applyBorder="1" applyAlignment="1">
      <alignment vertical="center" wrapText="1"/>
    </xf>
    <xf numFmtId="167" fontId="21" fillId="0" borderId="188" xfId="0" applyNumberFormat="1" applyFont="1" applyFill="1" applyBorder="1" applyAlignment="1">
      <alignment vertical="center" wrapText="1"/>
    </xf>
    <xf numFmtId="167" fontId="21" fillId="0" borderId="113" xfId="0" applyNumberFormat="1" applyFont="1" applyFill="1" applyBorder="1" applyAlignment="1">
      <alignment vertical="center" wrapText="1"/>
    </xf>
    <xf numFmtId="3" fontId="28" fillId="0" borderId="189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129" xfId="0" applyNumberFormat="1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17" xfId="54" applyNumberFormat="1" applyFont="1" applyFill="1" applyBorder="1" applyAlignment="1">
      <alignment horizontal="right" vertical="center"/>
    </xf>
    <xf numFmtId="166" fontId="28" fillId="0" borderId="92" xfId="54" applyNumberFormat="1" applyFont="1" applyFill="1" applyBorder="1"/>
    <xf numFmtId="3" fontId="29" fillId="0" borderId="64" xfId="0" applyNumberFormat="1" applyFont="1" applyFill="1" applyBorder="1" applyAlignment="1">
      <alignment horizontal="left" vertical="center" wrapText="1" indent="5"/>
    </xf>
    <xf numFmtId="0" fontId="30" fillId="0" borderId="30" xfId="0" applyFont="1" applyFill="1" applyBorder="1"/>
    <xf numFmtId="3" fontId="30" fillId="0" borderId="27" xfId="0" applyNumberFormat="1" applyFont="1" applyFill="1" applyBorder="1"/>
    <xf numFmtId="3" fontId="30" fillId="0" borderId="136" xfId="0" applyNumberFormat="1" applyFont="1" applyFill="1" applyBorder="1"/>
    <xf numFmtId="3" fontId="30" fillId="0" borderId="137" xfId="0" applyNumberFormat="1" applyFont="1" applyFill="1" applyBorder="1"/>
    <xf numFmtId="3" fontId="30" fillId="0" borderId="190" xfId="0" applyNumberFormat="1" applyFont="1" applyFill="1" applyBorder="1"/>
    <xf numFmtId="3" fontId="30" fillId="0" borderId="28" xfId="0" applyNumberFormat="1" applyFont="1" applyFill="1" applyBorder="1"/>
    <xf numFmtId="3" fontId="30" fillId="0" borderId="55" xfId="0" applyNumberFormat="1" applyFont="1" applyFill="1" applyBorder="1"/>
    <xf numFmtId="3" fontId="30" fillId="0" borderId="56" xfId="0" applyNumberFormat="1" applyFont="1" applyFill="1" applyBorder="1"/>
    <xf numFmtId="0" fontId="41" fillId="0" borderId="25" xfId="0" applyFont="1" applyFill="1" applyBorder="1"/>
    <xf numFmtId="3" fontId="41" fillId="0" borderId="181" xfId="0" applyNumberFormat="1" applyFont="1" applyFill="1" applyBorder="1"/>
    <xf numFmtId="3" fontId="41" fillId="0" borderId="61" xfId="0" applyNumberFormat="1" applyFont="1" applyFill="1" applyBorder="1"/>
    <xf numFmtId="3" fontId="41" fillId="0" borderId="141" xfId="0" applyNumberFormat="1" applyFont="1" applyFill="1" applyBorder="1"/>
    <xf numFmtId="0" fontId="41" fillId="0" borderId="0" xfId="0" applyFont="1" applyFill="1"/>
    <xf numFmtId="1" fontId="28" fillId="0" borderId="0" xfId="0" applyNumberFormat="1" applyFont="1" applyFill="1"/>
    <xf numFmtId="4" fontId="28" fillId="0" borderId="0" xfId="0" applyNumberFormat="1" applyFont="1" applyFill="1"/>
    <xf numFmtId="3" fontId="28" fillId="0" borderId="0" xfId="0" applyNumberFormat="1" applyFont="1" applyFill="1"/>
    <xf numFmtId="0" fontId="41" fillId="0" borderId="30" xfId="0" applyFont="1" applyFill="1" applyBorder="1"/>
    <xf numFmtId="3" fontId="41" fillId="0" borderId="27" xfId="0" applyNumberFormat="1" applyFont="1" applyFill="1" applyBorder="1"/>
    <xf numFmtId="3" fontId="41" fillId="0" borderId="136" xfId="0" applyNumberFormat="1" applyFont="1" applyFill="1" applyBorder="1"/>
    <xf numFmtId="3" fontId="41" fillId="0" borderId="137" xfId="0" applyNumberFormat="1" applyFont="1" applyFill="1" applyBorder="1"/>
    <xf numFmtId="3" fontId="41" fillId="0" borderId="190" xfId="0" applyNumberFormat="1" applyFont="1" applyFill="1" applyBorder="1"/>
    <xf numFmtId="3" fontId="41" fillId="0" borderId="28" xfId="0" applyNumberFormat="1" applyFont="1" applyFill="1" applyBorder="1"/>
    <xf numFmtId="3" fontId="41" fillId="0" borderId="55" xfId="0" applyNumberFormat="1" applyFont="1" applyFill="1" applyBorder="1"/>
    <xf numFmtId="3" fontId="41" fillId="0" borderId="56" xfId="0" applyNumberFormat="1" applyFont="1" applyFill="1" applyBorder="1"/>
    <xf numFmtId="3" fontId="30" fillId="0" borderId="162" xfId="0" applyNumberFormat="1" applyFont="1" applyFill="1" applyBorder="1" applyAlignment="1"/>
    <xf numFmtId="3" fontId="30" fillId="0" borderId="159" xfId="0" applyNumberFormat="1" applyFont="1" applyFill="1" applyBorder="1" applyAlignment="1"/>
    <xf numFmtId="3" fontId="30" fillId="0" borderId="163" xfId="0" applyNumberFormat="1" applyFont="1" applyFill="1" applyBorder="1" applyAlignment="1"/>
    <xf numFmtId="3" fontId="30" fillId="0" borderId="14" xfId="0" applyNumberFormat="1" applyFont="1" applyFill="1" applyBorder="1"/>
    <xf numFmtId="0" fontId="30" fillId="0" borderId="161" xfId="0" applyFont="1" applyFill="1" applyBorder="1" applyAlignment="1">
      <alignment wrapText="1"/>
    </xf>
    <xf numFmtId="0" fontId="37" fillId="0" borderId="49" xfId="75" applyFont="1" applyFill="1" applyBorder="1" applyAlignment="1">
      <alignment vertical="center" wrapText="1"/>
    </xf>
    <xf numFmtId="3" fontId="21" fillId="0" borderId="148" xfId="54" applyNumberFormat="1" applyFont="1" applyFill="1" applyBorder="1" applyAlignment="1">
      <alignment horizontal="right"/>
    </xf>
    <xf numFmtId="3" fontId="21" fillId="0" borderId="149" xfId="0" applyNumberFormat="1" applyFont="1" applyFill="1" applyBorder="1" applyAlignment="1">
      <alignment wrapText="1"/>
    </xf>
    <xf numFmtId="3" fontId="21" fillId="0" borderId="183" xfId="54" applyNumberFormat="1" applyFont="1" applyFill="1" applyBorder="1" applyAlignment="1">
      <alignment horizontal="right"/>
    </xf>
    <xf numFmtId="3" fontId="21" fillId="0" borderId="151" xfId="54" applyNumberFormat="1" applyFont="1" applyFill="1" applyBorder="1" applyAlignment="1">
      <alignment horizontal="right"/>
    </xf>
    <xf numFmtId="3" fontId="28" fillId="0" borderId="133" xfId="0" applyNumberFormat="1" applyFont="1" applyFill="1" applyBorder="1" applyAlignment="1">
      <alignment vertical="center" wrapText="1"/>
    </xf>
    <xf numFmtId="3" fontId="28" fillId="0" borderId="191" xfId="0" applyNumberFormat="1" applyFont="1" applyFill="1" applyBorder="1" applyAlignment="1">
      <alignment vertical="center" wrapText="1"/>
    </xf>
    <xf numFmtId="3" fontId="30" fillId="0" borderId="177" xfId="0" applyNumberFormat="1" applyFont="1" applyFill="1" applyBorder="1"/>
    <xf numFmtId="3" fontId="30" fillId="0" borderId="175" xfId="0" applyNumberFormat="1" applyFont="1" applyFill="1" applyBorder="1"/>
    <xf numFmtId="3" fontId="30" fillId="0" borderId="178" xfId="0" applyNumberFormat="1" applyFont="1" applyFill="1" applyBorder="1"/>
    <xf numFmtId="3" fontId="30" fillId="0" borderId="192" xfId="0" applyNumberFormat="1" applyFont="1" applyFill="1" applyBorder="1"/>
    <xf numFmtId="3" fontId="30" fillId="0" borderId="193" xfId="0" applyNumberFormat="1" applyFont="1" applyFill="1" applyBorder="1"/>
    <xf numFmtId="3" fontId="30" fillId="0" borderId="194" xfId="0" applyNumberFormat="1" applyFont="1" applyFill="1" applyBorder="1"/>
    <xf numFmtId="3" fontId="41" fillId="0" borderId="26" xfId="0" applyNumberFormat="1" applyFont="1" applyFill="1" applyBorder="1" applyAlignment="1">
      <alignment vertical="center"/>
    </xf>
    <xf numFmtId="3" fontId="41" fillId="0" borderId="32" xfId="0" applyNumberFormat="1" applyFont="1" applyFill="1" applyBorder="1" applyAlignment="1">
      <alignment vertical="center"/>
    </xf>
    <xf numFmtId="0" fontId="41" fillId="0" borderId="30" xfId="0" applyFont="1" applyFill="1" applyBorder="1" applyAlignment="1">
      <alignment wrapText="1"/>
    </xf>
    <xf numFmtId="3" fontId="41" fillId="0" borderId="32" xfId="0" applyNumberFormat="1" applyFont="1" applyFill="1" applyBorder="1"/>
    <xf numFmtId="49" fontId="21" fillId="0" borderId="30" xfId="0" applyNumberFormat="1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left" vertical="center" wrapText="1"/>
    </xf>
    <xf numFmtId="3" fontId="28" fillId="0" borderId="24" xfId="54" applyNumberFormat="1" applyFont="1" applyFill="1" applyBorder="1" applyAlignment="1">
      <alignment horizontal="right"/>
    </xf>
    <xf numFmtId="3" fontId="28" fillId="0" borderId="33" xfId="54" applyNumberFormat="1" applyFont="1" applyFill="1" applyBorder="1" applyAlignment="1">
      <alignment horizontal="right"/>
    </xf>
    <xf numFmtId="3" fontId="28" fillId="0" borderId="24" xfId="0" applyNumberFormat="1" applyFont="1" applyFill="1" applyBorder="1" applyAlignment="1">
      <alignment wrapText="1"/>
    </xf>
    <xf numFmtId="3" fontId="28" fillId="0" borderId="33" xfId="0" applyNumberFormat="1" applyFont="1" applyFill="1" applyBorder="1" applyAlignment="1">
      <alignment wrapText="1"/>
    </xf>
    <xf numFmtId="3" fontId="28" fillId="0" borderId="17" xfId="0" applyNumberFormat="1" applyFont="1" applyFill="1" applyBorder="1" applyAlignment="1">
      <alignment wrapText="1"/>
    </xf>
    <xf numFmtId="3" fontId="28" fillId="0" borderId="20" xfId="54" applyNumberFormat="1" applyFont="1" applyFill="1" applyBorder="1" applyAlignment="1">
      <alignment horizontal="right"/>
    </xf>
    <xf numFmtId="3" fontId="28" fillId="0" borderId="17" xfId="54" applyNumberFormat="1" applyFont="1" applyFill="1" applyBorder="1" applyAlignment="1">
      <alignment horizontal="right"/>
    </xf>
    <xf numFmtId="3" fontId="21" fillId="0" borderId="136" xfId="0" applyNumberFormat="1" applyFont="1" applyFill="1" applyBorder="1" applyAlignment="1">
      <alignment vertical="center" wrapText="1"/>
    </xf>
    <xf numFmtId="3" fontId="28" fillId="0" borderId="195" xfId="54" applyNumberFormat="1" applyFont="1" applyFill="1" applyBorder="1" applyAlignment="1">
      <alignment horizontal="right"/>
    </xf>
    <xf numFmtId="3" fontId="21" fillId="0" borderId="196" xfId="0" applyNumberFormat="1" applyFont="1" applyFill="1" applyBorder="1" applyAlignment="1">
      <alignment vertical="center" wrapText="1"/>
    </xf>
    <xf numFmtId="3" fontId="21" fillId="0" borderId="197" xfId="0" applyNumberFormat="1" applyFont="1" applyFill="1" applyBorder="1" applyAlignment="1">
      <alignment vertical="center" wrapText="1"/>
    </xf>
    <xf numFmtId="3" fontId="28" fillId="0" borderId="132" xfId="54" applyNumberFormat="1" applyFont="1" applyFill="1" applyBorder="1" applyAlignment="1">
      <alignment horizontal="right"/>
    </xf>
    <xf numFmtId="3" fontId="28" fillId="0" borderId="195" xfId="0" applyNumberFormat="1" applyFont="1" applyFill="1" applyBorder="1" applyAlignment="1">
      <alignment wrapText="1"/>
    </xf>
    <xf numFmtId="3" fontId="21" fillId="0" borderId="198" xfId="0" applyNumberFormat="1" applyFont="1" applyFill="1" applyBorder="1" applyAlignment="1">
      <alignment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118" xfId="54" applyNumberFormat="1" applyFont="1" applyFill="1" applyBorder="1" applyAlignment="1">
      <alignment horizontal="right"/>
    </xf>
    <xf numFmtId="3" fontId="28" fillId="0" borderId="75" xfId="0" applyNumberFormat="1" applyFont="1" applyFill="1" applyBorder="1" applyAlignment="1">
      <alignment horizontal="center" vertical="center" wrapText="1"/>
    </xf>
    <xf numFmtId="3" fontId="28" fillId="0" borderId="97" xfId="0" applyNumberFormat="1" applyFont="1" applyFill="1" applyBorder="1" applyAlignment="1">
      <alignment horizontal="center" vertical="center" wrapText="1"/>
    </xf>
    <xf numFmtId="3" fontId="28" fillId="0" borderId="84" xfId="0" applyNumberFormat="1" applyFont="1" applyFill="1" applyBorder="1" applyAlignment="1">
      <alignment horizontal="center" vertical="center" wrapText="1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97" xfId="54" applyNumberFormat="1" applyFont="1" applyFill="1" applyBorder="1" applyAlignment="1">
      <alignment horizontal="center" vertical="center" wrapText="1"/>
    </xf>
    <xf numFmtId="3" fontId="28" fillId="0" borderId="84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08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44" xfId="54" applyNumberFormat="1" applyFont="1" applyFill="1" applyBorder="1" applyAlignment="1">
      <alignment horizontal="center" vertical="center" wrapText="1"/>
    </xf>
    <xf numFmtId="3" fontId="28" fillId="0" borderId="93" xfId="54" applyNumberFormat="1" applyFont="1" applyFill="1" applyBorder="1" applyAlignment="1">
      <alignment horizontal="center" vertical="center" wrapText="1"/>
    </xf>
    <xf numFmtId="3" fontId="28" fillId="0" borderId="146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09" xfId="54" applyNumberFormat="1" applyFont="1" applyFill="1" applyBorder="1" applyAlignment="1">
      <alignment horizontal="center" vertical="center" wrapText="1"/>
    </xf>
    <xf numFmtId="165" fontId="28" fillId="0" borderId="168" xfId="54" applyNumberFormat="1" applyFont="1" applyFill="1" applyBorder="1" applyAlignment="1">
      <alignment horizontal="center" vertical="center" wrapText="1"/>
    </xf>
    <xf numFmtId="3" fontId="28" fillId="0" borderId="167" xfId="54" applyNumberFormat="1" applyFont="1" applyFill="1" applyBorder="1" applyAlignment="1">
      <alignment horizontal="center" vertical="center" wrapText="1"/>
    </xf>
    <xf numFmtId="3" fontId="28" fillId="0" borderId="127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57" xfId="0" applyFont="1" applyFill="1" applyBorder="1" applyAlignment="1">
      <alignment horizontal="center" vertical="center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98" xfId="0" applyFont="1" applyFill="1" applyBorder="1" applyAlignment="1">
      <alignment horizontal="center" vertical="center" wrapText="1"/>
    </xf>
    <xf numFmtId="0" fontId="28" fillId="0" borderId="99" xfId="0" applyFont="1" applyFill="1" applyBorder="1" applyAlignment="1">
      <alignment horizontal="center" vertical="center" wrapText="1"/>
    </xf>
    <xf numFmtId="166" fontId="28" fillId="0" borderId="121" xfId="0" applyNumberFormat="1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0" fontId="28" fillId="0" borderId="78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1" xfId="0" applyNumberFormat="1" applyFont="1" applyFill="1" applyBorder="1" applyAlignment="1">
      <alignment horizontal="center" vertical="center" wrapText="1"/>
    </xf>
    <xf numFmtId="3" fontId="28" fillId="0" borderId="122" xfId="0" applyNumberFormat="1" applyFont="1" applyFill="1" applyBorder="1" applyAlignment="1">
      <alignment horizontal="center" vertical="center" wrapText="1"/>
    </xf>
    <xf numFmtId="3" fontId="28" fillId="0" borderId="124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05" xfId="0" applyNumberFormat="1" applyFont="1" applyFill="1" applyBorder="1" applyAlignment="1">
      <alignment horizontal="center" vertical="center" wrapText="1"/>
    </xf>
    <xf numFmtId="166" fontId="28" fillId="0" borderId="102" xfId="0" applyNumberFormat="1" applyFont="1" applyFill="1" applyBorder="1" applyAlignment="1">
      <alignment horizontal="center" vertical="center" wrapText="1"/>
    </xf>
    <xf numFmtId="166" fontId="28" fillId="0" borderId="104" xfId="0" applyNumberFormat="1" applyFont="1" applyFill="1" applyBorder="1" applyAlignment="1">
      <alignment horizontal="center" vertical="center" wrapText="1"/>
    </xf>
    <xf numFmtId="169" fontId="26" fillId="0" borderId="65" xfId="0" applyNumberFormat="1" applyFont="1" applyFill="1" applyBorder="1" applyAlignment="1">
      <alignment horizontal="center" vertical="center" shrinkToFit="1"/>
    </xf>
    <xf numFmtId="0" fontId="26" fillId="0" borderId="79" xfId="0" applyFont="1" applyFill="1" applyBorder="1" applyAlignment="1">
      <alignment horizontal="left" vertical="center" wrapText="1"/>
    </xf>
    <xf numFmtId="0" fontId="26" fillId="0" borderId="88" xfId="0" applyFont="1" applyFill="1" applyBorder="1" applyAlignment="1">
      <alignment horizontal="left" vertical="center" wrapText="1"/>
    </xf>
    <xf numFmtId="0" fontId="32" fillId="0" borderId="105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</cellXfs>
  <cellStyles count="93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4 2" xfId="92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4.&#233;vi%20k&#246;lts&#233;gvet&#233;s%20V&#201;GLEGES\II.%20m&#243;dos&#237;t&#225;s%202024.06.30-ig\Ei.%20m&#243;d.%202024.06.30-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1.koncepci&#243;\2021.%20&#233;vi%20koncepci&#24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TKT\2019.&#233;vi%20kv\2019%20&#233;vi%20k&#246;lts&#233;gvet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3.&#233;vi%20koncepci&#243;\2023%20k&#246;lts&#233;gvet&#233;s%20v&#233;gle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/>
      <sheetData sheetId="1"/>
      <sheetData sheetId="2">
        <row r="5">
          <cell r="E5">
            <v>673</v>
          </cell>
          <cell r="F5">
            <v>88</v>
          </cell>
        </row>
        <row r="6">
          <cell r="E6">
            <v>46</v>
          </cell>
          <cell r="F6">
            <v>6</v>
          </cell>
        </row>
        <row r="7">
          <cell r="E7">
            <v>237</v>
          </cell>
          <cell r="F7">
            <v>15</v>
          </cell>
        </row>
        <row r="8">
          <cell r="E8">
            <v>1004</v>
          </cell>
          <cell r="F8">
            <v>131</v>
          </cell>
        </row>
        <row r="9">
          <cell r="E9">
            <v>489</v>
          </cell>
          <cell r="F9">
            <v>63</v>
          </cell>
        </row>
        <row r="10">
          <cell r="E10">
            <v>455</v>
          </cell>
          <cell r="F10">
            <v>54</v>
          </cell>
        </row>
        <row r="11">
          <cell r="E11">
            <v>24</v>
          </cell>
        </row>
        <row r="12">
          <cell r="E12">
            <v>-24</v>
          </cell>
        </row>
        <row r="13">
          <cell r="Q13">
            <v>124</v>
          </cell>
        </row>
        <row r="14">
          <cell r="Q14">
            <v>34</v>
          </cell>
        </row>
        <row r="15">
          <cell r="G15">
            <v>-158</v>
          </cell>
        </row>
        <row r="16">
          <cell r="E16">
            <v>83</v>
          </cell>
        </row>
        <row r="17">
          <cell r="E17">
            <v>-83</v>
          </cell>
        </row>
        <row r="18">
          <cell r="G18">
            <v>39</v>
          </cell>
        </row>
        <row r="19">
          <cell r="G19">
            <v>-39</v>
          </cell>
        </row>
        <row r="20">
          <cell r="K20">
            <v>6</v>
          </cell>
        </row>
        <row r="21">
          <cell r="W21">
            <v>5</v>
          </cell>
        </row>
        <row r="22">
          <cell r="X22">
            <v>1</v>
          </cell>
        </row>
        <row r="23">
          <cell r="E23">
            <v>25</v>
          </cell>
        </row>
        <row r="24">
          <cell r="E24">
            <v>-25</v>
          </cell>
        </row>
        <row r="25">
          <cell r="H25">
            <v>1</v>
          </cell>
        </row>
        <row r="26">
          <cell r="H26">
            <v>-1</v>
          </cell>
        </row>
        <row r="27">
          <cell r="I27">
            <v>51</v>
          </cell>
        </row>
        <row r="28">
          <cell r="I28">
            <v>-51</v>
          </cell>
        </row>
        <row r="29">
          <cell r="G29">
            <v>15</v>
          </cell>
        </row>
        <row r="30">
          <cell r="G30">
            <v>-15</v>
          </cell>
        </row>
        <row r="32">
          <cell r="E32">
            <v>625</v>
          </cell>
          <cell r="F32">
            <v>81</v>
          </cell>
        </row>
        <row r="33">
          <cell r="E33">
            <v>46</v>
          </cell>
          <cell r="F33">
            <v>6</v>
          </cell>
        </row>
        <row r="34">
          <cell r="E34">
            <v>236</v>
          </cell>
          <cell r="F34">
            <v>15</v>
          </cell>
        </row>
        <row r="35">
          <cell r="E35">
            <v>976</v>
          </cell>
          <cell r="F35">
            <v>127</v>
          </cell>
        </row>
        <row r="36">
          <cell r="E36">
            <v>488</v>
          </cell>
          <cell r="F36">
            <v>64</v>
          </cell>
        </row>
        <row r="37">
          <cell r="E37">
            <v>525</v>
          </cell>
          <cell r="F37">
            <v>63</v>
          </cell>
        </row>
        <row r="38">
          <cell r="E38">
            <v>39</v>
          </cell>
        </row>
        <row r="39">
          <cell r="E39">
            <v>-39</v>
          </cell>
        </row>
        <row r="40">
          <cell r="G40">
            <v>71</v>
          </cell>
        </row>
        <row r="41">
          <cell r="G41">
            <v>-71</v>
          </cell>
        </row>
        <row r="42">
          <cell r="E42">
            <v>36</v>
          </cell>
        </row>
        <row r="43">
          <cell r="E43">
            <v>-36</v>
          </cell>
        </row>
        <row r="44">
          <cell r="E44">
            <v>23</v>
          </cell>
        </row>
        <row r="45">
          <cell r="E45">
            <v>-23</v>
          </cell>
        </row>
        <row r="46">
          <cell r="E46">
            <v>2</v>
          </cell>
        </row>
        <row r="47">
          <cell r="E47">
            <v>-2</v>
          </cell>
        </row>
        <row r="48">
          <cell r="H48">
            <v>1</v>
          </cell>
        </row>
        <row r="49">
          <cell r="H49">
            <v>-1</v>
          </cell>
        </row>
        <row r="50">
          <cell r="I50">
            <v>225</v>
          </cell>
        </row>
        <row r="51">
          <cell r="W51">
            <v>177</v>
          </cell>
        </row>
        <row r="52">
          <cell r="X52">
            <v>48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/>
      <sheetData sheetId="4">
        <row r="9">
          <cell r="E9">
            <v>0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>
        <row r="2">
          <cell r="I2">
            <v>86605</v>
          </cell>
        </row>
        <row r="11">
          <cell r="C11">
            <v>0</v>
          </cell>
        </row>
      </sheetData>
      <sheetData sheetId="1">
        <row r="7">
          <cell r="L7">
            <v>147398</v>
          </cell>
        </row>
      </sheetData>
      <sheetData sheetId="2">
        <row r="7">
          <cell r="D7">
            <v>1684</v>
          </cell>
        </row>
      </sheetData>
      <sheetData sheetId="3">
        <row r="13">
          <cell r="S13">
            <v>300</v>
          </cell>
        </row>
      </sheetData>
      <sheetData sheetId="4">
        <row r="3">
          <cell r="C3">
            <v>17000000</v>
          </cell>
        </row>
      </sheetData>
      <sheetData sheetId="5">
        <row r="3">
          <cell r="O3">
            <v>10818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>
            <v>0</v>
          </cell>
        </row>
        <row r="5">
          <cell r="C5">
            <v>7</v>
          </cell>
        </row>
        <row r="6">
          <cell r="C6">
            <v>8.5</v>
          </cell>
        </row>
        <row r="7">
          <cell r="B7">
            <v>6</v>
          </cell>
        </row>
        <row r="8">
          <cell r="C8">
            <v>3.5</v>
          </cell>
        </row>
        <row r="9">
          <cell r="C9">
            <v>1</v>
          </cell>
        </row>
        <row r="10">
          <cell r="C10">
            <v>6.5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6"/>
  <sheetViews>
    <sheetView zoomScaleNormal="100" workbookViewId="0">
      <selection activeCell="H12" sqref="H12"/>
    </sheetView>
  </sheetViews>
  <sheetFormatPr defaultColWidth="9.140625" defaultRowHeight="12.75" x14ac:dyDescent="0.2"/>
  <cols>
    <col min="1" max="1" width="37.7109375" style="565" customWidth="1"/>
    <col min="2" max="2" width="13.7109375" style="643" customWidth="1"/>
    <col min="3" max="3" width="11.28515625" style="565" customWidth="1"/>
    <col min="4" max="4" width="12.28515625" style="565" customWidth="1"/>
    <col min="5" max="5" width="8" style="565" customWidth="1"/>
    <col min="6" max="6" width="37.7109375" style="565" customWidth="1"/>
    <col min="7" max="7" width="12.7109375" style="643" customWidth="1"/>
    <col min="8" max="8" width="11.28515625" style="565" customWidth="1"/>
    <col min="9" max="9" width="12.28515625" style="565" customWidth="1"/>
    <col min="10" max="10" width="7.85546875" style="565" customWidth="1"/>
    <col min="11" max="16384" width="9.140625" style="565"/>
  </cols>
  <sheetData>
    <row r="1" spans="1:11" ht="42.75" customHeight="1" x14ac:dyDescent="0.2">
      <c r="A1" s="107" t="s">
        <v>20</v>
      </c>
      <c r="B1" s="642" t="s">
        <v>394</v>
      </c>
      <c r="C1" s="108" t="s">
        <v>391</v>
      </c>
      <c r="D1" s="464" t="s">
        <v>399</v>
      </c>
      <c r="E1" s="464" t="s">
        <v>273</v>
      </c>
      <c r="F1" s="465" t="s">
        <v>47</v>
      </c>
      <c r="G1" s="642" t="s">
        <v>394</v>
      </c>
      <c r="H1" s="108" t="s">
        <v>391</v>
      </c>
      <c r="I1" s="464" t="s">
        <v>399</v>
      </c>
      <c r="J1" s="111" t="s">
        <v>273</v>
      </c>
    </row>
    <row r="2" spans="1:11" ht="16.149999999999999" customHeight="1" x14ac:dyDescent="0.2">
      <c r="A2" s="566" t="s">
        <v>355</v>
      </c>
      <c r="B2" s="647">
        <f>+'1.1.SZ.TÁBL. BEV - KIAD'!I7</f>
        <v>268343</v>
      </c>
      <c r="C2" s="567">
        <f>+'1.1.SZ.TÁBL. BEV - KIAD'!J7</f>
        <v>6513</v>
      </c>
      <c r="D2" s="568">
        <f>+'1.1.SZ.TÁBL. BEV - KIAD'!K7</f>
        <v>274856</v>
      </c>
      <c r="E2" s="569">
        <f>+D2/B2</f>
        <v>1.0242711753241187</v>
      </c>
      <c r="F2" s="570" t="s">
        <v>33</v>
      </c>
      <c r="G2" s="647">
        <f>+'1.1.SZ.TÁBL. BEV - KIAD'!I52</f>
        <v>164699</v>
      </c>
      <c r="H2" s="567">
        <f>+'1.1.SZ.TÁBL. BEV - KIAD'!J52</f>
        <v>5800</v>
      </c>
      <c r="I2" s="568">
        <f>+'1.1.SZ.TÁBL. BEV - KIAD'!K52</f>
        <v>170499</v>
      </c>
      <c r="J2" s="571">
        <f>+I2/G2</f>
        <v>1.0352157572298557</v>
      </c>
    </row>
    <row r="3" spans="1:11" ht="27" customHeight="1" x14ac:dyDescent="0.2">
      <c r="A3" s="572" t="s">
        <v>51</v>
      </c>
      <c r="B3" s="573">
        <f>+'1.1.SZ.TÁBL. BEV - KIAD'!I22</f>
        <v>25159</v>
      </c>
      <c r="C3" s="574">
        <f>+'1.1.SZ.TÁBL. BEV - KIAD'!J22</f>
        <v>231</v>
      </c>
      <c r="D3" s="575">
        <f>+'1.1.SZ.TÁBL. BEV - KIAD'!K22</f>
        <v>25390</v>
      </c>
      <c r="E3" s="569">
        <f>+D3/B3</f>
        <v>1.0091816049922493</v>
      </c>
      <c r="F3" s="687" t="s">
        <v>345</v>
      </c>
      <c r="G3" s="653">
        <f>+'1.1.SZ.TÁBL. BEV - KIAD'!I53</f>
        <v>26194</v>
      </c>
      <c r="H3" s="577">
        <f>+'1.1.SZ.TÁBL. BEV - KIAD'!J53</f>
        <v>713</v>
      </c>
      <c r="I3" s="575">
        <f>+'1.1.SZ.TÁBL. BEV - KIAD'!K53</f>
        <v>26907</v>
      </c>
      <c r="J3" s="571">
        <f t="shared" ref="J3:J7" si="0">+I3/G3</f>
        <v>1.0272199740398564</v>
      </c>
    </row>
    <row r="4" spans="1:11" ht="16.149999999999999" customHeight="1" x14ac:dyDescent="0.2">
      <c r="A4" s="572" t="s">
        <v>343</v>
      </c>
      <c r="B4" s="578"/>
      <c r="C4" s="579"/>
      <c r="D4" s="575"/>
      <c r="E4" s="569"/>
      <c r="F4" s="576" t="s">
        <v>52</v>
      </c>
      <c r="G4" s="573">
        <f>+'1.1.SZ.TÁBL. BEV - KIAD'!I88</f>
        <v>81648</v>
      </c>
      <c r="H4" s="574">
        <f>+'1.1.SZ.TÁBL. BEV - KIAD'!J88</f>
        <v>73</v>
      </c>
      <c r="I4" s="575">
        <f>+'1.1.SZ.TÁBL. BEV - KIAD'!K88</f>
        <v>81721</v>
      </c>
      <c r="J4" s="571">
        <f t="shared" si="0"/>
        <v>1.0008940819126004</v>
      </c>
    </row>
    <row r="5" spans="1:11" ht="16.149999999999999" customHeight="1" x14ac:dyDescent="0.2">
      <c r="A5" s="572" t="s">
        <v>344</v>
      </c>
      <c r="B5" s="578">
        <f>+'1.1.SZ.TÁBL. BEV - KIAD'!I29</f>
        <v>68783</v>
      </c>
      <c r="C5" s="579">
        <f>+'1.1.SZ.TÁBL. BEV - KIAD'!J29</f>
        <v>0</v>
      </c>
      <c r="D5" s="575">
        <f>+'1.1.SZ.TÁBL. BEV - KIAD'!K29</f>
        <v>68783</v>
      </c>
      <c r="E5" s="569"/>
      <c r="F5" s="580" t="s">
        <v>346</v>
      </c>
      <c r="G5" s="578"/>
      <c r="H5" s="579"/>
      <c r="I5" s="575"/>
      <c r="J5" s="571"/>
    </row>
    <row r="6" spans="1:11" ht="16.149999999999999" customHeight="1" x14ac:dyDescent="0.2">
      <c r="A6" s="572"/>
      <c r="B6" s="578"/>
      <c r="C6" s="579"/>
      <c r="D6" s="575"/>
      <c r="E6" s="581"/>
      <c r="F6" s="576" t="s">
        <v>91</v>
      </c>
      <c r="G6" s="573">
        <f>+'1.1.SZ.TÁBL. BEV - KIAD'!I89+'1.1.SZ.TÁBL. BEV - KIAD'!I91</f>
        <v>33600</v>
      </c>
      <c r="H6" s="573">
        <f>+'1.1.SZ.TÁBL. BEV - KIAD'!J89+'1.1.SZ.TÁBL. BEV - KIAD'!J91</f>
        <v>0</v>
      </c>
      <c r="I6" s="573">
        <f>+'1.1.SZ.TÁBL. BEV - KIAD'!K89+'1.1.SZ.TÁBL. BEV - KIAD'!K91</f>
        <v>33600</v>
      </c>
      <c r="J6" s="571">
        <f t="shared" si="0"/>
        <v>1</v>
      </c>
    </row>
    <row r="7" spans="1:11" ht="16.149999999999999" customHeight="1" x14ac:dyDescent="0.2">
      <c r="A7" s="572"/>
      <c r="B7" s="578"/>
      <c r="C7" s="579"/>
      <c r="D7" s="575"/>
      <c r="E7" s="581"/>
      <c r="F7" s="580" t="s">
        <v>241</v>
      </c>
      <c r="G7" s="573">
        <f>+'1.1.SZ.TÁBL. BEV - KIAD'!I92</f>
        <v>55294</v>
      </c>
      <c r="H7" s="574">
        <f>+'1.1.SZ.TÁBL. BEV - KIAD'!J92</f>
        <v>0</v>
      </c>
      <c r="I7" s="575">
        <f>+'1.1.SZ.TÁBL. BEV - KIAD'!K92</f>
        <v>55294</v>
      </c>
      <c r="J7" s="571">
        <f t="shared" si="0"/>
        <v>1</v>
      </c>
    </row>
    <row r="8" spans="1:11" ht="16.149999999999999" customHeight="1" x14ac:dyDescent="0.2">
      <c r="A8" s="582"/>
      <c r="B8" s="648"/>
      <c r="C8" s="583"/>
      <c r="D8" s="584"/>
      <c r="E8" s="585"/>
      <c r="F8" s="586"/>
      <c r="G8" s="654"/>
      <c r="H8" s="587"/>
      <c r="I8" s="584"/>
      <c r="J8" s="571"/>
    </row>
    <row r="9" spans="1:11" ht="16.149999999999999" customHeight="1" x14ac:dyDescent="0.2">
      <c r="A9" s="112" t="s">
        <v>56</v>
      </c>
      <c r="B9" s="649">
        <f t="shared" ref="B9" si="1">SUM(B2:B8)</f>
        <v>362285</v>
      </c>
      <c r="C9" s="113">
        <f t="shared" ref="C9:D9" si="2">SUM(C2:C8)</f>
        <v>6744</v>
      </c>
      <c r="D9" s="588">
        <f t="shared" si="2"/>
        <v>369029</v>
      </c>
      <c r="E9" s="589">
        <f>+D9/B9</f>
        <v>1.0186151786576867</v>
      </c>
      <c r="F9" s="466" t="s">
        <v>58</v>
      </c>
      <c r="G9" s="649">
        <f>SUM(G2:G8)</f>
        <v>361435</v>
      </c>
      <c r="H9" s="113">
        <f>SUM(H2:H8)</f>
        <v>6586</v>
      </c>
      <c r="I9" s="588">
        <f>SUM(I2:I8)</f>
        <v>368021</v>
      </c>
      <c r="J9" s="590">
        <f>+I9/G9</f>
        <v>1.0182218102840068</v>
      </c>
    </row>
    <row r="10" spans="1:11" ht="16.149999999999999" customHeight="1" x14ac:dyDescent="0.2">
      <c r="A10" s="115"/>
      <c r="B10" s="650"/>
      <c r="C10" s="116"/>
      <c r="D10" s="591"/>
      <c r="E10" s="592"/>
      <c r="F10" s="467"/>
      <c r="G10" s="650"/>
      <c r="H10" s="116"/>
      <c r="I10" s="591"/>
      <c r="J10" s="593"/>
    </row>
    <row r="11" spans="1:11" ht="16.149999999999999" customHeight="1" x14ac:dyDescent="0.2">
      <c r="A11" s="566" t="s">
        <v>356</v>
      </c>
      <c r="B11" s="647"/>
      <c r="C11" s="567"/>
      <c r="D11" s="568"/>
      <c r="E11" s="569"/>
      <c r="F11" s="570" t="s">
        <v>53</v>
      </c>
      <c r="G11" s="655">
        <f>+'1.1.SZ.TÁBL. BEV - KIAD'!I104</f>
        <v>850</v>
      </c>
      <c r="H11" s="594">
        <f>+'1.1.SZ.TÁBL. BEV - KIAD'!J104</f>
        <v>158</v>
      </c>
      <c r="I11" s="568">
        <f>+'1.1.SZ.TÁBL. BEV - KIAD'!K104</f>
        <v>1008</v>
      </c>
      <c r="J11" s="571">
        <f t="shared" ref="J11" si="3">+I11/G11</f>
        <v>1.1858823529411764</v>
      </c>
      <c r="K11" s="595"/>
    </row>
    <row r="12" spans="1:11" ht="16.149999999999999" customHeight="1" x14ac:dyDescent="0.2">
      <c r="A12" s="596" t="s">
        <v>357</v>
      </c>
      <c r="B12" s="573"/>
      <c r="C12" s="574"/>
      <c r="D12" s="575"/>
      <c r="E12" s="569"/>
      <c r="F12" s="576" t="s">
        <v>54</v>
      </c>
      <c r="G12" s="656">
        <f>+'1.1.SZ.TÁBL. BEV - KIAD'!I109</f>
        <v>770</v>
      </c>
      <c r="H12" s="597">
        <f>+'1.1.SZ.TÁBL. BEV - KIAD'!J109</f>
        <v>0</v>
      </c>
      <c r="I12" s="575">
        <f>+'1.1.SZ.TÁBL. BEV - KIAD'!K109</f>
        <v>770</v>
      </c>
      <c r="J12" s="598"/>
      <c r="K12" s="595"/>
    </row>
    <row r="13" spans="1:11" ht="16.149999999999999" customHeight="1" x14ac:dyDescent="0.2">
      <c r="A13" s="572" t="s">
        <v>358</v>
      </c>
      <c r="B13" s="573">
        <f>+'1.1.SZ.TÁBL. BEV - KIAD'!I26</f>
        <v>770</v>
      </c>
      <c r="C13" s="574">
        <f>+'1.1.SZ.TÁBL. BEV - KIAD'!J27</f>
        <v>0</v>
      </c>
      <c r="D13" s="575">
        <f>+'1.1.SZ.TÁBL. BEV - KIAD'!K27</f>
        <v>770</v>
      </c>
      <c r="E13" s="581"/>
      <c r="F13" s="576" t="s">
        <v>93</v>
      </c>
      <c r="G13" s="656"/>
      <c r="H13" s="597"/>
      <c r="I13" s="575">
        <f>+'1.1.SZ.TÁBL. BEV - KIAD'!K110</f>
        <v>0</v>
      </c>
      <c r="J13" s="598"/>
      <c r="K13" s="595"/>
    </row>
    <row r="14" spans="1:11" ht="16.149999999999999" customHeight="1" x14ac:dyDescent="0.2">
      <c r="A14" s="572"/>
      <c r="B14" s="578"/>
      <c r="C14" s="579"/>
      <c r="D14" s="575"/>
      <c r="E14" s="581"/>
      <c r="F14" s="576"/>
      <c r="G14" s="656"/>
      <c r="H14" s="597"/>
      <c r="I14" s="575"/>
      <c r="J14" s="598"/>
      <c r="K14" s="595"/>
    </row>
    <row r="15" spans="1:11" ht="16.149999999999999" customHeight="1" x14ac:dyDescent="0.2">
      <c r="A15" s="599"/>
      <c r="B15" s="600"/>
      <c r="C15" s="601"/>
      <c r="D15" s="584"/>
      <c r="E15" s="585"/>
      <c r="F15" s="602"/>
      <c r="G15" s="657"/>
      <c r="H15" s="603"/>
      <c r="I15" s="584"/>
      <c r="J15" s="604"/>
    </row>
    <row r="16" spans="1:11" ht="16.149999999999999" customHeight="1" thickBot="1" x14ac:dyDescent="0.25">
      <c r="A16" s="109" t="s">
        <v>57</v>
      </c>
      <c r="B16" s="651">
        <f t="shared" ref="B16" si="4">SUM(B11:B15)</f>
        <v>770</v>
      </c>
      <c r="C16" s="110">
        <f t="shared" ref="C16:D16" si="5">SUM(C11:C15)</f>
        <v>0</v>
      </c>
      <c r="D16" s="605">
        <f t="shared" si="5"/>
        <v>770</v>
      </c>
      <c r="E16" s="589"/>
      <c r="F16" s="468" t="s">
        <v>59</v>
      </c>
      <c r="G16" s="658">
        <f t="shared" ref="G16" si="6">SUM(G11:G15)</f>
        <v>1620</v>
      </c>
      <c r="H16" s="493">
        <f t="shared" ref="H16:I16" si="7">SUM(H11:H15)</f>
        <v>158</v>
      </c>
      <c r="I16" s="605">
        <f t="shared" si="7"/>
        <v>1778</v>
      </c>
      <c r="J16" s="606">
        <f t="shared" ref="J16" si="8">+I16/G16</f>
        <v>1.0975308641975308</v>
      </c>
    </row>
    <row r="17" spans="1:11" ht="16.149999999999999" customHeight="1" thickBot="1" x14ac:dyDescent="0.25">
      <c r="A17" s="114" t="s">
        <v>55</v>
      </c>
      <c r="B17" s="652">
        <f t="shared" ref="B17" si="9">B9+B16</f>
        <v>363055</v>
      </c>
      <c r="C17" s="106">
        <f t="shared" ref="C17:D17" si="10">C9+C16</f>
        <v>6744</v>
      </c>
      <c r="D17" s="607">
        <f t="shared" si="10"/>
        <v>369799</v>
      </c>
      <c r="E17" s="608">
        <f>+D17/B17</f>
        <v>1.0185756978970129</v>
      </c>
      <c r="F17" s="469" t="s">
        <v>55</v>
      </c>
      <c r="G17" s="659">
        <f t="shared" ref="G17" si="11">G9+G16</f>
        <v>363055</v>
      </c>
      <c r="H17" s="494">
        <f t="shared" ref="H17:I17" si="12">H9+H16</f>
        <v>6744</v>
      </c>
      <c r="I17" s="607">
        <f t="shared" si="12"/>
        <v>369799</v>
      </c>
      <c r="J17" s="609">
        <f>+I17/G17</f>
        <v>1.0185756978970129</v>
      </c>
      <c r="K17" s="595"/>
    </row>
    <row r="18" spans="1:11" ht="16.149999999999999" customHeight="1" x14ac:dyDescent="0.2"/>
    <row r="19" spans="1:11" ht="16.149999999999999" customHeight="1" x14ac:dyDescent="0.2"/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1" orientation="landscape" r:id="rId1"/>
  <headerFooter>
    <oddHeader>&amp;L&amp;"Times New Roman,Félkövér"&amp;13Szent László Völgye TKT&amp;C&amp;"Times New Roman,Félkövér"&amp;16 2024.ÉVI II. KÖLTSÉGVETÉS MÓDOSÍTÁS&amp;R
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17"/>
  <sheetViews>
    <sheetView topLeftCell="A85" zoomScaleNormal="100" workbookViewId="0">
      <selection activeCell="J103" sqref="J103"/>
    </sheetView>
  </sheetViews>
  <sheetFormatPr defaultColWidth="8.85546875" defaultRowHeight="12.75" x14ac:dyDescent="0.2"/>
  <cols>
    <col min="1" max="1" width="6.28515625" style="1" customWidth="1"/>
    <col min="2" max="2" width="55.7109375" style="27" customWidth="1"/>
    <col min="3" max="3" width="12.28515625" style="28" customWidth="1"/>
    <col min="4" max="4" width="10.42578125" style="28" customWidth="1"/>
    <col min="5" max="5" width="12.42578125" style="28" customWidth="1"/>
    <col min="6" max="6" width="12.28515625" style="14" customWidth="1"/>
    <col min="7" max="7" width="10.42578125" style="14" customWidth="1"/>
    <col min="8" max="8" width="13.140625" style="14" customWidth="1"/>
    <col min="9" max="9" width="12.85546875" style="14" customWidth="1"/>
    <col min="10" max="10" width="10.42578125" style="14" customWidth="1"/>
    <col min="11" max="11" width="12.28515625" style="27" customWidth="1"/>
    <col min="12" max="12" width="8.85546875" style="1"/>
    <col min="13" max="13" width="10.85546875" style="2" bestFit="1" customWidth="1"/>
    <col min="14" max="16384" width="8.85546875" style="1"/>
  </cols>
  <sheetData>
    <row r="1" spans="1:13" s="119" customFormat="1" ht="45.75" customHeight="1" x14ac:dyDescent="0.2">
      <c r="A1" s="815" t="s">
        <v>97</v>
      </c>
      <c r="B1" s="817" t="s">
        <v>119</v>
      </c>
      <c r="C1" s="806" t="s">
        <v>49</v>
      </c>
      <c r="D1" s="807"/>
      <c r="E1" s="808"/>
      <c r="F1" s="803" t="s">
        <v>50</v>
      </c>
      <c r="G1" s="804"/>
      <c r="H1" s="805"/>
      <c r="I1" s="803" t="s">
        <v>307</v>
      </c>
      <c r="J1" s="804"/>
      <c r="K1" s="805"/>
      <c r="M1" s="120"/>
    </row>
    <row r="2" spans="1:13" s="121" customFormat="1" ht="40.9" customHeight="1" x14ac:dyDescent="0.15">
      <c r="A2" s="816"/>
      <c r="B2" s="818"/>
      <c r="C2" s="129" t="s">
        <v>393</v>
      </c>
      <c r="D2" s="130" t="s">
        <v>392</v>
      </c>
      <c r="E2" s="125" t="s">
        <v>400</v>
      </c>
      <c r="F2" s="129" t="s">
        <v>393</v>
      </c>
      <c r="G2" s="130" t="s">
        <v>392</v>
      </c>
      <c r="H2" s="125" t="s">
        <v>400</v>
      </c>
      <c r="I2" s="129" t="s">
        <v>393</v>
      </c>
      <c r="J2" s="130" t="s">
        <v>392</v>
      </c>
      <c r="K2" s="125" t="s">
        <v>400</v>
      </c>
      <c r="M2" s="122"/>
    </row>
    <row r="3" spans="1:13" ht="13.5" customHeight="1" x14ac:dyDescent="0.2">
      <c r="A3" s="131" t="s">
        <v>98</v>
      </c>
      <c r="B3" s="152" t="s">
        <v>60</v>
      </c>
      <c r="C3" s="49"/>
      <c r="D3" s="61"/>
      <c r="E3" s="104"/>
      <c r="F3" s="49"/>
      <c r="G3" s="61"/>
      <c r="H3" s="104"/>
      <c r="I3" s="49"/>
      <c r="J3" s="61"/>
      <c r="K3" s="104"/>
    </row>
    <row r="4" spans="1:13" ht="13.5" customHeight="1" x14ac:dyDescent="0.2">
      <c r="A4" s="132" t="s">
        <v>99</v>
      </c>
      <c r="B4" s="153" t="s">
        <v>61</v>
      </c>
      <c r="C4" s="51"/>
      <c r="D4" s="57"/>
      <c r="E4" s="104"/>
      <c r="F4" s="51">
        <f t="shared" ref="F4:K4" si="0">+SUM(F5:F6)</f>
        <v>268343</v>
      </c>
      <c r="G4" s="57">
        <f t="shared" si="0"/>
        <v>6513</v>
      </c>
      <c r="H4" s="25">
        <f t="shared" si="0"/>
        <v>274856</v>
      </c>
      <c r="I4" s="49">
        <f t="shared" si="0"/>
        <v>268343</v>
      </c>
      <c r="J4" s="57">
        <f t="shared" si="0"/>
        <v>6513</v>
      </c>
      <c r="K4" s="25">
        <f t="shared" si="0"/>
        <v>274856</v>
      </c>
    </row>
    <row r="5" spans="1:13" s="240" customFormat="1" ht="13.5" customHeight="1" x14ac:dyDescent="0.2">
      <c r="A5" s="134"/>
      <c r="B5" s="135"/>
      <c r="C5" s="319"/>
      <c r="D5" s="320"/>
      <c r="E5" s="104"/>
      <c r="F5" s="319"/>
      <c r="G5" s="320"/>
      <c r="H5" s="321"/>
      <c r="I5" s="322"/>
      <c r="J5" s="320"/>
      <c r="K5" s="321"/>
      <c r="M5" s="323"/>
    </row>
    <row r="6" spans="1:13" s="233" customFormat="1" ht="13.5" customHeight="1" x14ac:dyDescent="0.2">
      <c r="A6" s="142"/>
      <c r="B6" s="154" t="s">
        <v>62</v>
      </c>
      <c r="C6" s="324"/>
      <c r="D6" s="325"/>
      <c r="E6" s="326"/>
      <c r="F6" s="324">
        <f>+'2.SZ.TÁBL. BEVÉTELEK'!C97</f>
        <v>268343</v>
      </c>
      <c r="G6" s="325">
        <f>+'2.SZ.TÁBL. BEVÉTELEK'!D97</f>
        <v>6513</v>
      </c>
      <c r="H6" s="326">
        <f>SUM(F6:G6)</f>
        <v>274856</v>
      </c>
      <c r="I6" s="322">
        <f t="shared" ref="I6:K11" si="1">+C6+F6</f>
        <v>268343</v>
      </c>
      <c r="J6" s="325">
        <f>D6+G6</f>
        <v>6513</v>
      </c>
      <c r="K6" s="326">
        <f t="shared" si="1"/>
        <v>274856</v>
      </c>
      <c r="L6" s="327"/>
      <c r="M6" s="327"/>
    </row>
    <row r="7" spans="1:13" s="3" customFormat="1" ht="13.5" customHeight="1" x14ac:dyDescent="0.2">
      <c r="A7" s="123" t="s">
        <v>100</v>
      </c>
      <c r="B7" s="118" t="s">
        <v>63</v>
      </c>
      <c r="C7" s="342">
        <f t="shared" ref="C7:K7" si="2">+C3+C4</f>
        <v>0</v>
      </c>
      <c r="D7" s="343">
        <f t="shared" si="2"/>
        <v>0</v>
      </c>
      <c r="E7" s="344">
        <f t="shared" si="2"/>
        <v>0</v>
      </c>
      <c r="F7" s="345">
        <f t="shared" si="2"/>
        <v>268343</v>
      </c>
      <c r="G7" s="346">
        <f t="shared" si="2"/>
        <v>6513</v>
      </c>
      <c r="H7" s="347">
        <f t="shared" si="2"/>
        <v>274856</v>
      </c>
      <c r="I7" s="342">
        <f t="shared" si="2"/>
        <v>268343</v>
      </c>
      <c r="J7" s="343">
        <f t="shared" si="2"/>
        <v>6513</v>
      </c>
      <c r="K7" s="344">
        <f t="shared" si="2"/>
        <v>274856</v>
      </c>
      <c r="M7" s="4"/>
    </row>
    <row r="8" spans="1:13" ht="13.5" customHeight="1" x14ac:dyDescent="0.2">
      <c r="A8" s="143" t="s">
        <v>101</v>
      </c>
      <c r="B8" s="155" t="s">
        <v>96</v>
      </c>
      <c r="C8" s="49"/>
      <c r="D8" s="61"/>
      <c r="E8" s="104"/>
      <c r="F8" s="6"/>
      <c r="G8" s="59"/>
      <c r="H8" s="60"/>
      <c r="I8" s="49"/>
      <c r="J8" s="61"/>
      <c r="K8" s="104"/>
    </row>
    <row r="9" spans="1:13" ht="13.5" customHeight="1" x14ac:dyDescent="0.2">
      <c r="A9" s="132" t="s">
        <v>102</v>
      </c>
      <c r="B9" s="153" t="s">
        <v>64</v>
      </c>
      <c r="C9" s="49"/>
      <c r="D9" s="61"/>
      <c r="E9" s="802"/>
      <c r="F9" s="6"/>
      <c r="G9" s="59"/>
      <c r="H9" s="60"/>
      <c r="I9" s="49"/>
      <c r="J9" s="61"/>
      <c r="K9" s="104"/>
    </row>
    <row r="10" spans="1:13" ht="13.5" customHeight="1" x14ac:dyDescent="0.2">
      <c r="A10" s="142"/>
      <c r="B10" s="154" t="s">
        <v>62</v>
      </c>
      <c r="C10" s="49"/>
      <c r="D10" s="61"/>
      <c r="E10" s="802"/>
      <c r="F10" s="6"/>
      <c r="G10" s="59"/>
      <c r="H10" s="60"/>
      <c r="I10" s="49"/>
      <c r="J10" s="61"/>
      <c r="K10" s="104"/>
    </row>
    <row r="11" spans="1:13" s="3" customFormat="1" ht="23.45" customHeight="1" x14ac:dyDescent="0.2">
      <c r="A11" s="123" t="s">
        <v>103</v>
      </c>
      <c r="B11" s="118" t="s">
        <v>65</v>
      </c>
      <c r="C11" s="787"/>
      <c r="D11" s="788">
        <f>D8</f>
        <v>0</v>
      </c>
      <c r="E11" s="788">
        <f>E8</f>
        <v>0</v>
      </c>
      <c r="F11" s="789"/>
      <c r="G11" s="790"/>
      <c r="H11" s="791"/>
      <c r="I11" s="792"/>
      <c r="J11" s="788">
        <f>D11+G11</f>
        <v>0</v>
      </c>
      <c r="K11" s="793">
        <f t="shared" si="1"/>
        <v>0</v>
      </c>
      <c r="M11" s="4"/>
    </row>
    <row r="12" spans="1:13" ht="13.5" customHeight="1" x14ac:dyDescent="0.2">
      <c r="A12" s="143" t="s">
        <v>104</v>
      </c>
      <c r="B12" s="155" t="s">
        <v>66</v>
      </c>
      <c r="C12" s="49"/>
      <c r="D12" s="61"/>
      <c r="E12" s="104"/>
      <c r="F12" s="6"/>
      <c r="G12" s="61"/>
      <c r="H12" s="104"/>
      <c r="I12" s="49"/>
      <c r="J12" s="61"/>
      <c r="K12" s="104"/>
    </row>
    <row r="13" spans="1:13" ht="13.5" customHeight="1" x14ac:dyDescent="0.2">
      <c r="A13" s="132" t="s">
        <v>105</v>
      </c>
      <c r="B13" s="153" t="s">
        <v>67</v>
      </c>
      <c r="C13" s="51">
        <f>+'3.SZ.TÁBL. SEGÍTŐ SZOLGÁLAT'!AD12</f>
        <v>2300</v>
      </c>
      <c r="D13" s="57">
        <f>+'3.SZ.TÁBL. SEGÍTŐ SZOLGÁLAT'!AE12</f>
        <v>182</v>
      </c>
      <c r="E13" s="25">
        <f>+'3.SZ.TÁBL. SEGÍTŐ SZOLGÁLAT'!AF12</f>
        <v>2482</v>
      </c>
      <c r="F13" s="7"/>
      <c r="G13" s="117"/>
      <c r="H13" s="5"/>
      <c r="I13" s="51">
        <f t="shared" ref="I13:I18" si="3">+C13+F13</f>
        <v>2300</v>
      </c>
      <c r="J13" s="57">
        <f>D13+G13</f>
        <v>182</v>
      </c>
      <c r="K13" s="25">
        <f t="shared" ref="K13:K18" si="4">+E13+H13</f>
        <v>2482</v>
      </c>
    </row>
    <row r="14" spans="1:13" ht="13.5" customHeight="1" x14ac:dyDescent="0.2">
      <c r="A14" s="132" t="s">
        <v>106</v>
      </c>
      <c r="B14" s="153" t="s">
        <v>68</v>
      </c>
      <c r="C14" s="51"/>
      <c r="D14" s="57"/>
      <c r="E14" s="25"/>
      <c r="F14" s="7"/>
      <c r="G14" s="57"/>
      <c r="H14" s="25"/>
      <c r="I14" s="51"/>
      <c r="J14" s="57"/>
      <c r="K14" s="25"/>
    </row>
    <row r="15" spans="1:13" ht="13.5" customHeight="1" x14ac:dyDescent="0.2">
      <c r="A15" s="132" t="s">
        <v>107</v>
      </c>
      <c r="B15" s="153" t="s">
        <v>69</v>
      </c>
      <c r="C15" s="51"/>
      <c r="D15" s="57"/>
      <c r="E15" s="25"/>
      <c r="F15" s="7"/>
      <c r="G15" s="117"/>
      <c r="H15" s="5"/>
      <c r="I15" s="51"/>
      <c r="J15" s="117"/>
      <c r="K15" s="5"/>
    </row>
    <row r="16" spans="1:13" ht="40.9" customHeight="1" x14ac:dyDescent="0.2">
      <c r="A16" s="132" t="s">
        <v>108</v>
      </c>
      <c r="B16" s="153" t="s">
        <v>375</v>
      </c>
      <c r="C16" s="51">
        <f>+'3.SZ.TÁBL. SEGÍTŐ SZOLGÁLAT'!AD15</f>
        <v>16638</v>
      </c>
      <c r="D16" s="57"/>
      <c r="E16" s="25">
        <f>+'3.SZ.TÁBL. SEGÍTŐ SZOLGÁLAT'!AF15</f>
        <v>16638</v>
      </c>
      <c r="F16" s="7"/>
      <c r="G16" s="117"/>
      <c r="H16" s="5"/>
      <c r="I16" s="51">
        <f t="shared" si="3"/>
        <v>16638</v>
      </c>
      <c r="J16" s="117"/>
      <c r="K16" s="5">
        <f t="shared" si="4"/>
        <v>16638</v>
      </c>
    </row>
    <row r="17" spans="1:13" ht="13.5" customHeight="1" x14ac:dyDescent="0.2">
      <c r="A17" s="132" t="s">
        <v>108</v>
      </c>
      <c r="B17" s="153" t="s">
        <v>371</v>
      </c>
      <c r="C17" s="51">
        <f>+'3.SZ.TÁBL. SEGÍTŐ SZOLGÁLAT'!AF16</f>
        <v>3846</v>
      </c>
      <c r="D17" s="57"/>
      <c r="E17" s="25">
        <f>+'3.SZ.TÁBL. SEGÍTŐ SZOLGÁLAT'!AF16</f>
        <v>3846</v>
      </c>
      <c r="F17" s="7"/>
      <c r="G17" s="117"/>
      <c r="H17" s="5"/>
      <c r="I17" s="51">
        <f t="shared" si="3"/>
        <v>3846</v>
      </c>
      <c r="J17" s="117"/>
      <c r="K17" s="5">
        <f t="shared" si="4"/>
        <v>3846</v>
      </c>
    </row>
    <row r="18" spans="1:13" ht="36" customHeight="1" x14ac:dyDescent="0.2">
      <c r="A18" s="132" t="s">
        <v>109</v>
      </c>
      <c r="B18" s="153" t="s">
        <v>372</v>
      </c>
      <c r="C18" s="51">
        <f>+'3.SZ.TÁBL. SEGÍTŐ SZOLGÁLAT'!AD17</f>
        <v>2372</v>
      </c>
      <c r="D18" s="57">
        <f>+'3.SZ.TÁBL. SEGÍTŐ SZOLGÁLAT'!AE17</f>
        <v>49</v>
      </c>
      <c r="E18" s="25">
        <f>+'3.SZ.TÁBL. SEGÍTŐ SZOLGÁLAT'!AF17</f>
        <v>2421</v>
      </c>
      <c r="F18" s="7"/>
      <c r="G18" s="117"/>
      <c r="H18" s="5"/>
      <c r="I18" s="51">
        <f t="shared" si="3"/>
        <v>2372</v>
      </c>
      <c r="J18" s="117">
        <f>D18+G18</f>
        <v>49</v>
      </c>
      <c r="K18" s="5">
        <f t="shared" si="4"/>
        <v>2421</v>
      </c>
    </row>
    <row r="19" spans="1:13" ht="43.9" customHeight="1" x14ac:dyDescent="0.2">
      <c r="A19" s="132" t="s">
        <v>110</v>
      </c>
      <c r="B19" s="153" t="s">
        <v>373</v>
      </c>
      <c r="C19" s="51"/>
      <c r="D19" s="57"/>
      <c r="E19" s="25"/>
      <c r="F19" s="7"/>
      <c r="G19" s="117"/>
      <c r="H19" s="5"/>
      <c r="I19" s="51"/>
      <c r="J19" s="117"/>
      <c r="K19" s="5"/>
    </row>
    <row r="20" spans="1:13" ht="13.5" customHeight="1" x14ac:dyDescent="0.2">
      <c r="A20" s="132" t="s">
        <v>111</v>
      </c>
      <c r="B20" s="153" t="s">
        <v>338</v>
      </c>
      <c r="C20" s="51"/>
      <c r="D20" s="57"/>
      <c r="E20" s="25"/>
      <c r="F20" s="7"/>
      <c r="G20" s="117"/>
      <c r="H20" s="5"/>
      <c r="I20" s="51"/>
      <c r="J20" s="117"/>
      <c r="K20" s="5"/>
    </row>
    <row r="21" spans="1:13" ht="13.5" customHeight="1" x14ac:dyDescent="0.2">
      <c r="A21" s="145" t="s">
        <v>347</v>
      </c>
      <c r="B21" s="156" t="s">
        <v>73</v>
      </c>
      <c r="C21" s="52">
        <f>+'3.SZ.TÁBL. SEGÍTŐ SZOLGÁLAT'!AD20</f>
        <v>3</v>
      </c>
      <c r="D21" s="58">
        <f>+'3.SZ.TÁBL. SEGÍTŐ SZOLGÁLAT'!AE20</f>
        <v>0</v>
      </c>
      <c r="E21" s="26">
        <f>+'3.SZ.TÁBL. SEGÍTŐ SZOLGÁLAT'!AF20</f>
        <v>3</v>
      </c>
      <c r="F21" s="144"/>
      <c r="G21" s="159"/>
      <c r="H21" s="146"/>
      <c r="I21" s="52"/>
      <c r="J21" s="159">
        <f>+D21+G21</f>
        <v>0</v>
      </c>
      <c r="K21" s="146">
        <f>+E21+H21</f>
        <v>3</v>
      </c>
    </row>
    <row r="22" spans="1:13" s="3" customFormat="1" ht="13.5" customHeight="1" x14ac:dyDescent="0.2">
      <c r="A22" s="123" t="s">
        <v>112</v>
      </c>
      <c r="B22" s="118" t="s">
        <v>74</v>
      </c>
      <c r="C22" s="241">
        <f t="shared" ref="C22:H22" si="5">SUM(C12:C21)</f>
        <v>25159</v>
      </c>
      <c r="D22" s="343">
        <f t="shared" si="5"/>
        <v>231</v>
      </c>
      <c r="E22" s="344">
        <f t="shared" si="5"/>
        <v>25390</v>
      </c>
      <c r="F22" s="241">
        <f t="shared" si="5"/>
        <v>0</v>
      </c>
      <c r="G22" s="346">
        <f t="shared" si="5"/>
        <v>0</v>
      </c>
      <c r="H22" s="347">
        <f t="shared" si="5"/>
        <v>0</v>
      </c>
      <c r="I22" s="342">
        <f>C22+F22</f>
        <v>25159</v>
      </c>
      <c r="J22" s="343">
        <f t="shared" ref="J22:K22" si="6">D22+G22</f>
        <v>231</v>
      </c>
      <c r="K22" s="798">
        <f t="shared" si="6"/>
        <v>25390</v>
      </c>
      <c r="M22" s="4"/>
    </row>
    <row r="23" spans="1:13" s="3" customFormat="1" ht="13.5" customHeight="1" x14ac:dyDescent="0.2">
      <c r="A23" s="123" t="s">
        <v>113</v>
      </c>
      <c r="B23" s="118" t="s">
        <v>75</v>
      </c>
      <c r="C23" s="241">
        <v>0</v>
      </c>
      <c r="D23" s="343">
        <v>0</v>
      </c>
      <c r="E23" s="344">
        <v>0</v>
      </c>
      <c r="F23" s="345">
        <v>0</v>
      </c>
      <c r="G23" s="346">
        <v>0</v>
      </c>
      <c r="H23" s="347">
        <v>0</v>
      </c>
      <c r="I23" s="342">
        <f t="shared" ref="I23:K23" si="7">+C23+F23</f>
        <v>0</v>
      </c>
      <c r="J23" s="346">
        <f t="shared" si="7"/>
        <v>0</v>
      </c>
      <c r="K23" s="799">
        <f t="shared" si="7"/>
        <v>0</v>
      </c>
      <c r="M23" s="4"/>
    </row>
    <row r="24" spans="1:13" ht="13.5" customHeight="1" x14ac:dyDescent="0.2">
      <c r="A24" s="147" t="s">
        <v>339</v>
      </c>
      <c r="B24" s="157" t="s">
        <v>76</v>
      </c>
      <c r="C24" s="206"/>
      <c r="D24" s="103"/>
      <c r="E24" s="148"/>
      <c r="F24" s="8"/>
      <c r="G24" s="160"/>
      <c r="H24" s="105"/>
      <c r="I24" s="50"/>
      <c r="J24" s="160"/>
      <c r="K24" s="800"/>
    </row>
    <row r="25" spans="1:13" s="3" customFormat="1" ht="13.5" customHeight="1" x14ac:dyDescent="0.2">
      <c r="A25" s="123" t="s">
        <v>114</v>
      </c>
      <c r="B25" s="118" t="s">
        <v>340</v>
      </c>
      <c r="C25" s="241">
        <f t="shared" ref="C25:K25" si="8">+C24</f>
        <v>0</v>
      </c>
      <c r="D25" s="343">
        <f t="shared" si="8"/>
        <v>0</v>
      </c>
      <c r="E25" s="344">
        <f t="shared" si="8"/>
        <v>0</v>
      </c>
      <c r="F25" s="241">
        <f t="shared" si="8"/>
        <v>0</v>
      </c>
      <c r="G25" s="346">
        <f t="shared" si="8"/>
        <v>0</v>
      </c>
      <c r="H25" s="344">
        <f t="shared" si="8"/>
        <v>0</v>
      </c>
      <c r="I25" s="342">
        <f t="shared" si="8"/>
        <v>0</v>
      </c>
      <c r="J25" s="343">
        <f t="shared" si="8"/>
        <v>0</v>
      </c>
      <c r="K25" s="795">
        <f t="shared" si="8"/>
        <v>0</v>
      </c>
      <c r="M25" s="4"/>
    </row>
    <row r="26" spans="1:13" ht="13.5" customHeight="1" x14ac:dyDescent="0.2">
      <c r="A26" s="143" t="s">
        <v>341</v>
      </c>
      <c r="B26" s="188" t="s">
        <v>398</v>
      </c>
      <c r="C26" s="796">
        <f>+'3.SZ.TÁBL. SEGÍTŐ SZOLGÁLAT'!AD25</f>
        <v>770</v>
      </c>
      <c r="D26" s="797">
        <f>+'3.SZ.TÁBL. SEGÍTŐ SZOLGÁLAT'!AE25</f>
        <v>0</v>
      </c>
      <c r="E26" s="794">
        <f>+'3.SZ.TÁBL. SEGÍTŐ SZOLGÁLAT'!AF25</f>
        <v>770</v>
      </c>
      <c r="F26" s="8"/>
      <c r="G26" s="160"/>
      <c r="H26" s="105">
        <f>SUM(F26:G26)</f>
        <v>0</v>
      </c>
      <c r="I26" s="50">
        <f>+C26+F26</f>
        <v>770</v>
      </c>
      <c r="J26" s="160">
        <f>+D26+G26</f>
        <v>0</v>
      </c>
      <c r="K26" s="800">
        <f>+E26+H26</f>
        <v>770</v>
      </c>
    </row>
    <row r="27" spans="1:13" s="3" customFormat="1" ht="13.5" customHeight="1" x14ac:dyDescent="0.2">
      <c r="A27" s="123" t="s">
        <v>115</v>
      </c>
      <c r="B27" s="786" t="s">
        <v>397</v>
      </c>
      <c r="C27" s="241">
        <f>C26</f>
        <v>770</v>
      </c>
      <c r="D27" s="343">
        <f t="shared" ref="D27:K27" si="9">+D26</f>
        <v>0</v>
      </c>
      <c r="E27" s="795">
        <f t="shared" si="9"/>
        <v>770</v>
      </c>
      <c r="F27" s="241">
        <f t="shared" si="9"/>
        <v>0</v>
      </c>
      <c r="G27" s="346">
        <f t="shared" si="9"/>
        <v>0</v>
      </c>
      <c r="H27" s="347">
        <f t="shared" si="9"/>
        <v>0</v>
      </c>
      <c r="I27" s="342">
        <f t="shared" si="9"/>
        <v>770</v>
      </c>
      <c r="J27" s="346">
        <f t="shared" si="9"/>
        <v>0</v>
      </c>
      <c r="K27" s="799">
        <f t="shared" si="9"/>
        <v>770</v>
      </c>
      <c r="M27" s="4"/>
    </row>
    <row r="28" spans="1:13" s="3" customFormat="1" ht="13.5" customHeight="1" x14ac:dyDescent="0.2">
      <c r="A28" s="123" t="s">
        <v>116</v>
      </c>
      <c r="B28" s="118" t="s">
        <v>78</v>
      </c>
      <c r="C28" s="241">
        <f>+C7+C22+C23+C25+C27</f>
        <v>25929</v>
      </c>
      <c r="D28" s="243">
        <f t="shared" ref="D28:E28" si="10">+D7+D22+D23+D25+D27</f>
        <v>231</v>
      </c>
      <c r="E28" s="243">
        <f t="shared" si="10"/>
        <v>26160</v>
      </c>
      <c r="F28" s="241">
        <f>+F7+F22+F23+F25+F27</f>
        <v>268343</v>
      </c>
      <c r="G28" s="243">
        <f t="shared" ref="G28:H28" si="11">+G7+G22+G23+G25+G27</f>
        <v>6513</v>
      </c>
      <c r="H28" s="245">
        <f t="shared" si="11"/>
        <v>274856</v>
      </c>
      <c r="I28" s="342">
        <f>C28+F28</f>
        <v>294272</v>
      </c>
      <c r="J28" s="343">
        <f t="shared" ref="J28:K28" si="12">D28+G28</f>
        <v>6744</v>
      </c>
      <c r="K28" s="798">
        <f t="shared" si="12"/>
        <v>301016</v>
      </c>
      <c r="M28" s="4"/>
    </row>
    <row r="29" spans="1:13" s="3" customFormat="1" ht="13.5" customHeight="1" x14ac:dyDescent="0.2">
      <c r="A29" s="124" t="s">
        <v>117</v>
      </c>
      <c r="B29" s="118" t="s">
        <v>79</v>
      </c>
      <c r="C29" s="241">
        <f>+'3.SZ.TÁBL. SEGÍTŐ SZOLGÁLAT'!AD28</f>
        <v>33084</v>
      </c>
      <c r="D29" s="343"/>
      <c r="E29" s="344">
        <f>+'3.SZ.TÁBL. SEGÍTŐ SZOLGÁLAT'!AF28</f>
        <v>33084</v>
      </c>
      <c r="F29" s="345">
        <v>35699</v>
      </c>
      <c r="G29" s="346"/>
      <c r="H29" s="347">
        <f>SUM(F29:G29)</f>
        <v>35699</v>
      </c>
      <c r="I29" s="342">
        <f>+C29+F29</f>
        <v>68783</v>
      </c>
      <c r="J29" s="346">
        <f>+D29+G29</f>
        <v>0</v>
      </c>
      <c r="K29" s="347">
        <f>+E29+H29</f>
        <v>68783</v>
      </c>
      <c r="M29" s="4"/>
    </row>
    <row r="30" spans="1:13" s="3" customFormat="1" ht="13.5" customHeight="1" x14ac:dyDescent="0.2">
      <c r="A30" s="370" t="s">
        <v>230</v>
      </c>
      <c r="B30" s="371" t="s">
        <v>231</v>
      </c>
      <c r="C30" s="372">
        <f>+'3.SZ.TÁBL. SEGÍTŐ SZOLGÁLAT'!AD29</f>
        <v>196144</v>
      </c>
      <c r="D30" s="373">
        <f>+'3.SZ.TÁBL. SEGÍTŐ SZOLGÁLAT'!AE29</f>
        <v>6513</v>
      </c>
      <c r="E30" s="374">
        <f>+'3.SZ.TÁBL. SEGÍTŐ SZOLGÁLAT'!AF29</f>
        <v>202657</v>
      </c>
      <c r="F30" s="376"/>
      <c r="G30" s="377"/>
      <c r="H30" s="378"/>
      <c r="I30" s="375"/>
      <c r="J30" s="377"/>
      <c r="K30" s="378"/>
      <c r="M30" s="4"/>
    </row>
    <row r="31" spans="1:13" s="3" customFormat="1" ht="13.5" customHeight="1" thickBot="1" x14ac:dyDescent="0.25">
      <c r="A31" s="126" t="s">
        <v>118</v>
      </c>
      <c r="B31" s="161" t="s">
        <v>80</v>
      </c>
      <c r="C31" s="298">
        <f t="shared" ref="C31:H31" si="13">SUM(C29:C30)</f>
        <v>229228</v>
      </c>
      <c r="D31" s="299">
        <f t="shared" si="13"/>
        <v>6513</v>
      </c>
      <c r="E31" s="300">
        <f t="shared" si="13"/>
        <v>235741</v>
      </c>
      <c r="F31" s="298">
        <f t="shared" si="13"/>
        <v>35699</v>
      </c>
      <c r="G31" s="301">
        <f t="shared" si="13"/>
        <v>0</v>
      </c>
      <c r="H31" s="302">
        <f t="shared" si="13"/>
        <v>35699</v>
      </c>
      <c r="I31" s="298">
        <f>+I29+I30</f>
        <v>68783</v>
      </c>
      <c r="J31" s="301">
        <f>+J29+J30</f>
        <v>0</v>
      </c>
      <c r="K31" s="302">
        <f>+K29+K30</f>
        <v>68783</v>
      </c>
      <c r="M31" s="4"/>
    </row>
    <row r="32" spans="1:13" s="3" customFormat="1" ht="13.5" customHeight="1" thickBot="1" x14ac:dyDescent="0.25">
      <c r="A32" s="811" t="s">
        <v>0</v>
      </c>
      <c r="B32" s="812"/>
      <c r="C32" s="303">
        <f t="shared" ref="C32:K32" si="14">+C28+C31</f>
        <v>255157</v>
      </c>
      <c r="D32" s="304">
        <f t="shared" si="14"/>
        <v>6744</v>
      </c>
      <c r="E32" s="305">
        <f t="shared" si="14"/>
        <v>261901</v>
      </c>
      <c r="F32" s="303">
        <f t="shared" si="14"/>
        <v>304042</v>
      </c>
      <c r="G32" s="171">
        <f t="shared" si="14"/>
        <v>6513</v>
      </c>
      <c r="H32" s="172">
        <f t="shared" si="14"/>
        <v>310555</v>
      </c>
      <c r="I32" s="303">
        <f t="shared" si="14"/>
        <v>363055</v>
      </c>
      <c r="J32" s="171">
        <f t="shared" si="14"/>
        <v>6744</v>
      </c>
      <c r="K32" s="172">
        <f t="shared" si="14"/>
        <v>369799</v>
      </c>
      <c r="M32" s="4"/>
    </row>
    <row r="33" spans="1:13" ht="13.5" customHeight="1" x14ac:dyDescent="0.2">
      <c r="A33" s="173" t="s">
        <v>136</v>
      </c>
      <c r="B33" s="149" t="s">
        <v>137</v>
      </c>
      <c r="C33" s="192">
        <f>+'3.SZ.TÁBL. SEGÍTŐ SZOLGÁLAT'!AD42</f>
        <v>144827</v>
      </c>
      <c r="D33" s="61">
        <f>+'3.SZ.TÁBL. SEGÍTŐ SZOLGÁLAT'!AE42</f>
        <v>5568</v>
      </c>
      <c r="E33" s="104">
        <f>+'3.SZ.TÁBL. SEGÍTŐ SZOLGÁLAT'!AF42</f>
        <v>150395</v>
      </c>
      <c r="F33" s="6"/>
      <c r="G33" s="59"/>
      <c r="H33" s="60"/>
      <c r="I33" s="49">
        <f t="shared" ref="I33:I41" si="15">+C33+F33</f>
        <v>144827</v>
      </c>
      <c r="J33" s="59">
        <f>+D33+G33</f>
        <v>5568</v>
      </c>
      <c r="K33" s="60">
        <f t="shared" ref="K33:K45" si="16">+E33+H33</f>
        <v>150395</v>
      </c>
    </row>
    <row r="34" spans="1:13" ht="13.5" customHeight="1" x14ac:dyDescent="0.2">
      <c r="A34" s="174" t="s">
        <v>138</v>
      </c>
      <c r="B34" s="136" t="s">
        <v>139</v>
      </c>
      <c r="C34" s="187"/>
      <c r="D34" s="57"/>
      <c r="E34" s="25"/>
      <c r="F34" s="7"/>
      <c r="G34" s="117"/>
      <c r="H34" s="5"/>
      <c r="I34" s="51"/>
      <c r="J34" s="117"/>
      <c r="K34" s="5"/>
    </row>
    <row r="35" spans="1:13" ht="13.5" customHeight="1" x14ac:dyDescent="0.2">
      <c r="A35" s="174" t="s">
        <v>140</v>
      </c>
      <c r="B35" s="136" t="s">
        <v>141</v>
      </c>
      <c r="C35" s="187"/>
      <c r="D35" s="57"/>
      <c r="E35" s="25"/>
      <c r="F35" s="7"/>
      <c r="G35" s="117"/>
      <c r="H35" s="5"/>
      <c r="I35" s="51"/>
      <c r="J35" s="117"/>
      <c r="K35" s="5"/>
    </row>
    <row r="36" spans="1:13" ht="13.5" customHeight="1" x14ac:dyDescent="0.2">
      <c r="A36" s="174" t="s">
        <v>142</v>
      </c>
      <c r="B36" s="136" t="s">
        <v>143</v>
      </c>
      <c r="C36" s="187">
        <f>+'3.SZ.TÁBL. SEGÍTŐ SZOLGÁLAT'!AD45</f>
        <v>1550</v>
      </c>
      <c r="D36" s="57"/>
      <c r="E36" s="25">
        <f>+'3.SZ.TÁBL. SEGÍTŐ SZOLGÁLAT'!AF45</f>
        <v>1550</v>
      </c>
      <c r="F36" s="7"/>
      <c r="G36" s="117"/>
      <c r="H36" s="5"/>
      <c r="I36" s="51">
        <f t="shared" si="15"/>
        <v>1550</v>
      </c>
      <c r="J36" s="117"/>
      <c r="K36" s="5">
        <f t="shared" si="16"/>
        <v>1550</v>
      </c>
    </row>
    <row r="37" spans="1:13" ht="13.5" customHeight="1" x14ac:dyDescent="0.2">
      <c r="A37" s="174" t="s">
        <v>144</v>
      </c>
      <c r="B37" s="136" t="s">
        <v>145</v>
      </c>
      <c r="C37" s="187"/>
      <c r="D37" s="57"/>
      <c r="E37" s="25"/>
      <c r="F37" s="7"/>
      <c r="G37" s="57"/>
      <c r="H37" s="25"/>
      <c r="I37" s="51"/>
      <c r="J37" s="117"/>
      <c r="K37" s="5"/>
    </row>
    <row r="38" spans="1:13" ht="13.5" customHeight="1" x14ac:dyDescent="0.2">
      <c r="A38" s="174" t="s">
        <v>146</v>
      </c>
      <c r="B38" s="136" t="s">
        <v>1</v>
      </c>
      <c r="C38" s="187"/>
      <c r="D38" s="57"/>
      <c r="E38" s="25"/>
      <c r="F38" s="7"/>
      <c r="G38" s="117"/>
      <c r="H38" s="5"/>
      <c r="I38" s="51"/>
      <c r="J38" s="117"/>
      <c r="K38" s="5"/>
    </row>
    <row r="39" spans="1:13" ht="13.5" customHeight="1" x14ac:dyDescent="0.2">
      <c r="A39" s="174" t="s">
        <v>147</v>
      </c>
      <c r="B39" s="136" t="s">
        <v>148</v>
      </c>
      <c r="C39" s="187">
        <f>+'3.SZ.TÁBL. SEGÍTŐ SZOLGÁLAT'!AD48</f>
        <v>2100</v>
      </c>
      <c r="D39" s="57"/>
      <c r="E39" s="25">
        <f>+'3.SZ.TÁBL. SEGÍTŐ SZOLGÁLAT'!AF48</f>
        <v>2100</v>
      </c>
      <c r="F39" s="7"/>
      <c r="G39" s="117"/>
      <c r="H39" s="5"/>
      <c r="I39" s="51">
        <f t="shared" si="15"/>
        <v>2100</v>
      </c>
      <c r="J39" s="117"/>
      <c r="K39" s="5">
        <f t="shared" si="16"/>
        <v>2100</v>
      </c>
    </row>
    <row r="40" spans="1:13" ht="13.5" customHeight="1" x14ac:dyDescent="0.2">
      <c r="A40" s="174" t="s">
        <v>149</v>
      </c>
      <c r="B40" s="136" t="s">
        <v>150</v>
      </c>
      <c r="C40" s="187"/>
      <c r="D40" s="57"/>
      <c r="E40" s="25"/>
      <c r="F40" s="7"/>
      <c r="G40" s="117"/>
      <c r="H40" s="5"/>
      <c r="I40" s="51"/>
      <c r="J40" s="117"/>
      <c r="K40" s="5"/>
    </row>
    <row r="41" spans="1:13" ht="13.5" customHeight="1" x14ac:dyDescent="0.2">
      <c r="A41" s="174" t="s">
        <v>151</v>
      </c>
      <c r="B41" s="136" t="s">
        <v>2</v>
      </c>
      <c r="C41" s="187">
        <f>+'3.SZ.TÁBL. SEGÍTŐ SZOLGÁLAT'!AD50</f>
        <v>2235</v>
      </c>
      <c r="D41" s="57"/>
      <c r="E41" s="25">
        <f>+'3.SZ.TÁBL. SEGÍTŐ SZOLGÁLAT'!AF50</f>
        <v>2235</v>
      </c>
      <c r="F41" s="7"/>
      <c r="G41" s="57"/>
      <c r="H41" s="25"/>
      <c r="I41" s="51">
        <f t="shared" si="15"/>
        <v>2235</v>
      </c>
      <c r="J41" s="57"/>
      <c r="K41" s="25">
        <f t="shared" si="16"/>
        <v>2235</v>
      </c>
    </row>
    <row r="42" spans="1:13" ht="13.5" customHeight="1" x14ac:dyDescent="0.2">
      <c r="A42" s="174" t="s">
        <v>152</v>
      </c>
      <c r="B42" s="136" t="s">
        <v>153</v>
      </c>
      <c r="C42" s="187"/>
      <c r="D42" s="57"/>
      <c r="E42" s="25"/>
      <c r="F42" s="7"/>
      <c r="G42" s="57"/>
      <c r="H42" s="25"/>
      <c r="I42" s="51"/>
      <c r="J42" s="117"/>
      <c r="K42" s="5"/>
    </row>
    <row r="43" spans="1:13" ht="13.5" customHeight="1" x14ac:dyDescent="0.2">
      <c r="A43" s="174" t="s">
        <v>154</v>
      </c>
      <c r="B43" s="136" t="s">
        <v>155</v>
      </c>
      <c r="C43" s="187"/>
      <c r="D43" s="57"/>
      <c r="E43" s="25"/>
      <c r="F43" s="7"/>
      <c r="G43" s="117"/>
      <c r="H43" s="5"/>
      <c r="I43" s="51"/>
      <c r="J43" s="117"/>
      <c r="K43" s="5"/>
    </row>
    <row r="44" spans="1:13" ht="13.5" customHeight="1" x14ac:dyDescent="0.2">
      <c r="A44" s="174" t="s">
        <v>156</v>
      </c>
      <c r="B44" s="136" t="s">
        <v>157</v>
      </c>
      <c r="C44" s="187"/>
      <c r="D44" s="57"/>
      <c r="E44" s="25"/>
      <c r="F44" s="7"/>
      <c r="G44" s="117"/>
      <c r="H44" s="5"/>
      <c r="I44" s="51"/>
      <c r="J44" s="117"/>
      <c r="K44" s="5"/>
    </row>
    <row r="45" spans="1:13" ht="13.5" customHeight="1" x14ac:dyDescent="0.2">
      <c r="A45" s="174" t="s">
        <v>158</v>
      </c>
      <c r="B45" s="136" t="s">
        <v>159</v>
      </c>
      <c r="C45" s="187">
        <f>+'3.SZ.TÁBL. SEGÍTŐ SZOLGÁLAT'!AD54</f>
        <v>1267</v>
      </c>
      <c r="D45" s="57">
        <f>+'3.SZ.TÁBL. SEGÍTŐ SZOLGÁLAT'!AE54</f>
        <v>232</v>
      </c>
      <c r="E45" s="25">
        <f>+'3.SZ.TÁBL. SEGÍTŐ SZOLGÁLAT'!AF54</f>
        <v>1499</v>
      </c>
      <c r="F45" s="7"/>
      <c r="G45" s="117"/>
      <c r="H45" s="5"/>
      <c r="I45" s="51">
        <f t="shared" ref="I45" si="17">+C45+F45</f>
        <v>1267</v>
      </c>
      <c r="J45" s="117">
        <f>+D45+G45</f>
        <v>232</v>
      </c>
      <c r="K45" s="5">
        <f t="shared" si="16"/>
        <v>1499</v>
      </c>
    </row>
    <row r="46" spans="1:13" ht="13.5" customHeight="1" x14ac:dyDescent="0.2">
      <c r="A46" s="175" t="s">
        <v>158</v>
      </c>
      <c r="B46" s="150" t="s">
        <v>160</v>
      </c>
      <c r="C46" s="199"/>
      <c r="D46" s="58"/>
      <c r="E46" s="26"/>
      <c r="F46" s="144"/>
      <c r="G46" s="58"/>
      <c r="H46" s="26"/>
      <c r="I46" s="52"/>
      <c r="J46" s="58"/>
      <c r="K46" s="26"/>
    </row>
    <row r="47" spans="1:13" s="3" customFormat="1" ht="13.5" customHeight="1" x14ac:dyDescent="0.2">
      <c r="A47" s="176" t="s">
        <v>120</v>
      </c>
      <c r="B47" s="151" t="s">
        <v>81</v>
      </c>
      <c r="C47" s="241">
        <f t="shared" ref="C47:E47" si="18">+SUM(C33:C45)</f>
        <v>151979</v>
      </c>
      <c r="D47" s="343">
        <f t="shared" si="18"/>
        <v>5800</v>
      </c>
      <c r="E47" s="344">
        <f t="shared" si="18"/>
        <v>157779</v>
      </c>
      <c r="F47" s="345"/>
      <c r="G47" s="346"/>
      <c r="H47" s="347"/>
      <c r="I47" s="342">
        <f>SUM(I33:I46)</f>
        <v>151979</v>
      </c>
      <c r="J47" s="346">
        <f>SUM(J33:J46)</f>
        <v>5800</v>
      </c>
      <c r="K47" s="347">
        <f>SUM(K33:K46)</f>
        <v>157779</v>
      </c>
      <c r="M47" s="4"/>
    </row>
    <row r="48" spans="1:13" ht="13.5" customHeight="1" x14ac:dyDescent="0.2">
      <c r="A48" s="173" t="s">
        <v>161</v>
      </c>
      <c r="B48" s="149" t="s">
        <v>162</v>
      </c>
      <c r="C48" s="192"/>
      <c r="D48" s="61"/>
      <c r="E48" s="104"/>
      <c r="F48" s="6"/>
      <c r="G48" s="61"/>
      <c r="H48" s="104"/>
      <c r="I48" s="49"/>
      <c r="J48" s="61"/>
      <c r="K48" s="104"/>
    </row>
    <row r="49" spans="1:23" ht="26.45" customHeight="1" x14ac:dyDescent="0.2">
      <c r="A49" s="174" t="s">
        <v>163</v>
      </c>
      <c r="B49" s="136" t="s">
        <v>164</v>
      </c>
      <c r="C49" s="187">
        <f>+'3.SZ.TÁBL. SEGÍTŐ SZOLGÁLAT'!AD58</f>
        <v>12520</v>
      </c>
      <c r="D49" s="735"/>
      <c r="E49" s="736">
        <f>+'3.SZ.TÁBL. SEGÍTŐ SZOLGÁLAT'!AF58</f>
        <v>12520</v>
      </c>
      <c r="F49" s="7"/>
      <c r="G49" s="117"/>
      <c r="H49" s="5"/>
      <c r="I49" s="51">
        <f t="shared" ref="I49:K50" si="19">+C49+F49</f>
        <v>12520</v>
      </c>
      <c r="J49" s="117"/>
      <c r="K49" s="5">
        <f t="shared" si="19"/>
        <v>12520</v>
      </c>
    </row>
    <row r="50" spans="1:23" ht="13.5" customHeight="1" x14ac:dyDescent="0.2">
      <c r="A50" s="175" t="s">
        <v>165</v>
      </c>
      <c r="B50" s="150" t="s">
        <v>166</v>
      </c>
      <c r="C50" s="199">
        <f>+'3.SZ.TÁBL. SEGÍTŐ SZOLGÁLAT'!AD59</f>
        <v>200</v>
      </c>
      <c r="D50" s="58"/>
      <c r="E50" s="26">
        <f>+'3.SZ.TÁBL. SEGÍTŐ SZOLGÁLAT'!AF59</f>
        <v>200</v>
      </c>
      <c r="F50" s="144"/>
      <c r="G50" s="162"/>
      <c r="H50" s="163"/>
      <c r="I50" s="52">
        <f t="shared" si="19"/>
        <v>200</v>
      </c>
      <c r="J50" s="159"/>
      <c r="K50" s="146">
        <f t="shared" si="19"/>
        <v>200</v>
      </c>
      <c r="L50" s="2"/>
      <c r="N50" s="2"/>
      <c r="O50" s="2"/>
      <c r="P50" s="2"/>
      <c r="Q50" s="2"/>
      <c r="S50" s="2"/>
      <c r="T50" s="2"/>
      <c r="U50" s="2"/>
      <c r="V50" s="2"/>
      <c r="W50" s="2"/>
    </row>
    <row r="51" spans="1:23" s="3" customFormat="1" ht="13.5" customHeight="1" x14ac:dyDescent="0.2">
      <c r="A51" s="176" t="s">
        <v>121</v>
      </c>
      <c r="B51" s="151" t="s">
        <v>82</v>
      </c>
      <c r="C51" s="241">
        <f t="shared" ref="C51:E51" si="20">SUM(C48:C50)</f>
        <v>12720</v>
      </c>
      <c r="D51" s="343">
        <f t="shared" si="20"/>
        <v>0</v>
      </c>
      <c r="E51" s="344">
        <f t="shared" si="20"/>
        <v>12720</v>
      </c>
      <c r="F51" s="241">
        <f t="shared" ref="F51:G51" si="21">SUM(F48:F50)</f>
        <v>0</v>
      </c>
      <c r="G51" s="348">
        <f t="shared" si="21"/>
        <v>0</v>
      </c>
      <c r="H51" s="349">
        <f t="shared" ref="H51" si="22">SUM(H48:H50)</f>
        <v>0</v>
      </c>
      <c r="I51" s="342">
        <f>SUM(I48:I50)</f>
        <v>12720</v>
      </c>
      <c r="J51" s="346">
        <f>SUM(J48:J50)</f>
        <v>0</v>
      </c>
      <c r="K51" s="347">
        <f>SUM(K48:K50)</f>
        <v>12720</v>
      </c>
      <c r="L51" s="4"/>
      <c r="M51" s="4"/>
      <c r="N51" s="4"/>
      <c r="O51" s="4"/>
      <c r="P51" s="4"/>
      <c r="Q51" s="4"/>
      <c r="S51" s="4"/>
      <c r="T51" s="4"/>
      <c r="U51" s="4"/>
      <c r="V51" s="4"/>
      <c r="W51" s="4"/>
    </row>
    <row r="52" spans="1:23" s="3" customFormat="1" ht="13.5" customHeight="1" x14ac:dyDescent="0.2">
      <c r="A52" s="176" t="s">
        <v>122</v>
      </c>
      <c r="B52" s="151" t="s">
        <v>83</v>
      </c>
      <c r="C52" s="241">
        <f t="shared" ref="C52:K52" si="23">+C47+C51</f>
        <v>164699</v>
      </c>
      <c r="D52" s="343">
        <f t="shared" si="23"/>
        <v>5800</v>
      </c>
      <c r="E52" s="344">
        <f t="shared" si="23"/>
        <v>170499</v>
      </c>
      <c r="F52" s="241">
        <f t="shared" si="23"/>
        <v>0</v>
      </c>
      <c r="G52" s="346">
        <f t="shared" si="23"/>
        <v>0</v>
      </c>
      <c r="H52" s="347">
        <f t="shared" si="23"/>
        <v>0</v>
      </c>
      <c r="I52" s="342">
        <f t="shared" si="23"/>
        <v>164699</v>
      </c>
      <c r="J52" s="346">
        <f t="shared" si="23"/>
        <v>5800</v>
      </c>
      <c r="K52" s="347">
        <f t="shared" si="23"/>
        <v>170499</v>
      </c>
      <c r="L52" s="4"/>
      <c r="M52" s="4"/>
      <c r="N52" s="4"/>
      <c r="O52" s="4"/>
      <c r="P52" s="4"/>
      <c r="Q52" s="4"/>
      <c r="S52" s="4"/>
      <c r="T52" s="4"/>
      <c r="U52" s="4"/>
      <c r="V52" s="4"/>
      <c r="W52" s="4"/>
    </row>
    <row r="53" spans="1:23" s="3" customFormat="1" ht="13.5" customHeight="1" x14ac:dyDescent="0.2">
      <c r="A53" s="176" t="s">
        <v>123</v>
      </c>
      <c r="B53" s="151" t="s">
        <v>84</v>
      </c>
      <c r="C53" s="241">
        <f t="shared" ref="C53:K53" si="24">+SUM(C54:C58)</f>
        <v>26194</v>
      </c>
      <c r="D53" s="343">
        <f t="shared" si="24"/>
        <v>713</v>
      </c>
      <c r="E53" s="344">
        <f t="shared" si="24"/>
        <v>26907</v>
      </c>
      <c r="F53" s="241">
        <f t="shared" si="24"/>
        <v>0</v>
      </c>
      <c r="G53" s="346">
        <f t="shared" si="24"/>
        <v>0</v>
      </c>
      <c r="H53" s="347">
        <f t="shared" si="24"/>
        <v>0</v>
      </c>
      <c r="I53" s="342">
        <f t="shared" si="24"/>
        <v>26194</v>
      </c>
      <c r="J53" s="346">
        <f t="shared" si="24"/>
        <v>713</v>
      </c>
      <c r="K53" s="347">
        <f t="shared" si="24"/>
        <v>26907</v>
      </c>
      <c r="M53" s="4"/>
    </row>
    <row r="54" spans="1:23" s="240" customFormat="1" ht="13.5" customHeight="1" x14ac:dyDescent="0.2">
      <c r="A54" s="177" t="s">
        <v>123</v>
      </c>
      <c r="B54" s="164" t="s">
        <v>224</v>
      </c>
      <c r="C54" s="249">
        <f>+'3.SZ.TÁBL. SEGÍTŐ SZOLGÁLAT'!AD63</f>
        <v>21060</v>
      </c>
      <c r="D54" s="330">
        <f>+'3.SZ.TÁBL. SEGÍTŐ SZOLGÁLAT'!AE63</f>
        <v>713</v>
      </c>
      <c r="E54" s="331">
        <f>+'3.SZ.TÁBL. SEGÍTŐ SZOLGÁLAT'!AF63</f>
        <v>21773</v>
      </c>
      <c r="F54" s="332"/>
      <c r="G54" s="333"/>
      <c r="H54" s="334"/>
      <c r="I54" s="322">
        <f t="shared" ref="I54:K60" si="25">+C54+F54</f>
        <v>21060</v>
      </c>
      <c r="J54" s="333">
        <f>+D54+G54</f>
        <v>713</v>
      </c>
      <c r="K54" s="334">
        <f t="shared" si="25"/>
        <v>21773</v>
      </c>
      <c r="M54" s="323"/>
    </row>
    <row r="55" spans="1:23" s="240" customFormat="1" ht="13.5" customHeight="1" x14ac:dyDescent="0.2">
      <c r="A55" s="178" t="s">
        <v>123</v>
      </c>
      <c r="B55" s="138" t="s">
        <v>225</v>
      </c>
      <c r="C55" s="231">
        <f>+'3.SZ.TÁBL. SEGÍTŐ SZOLGÁLAT'!AD64</f>
        <v>4788</v>
      </c>
      <c r="D55" s="320"/>
      <c r="E55" s="321">
        <f>+'3.SZ.TÁBL. SEGÍTŐ SZOLGÁLAT'!AF64</f>
        <v>4788</v>
      </c>
      <c r="F55" s="335"/>
      <c r="G55" s="336"/>
      <c r="H55" s="337"/>
      <c r="I55" s="319">
        <f t="shared" si="25"/>
        <v>4788</v>
      </c>
      <c r="J55" s="336"/>
      <c r="K55" s="337">
        <f t="shared" si="25"/>
        <v>4788</v>
      </c>
      <c r="M55" s="323"/>
    </row>
    <row r="56" spans="1:23" s="240" customFormat="1" ht="13.5" customHeight="1" x14ac:dyDescent="0.2">
      <c r="A56" s="178" t="s">
        <v>123</v>
      </c>
      <c r="B56" s="138" t="s">
        <v>226</v>
      </c>
      <c r="C56" s="231"/>
      <c r="D56" s="320"/>
      <c r="E56" s="321"/>
      <c r="F56" s="335"/>
      <c r="G56" s="336"/>
      <c r="H56" s="337"/>
      <c r="I56" s="319"/>
      <c r="J56" s="336"/>
      <c r="K56" s="337"/>
      <c r="M56" s="323"/>
    </row>
    <row r="57" spans="1:23" s="240" customFormat="1" ht="13.5" customHeight="1" x14ac:dyDescent="0.2">
      <c r="A57" s="178" t="s">
        <v>123</v>
      </c>
      <c r="B57" s="138" t="s">
        <v>288</v>
      </c>
      <c r="C57" s="231"/>
      <c r="D57" s="320"/>
      <c r="E57" s="321"/>
      <c r="F57" s="335"/>
      <c r="G57" s="336"/>
      <c r="H57" s="337"/>
      <c r="I57" s="319"/>
      <c r="J57" s="336"/>
      <c r="K57" s="337"/>
      <c r="M57" s="323"/>
    </row>
    <row r="58" spans="1:23" s="240" customFormat="1" ht="13.5" customHeight="1" x14ac:dyDescent="0.2">
      <c r="A58" s="178" t="s">
        <v>123</v>
      </c>
      <c r="B58" s="138" t="s">
        <v>227</v>
      </c>
      <c r="C58" s="231">
        <f>+'3.SZ.TÁBL. SEGÍTŐ SZOLGÁLAT'!AD67</f>
        <v>346</v>
      </c>
      <c r="D58" s="320"/>
      <c r="E58" s="321">
        <f>+'3.SZ.TÁBL. SEGÍTŐ SZOLGÁLAT'!AF67</f>
        <v>346</v>
      </c>
      <c r="F58" s="335"/>
      <c r="G58" s="336"/>
      <c r="H58" s="337"/>
      <c r="I58" s="319">
        <f t="shared" si="25"/>
        <v>346</v>
      </c>
      <c r="J58" s="336"/>
      <c r="K58" s="337">
        <f t="shared" si="25"/>
        <v>346</v>
      </c>
      <c r="M58" s="323"/>
    </row>
    <row r="59" spans="1:23" ht="13.5" customHeight="1" x14ac:dyDescent="0.2">
      <c r="A59" s="174" t="s">
        <v>167</v>
      </c>
      <c r="B59" s="136" t="s">
        <v>168</v>
      </c>
      <c r="C59" s="192">
        <f>+'3.SZ.TÁBL. SEGÍTŐ SZOLGÁLAT'!AD68</f>
        <v>4340</v>
      </c>
      <c r="D59" s="57">
        <f>+'3.SZ.TÁBL. SEGÍTŐ SZOLGÁLAT'!AE68</f>
        <v>-205</v>
      </c>
      <c r="E59" s="25">
        <f>+'3.SZ.TÁBL. SEGÍTŐ SZOLGÁLAT'!AF68</f>
        <v>4135</v>
      </c>
      <c r="F59" s="7"/>
      <c r="G59" s="117"/>
      <c r="H59" s="5"/>
      <c r="I59" s="51">
        <f t="shared" si="25"/>
        <v>4340</v>
      </c>
      <c r="J59" s="117">
        <f>D59+G59</f>
        <v>-205</v>
      </c>
      <c r="K59" s="5">
        <f t="shared" si="25"/>
        <v>4135</v>
      </c>
    </row>
    <row r="60" spans="1:23" ht="13.5" customHeight="1" x14ac:dyDescent="0.2">
      <c r="A60" s="174" t="s">
        <v>169</v>
      </c>
      <c r="B60" s="136" t="s">
        <v>170</v>
      </c>
      <c r="C60" s="187">
        <f>+'3.SZ.TÁBL. SEGÍTŐ SZOLGÁLAT'!AD69</f>
        <v>9468</v>
      </c>
      <c r="D60" s="57">
        <f>+'3.SZ.TÁBL. SEGÍTŐ SZOLGÁLAT'!AE69</f>
        <v>47</v>
      </c>
      <c r="E60" s="25">
        <f>+'3.SZ.TÁBL. SEGÍTŐ SZOLGÁLAT'!AF69</f>
        <v>9515</v>
      </c>
      <c r="F60" s="7"/>
      <c r="G60" s="117"/>
      <c r="H60" s="5">
        <f>SUM(F60:G60)</f>
        <v>0</v>
      </c>
      <c r="I60" s="51">
        <f t="shared" si="25"/>
        <v>9468</v>
      </c>
      <c r="J60" s="117">
        <f>+D60+G60</f>
        <v>47</v>
      </c>
      <c r="K60" s="5">
        <f t="shared" si="25"/>
        <v>9515</v>
      </c>
    </row>
    <row r="61" spans="1:23" ht="13.5" customHeight="1" x14ac:dyDescent="0.2">
      <c r="A61" s="175" t="s">
        <v>171</v>
      </c>
      <c r="B61" s="150" t="s">
        <v>172</v>
      </c>
      <c r="C61" s="199"/>
      <c r="D61" s="58"/>
      <c r="E61" s="26"/>
      <c r="F61" s="144"/>
      <c r="G61" s="159"/>
      <c r="H61" s="146"/>
      <c r="I61" s="52"/>
      <c r="J61" s="159"/>
      <c r="K61" s="146"/>
    </row>
    <row r="62" spans="1:23" s="3" customFormat="1" ht="13.5" customHeight="1" x14ac:dyDescent="0.2">
      <c r="A62" s="176" t="s">
        <v>124</v>
      </c>
      <c r="B62" s="151" t="s">
        <v>85</v>
      </c>
      <c r="C62" s="241">
        <f t="shared" ref="C62:H62" si="26">SUM(C59:C61)</f>
        <v>13808</v>
      </c>
      <c r="D62" s="348">
        <f t="shared" si="26"/>
        <v>-158</v>
      </c>
      <c r="E62" s="349">
        <f t="shared" si="26"/>
        <v>13650</v>
      </c>
      <c r="F62" s="241">
        <f t="shared" si="26"/>
        <v>0</v>
      </c>
      <c r="G62" s="346">
        <f t="shared" si="26"/>
        <v>0</v>
      </c>
      <c r="H62" s="347">
        <f t="shared" si="26"/>
        <v>0</v>
      </c>
      <c r="I62" s="342">
        <f>+SUM(I59:I61)</f>
        <v>13808</v>
      </c>
      <c r="J62" s="346">
        <f>+SUM(J59:J61)</f>
        <v>-158</v>
      </c>
      <c r="K62" s="347">
        <f>+SUM(K59:K61)</f>
        <v>13650</v>
      </c>
      <c r="M62" s="4"/>
    </row>
    <row r="63" spans="1:23" ht="13.5" customHeight="1" x14ac:dyDescent="0.2">
      <c r="A63" s="173" t="s">
        <v>173</v>
      </c>
      <c r="B63" s="149" t="s">
        <v>174</v>
      </c>
      <c r="C63" s="192">
        <f>+'3.SZ.TÁBL. SEGÍTŐ SZOLGÁLAT'!AD72</f>
        <v>1231</v>
      </c>
      <c r="D63" s="165">
        <f>+'3.SZ.TÁBL. SEGÍTŐ SZOLGÁLAT'!AE72</f>
        <v>2</v>
      </c>
      <c r="E63" s="166">
        <f>+'3.SZ.TÁBL. SEGÍTŐ SZOLGÁLAT'!AF72</f>
        <v>1233</v>
      </c>
      <c r="F63" s="6"/>
      <c r="G63" s="59"/>
      <c r="H63" s="60"/>
      <c r="I63" s="49">
        <f t="shared" ref="I63:K64" si="27">+C63+F63</f>
        <v>1231</v>
      </c>
      <c r="J63" s="59">
        <f t="shared" ref="J63:J64" si="28">+D63+G63</f>
        <v>2</v>
      </c>
      <c r="K63" s="60">
        <f t="shared" si="27"/>
        <v>1233</v>
      </c>
    </row>
    <row r="64" spans="1:23" ht="13.5" customHeight="1" x14ac:dyDescent="0.2">
      <c r="A64" s="175" t="s">
        <v>175</v>
      </c>
      <c r="B64" s="150" t="s">
        <v>176</v>
      </c>
      <c r="C64" s="199">
        <f>+'3.SZ.TÁBL. SEGÍTŐ SZOLGÁLAT'!AD73</f>
        <v>393</v>
      </c>
      <c r="D64" s="162">
        <f>+'3.SZ.TÁBL. SEGÍTŐ SZOLGÁLAT'!AE73</f>
        <v>-2</v>
      </c>
      <c r="E64" s="163">
        <f>+'3.SZ.TÁBL. SEGÍTŐ SZOLGÁLAT'!AF73</f>
        <v>391</v>
      </c>
      <c r="F64" s="144"/>
      <c r="G64" s="159"/>
      <c r="H64" s="146"/>
      <c r="I64" s="52">
        <f t="shared" si="27"/>
        <v>393</v>
      </c>
      <c r="J64" s="159">
        <f t="shared" si="28"/>
        <v>-2</v>
      </c>
      <c r="K64" s="146">
        <f t="shared" si="27"/>
        <v>391</v>
      </c>
    </row>
    <row r="65" spans="1:13" s="3" customFormat="1" ht="13.5" customHeight="1" x14ac:dyDescent="0.2">
      <c r="A65" s="176" t="s">
        <v>125</v>
      </c>
      <c r="B65" s="151" t="s">
        <v>86</v>
      </c>
      <c r="C65" s="241">
        <f t="shared" ref="C65:H65" si="29">SUM(C63:C64)</f>
        <v>1624</v>
      </c>
      <c r="D65" s="348">
        <f t="shared" si="29"/>
        <v>0</v>
      </c>
      <c r="E65" s="349">
        <f t="shared" si="29"/>
        <v>1624</v>
      </c>
      <c r="F65" s="241">
        <f t="shared" si="29"/>
        <v>0</v>
      </c>
      <c r="G65" s="346">
        <f t="shared" si="29"/>
        <v>0</v>
      </c>
      <c r="H65" s="347">
        <f t="shared" si="29"/>
        <v>0</v>
      </c>
      <c r="I65" s="342">
        <f>+SUM(I63:I64)</f>
        <v>1624</v>
      </c>
      <c r="J65" s="346">
        <f>+SUM(J63:J64)</f>
        <v>0</v>
      </c>
      <c r="K65" s="347">
        <f>+SUM(K63:K64)</f>
        <v>1624</v>
      </c>
      <c r="M65" s="4"/>
    </row>
    <row r="66" spans="1:13" ht="13.5" customHeight="1" x14ac:dyDescent="0.2">
      <c r="A66" s="173" t="s">
        <v>177</v>
      </c>
      <c r="B66" s="149" t="s">
        <v>178</v>
      </c>
      <c r="C66" s="223">
        <f>C67+C68+C69</f>
        <v>2620</v>
      </c>
      <c r="D66" s="221">
        <f>D67+D68+D69</f>
        <v>0</v>
      </c>
      <c r="E66" s="224">
        <f t="shared" ref="E66" si="30">E67+E68+E69</f>
        <v>2620</v>
      </c>
      <c r="F66" s="6"/>
      <c r="G66" s="59"/>
      <c r="H66" s="770"/>
      <c r="I66" s="771">
        <f>I67+I68+I69</f>
        <v>2620</v>
      </c>
      <c r="J66" s="769">
        <f>+D66+G66</f>
        <v>0</v>
      </c>
      <c r="K66" s="772">
        <f t="shared" ref="K66" si="31">K67+K68+K69</f>
        <v>2620</v>
      </c>
    </row>
    <row r="67" spans="1:13" ht="13.5" customHeight="1" x14ac:dyDescent="0.2">
      <c r="A67" s="177" t="s">
        <v>380</v>
      </c>
      <c r="B67" s="768" t="s">
        <v>384</v>
      </c>
      <c r="C67" s="192">
        <f>+'3.SZ.TÁBL. SEGÍTŐ SZOLGÁLAT'!AD76</f>
        <v>1060</v>
      </c>
      <c r="D67" s="165">
        <f>+'3.SZ.TÁBL. SEGÍTŐ SZOLGÁLAT'!AE76</f>
        <v>0</v>
      </c>
      <c r="E67" s="166">
        <f>+'3.SZ.TÁBL. SEGÍTŐ SZOLGÁLAT'!AF76</f>
        <v>1060</v>
      </c>
      <c r="F67" s="6"/>
      <c r="G67" s="59"/>
      <c r="H67" s="60"/>
      <c r="I67" s="49">
        <f>+C67+F67</f>
        <v>1060</v>
      </c>
      <c r="J67" s="59">
        <f>+D67+G67</f>
        <v>0</v>
      </c>
      <c r="K67" s="60">
        <f t="shared" ref="K67:K77" si="32">+E67+H67</f>
        <v>1060</v>
      </c>
    </row>
    <row r="68" spans="1:13" ht="13.5" customHeight="1" x14ac:dyDescent="0.2">
      <c r="A68" s="177" t="s">
        <v>381</v>
      </c>
      <c r="B68" s="768" t="s">
        <v>383</v>
      </c>
      <c r="C68" s="192">
        <f>+'3.SZ.TÁBL. SEGÍTŐ SZOLGÁLAT'!AD77</f>
        <v>1465</v>
      </c>
      <c r="D68" s="165"/>
      <c r="E68" s="166">
        <f>+'3.SZ.TÁBL. SEGÍTŐ SZOLGÁLAT'!AF77</f>
        <v>1465</v>
      </c>
      <c r="F68" s="6"/>
      <c r="G68" s="59"/>
      <c r="H68" s="60"/>
      <c r="I68" s="49">
        <f t="shared" ref="I68" si="33">+C68+F68</f>
        <v>1465</v>
      </c>
      <c r="J68" s="59"/>
      <c r="K68" s="60">
        <f t="shared" si="32"/>
        <v>1465</v>
      </c>
    </row>
    <row r="69" spans="1:13" ht="13.5" customHeight="1" x14ac:dyDescent="0.2">
      <c r="A69" s="177" t="s">
        <v>382</v>
      </c>
      <c r="B69" s="768" t="s">
        <v>385</v>
      </c>
      <c r="C69" s="192">
        <f>+'3.SZ.TÁBL. SEGÍTŐ SZOLGÁLAT'!AD78</f>
        <v>95</v>
      </c>
      <c r="D69" s="165"/>
      <c r="E69" s="166">
        <f>+'3.SZ.TÁBL. SEGÍTŐ SZOLGÁLAT'!AF78</f>
        <v>95</v>
      </c>
      <c r="F69" s="6"/>
      <c r="G69" s="59"/>
      <c r="H69" s="60"/>
      <c r="I69" s="49">
        <f>+C69+F69</f>
        <v>95</v>
      </c>
      <c r="J69" s="59"/>
      <c r="K69" s="60">
        <f t="shared" si="32"/>
        <v>95</v>
      </c>
    </row>
    <row r="70" spans="1:13" ht="13.5" customHeight="1" x14ac:dyDescent="0.2">
      <c r="A70" s="174" t="s">
        <v>179</v>
      </c>
      <c r="B70" s="136" t="s">
        <v>3</v>
      </c>
      <c r="C70" s="187">
        <f>+'3.SZ.TÁBL. SEGÍTŐ SZOLGÁLAT'!AD79</f>
        <v>11066</v>
      </c>
      <c r="D70" s="137">
        <f>+'3.SZ.TÁBL. SEGÍTŐ SZOLGÁLAT'!AE79</f>
        <v>0</v>
      </c>
      <c r="E70" s="158">
        <f>+'3.SZ.TÁBL. SEGÍTŐ SZOLGÁLAT'!AF79</f>
        <v>11066</v>
      </c>
      <c r="F70" s="7"/>
      <c r="G70" s="117"/>
      <c r="H70" s="5"/>
      <c r="I70" s="51">
        <f t="shared" ref="I70:I77" si="34">+C70+F70</f>
        <v>11066</v>
      </c>
      <c r="J70" s="117">
        <f>+D70+G70</f>
        <v>0</v>
      </c>
      <c r="K70" s="5">
        <f t="shared" si="32"/>
        <v>11066</v>
      </c>
    </row>
    <row r="71" spans="1:13" ht="13.5" customHeight="1" x14ac:dyDescent="0.2">
      <c r="A71" s="174" t="s">
        <v>180</v>
      </c>
      <c r="B71" s="136" t="s">
        <v>181</v>
      </c>
      <c r="C71" s="187"/>
      <c r="D71" s="137"/>
      <c r="E71" s="158"/>
      <c r="F71" s="7">
        <v>4000</v>
      </c>
      <c r="G71" s="117"/>
      <c r="H71" s="5">
        <f>SUM(F71:G71)</f>
        <v>4000</v>
      </c>
      <c r="I71" s="51">
        <f t="shared" si="34"/>
        <v>4000</v>
      </c>
      <c r="J71" s="117"/>
      <c r="K71" s="5">
        <f t="shared" si="32"/>
        <v>4000</v>
      </c>
    </row>
    <row r="72" spans="1:13" ht="13.5" customHeight="1" x14ac:dyDescent="0.2">
      <c r="A72" s="174" t="s">
        <v>182</v>
      </c>
      <c r="B72" s="136" t="s">
        <v>183</v>
      </c>
      <c r="C72" s="187">
        <f>+'3.SZ.TÁBL. SEGÍTŐ SZOLGÁLAT'!AD81</f>
        <v>7376</v>
      </c>
      <c r="D72" s="137">
        <f>+'3.SZ.TÁBL. SEGÍTŐ SZOLGÁLAT'!AE81</f>
        <v>-51</v>
      </c>
      <c r="E72" s="158">
        <f>+'3.SZ.TÁBL. SEGÍTŐ SZOLGÁLAT'!AF81</f>
        <v>7325</v>
      </c>
      <c r="F72" s="7"/>
      <c r="G72" s="117"/>
      <c r="H72" s="5"/>
      <c r="I72" s="51">
        <f t="shared" si="34"/>
        <v>7376</v>
      </c>
      <c r="J72" s="117">
        <f>+D72+G72</f>
        <v>-51</v>
      </c>
      <c r="K72" s="5">
        <f t="shared" si="32"/>
        <v>7325</v>
      </c>
    </row>
    <row r="73" spans="1:13" ht="13.5" customHeight="1" x14ac:dyDescent="0.2">
      <c r="A73" s="174" t="s">
        <v>184</v>
      </c>
      <c r="B73" s="136" t="s">
        <v>185</v>
      </c>
      <c r="C73" s="187"/>
      <c r="D73" s="137"/>
      <c r="E73" s="158"/>
      <c r="F73" s="7"/>
      <c r="G73" s="117"/>
      <c r="H73" s="5"/>
      <c r="I73" s="51"/>
      <c r="J73" s="117"/>
      <c r="K73" s="5"/>
    </row>
    <row r="74" spans="1:13" s="240" customFormat="1" ht="13.5" customHeight="1" x14ac:dyDescent="0.2">
      <c r="A74" s="178" t="s">
        <v>184</v>
      </c>
      <c r="B74" s="138" t="s">
        <v>228</v>
      </c>
      <c r="C74" s="231"/>
      <c r="D74" s="338"/>
      <c r="E74" s="339"/>
      <c r="F74" s="335"/>
      <c r="G74" s="336"/>
      <c r="H74" s="337"/>
      <c r="I74" s="319"/>
      <c r="J74" s="336"/>
      <c r="K74" s="337"/>
      <c r="M74" s="323"/>
    </row>
    <row r="75" spans="1:13" s="240" customFormat="1" ht="13.5" customHeight="1" x14ac:dyDescent="0.2">
      <c r="A75" s="178" t="s">
        <v>184</v>
      </c>
      <c r="B75" s="138" t="s">
        <v>229</v>
      </c>
      <c r="C75" s="231"/>
      <c r="D75" s="338"/>
      <c r="E75" s="339"/>
      <c r="F75" s="335"/>
      <c r="G75" s="336"/>
      <c r="H75" s="337"/>
      <c r="I75" s="319"/>
      <c r="J75" s="336"/>
      <c r="K75" s="337"/>
      <c r="M75" s="323"/>
    </row>
    <row r="76" spans="1:13" ht="13.5" customHeight="1" x14ac:dyDescent="0.2">
      <c r="A76" s="174" t="s">
        <v>186</v>
      </c>
      <c r="B76" s="136" t="s">
        <v>187</v>
      </c>
      <c r="C76" s="187">
        <f>+'3.SZ.TÁBL. SEGÍTŐ SZOLGÁLAT'!AD85</f>
        <v>2337</v>
      </c>
      <c r="D76" s="137">
        <f>+'3.SZ.TÁBL. SEGÍTŐ SZOLGÁLAT'!AE85</f>
        <v>51</v>
      </c>
      <c r="E76" s="158">
        <f>+'3.SZ.TÁBL. SEGÍTŐ SZOLGÁLAT'!AF85</f>
        <v>2388</v>
      </c>
      <c r="F76" s="7">
        <v>13324</v>
      </c>
      <c r="G76" s="117"/>
      <c r="H76" s="5">
        <f>SUM(F76:G76)</f>
        <v>13324</v>
      </c>
      <c r="I76" s="51">
        <f t="shared" si="34"/>
        <v>15661</v>
      </c>
      <c r="J76" s="117">
        <f t="shared" ref="J76:J77" si="35">+D76+G76</f>
        <v>51</v>
      </c>
      <c r="K76" s="5">
        <f t="shared" si="32"/>
        <v>15712</v>
      </c>
    </row>
    <row r="77" spans="1:13" ht="29.25" customHeight="1" x14ac:dyDescent="0.2">
      <c r="A77" s="175" t="s">
        <v>188</v>
      </c>
      <c r="B77" s="150" t="s">
        <v>377</v>
      </c>
      <c r="C77" s="144">
        <f>+'3.SZ.TÁBL. SEGÍTŐ SZOLGÁLAT'!AD86</f>
        <v>9488</v>
      </c>
      <c r="D77" s="162">
        <f>+'3.SZ.TÁBL. SEGÍTŐ SZOLGÁLAT'!AE86</f>
        <v>225</v>
      </c>
      <c r="E77" s="163">
        <f>+'3.SZ.TÁBL. SEGÍTŐ SZOLGÁLAT'!AF86</f>
        <v>9713</v>
      </c>
      <c r="F77" s="7">
        <v>656</v>
      </c>
      <c r="G77" s="159"/>
      <c r="H77" s="146">
        <f>SUM(F77:G77)</f>
        <v>656</v>
      </c>
      <c r="I77" s="52">
        <f t="shared" si="34"/>
        <v>10144</v>
      </c>
      <c r="J77" s="159">
        <f t="shared" si="35"/>
        <v>225</v>
      </c>
      <c r="K77" s="146">
        <f t="shared" si="32"/>
        <v>10369</v>
      </c>
    </row>
    <row r="78" spans="1:13" s="3" customFormat="1" ht="13.5" customHeight="1" x14ac:dyDescent="0.2">
      <c r="A78" s="176" t="s">
        <v>126</v>
      </c>
      <c r="B78" s="151" t="s">
        <v>87</v>
      </c>
      <c r="C78" s="241">
        <f>C66+C70+C72+C76+C77</f>
        <v>32887</v>
      </c>
      <c r="D78" s="773">
        <f t="shared" ref="D78:E78" si="36">D66+D70+D72+D76+D77</f>
        <v>225</v>
      </c>
      <c r="E78" s="245">
        <f t="shared" si="36"/>
        <v>33112</v>
      </c>
      <c r="F78" s="241">
        <f>F66+F70+F72+F76+F77+F71</f>
        <v>17980</v>
      </c>
      <c r="G78" s="243">
        <f t="shared" ref="G78:I78" si="37">G66+G70+G72+G76+G77+G71</f>
        <v>0</v>
      </c>
      <c r="H78" s="245">
        <f t="shared" si="37"/>
        <v>17980</v>
      </c>
      <c r="I78" s="241">
        <f t="shared" si="37"/>
        <v>50867</v>
      </c>
      <c r="J78" s="243">
        <f t="shared" ref="J78" si="38">J66+J70+J72+J76+J77+J71</f>
        <v>225</v>
      </c>
      <c r="K78" s="774">
        <f t="shared" ref="K78" si="39">K66+K70+K72+K76+K77+K71</f>
        <v>51092</v>
      </c>
      <c r="M78" s="4"/>
    </row>
    <row r="79" spans="1:13" ht="13.5" customHeight="1" x14ac:dyDescent="0.2">
      <c r="A79" s="173" t="s">
        <v>189</v>
      </c>
      <c r="B79" s="149" t="s">
        <v>190</v>
      </c>
      <c r="C79" s="192">
        <f>+'3.SZ.TÁBL. SEGÍTŐ SZOLGÁLAT'!AD88</f>
        <v>1325</v>
      </c>
      <c r="D79" s="165"/>
      <c r="E79" s="166">
        <f>+'3.SZ.TÁBL. SEGÍTŐ SZOLGÁLAT'!AF88</f>
        <v>1325</v>
      </c>
      <c r="F79" s="6"/>
      <c r="G79" s="59"/>
      <c r="H79" s="60"/>
      <c r="I79" s="49">
        <f t="shared" ref="I79:K79" si="40">+C79+F79</f>
        <v>1325</v>
      </c>
      <c r="J79" s="59"/>
      <c r="K79" s="60">
        <f t="shared" si="40"/>
        <v>1325</v>
      </c>
    </row>
    <row r="80" spans="1:13" ht="13.5" customHeight="1" x14ac:dyDescent="0.2">
      <c r="A80" s="175" t="s">
        <v>191</v>
      </c>
      <c r="B80" s="150" t="s">
        <v>192</v>
      </c>
      <c r="C80" s="199"/>
      <c r="D80" s="162"/>
      <c r="E80" s="163"/>
      <c r="F80" s="144"/>
      <c r="G80" s="159"/>
      <c r="H80" s="146"/>
      <c r="I80" s="52"/>
      <c r="J80" s="159"/>
      <c r="K80" s="146"/>
    </row>
    <row r="81" spans="1:13" s="3" customFormat="1" ht="13.5" customHeight="1" x14ac:dyDescent="0.2">
      <c r="A81" s="176" t="s">
        <v>127</v>
      </c>
      <c r="B81" s="151" t="s">
        <v>88</v>
      </c>
      <c r="C81" s="241">
        <f t="shared" ref="C81:K81" si="41">+SUM(C79:C80)</f>
        <v>1325</v>
      </c>
      <c r="D81" s="348">
        <f t="shared" si="41"/>
        <v>0</v>
      </c>
      <c r="E81" s="349">
        <f t="shared" si="41"/>
        <v>1325</v>
      </c>
      <c r="F81" s="241">
        <f t="shared" si="41"/>
        <v>0</v>
      </c>
      <c r="G81" s="346">
        <f t="shared" si="41"/>
        <v>0</v>
      </c>
      <c r="H81" s="347">
        <f t="shared" si="41"/>
        <v>0</v>
      </c>
      <c r="I81" s="342">
        <f t="shared" si="41"/>
        <v>1325</v>
      </c>
      <c r="J81" s="346">
        <f t="shared" si="41"/>
        <v>0</v>
      </c>
      <c r="K81" s="347">
        <f t="shared" si="41"/>
        <v>1325</v>
      </c>
      <c r="M81" s="4"/>
    </row>
    <row r="82" spans="1:13" ht="13.5" customHeight="1" x14ac:dyDescent="0.2">
      <c r="A82" s="173" t="s">
        <v>193</v>
      </c>
      <c r="B82" s="149" t="s">
        <v>194</v>
      </c>
      <c r="C82" s="192">
        <f>+'3.SZ.TÁBL. SEGÍTŐ SZOLGÁLAT'!AD91</f>
        <v>12224</v>
      </c>
      <c r="D82" s="165">
        <f>+'3.SZ.TÁBL. SEGÍTŐ SZOLGÁLAT'!AE91</f>
        <v>0</v>
      </c>
      <c r="E82" s="166">
        <f>+'3.SZ.TÁBL. SEGÍTŐ SZOLGÁLAT'!AF91</f>
        <v>12224</v>
      </c>
      <c r="F82" s="7">
        <v>967</v>
      </c>
      <c r="G82" s="59"/>
      <c r="H82" s="60">
        <f>SUM(F82:G82)</f>
        <v>967</v>
      </c>
      <c r="I82" s="49">
        <f t="shared" ref="I82:K86" si="42">+C82+F82</f>
        <v>13191</v>
      </c>
      <c r="J82" s="59">
        <f t="shared" si="42"/>
        <v>0</v>
      </c>
      <c r="K82" s="60">
        <f t="shared" si="42"/>
        <v>13191</v>
      </c>
    </row>
    <row r="83" spans="1:13" ht="13.5" customHeight="1" x14ac:dyDescent="0.2">
      <c r="A83" s="174" t="s">
        <v>195</v>
      </c>
      <c r="B83" s="136" t="s">
        <v>196</v>
      </c>
      <c r="C83" s="187">
        <f>+'3.SZ.TÁBL. SEGÍTŐ SZOLGÁLAT'!AD92</f>
        <v>200</v>
      </c>
      <c r="D83" s="137"/>
      <c r="E83" s="158">
        <f>+'3.SZ.TÁBL. SEGÍTŐ SZOLGÁLAT'!AF92</f>
        <v>200</v>
      </c>
      <c r="F83" s="7">
        <v>57</v>
      </c>
      <c r="G83" s="117"/>
      <c r="H83" s="5">
        <f>SUM(F83:G83)</f>
        <v>57</v>
      </c>
      <c r="I83" s="51">
        <f t="shared" si="42"/>
        <v>257</v>
      </c>
      <c r="J83" s="117">
        <f t="shared" si="42"/>
        <v>0</v>
      </c>
      <c r="K83" s="5">
        <f t="shared" si="42"/>
        <v>257</v>
      </c>
    </row>
    <row r="84" spans="1:13" ht="13.5" customHeight="1" x14ac:dyDescent="0.2">
      <c r="A84" s="174" t="s">
        <v>197</v>
      </c>
      <c r="B84" s="136" t="s">
        <v>198</v>
      </c>
      <c r="C84" s="187"/>
      <c r="D84" s="137"/>
      <c r="E84" s="158"/>
      <c r="F84" s="7"/>
      <c r="G84" s="117"/>
      <c r="H84" s="5"/>
      <c r="I84" s="51"/>
      <c r="J84" s="117"/>
      <c r="K84" s="5"/>
    </row>
    <row r="85" spans="1:13" ht="13.5" customHeight="1" x14ac:dyDescent="0.2">
      <c r="A85" s="174" t="s">
        <v>199</v>
      </c>
      <c r="B85" s="136" t="s">
        <v>200</v>
      </c>
      <c r="C85" s="187"/>
      <c r="D85" s="137"/>
      <c r="E85" s="158"/>
      <c r="F85" s="7"/>
      <c r="G85" s="117"/>
      <c r="H85" s="5"/>
      <c r="I85" s="51"/>
      <c r="J85" s="117"/>
      <c r="K85" s="5"/>
    </row>
    <row r="86" spans="1:13" ht="13.5" customHeight="1" x14ac:dyDescent="0.2">
      <c r="A86" s="175" t="s">
        <v>201</v>
      </c>
      <c r="B86" s="150" t="s">
        <v>274</v>
      </c>
      <c r="C86" s="199">
        <f>+'3.SZ.TÁBL. SEGÍTŐ SZOLGÁLAT'!AD95</f>
        <v>576</v>
      </c>
      <c r="D86" s="162">
        <f>+'3.SZ.TÁBL. SEGÍTŐ SZOLGÁLAT'!AE95</f>
        <v>6</v>
      </c>
      <c r="E86" s="163">
        <f>+'3.SZ.TÁBL. SEGÍTŐ SZOLGÁLAT'!AF95</f>
        <v>582</v>
      </c>
      <c r="F86" s="144"/>
      <c r="G86" s="159"/>
      <c r="H86" s="146">
        <f>SUM(F86:G86)</f>
        <v>0</v>
      </c>
      <c r="I86" s="52">
        <f t="shared" si="42"/>
        <v>576</v>
      </c>
      <c r="J86" s="159">
        <f t="shared" si="42"/>
        <v>6</v>
      </c>
      <c r="K86" s="146">
        <f t="shared" si="42"/>
        <v>582</v>
      </c>
    </row>
    <row r="87" spans="1:13" s="3" customFormat="1" ht="13.5" customHeight="1" x14ac:dyDescent="0.2">
      <c r="A87" s="176" t="s">
        <v>128</v>
      </c>
      <c r="B87" s="151" t="s">
        <v>89</v>
      </c>
      <c r="C87" s="241">
        <f t="shared" ref="C87:H87" si="43">SUM(C82:C86)</f>
        <v>13000</v>
      </c>
      <c r="D87" s="348">
        <f t="shared" si="43"/>
        <v>6</v>
      </c>
      <c r="E87" s="349">
        <f t="shared" si="43"/>
        <v>13006</v>
      </c>
      <c r="F87" s="241">
        <f t="shared" si="43"/>
        <v>1024</v>
      </c>
      <c r="G87" s="346">
        <f t="shared" si="43"/>
        <v>0</v>
      </c>
      <c r="H87" s="347">
        <f t="shared" si="43"/>
        <v>1024</v>
      </c>
      <c r="I87" s="342">
        <f>+SUM(I82:I86)</f>
        <v>14024</v>
      </c>
      <c r="J87" s="346">
        <f>+SUM(J82:J86)</f>
        <v>6</v>
      </c>
      <c r="K87" s="347">
        <f>+SUM(K82:K86)</f>
        <v>14030</v>
      </c>
      <c r="M87" s="4"/>
    </row>
    <row r="88" spans="1:13" s="3" customFormat="1" ht="13.5" customHeight="1" x14ac:dyDescent="0.2">
      <c r="A88" s="176" t="s">
        <v>129</v>
      </c>
      <c r="B88" s="151" t="s">
        <v>90</v>
      </c>
      <c r="C88" s="241">
        <f t="shared" ref="C88:K88" si="44">+C62+C65+C78+C81+C87</f>
        <v>62644</v>
      </c>
      <c r="D88" s="348">
        <f t="shared" si="44"/>
        <v>73</v>
      </c>
      <c r="E88" s="349">
        <f t="shared" si="44"/>
        <v>62717</v>
      </c>
      <c r="F88" s="241">
        <f t="shared" si="44"/>
        <v>19004</v>
      </c>
      <c r="G88" s="346">
        <f t="shared" si="44"/>
        <v>0</v>
      </c>
      <c r="H88" s="347">
        <f t="shared" si="44"/>
        <v>19004</v>
      </c>
      <c r="I88" s="342">
        <f t="shared" si="44"/>
        <v>81648</v>
      </c>
      <c r="J88" s="346">
        <f t="shared" si="44"/>
        <v>73</v>
      </c>
      <c r="K88" s="347">
        <f t="shared" si="44"/>
        <v>81721</v>
      </c>
      <c r="M88" s="4"/>
    </row>
    <row r="89" spans="1:13" ht="13.5" customHeight="1" x14ac:dyDescent="0.2">
      <c r="A89" s="173" t="s">
        <v>238</v>
      </c>
      <c r="B89" s="167" t="s">
        <v>239</v>
      </c>
      <c r="C89" s="192"/>
      <c r="D89" s="165"/>
      <c r="E89" s="166"/>
      <c r="F89" s="498">
        <f>+SUM(F90:F90)</f>
        <v>30946</v>
      </c>
      <c r="G89" s="59">
        <f>SUM(G90:G90)</f>
        <v>0</v>
      </c>
      <c r="H89" s="59">
        <f t="shared" ref="H89:H91" si="45">SUM(F89:G89)</f>
        <v>30946</v>
      </c>
      <c r="I89" s="49">
        <f>SUM(I90:I90)</f>
        <v>30946</v>
      </c>
      <c r="J89" s="49">
        <f>SUM(J90:J90)</f>
        <v>0</v>
      </c>
      <c r="K89" s="60">
        <f>SUM(K90:K90)</f>
        <v>30946</v>
      </c>
    </row>
    <row r="90" spans="1:13" s="240" customFormat="1" x14ac:dyDescent="0.2">
      <c r="A90" s="179" t="s">
        <v>238</v>
      </c>
      <c r="B90" s="168" t="s">
        <v>275</v>
      </c>
      <c r="C90" s="192"/>
      <c r="D90" s="165"/>
      <c r="E90" s="166"/>
      <c r="F90" s="7">
        <v>30946</v>
      </c>
      <c r="G90" s="328"/>
      <c r="H90" s="329">
        <f t="shared" si="45"/>
        <v>30946</v>
      </c>
      <c r="I90" s="324">
        <f t="shared" ref="I90:K90" si="46">+C90+F90</f>
        <v>30946</v>
      </c>
      <c r="J90" s="328">
        <f t="shared" si="46"/>
        <v>0</v>
      </c>
      <c r="K90" s="329">
        <f t="shared" si="46"/>
        <v>30946</v>
      </c>
      <c r="M90" s="323"/>
    </row>
    <row r="91" spans="1:13" s="240" customFormat="1" ht="25.5" x14ac:dyDescent="0.2">
      <c r="A91" s="632" t="s">
        <v>240</v>
      </c>
      <c r="B91" s="633" t="s">
        <v>376</v>
      </c>
      <c r="C91" s="242"/>
      <c r="D91" s="340"/>
      <c r="E91" s="341"/>
      <c r="F91" s="7">
        <v>2654</v>
      </c>
      <c r="G91" s="328"/>
      <c r="H91" s="146">
        <f t="shared" si="45"/>
        <v>2654</v>
      </c>
      <c r="I91" s="52">
        <f t="shared" ref="I91" si="47">+C91+F91</f>
        <v>2654</v>
      </c>
      <c r="J91" s="159"/>
      <c r="K91" s="146">
        <f t="shared" ref="K91" si="48">+E91+H91</f>
        <v>2654</v>
      </c>
      <c r="M91" s="323"/>
    </row>
    <row r="92" spans="1:13" ht="13.5" customHeight="1" x14ac:dyDescent="0.2">
      <c r="A92" s="366" t="s">
        <v>281</v>
      </c>
      <c r="B92" s="367" t="s">
        <v>241</v>
      </c>
      <c r="C92" s="187"/>
      <c r="D92" s="137"/>
      <c r="E92" s="158"/>
      <c r="F92" s="187">
        <f t="shared" ref="F92:K92" si="49">+SUM(F93:F95)</f>
        <v>55294</v>
      </c>
      <c r="G92" s="117">
        <f t="shared" si="49"/>
        <v>0</v>
      </c>
      <c r="H92" s="5">
        <f t="shared" si="49"/>
        <v>55294</v>
      </c>
      <c r="I92" s="187">
        <f t="shared" si="49"/>
        <v>55294</v>
      </c>
      <c r="J92" s="187">
        <f t="shared" si="49"/>
        <v>0</v>
      </c>
      <c r="K92" s="5">
        <f t="shared" si="49"/>
        <v>55294</v>
      </c>
    </row>
    <row r="93" spans="1:13" s="240" customFormat="1" ht="13.5" customHeight="1" x14ac:dyDescent="0.2">
      <c r="A93" s="368"/>
      <c r="B93" s="688" t="s">
        <v>318</v>
      </c>
      <c r="C93" s="231"/>
      <c r="D93" s="338"/>
      <c r="E93" s="339"/>
      <c r="F93" s="7">
        <v>9800</v>
      </c>
      <c r="G93" s="336"/>
      <c r="H93" s="337">
        <f>SUM(F93:G93)</f>
        <v>9800</v>
      </c>
      <c r="I93" s="324">
        <f>+C93+F93</f>
        <v>9800</v>
      </c>
      <c r="J93" s="336">
        <f t="shared" ref="J93:J95" si="50">+D93+G93</f>
        <v>0</v>
      </c>
      <c r="K93" s="337">
        <f t="shared" ref="K93" si="51">+E93+H93</f>
        <v>9800</v>
      </c>
      <c r="M93" s="323"/>
    </row>
    <row r="94" spans="1:13" s="240" customFormat="1" ht="13.5" customHeight="1" x14ac:dyDescent="0.2">
      <c r="A94" s="179"/>
      <c r="B94" s="688" t="s">
        <v>360</v>
      </c>
      <c r="C94" s="242"/>
      <c r="D94" s="340"/>
      <c r="E94" s="341"/>
      <c r="F94" s="144">
        <v>35056</v>
      </c>
      <c r="G94" s="328"/>
      <c r="H94" s="337">
        <f t="shared" ref="H94:H95" si="52">SUM(F94:G94)</f>
        <v>35056</v>
      </c>
      <c r="I94" s="324">
        <f t="shared" ref="I94:I95" si="53">+C94+F94</f>
        <v>35056</v>
      </c>
      <c r="J94" s="336">
        <f t="shared" si="50"/>
        <v>0</v>
      </c>
      <c r="K94" s="337">
        <f t="shared" ref="K94:K95" si="54">+E94+H94</f>
        <v>35056</v>
      </c>
      <c r="M94" s="323"/>
    </row>
    <row r="95" spans="1:13" s="240" customFormat="1" ht="13.5" customHeight="1" x14ac:dyDescent="0.2">
      <c r="A95" s="179"/>
      <c r="B95" s="688" t="s">
        <v>257</v>
      </c>
      <c r="C95" s="242"/>
      <c r="D95" s="340"/>
      <c r="E95" s="341"/>
      <c r="F95" s="144">
        <v>10438</v>
      </c>
      <c r="G95" s="328"/>
      <c r="H95" s="337">
        <f t="shared" si="52"/>
        <v>10438</v>
      </c>
      <c r="I95" s="324">
        <f t="shared" si="53"/>
        <v>10438</v>
      </c>
      <c r="J95" s="336">
        <f t="shared" si="50"/>
        <v>0</v>
      </c>
      <c r="K95" s="337">
        <f t="shared" si="54"/>
        <v>10438</v>
      </c>
      <c r="M95" s="323"/>
    </row>
    <row r="96" spans="1:13" s="3" customFormat="1" ht="13.5" customHeight="1" x14ac:dyDescent="0.2">
      <c r="A96" s="176" t="s">
        <v>130</v>
      </c>
      <c r="B96" s="151" t="s">
        <v>91</v>
      </c>
      <c r="C96" s="241">
        <f>+C89+C92</f>
        <v>0</v>
      </c>
      <c r="D96" s="243">
        <f>+D89+D92</f>
        <v>0</v>
      </c>
      <c r="E96" s="244">
        <f>+E89+E92</f>
        <v>0</v>
      </c>
      <c r="F96" s="634">
        <f t="shared" ref="F96:K96" si="55">+F89+F92+F91</f>
        <v>88894</v>
      </c>
      <c r="G96" s="243">
        <f t="shared" si="55"/>
        <v>0</v>
      </c>
      <c r="H96" s="245">
        <f t="shared" si="55"/>
        <v>88894</v>
      </c>
      <c r="I96" s="634">
        <f t="shared" si="55"/>
        <v>88894</v>
      </c>
      <c r="J96" s="243">
        <f t="shared" si="55"/>
        <v>0</v>
      </c>
      <c r="K96" s="245">
        <f t="shared" si="55"/>
        <v>88894</v>
      </c>
      <c r="M96" s="4"/>
    </row>
    <row r="97" spans="1:13" ht="13.5" customHeight="1" x14ac:dyDescent="0.2">
      <c r="A97" s="173" t="s">
        <v>202</v>
      </c>
      <c r="B97" s="149" t="s">
        <v>203</v>
      </c>
      <c r="C97" s="192"/>
      <c r="D97" s="165"/>
      <c r="E97" s="166"/>
      <c r="F97" s="6"/>
      <c r="G97" s="59"/>
      <c r="H97" s="60"/>
      <c r="I97" s="49"/>
      <c r="J97" s="59"/>
      <c r="K97" s="60"/>
    </row>
    <row r="98" spans="1:13" ht="13.5" customHeight="1" x14ac:dyDescent="0.2">
      <c r="A98" s="174" t="s">
        <v>204</v>
      </c>
      <c r="B98" s="136" t="s">
        <v>205</v>
      </c>
      <c r="C98" s="187"/>
      <c r="D98" s="137"/>
      <c r="E98" s="158"/>
      <c r="F98" s="7"/>
      <c r="G98" s="117"/>
      <c r="H98" s="5"/>
      <c r="I98" s="51"/>
      <c r="J98" s="117"/>
      <c r="K98" s="5"/>
    </row>
    <row r="99" spans="1:13" ht="13.5" customHeight="1" x14ac:dyDescent="0.2">
      <c r="A99" s="174" t="s">
        <v>206</v>
      </c>
      <c r="B99" s="136" t="s">
        <v>207</v>
      </c>
      <c r="C99" s="187">
        <f>+'3.SZ.TÁBL. SEGÍTŐ SZOLGÁLAT'!AD104</f>
        <v>473</v>
      </c>
      <c r="D99" s="137"/>
      <c r="E99" s="158">
        <f>+'3.SZ.TÁBL. SEGÍTŐ SZOLGÁLAT'!AF104</f>
        <v>473</v>
      </c>
      <c r="F99" s="7"/>
      <c r="G99" s="117"/>
      <c r="H99" s="5"/>
      <c r="I99" s="51">
        <f t="shared" ref="I99:K105" si="56">+C99+F99</f>
        <v>473</v>
      </c>
      <c r="J99" s="117"/>
      <c r="K99" s="5">
        <f t="shared" si="56"/>
        <v>473</v>
      </c>
    </row>
    <row r="100" spans="1:13" ht="13.5" customHeight="1" x14ac:dyDescent="0.2">
      <c r="A100" s="174" t="s">
        <v>208</v>
      </c>
      <c r="B100" s="136" t="s">
        <v>209</v>
      </c>
      <c r="C100" s="187">
        <f>+'3.SZ.TÁBL. SEGÍTŐ SZOLGÁLAT'!AD105</f>
        <v>197</v>
      </c>
      <c r="D100" s="137">
        <f>+'3.SZ.TÁBL. SEGÍTŐ SZOLGÁLAT'!AE105</f>
        <v>124</v>
      </c>
      <c r="E100" s="158">
        <f>+'3.SZ.TÁBL. SEGÍTŐ SZOLGÁLAT'!AF105</f>
        <v>321</v>
      </c>
      <c r="F100" s="7"/>
      <c r="G100" s="117"/>
      <c r="H100" s="5">
        <f>SUM(F100:G100)</f>
        <v>0</v>
      </c>
      <c r="I100" s="51">
        <f t="shared" si="56"/>
        <v>197</v>
      </c>
      <c r="J100" s="117">
        <f>D100+G100</f>
        <v>124</v>
      </c>
      <c r="K100" s="5">
        <f t="shared" si="56"/>
        <v>321</v>
      </c>
    </row>
    <row r="101" spans="1:13" ht="13.5" customHeight="1" x14ac:dyDescent="0.2">
      <c r="A101" s="174" t="s">
        <v>210</v>
      </c>
      <c r="B101" s="136" t="s">
        <v>211</v>
      </c>
      <c r="C101" s="187"/>
      <c r="D101" s="137"/>
      <c r="E101" s="158"/>
      <c r="F101" s="7"/>
      <c r="G101" s="117"/>
      <c r="H101" s="5"/>
      <c r="I101" s="51"/>
      <c r="J101" s="117"/>
      <c r="K101" s="5">
        <f t="shared" si="56"/>
        <v>0</v>
      </c>
    </row>
    <row r="102" spans="1:13" ht="13.5" customHeight="1" x14ac:dyDescent="0.2">
      <c r="A102" s="174" t="s">
        <v>212</v>
      </c>
      <c r="B102" s="136" t="s">
        <v>213</v>
      </c>
      <c r="C102" s="187"/>
      <c r="D102" s="137"/>
      <c r="E102" s="158"/>
      <c r="F102" s="7"/>
      <c r="G102" s="117"/>
      <c r="H102" s="5"/>
      <c r="I102" s="51"/>
      <c r="J102" s="117"/>
      <c r="K102" s="5">
        <f t="shared" si="56"/>
        <v>0</v>
      </c>
    </row>
    <row r="103" spans="1:13" ht="13.5" customHeight="1" x14ac:dyDescent="0.2">
      <c r="A103" s="175" t="s">
        <v>214</v>
      </c>
      <c r="B103" s="150" t="s">
        <v>215</v>
      </c>
      <c r="C103" s="199">
        <f>+'3.SZ.TÁBL. SEGÍTŐ SZOLGÁLAT'!AD108</f>
        <v>180</v>
      </c>
      <c r="D103" s="162">
        <f>+'3.SZ.TÁBL. SEGÍTŐ SZOLGÁLAT'!AE108</f>
        <v>34</v>
      </c>
      <c r="E103" s="163">
        <f>+'3.SZ.TÁBL. SEGÍTŐ SZOLGÁLAT'!AF108</f>
        <v>214</v>
      </c>
      <c r="F103" s="7"/>
      <c r="G103" s="159"/>
      <c r="H103" s="5">
        <f t="shared" ref="H103" si="57">SUM(F103:G103)</f>
        <v>0</v>
      </c>
      <c r="I103" s="52">
        <f t="shared" si="56"/>
        <v>180</v>
      </c>
      <c r="J103" s="159">
        <f>D103+G103</f>
        <v>34</v>
      </c>
      <c r="K103" s="146">
        <f t="shared" si="56"/>
        <v>214</v>
      </c>
    </row>
    <row r="104" spans="1:13" s="3" customFormat="1" ht="13.5" customHeight="1" x14ac:dyDescent="0.2">
      <c r="A104" s="176" t="s">
        <v>131</v>
      </c>
      <c r="B104" s="151" t="s">
        <v>53</v>
      </c>
      <c r="C104" s="241">
        <f t="shared" ref="C104:H104" si="58">SUM(C97:C103)</f>
        <v>850</v>
      </c>
      <c r="D104" s="348">
        <f t="shared" si="58"/>
        <v>158</v>
      </c>
      <c r="E104" s="349">
        <f t="shared" si="58"/>
        <v>1008</v>
      </c>
      <c r="F104" s="241">
        <f t="shared" si="58"/>
        <v>0</v>
      </c>
      <c r="G104" s="346">
        <f t="shared" si="58"/>
        <v>0</v>
      </c>
      <c r="H104" s="347">
        <f t="shared" si="58"/>
        <v>0</v>
      </c>
      <c r="I104" s="342">
        <f>+SUM(I97:I103)</f>
        <v>850</v>
      </c>
      <c r="J104" s="346">
        <f>+SUM(J97:J103)</f>
        <v>158</v>
      </c>
      <c r="K104" s="347">
        <f>+SUM(K97:K103)</f>
        <v>1008</v>
      </c>
      <c r="M104" s="4"/>
    </row>
    <row r="105" spans="1:13" ht="13.5" customHeight="1" x14ac:dyDescent="0.2">
      <c r="A105" s="173" t="s">
        <v>216</v>
      </c>
      <c r="B105" s="149" t="s">
        <v>217</v>
      </c>
      <c r="C105" s="192">
        <f>+'3.SZ.TÁBL. SEGÍTŐ SZOLGÁLAT'!AD110</f>
        <v>606</v>
      </c>
      <c r="D105" s="165">
        <f>+'3.SZ.TÁBL. SEGÍTŐ SZOLGÁLAT'!AE110</f>
        <v>0</v>
      </c>
      <c r="E105" s="166">
        <f>+'3.SZ.TÁBL. SEGÍTŐ SZOLGÁLAT'!AF110</f>
        <v>606</v>
      </c>
      <c r="F105" s="6"/>
      <c r="G105" s="59"/>
      <c r="H105" s="60"/>
      <c r="I105" s="49">
        <f t="shared" si="56"/>
        <v>606</v>
      </c>
      <c r="J105" s="59">
        <f t="shared" ref="J105:K105" si="59">+D105+G105</f>
        <v>0</v>
      </c>
      <c r="K105" s="60">
        <f t="shared" si="59"/>
        <v>606</v>
      </c>
    </row>
    <row r="106" spans="1:13" ht="13.5" customHeight="1" x14ac:dyDescent="0.2">
      <c r="A106" s="174" t="s">
        <v>218</v>
      </c>
      <c r="B106" s="136" t="s">
        <v>219</v>
      </c>
      <c r="C106" s="187"/>
      <c r="D106" s="137"/>
      <c r="E106" s="158"/>
      <c r="F106" s="7"/>
      <c r="G106" s="117"/>
      <c r="H106" s="5"/>
      <c r="I106" s="51"/>
      <c r="J106" s="117"/>
      <c r="K106" s="5"/>
    </row>
    <row r="107" spans="1:13" ht="13.5" customHeight="1" x14ac:dyDescent="0.2">
      <c r="A107" s="174" t="s">
        <v>220</v>
      </c>
      <c r="B107" s="136" t="s">
        <v>221</v>
      </c>
      <c r="C107" s="187"/>
      <c r="D107" s="137"/>
      <c r="E107" s="158"/>
      <c r="F107" s="7"/>
      <c r="G107" s="117"/>
      <c r="H107" s="5"/>
      <c r="I107" s="51"/>
      <c r="J107" s="117"/>
      <c r="K107" s="5"/>
    </row>
    <row r="108" spans="1:13" ht="13.5" customHeight="1" x14ac:dyDescent="0.2">
      <c r="A108" s="175" t="s">
        <v>222</v>
      </c>
      <c r="B108" s="150" t="s">
        <v>223</v>
      </c>
      <c r="C108" s="199">
        <f>+'3.SZ.TÁBL. SEGÍTŐ SZOLGÁLAT'!AD113</f>
        <v>164</v>
      </c>
      <c r="D108" s="162">
        <f>+'3.SZ.TÁBL. SEGÍTŐ SZOLGÁLAT'!AE113</f>
        <v>0</v>
      </c>
      <c r="E108" s="163">
        <f>+'3.SZ.TÁBL. SEGÍTŐ SZOLGÁLAT'!AF113</f>
        <v>164</v>
      </c>
      <c r="F108" s="144"/>
      <c r="G108" s="159"/>
      <c r="H108" s="146"/>
      <c r="I108" s="52">
        <f t="shared" ref="I108" si="60">+C108+F108</f>
        <v>164</v>
      </c>
      <c r="J108" s="159">
        <f t="shared" ref="J108:K108" si="61">+D108+G108</f>
        <v>0</v>
      </c>
      <c r="K108" s="146">
        <f t="shared" si="61"/>
        <v>164</v>
      </c>
    </row>
    <row r="109" spans="1:13" s="3" customFormat="1" ht="13.5" customHeight="1" x14ac:dyDescent="0.2">
      <c r="A109" s="176" t="s">
        <v>132</v>
      </c>
      <c r="B109" s="151" t="s">
        <v>92</v>
      </c>
      <c r="C109" s="241">
        <f t="shared" ref="C109:H109" si="62">SUM(C105:C108)</f>
        <v>770</v>
      </c>
      <c r="D109" s="348">
        <f t="shared" si="62"/>
        <v>0</v>
      </c>
      <c r="E109" s="349">
        <f t="shared" si="62"/>
        <v>770</v>
      </c>
      <c r="F109" s="241">
        <f t="shared" si="62"/>
        <v>0</v>
      </c>
      <c r="G109" s="346">
        <f t="shared" si="62"/>
        <v>0</v>
      </c>
      <c r="H109" s="347">
        <f t="shared" si="62"/>
        <v>0</v>
      </c>
      <c r="I109" s="342">
        <f>+SUM(I105:I108)</f>
        <v>770</v>
      </c>
      <c r="J109" s="346">
        <f>+SUM(J105:J108)</f>
        <v>0</v>
      </c>
      <c r="K109" s="347">
        <f>+SUM(K105:K108)</f>
        <v>770</v>
      </c>
      <c r="M109" s="4"/>
    </row>
    <row r="110" spans="1:13" s="3" customFormat="1" ht="13.5" customHeight="1" x14ac:dyDescent="0.2">
      <c r="A110" s="176" t="s">
        <v>133</v>
      </c>
      <c r="B110" s="151" t="s">
        <v>93</v>
      </c>
      <c r="C110" s="241">
        <f>+'3.SZ.TÁBL. SEGÍTŐ SZOLGÁLAT'!AD115</f>
        <v>0</v>
      </c>
      <c r="D110" s="348">
        <f>+'3.SZ.TÁBL. SEGÍTŐ SZOLGÁLAT'!AE115</f>
        <v>0</v>
      </c>
      <c r="E110" s="349">
        <f>+'3.SZ.TÁBL. SEGÍTŐ SZOLGÁLAT'!AF115</f>
        <v>0</v>
      </c>
      <c r="F110" s="345"/>
      <c r="G110" s="346"/>
      <c r="H110" s="347"/>
      <c r="I110" s="342">
        <f>+C110+F110</f>
        <v>0</v>
      </c>
      <c r="J110" s="346">
        <f>+D110+G110</f>
        <v>0</v>
      </c>
      <c r="K110" s="347">
        <f>+E110+H110</f>
        <v>0</v>
      </c>
      <c r="M110" s="4"/>
    </row>
    <row r="111" spans="1:13" s="3" customFormat="1" ht="13.5" customHeight="1" x14ac:dyDescent="0.2">
      <c r="A111" s="180" t="s">
        <v>134</v>
      </c>
      <c r="B111" s="151" t="s">
        <v>94</v>
      </c>
      <c r="C111" s="241">
        <f t="shared" ref="C111:K111" si="63">+C52+C53+C88+C96+C104+C109+C110</f>
        <v>255157</v>
      </c>
      <c r="D111" s="348">
        <f t="shared" si="63"/>
        <v>6744</v>
      </c>
      <c r="E111" s="349">
        <f t="shared" si="63"/>
        <v>261901</v>
      </c>
      <c r="F111" s="241">
        <f t="shared" si="63"/>
        <v>107898</v>
      </c>
      <c r="G111" s="346">
        <f t="shared" si="63"/>
        <v>0</v>
      </c>
      <c r="H111" s="347">
        <f t="shared" si="63"/>
        <v>107898</v>
      </c>
      <c r="I111" s="342">
        <f t="shared" si="63"/>
        <v>363055</v>
      </c>
      <c r="J111" s="346">
        <f t="shared" si="63"/>
        <v>6744</v>
      </c>
      <c r="K111" s="347">
        <f t="shared" si="63"/>
        <v>369799</v>
      </c>
      <c r="M111" s="4"/>
    </row>
    <row r="112" spans="1:13" s="3" customFormat="1" ht="13.5" customHeight="1" thickBot="1" x14ac:dyDescent="0.25">
      <c r="A112" s="379" t="s">
        <v>258</v>
      </c>
      <c r="B112" s="380" t="s">
        <v>95</v>
      </c>
      <c r="C112" s="381">
        <f>+'3.SZ.TÁBL. SEGÍTŐ SZOLGÁLAT'!AD117</f>
        <v>0</v>
      </c>
      <c r="D112" s="382">
        <f>+'3.SZ.TÁBL. SEGÍTŐ SZOLGÁLAT'!AE117</f>
        <v>0</v>
      </c>
      <c r="E112" s="383">
        <f>+'3.SZ.TÁBL. SEGÍTŐ SZOLGÁLAT'!AF117</f>
        <v>0</v>
      </c>
      <c r="F112" s="384">
        <f>+C30</f>
        <v>196144</v>
      </c>
      <c r="G112" s="385">
        <f>+D30</f>
        <v>6513</v>
      </c>
      <c r="H112" s="383">
        <f>+E30</f>
        <v>202657</v>
      </c>
      <c r="I112" s="386"/>
      <c r="J112" s="385"/>
      <c r="K112" s="383"/>
      <c r="L112" s="4"/>
    </row>
    <row r="113" spans="1:20" s="3" customFormat="1" ht="13.5" customHeight="1" thickBot="1" x14ac:dyDescent="0.25">
      <c r="A113" s="813" t="s">
        <v>232</v>
      </c>
      <c r="B113" s="814"/>
      <c r="C113" s="246">
        <f t="shared" ref="C113:H113" si="64">+SUM(C111:C112)</f>
        <v>255157</v>
      </c>
      <c r="D113" s="169">
        <f t="shared" si="64"/>
        <v>6744</v>
      </c>
      <c r="E113" s="170">
        <f t="shared" si="64"/>
        <v>261901</v>
      </c>
      <c r="F113" s="246">
        <f t="shared" si="64"/>
        <v>304042</v>
      </c>
      <c r="G113" s="171">
        <f t="shared" si="64"/>
        <v>6513</v>
      </c>
      <c r="H113" s="172">
        <f t="shared" si="64"/>
        <v>310555</v>
      </c>
      <c r="I113" s="11">
        <f>+I111+I112</f>
        <v>363055</v>
      </c>
      <c r="J113" s="171">
        <f>+J111+J112</f>
        <v>6744</v>
      </c>
      <c r="K113" s="172">
        <f>+K111+K112</f>
        <v>369799</v>
      </c>
      <c r="M113" s="4"/>
    </row>
    <row r="114" spans="1:20" s="3" customFormat="1" ht="13.5" customHeight="1" thickBot="1" x14ac:dyDescent="0.25">
      <c r="B114" s="350"/>
      <c r="C114" s="351"/>
      <c r="D114" s="351"/>
      <c r="E114" s="351"/>
      <c r="F114" s="352"/>
      <c r="G114" s="352"/>
      <c r="H114" s="352"/>
      <c r="I114" s="352"/>
      <c r="J114" s="352"/>
      <c r="K114" s="352"/>
      <c r="M114" s="4"/>
    </row>
    <row r="115" spans="1:20" s="257" customFormat="1" ht="13.5" customHeight="1" thickBot="1" x14ac:dyDescent="0.25">
      <c r="A115" s="809" t="s">
        <v>242</v>
      </c>
      <c r="B115" s="810"/>
      <c r="C115" s="260">
        <f t="shared" ref="C115:K115" si="65">+C32-C113</f>
        <v>0</v>
      </c>
      <c r="D115" s="247">
        <f t="shared" si="65"/>
        <v>0</v>
      </c>
      <c r="E115" s="261">
        <f t="shared" si="65"/>
        <v>0</v>
      </c>
      <c r="F115" s="260">
        <f t="shared" si="65"/>
        <v>0</v>
      </c>
      <c r="G115" s="247">
        <f t="shared" si="65"/>
        <v>0</v>
      </c>
      <c r="H115" s="261">
        <f t="shared" si="65"/>
        <v>0</v>
      </c>
      <c r="I115" s="260">
        <f t="shared" si="65"/>
        <v>0</v>
      </c>
      <c r="J115" s="247">
        <f t="shared" si="65"/>
        <v>0</v>
      </c>
      <c r="K115" s="248">
        <f t="shared" si="65"/>
        <v>0</v>
      </c>
      <c r="L115" s="358"/>
      <c r="M115" s="359"/>
      <c r="N115" s="359"/>
      <c r="O115" s="359"/>
      <c r="P115" s="359"/>
      <c r="Q115" s="359"/>
      <c r="R115" s="359"/>
      <c r="S115" s="359"/>
      <c r="T115" s="359"/>
    </row>
    <row r="116" spans="1:20" ht="13.5" customHeight="1" x14ac:dyDescent="0.2"/>
    <row r="117" spans="1:20" ht="13.5" customHeight="1" x14ac:dyDescent="0.2"/>
  </sheetData>
  <mergeCells count="8">
    <mergeCell ref="I1:K1"/>
    <mergeCell ref="C1:E1"/>
    <mergeCell ref="F1:H1"/>
    <mergeCell ref="A115:B115"/>
    <mergeCell ref="A32:B32"/>
    <mergeCell ref="A113:B113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0" orientation="landscape" r:id="rId1"/>
  <headerFooter alignWithMargins="0">
    <oddHeader>&amp;L&amp;"Times New Roman,Félkövér"&amp;13Szent László Völgye TKT&amp;C&amp;"Times New Roman,Félkövér"&amp;16 2024.ÉVI II. KÖLTSÉGVETÉS MÓDOSÍTÁS&amp;R1/1. sz. táblázat
TÁRSULÁS ÉS INTÉZMÉNYEK BEVÉTELEK - KIADÁSOK
Adatok: eFt</oddHeader>
    <oddFooter>&amp;L&amp;F&amp;R&amp;P</oddFooter>
  </headerFooter>
  <rowBreaks count="1" manualBreakCount="1">
    <brk id="5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29"/>
  <sheetViews>
    <sheetView topLeftCell="A115" zoomScaleNormal="100" workbookViewId="0">
      <selection activeCell="I134" sqref="I134"/>
    </sheetView>
  </sheetViews>
  <sheetFormatPr defaultColWidth="8.85546875" defaultRowHeight="12.95" customHeight="1" x14ac:dyDescent="0.2"/>
  <cols>
    <col min="1" max="1" width="11" style="12" customWidth="1"/>
    <col min="2" max="2" width="62.5703125" style="1" customWidth="1"/>
    <col min="3" max="3" width="12.5703125" style="43" customWidth="1"/>
    <col min="4" max="4" width="10.42578125" style="43" customWidth="1"/>
    <col min="5" max="5" width="12.140625" style="43" customWidth="1"/>
    <col min="6" max="6" width="13.5703125" style="481" customWidth="1"/>
    <col min="7" max="7" width="10.42578125" style="43" customWidth="1"/>
    <col min="8" max="8" width="11.7109375" style="18" customWidth="1"/>
    <col min="9" max="9" width="10.42578125" style="20" customWidth="1"/>
    <col min="10" max="10" width="24.85546875" style="20" customWidth="1"/>
    <col min="11" max="11" width="10.140625" style="20" customWidth="1"/>
    <col min="12" max="12" width="8.85546875" style="20"/>
    <col min="13" max="13" width="9.28515625" style="20" customWidth="1"/>
    <col min="14" max="16384" width="8.85546875" style="20"/>
  </cols>
  <sheetData>
    <row r="1" spans="1:14" ht="12.75" customHeight="1" x14ac:dyDescent="0.2">
      <c r="A1" s="828" t="s">
        <v>97</v>
      </c>
      <c r="B1" s="830" t="s">
        <v>119</v>
      </c>
      <c r="C1" s="821" t="s">
        <v>393</v>
      </c>
      <c r="D1" s="819" t="s">
        <v>392</v>
      </c>
      <c r="E1" s="826" t="s">
        <v>401</v>
      </c>
      <c r="F1" s="824" t="s">
        <v>273</v>
      </c>
      <c r="G1" s="354"/>
    </row>
    <row r="2" spans="1:14" ht="31.5" customHeight="1" x14ac:dyDescent="0.2">
      <c r="A2" s="829"/>
      <c r="B2" s="831"/>
      <c r="C2" s="822" t="s">
        <v>316</v>
      </c>
      <c r="D2" s="820" t="s">
        <v>280</v>
      </c>
      <c r="E2" s="827" t="s">
        <v>317</v>
      </c>
      <c r="F2" s="825"/>
      <c r="G2" s="354"/>
    </row>
    <row r="3" spans="1:14" s="42" customFormat="1" ht="14.25" customHeight="1" x14ac:dyDescent="0.2">
      <c r="A3" s="134"/>
      <c r="B3" s="318"/>
      <c r="C3" s="272"/>
      <c r="D3" s="128"/>
      <c r="E3" s="470"/>
      <c r="F3" s="482"/>
      <c r="G3" s="44"/>
      <c r="H3" s="44"/>
      <c r="I3" s="488"/>
      <c r="J3" s="20"/>
      <c r="K3" s="20"/>
      <c r="M3" s="20"/>
      <c r="N3" s="20"/>
    </row>
    <row r="4" spans="1:14" s="42" customFormat="1" ht="14.25" customHeight="1" x14ac:dyDescent="0.2">
      <c r="A4" s="142"/>
      <c r="B4" s="295" t="s">
        <v>252</v>
      </c>
      <c r="C4" s="273">
        <f>SUM(C5:C11)</f>
        <v>6442</v>
      </c>
      <c r="D4" s="274"/>
      <c r="E4" s="473">
        <f>SUM(E5:E11)</f>
        <v>6442</v>
      </c>
      <c r="F4" s="482">
        <f t="shared" ref="F4:F72" si="0">+E4/C4</f>
        <v>1</v>
      </c>
      <c r="G4" s="44"/>
      <c r="H4" s="18"/>
      <c r="I4" s="20"/>
      <c r="J4" s="20"/>
      <c r="K4" s="681"/>
      <c r="M4" s="20"/>
      <c r="N4" s="20"/>
    </row>
    <row r="5" spans="1:14" s="276" customFormat="1" ht="14.25" customHeight="1" x14ac:dyDescent="0.2">
      <c r="A5" s="142"/>
      <c r="B5" s="296" t="s">
        <v>244</v>
      </c>
      <c r="C5" s="273">
        <v>718</v>
      </c>
      <c r="D5" s="274"/>
      <c r="E5" s="473">
        <f>SUM(C5:D5)</f>
        <v>718</v>
      </c>
      <c r="F5" s="482">
        <f t="shared" si="0"/>
        <v>1</v>
      </c>
      <c r="G5" s="44"/>
      <c r="H5" s="275"/>
      <c r="I5" s="293"/>
      <c r="J5" s="294"/>
      <c r="K5" s="308"/>
      <c r="L5" s="310"/>
      <c r="M5" s="20"/>
      <c r="N5" s="48"/>
    </row>
    <row r="6" spans="1:14" ht="14.25" customHeight="1" x14ac:dyDescent="0.2">
      <c r="A6" s="142"/>
      <c r="B6" s="296" t="s">
        <v>245</v>
      </c>
      <c r="C6" s="273">
        <v>2113</v>
      </c>
      <c r="D6" s="274"/>
      <c r="E6" s="473">
        <f t="shared" ref="E6:E11" si="1">SUM(C6:D6)</f>
        <v>2113</v>
      </c>
      <c r="F6" s="482">
        <f t="shared" si="0"/>
        <v>1</v>
      </c>
      <c r="G6" s="44"/>
      <c r="I6" s="293"/>
      <c r="J6" s="294"/>
      <c r="K6" s="308"/>
      <c r="L6" s="310"/>
    </row>
    <row r="7" spans="1:14" ht="14.25" customHeight="1" x14ac:dyDescent="0.2">
      <c r="A7" s="142"/>
      <c r="B7" s="296" t="s">
        <v>250</v>
      </c>
      <c r="C7" s="273">
        <v>347</v>
      </c>
      <c r="D7" s="274"/>
      <c r="E7" s="473">
        <f t="shared" si="1"/>
        <v>347</v>
      </c>
      <c r="F7" s="482">
        <f t="shared" si="0"/>
        <v>1</v>
      </c>
      <c r="G7" s="44"/>
      <c r="I7" s="293"/>
      <c r="J7" s="294"/>
      <c r="K7" s="308"/>
      <c r="L7" s="310"/>
    </row>
    <row r="8" spans="1:14" ht="14.25" customHeight="1" x14ac:dyDescent="0.2">
      <c r="A8" s="142"/>
      <c r="B8" s="296" t="s">
        <v>246</v>
      </c>
      <c r="C8" s="273">
        <v>307</v>
      </c>
      <c r="D8" s="274"/>
      <c r="E8" s="473">
        <f t="shared" si="1"/>
        <v>307</v>
      </c>
      <c r="F8" s="482">
        <f t="shared" si="0"/>
        <v>1</v>
      </c>
      <c r="G8" s="44"/>
      <c r="I8" s="293"/>
      <c r="J8" s="294"/>
      <c r="K8" s="308"/>
      <c r="L8" s="310"/>
    </row>
    <row r="9" spans="1:14" ht="14.25" customHeight="1" x14ac:dyDescent="0.2">
      <c r="A9" s="142"/>
      <c r="B9" s="296" t="s">
        <v>247</v>
      </c>
      <c r="C9" s="273">
        <v>1475</v>
      </c>
      <c r="D9" s="274"/>
      <c r="E9" s="473">
        <f t="shared" si="1"/>
        <v>1475</v>
      </c>
      <c r="F9" s="482">
        <f t="shared" si="0"/>
        <v>1</v>
      </c>
      <c r="G9" s="44"/>
      <c r="I9" s="293"/>
      <c r="J9" s="294"/>
      <c r="K9" s="308"/>
      <c r="L9" s="310"/>
    </row>
    <row r="10" spans="1:14" ht="14.25" customHeight="1" x14ac:dyDescent="0.2">
      <c r="A10" s="142"/>
      <c r="B10" s="296" t="s">
        <v>248</v>
      </c>
      <c r="C10" s="273">
        <v>912</v>
      </c>
      <c r="D10" s="274"/>
      <c r="E10" s="473">
        <f t="shared" si="1"/>
        <v>912</v>
      </c>
      <c r="F10" s="482">
        <f t="shared" si="0"/>
        <v>1</v>
      </c>
      <c r="G10" s="44"/>
      <c r="I10" s="293"/>
      <c r="J10" s="294"/>
      <c r="K10" s="308"/>
      <c r="L10" s="310"/>
    </row>
    <row r="11" spans="1:14" ht="14.25" customHeight="1" x14ac:dyDescent="0.2">
      <c r="A11" s="142"/>
      <c r="B11" s="296" t="s">
        <v>249</v>
      </c>
      <c r="C11" s="273">
        <v>570</v>
      </c>
      <c r="D11" s="274"/>
      <c r="E11" s="473">
        <f t="shared" si="1"/>
        <v>570</v>
      </c>
      <c r="F11" s="482">
        <f t="shared" si="0"/>
        <v>1</v>
      </c>
      <c r="G11" s="44"/>
      <c r="I11" s="293"/>
      <c r="J11" s="294"/>
      <c r="K11" s="308"/>
      <c r="L11" s="310"/>
    </row>
    <row r="12" spans="1:14" s="42" customFormat="1" ht="14.25" customHeight="1" x14ac:dyDescent="0.2">
      <c r="A12" s="142"/>
      <c r="B12" s="738">
        <f>+'2.SZ.TÁBL. BEVÉTELEK'!C113902</f>
        <v>0</v>
      </c>
      <c r="C12" s="277"/>
      <c r="D12" s="278"/>
      <c r="E12" s="472"/>
      <c r="F12" s="482"/>
      <c r="G12" s="44"/>
      <c r="H12" s="44"/>
      <c r="I12" s="293"/>
      <c r="K12" s="309"/>
      <c r="L12" s="311"/>
      <c r="M12" s="312"/>
      <c r="N12" s="20"/>
    </row>
    <row r="13" spans="1:14" ht="14.25" customHeight="1" x14ac:dyDescent="0.2">
      <c r="A13" s="145"/>
      <c r="B13" s="295" t="s">
        <v>308</v>
      </c>
      <c r="C13" s="273">
        <f>SUM(C14:C19)</f>
        <v>3300</v>
      </c>
      <c r="D13" s="274"/>
      <c r="E13" s="473">
        <f>SUM(E14:E19)</f>
        <v>3300</v>
      </c>
      <c r="F13" s="482">
        <f t="shared" si="0"/>
        <v>1</v>
      </c>
      <c r="G13" s="18"/>
      <c r="I13" s="293"/>
    </row>
    <row r="14" spans="1:14" ht="14.25" customHeight="1" x14ac:dyDescent="0.2">
      <c r="A14" s="145"/>
      <c r="B14" s="618" t="s">
        <v>244</v>
      </c>
      <c r="C14" s="273">
        <v>579</v>
      </c>
      <c r="D14" s="274"/>
      <c r="E14" s="473">
        <f>SUM(C14:D14)</f>
        <v>579</v>
      </c>
      <c r="F14" s="482">
        <f t="shared" si="0"/>
        <v>1</v>
      </c>
      <c r="G14" s="18"/>
      <c r="I14" s="293"/>
    </row>
    <row r="15" spans="1:14" ht="14.25" customHeight="1" x14ac:dyDescent="0.2">
      <c r="A15" s="145"/>
      <c r="B15" s="618" t="s">
        <v>250</v>
      </c>
      <c r="C15" s="273">
        <v>279</v>
      </c>
      <c r="D15" s="274"/>
      <c r="E15" s="473">
        <f t="shared" ref="E15:E19" si="2">SUM(C15:D15)</f>
        <v>279</v>
      </c>
      <c r="F15" s="482">
        <f t="shared" si="0"/>
        <v>1</v>
      </c>
      <c r="G15" s="18"/>
    </row>
    <row r="16" spans="1:14" ht="14.25" customHeight="1" x14ac:dyDescent="0.2">
      <c r="A16" s="145"/>
      <c r="B16" s="618" t="s">
        <v>246</v>
      </c>
      <c r="C16" s="273">
        <v>247</v>
      </c>
      <c r="D16" s="274"/>
      <c r="E16" s="473">
        <f t="shared" si="2"/>
        <v>247</v>
      </c>
      <c r="F16" s="482">
        <f t="shared" si="0"/>
        <v>1</v>
      </c>
      <c r="G16" s="18"/>
    </row>
    <row r="17" spans="1:14" ht="14.25" customHeight="1" x14ac:dyDescent="0.2">
      <c r="A17" s="145"/>
      <c r="B17" s="618" t="s">
        <v>247</v>
      </c>
      <c r="C17" s="273">
        <v>1188</v>
      </c>
      <c r="D17" s="274"/>
      <c r="E17" s="473">
        <f t="shared" si="2"/>
        <v>1188</v>
      </c>
      <c r="F17" s="482">
        <f t="shared" si="0"/>
        <v>1</v>
      </c>
      <c r="G17" s="18"/>
    </row>
    <row r="18" spans="1:14" ht="14.25" customHeight="1" x14ac:dyDescent="0.2">
      <c r="A18" s="145"/>
      <c r="B18" s="618" t="s">
        <v>10</v>
      </c>
      <c r="C18" s="273">
        <v>459</v>
      </c>
      <c r="D18" s="274"/>
      <c r="E18" s="473">
        <f t="shared" si="2"/>
        <v>459</v>
      </c>
      <c r="F18" s="482">
        <f t="shared" si="0"/>
        <v>1</v>
      </c>
      <c r="G18" s="18"/>
    </row>
    <row r="19" spans="1:14" ht="14.25" customHeight="1" x14ac:dyDescent="0.2">
      <c r="A19" s="145"/>
      <c r="B19" s="618" t="s">
        <v>235</v>
      </c>
      <c r="C19" s="273">
        <v>548</v>
      </c>
      <c r="D19" s="274"/>
      <c r="E19" s="473">
        <f t="shared" si="2"/>
        <v>548</v>
      </c>
      <c r="F19" s="482">
        <f t="shared" si="0"/>
        <v>1</v>
      </c>
      <c r="G19" s="18"/>
    </row>
    <row r="20" spans="1:14" ht="14.25" customHeight="1" x14ac:dyDescent="0.2">
      <c r="A20" s="145"/>
      <c r="B20" s="307"/>
      <c r="C20" s="273"/>
      <c r="D20" s="274"/>
      <c r="E20" s="473"/>
      <c r="F20" s="482"/>
      <c r="G20" s="18"/>
    </row>
    <row r="21" spans="1:14" ht="14.25" customHeight="1" x14ac:dyDescent="0.2">
      <c r="A21" s="145"/>
      <c r="B21" s="295" t="s">
        <v>251</v>
      </c>
      <c r="C21" s="273">
        <f>+SUM(C22:C28)</f>
        <v>51333</v>
      </c>
      <c r="D21" s="274"/>
      <c r="E21" s="473">
        <f>+SUM(E22:E28)</f>
        <v>51333</v>
      </c>
      <c r="F21" s="482">
        <f t="shared" si="0"/>
        <v>1</v>
      </c>
      <c r="G21" s="18"/>
    </row>
    <row r="22" spans="1:14" ht="14.25" customHeight="1" x14ac:dyDescent="0.2">
      <c r="A22" s="145"/>
      <c r="B22" s="296" t="s">
        <v>244</v>
      </c>
      <c r="C22" s="273">
        <f>+'3.SZ.TÁBL. SEGÍTŐ SZOLGÁLAT'!AD33</f>
        <v>15521</v>
      </c>
      <c r="D22" s="274"/>
      <c r="E22" s="473">
        <f>SUM(C22:D22)</f>
        <v>15521</v>
      </c>
      <c r="F22" s="482">
        <f t="shared" si="0"/>
        <v>1</v>
      </c>
      <c r="G22" s="18"/>
    </row>
    <row r="23" spans="1:14" ht="14.25" customHeight="1" x14ac:dyDescent="0.2">
      <c r="A23" s="145"/>
      <c r="B23" s="296" t="s">
        <v>250</v>
      </c>
      <c r="C23" s="273">
        <f>+'3.SZ.TÁBL. SEGÍTŐ SZOLGÁLAT'!AD34</f>
        <v>2834</v>
      </c>
      <c r="D23" s="274"/>
      <c r="E23" s="473">
        <f t="shared" ref="E23:E28" si="3">SUM(C23:D23)</f>
        <v>2834</v>
      </c>
      <c r="F23" s="482">
        <f t="shared" si="0"/>
        <v>1</v>
      </c>
      <c r="G23" s="18"/>
    </row>
    <row r="24" spans="1:14" ht="14.25" customHeight="1" x14ac:dyDescent="0.2">
      <c r="A24" s="145"/>
      <c r="B24" s="296" t="s">
        <v>246</v>
      </c>
      <c r="C24" s="273">
        <f>+'3.SZ.TÁBL. SEGÍTŐ SZOLGÁLAT'!AD35</f>
        <v>2508</v>
      </c>
      <c r="D24" s="274"/>
      <c r="E24" s="473">
        <f t="shared" si="3"/>
        <v>2508</v>
      </c>
      <c r="F24" s="482">
        <f t="shared" si="0"/>
        <v>1</v>
      </c>
      <c r="G24" s="18"/>
      <c r="J24" s="306"/>
      <c r="K24" s="306"/>
    </row>
    <row r="25" spans="1:14" ht="14.25" customHeight="1" x14ac:dyDescent="0.2">
      <c r="A25" s="145"/>
      <c r="B25" s="296" t="s">
        <v>247</v>
      </c>
      <c r="C25" s="273">
        <f>+'3.SZ.TÁBL. SEGÍTŐ SZOLGÁLAT'!AD36</f>
        <v>14769</v>
      </c>
      <c r="D25" s="274"/>
      <c r="E25" s="473">
        <f t="shared" si="3"/>
        <v>14769</v>
      </c>
      <c r="F25" s="482">
        <f t="shared" si="0"/>
        <v>1</v>
      </c>
      <c r="G25" s="18"/>
      <c r="I25" s="306"/>
      <c r="L25" s="306"/>
    </row>
    <row r="26" spans="1:14" ht="14.25" customHeight="1" x14ac:dyDescent="0.2">
      <c r="A26" s="145"/>
      <c r="B26" s="296" t="s">
        <v>248</v>
      </c>
      <c r="C26" s="273">
        <f>+'3.SZ.TÁBL. SEGÍTŐ SZOLGÁLAT'!AD37</f>
        <v>7455</v>
      </c>
      <c r="D26" s="274"/>
      <c r="E26" s="473">
        <f t="shared" si="3"/>
        <v>7455</v>
      </c>
      <c r="F26" s="482">
        <f t="shared" si="0"/>
        <v>1</v>
      </c>
      <c r="G26" s="18"/>
    </row>
    <row r="27" spans="1:14" s="306" customFormat="1" ht="14.25" customHeight="1" x14ac:dyDescent="0.2">
      <c r="A27" s="145"/>
      <c r="B27" s="296" t="s">
        <v>249</v>
      </c>
      <c r="C27" s="273">
        <f>+'3.SZ.TÁBL. SEGÍTŐ SZOLGÁLAT'!AD38</f>
        <v>4657</v>
      </c>
      <c r="D27" s="274"/>
      <c r="E27" s="473">
        <f t="shared" si="3"/>
        <v>4657</v>
      </c>
      <c r="F27" s="482">
        <f t="shared" si="0"/>
        <v>1</v>
      </c>
      <c r="G27" s="18"/>
      <c r="H27" s="19"/>
      <c r="I27" s="20"/>
      <c r="J27" s="20"/>
      <c r="K27" s="20"/>
      <c r="L27" s="20"/>
      <c r="M27" s="20"/>
      <c r="N27" s="20"/>
    </row>
    <row r="28" spans="1:14" s="306" customFormat="1" ht="14.25" customHeight="1" x14ac:dyDescent="0.2">
      <c r="A28" s="145"/>
      <c r="B28" s="297" t="s">
        <v>235</v>
      </c>
      <c r="C28" s="273">
        <f>+'3.SZ.TÁBL. SEGÍTŐ SZOLGÁLAT'!AD39</f>
        <v>3589</v>
      </c>
      <c r="D28" s="274"/>
      <c r="E28" s="473">
        <f t="shared" si="3"/>
        <v>3589</v>
      </c>
      <c r="F28" s="482">
        <f t="shared" si="0"/>
        <v>1</v>
      </c>
      <c r="G28" s="18"/>
      <c r="H28" s="19"/>
      <c r="I28" s="20"/>
      <c r="J28" s="20"/>
      <c r="K28" s="20"/>
      <c r="L28" s="20"/>
      <c r="M28" s="20"/>
      <c r="N28" s="20"/>
    </row>
    <row r="29" spans="1:14" s="292" customFormat="1" ht="14.25" customHeight="1" x14ac:dyDescent="0.25">
      <c r="A29" s="142"/>
      <c r="B29" s="297"/>
      <c r="C29" s="277"/>
      <c r="D29" s="278"/>
      <c r="E29" s="472"/>
      <c r="F29" s="482"/>
      <c r="G29" s="44"/>
      <c r="H29" s="19"/>
      <c r="I29" s="20"/>
      <c r="J29" s="20"/>
      <c r="K29" s="823"/>
      <c r="L29" s="20"/>
      <c r="M29" s="20"/>
      <c r="N29" s="20"/>
    </row>
    <row r="30" spans="1:14" s="292" customFormat="1" ht="14.25" customHeight="1" x14ac:dyDescent="0.25">
      <c r="A30" s="142"/>
      <c r="B30" s="295" t="s">
        <v>326</v>
      </c>
      <c r="C30" s="273">
        <f>SUM(C31:C38)</f>
        <v>2837</v>
      </c>
      <c r="D30" s="274"/>
      <c r="E30" s="473">
        <f>SUM(E31:E38)</f>
        <v>2837</v>
      </c>
      <c r="F30" s="482">
        <f t="shared" si="0"/>
        <v>1</v>
      </c>
      <c r="G30" s="44"/>
      <c r="H30" s="291"/>
      <c r="I30" s="20"/>
      <c r="J30" s="20"/>
      <c r="K30" s="823"/>
      <c r="L30" s="20"/>
      <c r="M30" s="20"/>
      <c r="N30" s="20"/>
    </row>
    <row r="31" spans="1:14" s="292" customFormat="1" ht="14.25" customHeight="1" x14ac:dyDescent="0.25">
      <c r="A31" s="142"/>
      <c r="B31" s="618" t="s">
        <v>4</v>
      </c>
      <c r="C31" s="273">
        <v>286</v>
      </c>
      <c r="D31" s="274"/>
      <c r="E31" s="473">
        <f>SUM(C31:D31)</f>
        <v>286</v>
      </c>
      <c r="F31" s="482">
        <f t="shared" si="0"/>
        <v>1</v>
      </c>
      <c r="G31" s="44"/>
      <c r="H31" s="18"/>
      <c r="I31" s="20"/>
      <c r="J31" s="20"/>
      <c r="K31" s="308"/>
      <c r="L31" s="18"/>
      <c r="M31" s="20"/>
      <c r="N31" s="20"/>
    </row>
    <row r="32" spans="1:14" s="292" customFormat="1" ht="14.25" customHeight="1" x14ac:dyDescent="0.25">
      <c r="A32" s="142"/>
      <c r="B32" s="618" t="s">
        <v>319</v>
      </c>
      <c r="C32" s="273">
        <v>842</v>
      </c>
      <c r="D32" s="274"/>
      <c r="E32" s="473">
        <f t="shared" ref="E32:E38" si="4">SUM(C32:D32)</f>
        <v>842</v>
      </c>
      <c r="F32" s="482">
        <f t="shared" si="0"/>
        <v>1</v>
      </c>
      <c r="G32" s="44"/>
      <c r="H32" s="18"/>
      <c r="I32" s="20"/>
      <c r="J32" s="20"/>
      <c r="K32" s="308"/>
      <c r="L32" s="18"/>
      <c r="M32" s="20"/>
      <c r="N32" s="20"/>
    </row>
    <row r="33" spans="1:14" s="292" customFormat="1" ht="14.25" customHeight="1" x14ac:dyDescent="0.25">
      <c r="A33" s="142"/>
      <c r="B33" s="618" t="s">
        <v>320</v>
      </c>
      <c r="C33" s="273">
        <v>138</v>
      </c>
      <c r="D33" s="274"/>
      <c r="E33" s="473">
        <f t="shared" si="4"/>
        <v>138</v>
      </c>
      <c r="F33" s="482">
        <f t="shared" si="0"/>
        <v>1</v>
      </c>
      <c r="G33" s="44"/>
      <c r="H33" s="18"/>
      <c r="I33" s="20"/>
      <c r="J33" s="20"/>
      <c r="K33" s="308"/>
      <c r="L33" s="18"/>
      <c r="M33" s="20"/>
      <c r="N33" s="20"/>
    </row>
    <row r="34" spans="1:14" s="292" customFormat="1" ht="14.25" customHeight="1" x14ac:dyDescent="0.25">
      <c r="A34" s="142"/>
      <c r="B34" s="618" t="s">
        <v>321</v>
      </c>
      <c r="C34" s="273">
        <v>122</v>
      </c>
      <c r="D34" s="274"/>
      <c r="E34" s="473">
        <f t="shared" si="4"/>
        <v>122</v>
      </c>
      <c r="F34" s="482">
        <f t="shared" si="0"/>
        <v>1</v>
      </c>
      <c r="G34" s="44"/>
      <c r="H34" s="18"/>
      <c r="I34" s="20"/>
      <c r="J34" s="20"/>
      <c r="K34" s="308"/>
      <c r="L34" s="18"/>
      <c r="M34" s="20"/>
      <c r="N34" s="20"/>
    </row>
    <row r="35" spans="1:14" s="292" customFormat="1" ht="14.25" customHeight="1" x14ac:dyDescent="0.25">
      <c r="A35" s="142"/>
      <c r="B35" s="618" t="s">
        <v>322</v>
      </c>
      <c r="C35" s="273">
        <v>588</v>
      </c>
      <c r="D35" s="274"/>
      <c r="E35" s="473">
        <f t="shared" si="4"/>
        <v>588</v>
      </c>
      <c r="F35" s="482">
        <f t="shared" si="0"/>
        <v>1</v>
      </c>
      <c r="G35" s="44"/>
      <c r="H35" s="18"/>
      <c r="I35" s="20"/>
      <c r="J35" s="20"/>
      <c r="K35" s="308"/>
      <c r="L35" s="18"/>
      <c r="M35" s="20"/>
      <c r="N35" s="20"/>
    </row>
    <row r="36" spans="1:14" s="292" customFormat="1" ht="14.25" customHeight="1" x14ac:dyDescent="0.25">
      <c r="A36" s="142"/>
      <c r="B36" s="618" t="s">
        <v>323</v>
      </c>
      <c r="C36" s="273">
        <v>363</v>
      </c>
      <c r="D36" s="274"/>
      <c r="E36" s="473">
        <f t="shared" si="4"/>
        <v>363</v>
      </c>
      <c r="F36" s="482">
        <f t="shared" si="0"/>
        <v>1</v>
      </c>
      <c r="G36" s="44"/>
      <c r="H36" s="18"/>
      <c r="I36" s="20"/>
      <c r="J36" s="20"/>
      <c r="K36" s="308"/>
      <c r="L36" s="18"/>
      <c r="M36" s="20"/>
      <c r="N36" s="20"/>
    </row>
    <row r="37" spans="1:14" s="292" customFormat="1" ht="14.25" customHeight="1" x14ac:dyDescent="0.25">
      <c r="A37" s="142"/>
      <c r="B37" s="618" t="s">
        <v>324</v>
      </c>
      <c r="C37" s="273">
        <v>227</v>
      </c>
      <c r="D37" s="274"/>
      <c r="E37" s="473">
        <f t="shared" si="4"/>
        <v>227</v>
      </c>
      <c r="F37" s="482">
        <f t="shared" si="0"/>
        <v>1</v>
      </c>
      <c r="G37" s="44"/>
      <c r="H37" s="18"/>
      <c r="I37" s="20"/>
      <c r="J37" s="20"/>
      <c r="K37" s="308"/>
      <c r="L37" s="18"/>
      <c r="M37" s="20"/>
      <c r="N37" s="20"/>
    </row>
    <row r="38" spans="1:14" s="292" customFormat="1" ht="14.25" customHeight="1" x14ac:dyDescent="0.25">
      <c r="A38" s="142"/>
      <c r="B38" s="689" t="s">
        <v>325</v>
      </c>
      <c r="C38" s="273">
        <v>271</v>
      </c>
      <c r="D38" s="274"/>
      <c r="E38" s="473">
        <f t="shared" si="4"/>
        <v>271</v>
      </c>
      <c r="F38" s="482">
        <f t="shared" si="0"/>
        <v>1</v>
      </c>
      <c r="G38" s="44"/>
      <c r="H38" s="291"/>
      <c r="I38" s="20"/>
      <c r="J38" s="48"/>
      <c r="K38" s="267"/>
      <c r="L38" s="18"/>
      <c r="M38" s="267"/>
      <c r="N38" s="20"/>
    </row>
    <row r="39" spans="1:14" s="292" customFormat="1" ht="14.25" customHeight="1" x14ac:dyDescent="0.25">
      <c r="A39" s="142"/>
      <c r="B39" s="690"/>
      <c r="C39" s="273"/>
      <c r="D39" s="274"/>
      <c r="E39" s="473"/>
      <c r="F39" s="482"/>
      <c r="G39" s="44"/>
      <c r="H39" s="291"/>
      <c r="I39" s="20"/>
      <c r="J39" s="48"/>
      <c r="K39" s="267"/>
      <c r="L39" s="18"/>
      <c r="M39" s="267"/>
      <c r="N39" s="20"/>
    </row>
    <row r="40" spans="1:14" s="292" customFormat="1" ht="14.25" customHeight="1" x14ac:dyDescent="0.25">
      <c r="A40" s="142"/>
      <c r="B40" s="295" t="s">
        <v>327</v>
      </c>
      <c r="C40" s="273">
        <f>SUM(C41:C45)</f>
        <v>1845</v>
      </c>
      <c r="D40" s="274"/>
      <c r="E40" s="473">
        <f>SUM(E41:E45)</f>
        <v>1845</v>
      </c>
      <c r="F40" s="482">
        <f t="shared" ref="F40:F45" si="5">+E40/C40</f>
        <v>1</v>
      </c>
      <c r="G40" s="44"/>
      <c r="H40" s="291"/>
      <c r="I40" s="20"/>
      <c r="J40" s="20"/>
      <c r="K40" s="267"/>
      <c r="L40" s="20"/>
      <c r="M40" s="20"/>
      <c r="N40" s="20"/>
    </row>
    <row r="41" spans="1:14" s="292" customFormat="1" ht="14.25" customHeight="1" x14ac:dyDescent="0.25">
      <c r="A41" s="142"/>
      <c r="B41" s="618" t="s">
        <v>4</v>
      </c>
      <c r="C41" s="273">
        <v>255</v>
      </c>
      <c r="D41" s="274"/>
      <c r="E41" s="473">
        <f>SUM(C41:D41)</f>
        <v>255</v>
      </c>
      <c r="F41" s="482">
        <f t="shared" si="5"/>
        <v>1</v>
      </c>
      <c r="G41" s="44"/>
      <c r="H41" s="18"/>
      <c r="I41" s="20"/>
      <c r="J41" s="20"/>
      <c r="K41" s="308"/>
      <c r="L41" s="18"/>
      <c r="M41" s="20"/>
      <c r="N41" s="20"/>
    </row>
    <row r="42" spans="1:14" s="292" customFormat="1" ht="14.25" customHeight="1" x14ac:dyDescent="0.25">
      <c r="A42" s="142"/>
      <c r="B42" s="618" t="s">
        <v>320</v>
      </c>
      <c r="C42" s="273">
        <v>123</v>
      </c>
      <c r="D42" s="274"/>
      <c r="E42" s="473">
        <f t="shared" ref="E42:E45" si="6">SUM(C42:D42)</f>
        <v>123</v>
      </c>
      <c r="F42" s="482">
        <f t="shared" si="5"/>
        <v>1</v>
      </c>
      <c r="G42" s="44"/>
      <c r="H42" s="18"/>
      <c r="I42" s="20"/>
      <c r="J42" s="20"/>
      <c r="K42" s="308"/>
      <c r="L42" s="18"/>
      <c r="M42" s="20"/>
      <c r="N42" s="20"/>
    </row>
    <row r="43" spans="1:14" s="292" customFormat="1" ht="14.25" customHeight="1" x14ac:dyDescent="0.25">
      <c r="A43" s="142"/>
      <c r="B43" s="618" t="s">
        <v>322</v>
      </c>
      <c r="C43" s="273">
        <v>782</v>
      </c>
      <c r="D43" s="274"/>
      <c r="E43" s="473">
        <f t="shared" si="6"/>
        <v>782</v>
      </c>
      <c r="F43" s="482">
        <f t="shared" si="5"/>
        <v>1</v>
      </c>
      <c r="G43" s="44"/>
      <c r="H43" s="18"/>
      <c r="I43" s="20"/>
      <c r="J43" s="20"/>
      <c r="K43" s="308"/>
      <c r="L43" s="18"/>
      <c r="M43" s="20"/>
      <c r="N43" s="20"/>
    </row>
    <row r="44" spans="1:14" s="292" customFormat="1" ht="14.25" customHeight="1" x14ac:dyDescent="0.25">
      <c r="A44" s="142"/>
      <c r="B44" s="618" t="s">
        <v>323</v>
      </c>
      <c r="C44" s="273">
        <v>483</v>
      </c>
      <c r="D44" s="274"/>
      <c r="E44" s="473">
        <f t="shared" si="6"/>
        <v>483</v>
      </c>
      <c r="F44" s="482">
        <f t="shared" si="5"/>
        <v>1</v>
      </c>
      <c r="G44" s="44"/>
      <c r="H44" s="18"/>
      <c r="I44" s="20"/>
      <c r="J44" s="20"/>
      <c r="K44" s="308"/>
      <c r="L44" s="18"/>
      <c r="M44" s="20"/>
      <c r="N44" s="20"/>
    </row>
    <row r="45" spans="1:14" s="292" customFormat="1" ht="14.25" customHeight="1" x14ac:dyDescent="0.25">
      <c r="A45" s="142"/>
      <c r="B45" s="618" t="s">
        <v>324</v>
      </c>
      <c r="C45" s="273">
        <v>202</v>
      </c>
      <c r="D45" s="274"/>
      <c r="E45" s="473">
        <f t="shared" si="6"/>
        <v>202</v>
      </c>
      <c r="F45" s="482">
        <f t="shared" si="5"/>
        <v>1</v>
      </c>
      <c r="G45" s="44"/>
      <c r="H45" s="18"/>
      <c r="I45" s="20"/>
      <c r="J45" s="20"/>
      <c r="K45" s="308"/>
      <c r="L45" s="18"/>
      <c r="M45" s="20"/>
      <c r="N45" s="20"/>
    </row>
    <row r="46" spans="1:14" s="292" customFormat="1" ht="14.25" customHeight="1" x14ac:dyDescent="0.25">
      <c r="A46" s="142"/>
      <c r="B46" s="690"/>
      <c r="C46" s="273"/>
      <c r="D46" s="274"/>
      <c r="E46" s="473"/>
      <c r="F46" s="482"/>
      <c r="G46" s="44"/>
      <c r="H46" s="291"/>
      <c r="I46" s="20"/>
      <c r="J46" s="48"/>
      <c r="K46" s="267"/>
      <c r="L46" s="18"/>
      <c r="M46" s="267"/>
      <c r="N46" s="20"/>
    </row>
    <row r="47" spans="1:14" s="292" customFormat="1" ht="14.25" customHeight="1" x14ac:dyDescent="0.25">
      <c r="A47" s="142"/>
      <c r="B47" s="295" t="s">
        <v>328</v>
      </c>
      <c r="C47" s="273">
        <f>SUM(C48:C52)</f>
        <v>809</v>
      </c>
      <c r="D47" s="274"/>
      <c r="E47" s="473">
        <f>SUM(E48:E52)</f>
        <v>809</v>
      </c>
      <c r="F47" s="482">
        <f t="shared" ref="F47:F52" si="7">+E47/C47</f>
        <v>1</v>
      </c>
      <c r="G47" s="44"/>
      <c r="H47" s="291"/>
      <c r="I47" s="20"/>
      <c r="J47" s="20"/>
      <c r="K47" s="267"/>
      <c r="L47" s="20"/>
      <c r="M47" s="20"/>
      <c r="N47" s="20"/>
    </row>
    <row r="48" spans="1:14" s="292" customFormat="1" ht="14.25" customHeight="1" x14ac:dyDescent="0.25">
      <c r="A48" s="142"/>
      <c r="B48" s="618" t="s">
        <v>4</v>
      </c>
      <c r="C48" s="273">
        <v>126</v>
      </c>
      <c r="D48" s="274"/>
      <c r="E48" s="473">
        <f>SUM(C48:D48)</f>
        <v>126</v>
      </c>
      <c r="F48" s="482">
        <f t="shared" si="7"/>
        <v>1</v>
      </c>
      <c r="G48" s="44"/>
      <c r="H48" s="18"/>
      <c r="I48" s="20"/>
      <c r="J48" s="20"/>
      <c r="K48" s="308"/>
      <c r="L48" s="18"/>
      <c r="M48" s="20"/>
      <c r="N48" s="20"/>
    </row>
    <row r="49" spans="1:16" s="292" customFormat="1" ht="14.25" customHeight="1" x14ac:dyDescent="0.25">
      <c r="A49" s="142"/>
      <c r="B49" s="618" t="s">
        <v>320</v>
      </c>
      <c r="C49" s="273">
        <v>61</v>
      </c>
      <c r="D49" s="274"/>
      <c r="E49" s="473">
        <f t="shared" ref="E49:E52" si="8">SUM(C49:D49)</f>
        <v>61</v>
      </c>
      <c r="F49" s="482">
        <f t="shared" si="7"/>
        <v>1</v>
      </c>
      <c r="G49" s="44"/>
      <c r="H49" s="18"/>
      <c r="I49" s="20"/>
      <c r="J49" s="20"/>
      <c r="K49" s="308"/>
      <c r="L49" s="18"/>
      <c r="M49" s="20"/>
      <c r="N49" s="20"/>
    </row>
    <row r="50" spans="1:16" s="292" customFormat="1" ht="14.25" customHeight="1" x14ac:dyDescent="0.25">
      <c r="A50" s="142"/>
      <c r="B50" s="618" t="s">
        <v>321</v>
      </c>
      <c r="C50" s="273">
        <v>162</v>
      </c>
      <c r="D50" s="274"/>
      <c r="E50" s="473">
        <f t="shared" si="8"/>
        <v>162</v>
      </c>
      <c r="F50" s="482">
        <f t="shared" si="7"/>
        <v>1</v>
      </c>
      <c r="G50" s="44"/>
      <c r="H50" s="18"/>
      <c r="I50" s="20"/>
      <c r="J50" s="20"/>
      <c r="K50" s="308"/>
      <c r="L50" s="18"/>
      <c r="M50" s="20"/>
      <c r="N50" s="20"/>
    </row>
    <row r="51" spans="1:16" s="292" customFormat="1" ht="14.25" customHeight="1" x14ac:dyDescent="0.25">
      <c r="A51" s="142"/>
      <c r="B51" s="618" t="s">
        <v>324</v>
      </c>
      <c r="C51" s="273">
        <v>99</v>
      </c>
      <c r="D51" s="274"/>
      <c r="E51" s="473">
        <f t="shared" si="8"/>
        <v>99</v>
      </c>
      <c r="F51" s="482">
        <f t="shared" si="7"/>
        <v>1</v>
      </c>
      <c r="G51" s="44"/>
      <c r="H51" s="18"/>
      <c r="I51" s="20"/>
      <c r="J51" s="20"/>
      <c r="K51" s="308"/>
      <c r="L51" s="18"/>
      <c r="M51" s="20"/>
      <c r="N51" s="20"/>
    </row>
    <row r="52" spans="1:16" s="292" customFormat="1" ht="14.25" customHeight="1" x14ac:dyDescent="0.25">
      <c r="A52" s="142"/>
      <c r="B52" s="689" t="s">
        <v>325</v>
      </c>
      <c r="C52" s="273">
        <v>361</v>
      </c>
      <c r="D52" s="274"/>
      <c r="E52" s="473">
        <f t="shared" si="8"/>
        <v>361</v>
      </c>
      <c r="F52" s="482">
        <f t="shared" si="7"/>
        <v>1</v>
      </c>
      <c r="G52" s="44"/>
      <c r="H52" s="291"/>
      <c r="I52" s="20"/>
      <c r="J52" s="48"/>
      <c r="K52" s="267"/>
      <c r="L52" s="18"/>
      <c r="M52" s="267"/>
      <c r="N52" s="20"/>
    </row>
    <row r="53" spans="1:16" s="292" customFormat="1" ht="14.25" customHeight="1" x14ac:dyDescent="0.25">
      <c r="A53" s="142"/>
      <c r="B53" s="297"/>
      <c r="C53" s="277"/>
      <c r="D53" s="274"/>
      <c r="E53" s="473"/>
      <c r="F53" s="482"/>
      <c r="G53" s="44"/>
      <c r="H53" s="291"/>
      <c r="I53" s="20"/>
      <c r="J53" s="20"/>
      <c r="K53" s="309"/>
      <c r="L53" s="18"/>
      <c r="M53" s="18"/>
      <c r="N53" s="20"/>
    </row>
    <row r="54" spans="1:16" s="292" customFormat="1" ht="14.25" customHeight="1" x14ac:dyDescent="0.25">
      <c r="A54" s="142"/>
      <c r="B54" s="295" t="s">
        <v>255</v>
      </c>
      <c r="C54" s="273">
        <f>+SUM(C55:C61)</f>
        <v>2012</v>
      </c>
      <c r="D54" s="274"/>
      <c r="E54" s="473">
        <f>+SUM(E55:E61)</f>
        <v>2012</v>
      </c>
      <c r="F54" s="482">
        <f t="shared" si="0"/>
        <v>1</v>
      </c>
      <c r="G54" s="44"/>
      <c r="H54" s="291"/>
      <c r="I54" s="20"/>
      <c r="J54" s="20"/>
      <c r="K54" s="309"/>
      <c r="L54" s="18"/>
      <c r="M54" s="18"/>
      <c r="N54" s="20"/>
    </row>
    <row r="55" spans="1:16" s="292" customFormat="1" ht="14.25" customHeight="1" x14ac:dyDescent="0.25">
      <c r="A55" s="142"/>
      <c r="B55" s="296" t="s">
        <v>244</v>
      </c>
      <c r="C55" s="273">
        <v>320</v>
      </c>
      <c r="D55" s="274"/>
      <c r="E55" s="473">
        <f>SUM(C55:D55)</f>
        <v>320</v>
      </c>
      <c r="F55" s="482">
        <f t="shared" si="0"/>
        <v>1</v>
      </c>
      <c r="G55" s="44"/>
      <c r="H55" s="18"/>
      <c r="I55" s="20"/>
      <c r="J55" s="20"/>
      <c r="K55" s="309"/>
      <c r="L55" s="18"/>
      <c r="M55" s="18"/>
      <c r="N55" s="20"/>
    </row>
    <row r="56" spans="1:16" s="292" customFormat="1" ht="14.25" customHeight="1" x14ac:dyDescent="0.25">
      <c r="A56" s="142"/>
      <c r="B56" s="296" t="s">
        <v>250</v>
      </c>
      <c r="C56" s="273">
        <v>206</v>
      </c>
      <c r="D56" s="274"/>
      <c r="E56" s="473">
        <f t="shared" ref="E56:E61" si="9">SUM(C56:D56)</f>
        <v>206</v>
      </c>
      <c r="F56" s="482">
        <f t="shared" si="0"/>
        <v>1</v>
      </c>
      <c r="G56" s="44"/>
      <c r="H56" s="18"/>
      <c r="I56" s="20"/>
      <c r="J56" s="20"/>
      <c r="K56" s="309"/>
      <c r="L56" s="18"/>
      <c r="M56" s="18"/>
      <c r="N56" s="20"/>
      <c r="O56" s="20"/>
      <c r="P56" s="20"/>
    </row>
    <row r="57" spans="1:16" s="292" customFormat="1" ht="14.25" customHeight="1" x14ac:dyDescent="0.25">
      <c r="A57" s="142"/>
      <c r="B57" s="296" t="s">
        <v>246</v>
      </c>
      <c r="C57" s="273">
        <v>206</v>
      </c>
      <c r="D57" s="274"/>
      <c r="E57" s="473">
        <f t="shared" si="9"/>
        <v>206</v>
      </c>
      <c r="F57" s="482">
        <f t="shared" si="0"/>
        <v>1</v>
      </c>
      <c r="G57" s="44"/>
      <c r="H57" s="18"/>
      <c r="I57" s="20"/>
      <c r="J57" s="20"/>
      <c r="K57" s="309"/>
      <c r="L57" s="18"/>
      <c r="M57" s="18"/>
      <c r="N57" s="20"/>
      <c r="O57" s="20"/>
      <c r="P57" s="20"/>
    </row>
    <row r="58" spans="1:16" s="292" customFormat="1" ht="14.25" customHeight="1" x14ac:dyDescent="0.25">
      <c r="A58" s="142"/>
      <c r="B58" s="296" t="s">
        <v>247</v>
      </c>
      <c r="C58" s="273">
        <v>548</v>
      </c>
      <c r="D58" s="274"/>
      <c r="E58" s="473">
        <f t="shared" si="9"/>
        <v>548</v>
      </c>
      <c r="F58" s="482">
        <f t="shared" si="0"/>
        <v>1</v>
      </c>
      <c r="G58" s="44"/>
      <c r="H58" s="18"/>
      <c r="I58" s="20"/>
      <c r="J58" s="20"/>
      <c r="K58" s="309"/>
      <c r="L58" s="18"/>
      <c r="M58" s="18"/>
      <c r="N58" s="20"/>
      <c r="O58" s="20"/>
      <c r="P58" s="20"/>
    </row>
    <row r="59" spans="1:16" s="292" customFormat="1" ht="14.25" customHeight="1" x14ac:dyDescent="0.25">
      <c r="A59" s="142"/>
      <c r="B59" s="296" t="s">
        <v>248</v>
      </c>
      <c r="C59" s="273">
        <v>183</v>
      </c>
      <c r="D59" s="274"/>
      <c r="E59" s="473">
        <f t="shared" si="9"/>
        <v>183</v>
      </c>
      <c r="F59" s="482">
        <f t="shared" si="0"/>
        <v>1</v>
      </c>
      <c r="G59" s="44"/>
      <c r="H59" s="18"/>
      <c r="I59" s="20"/>
      <c r="J59" s="20"/>
      <c r="K59" s="309"/>
      <c r="L59" s="18"/>
      <c r="M59" s="18"/>
      <c r="N59" s="20"/>
    </row>
    <row r="60" spans="1:16" s="292" customFormat="1" ht="14.25" customHeight="1" x14ac:dyDescent="0.25">
      <c r="A60" s="142"/>
      <c r="B60" s="296" t="s">
        <v>249</v>
      </c>
      <c r="C60" s="273">
        <v>343</v>
      </c>
      <c r="D60" s="274"/>
      <c r="E60" s="473">
        <f t="shared" si="9"/>
        <v>343</v>
      </c>
      <c r="F60" s="482">
        <f t="shared" si="0"/>
        <v>1</v>
      </c>
      <c r="G60" s="44"/>
      <c r="H60" s="18"/>
      <c r="I60" s="20"/>
      <c r="J60" s="20"/>
      <c r="K60" s="309"/>
      <c r="L60" s="18"/>
      <c r="M60" s="18"/>
      <c r="N60" s="20"/>
    </row>
    <row r="61" spans="1:16" s="292" customFormat="1" ht="14.25" customHeight="1" x14ac:dyDescent="0.25">
      <c r="A61" s="142"/>
      <c r="B61" s="297" t="s">
        <v>235</v>
      </c>
      <c r="C61" s="273">
        <v>206</v>
      </c>
      <c r="D61" s="274"/>
      <c r="E61" s="473">
        <f t="shared" si="9"/>
        <v>206</v>
      </c>
      <c r="F61" s="482">
        <f t="shared" si="0"/>
        <v>1</v>
      </c>
      <c r="G61" s="44"/>
      <c r="H61" s="18"/>
      <c r="I61" s="20"/>
      <c r="J61" s="20"/>
      <c r="K61" s="309"/>
      <c r="L61" s="18"/>
      <c r="M61" s="18"/>
      <c r="N61" s="20"/>
    </row>
    <row r="62" spans="1:16" s="292" customFormat="1" ht="14.25" customHeight="1" x14ac:dyDescent="0.25">
      <c r="A62" s="142"/>
      <c r="B62" s="353"/>
      <c r="C62" s="277"/>
      <c r="D62" s="274"/>
      <c r="E62" s="473"/>
      <c r="F62" s="482"/>
      <c r="G62" s="44"/>
      <c r="H62" s="18"/>
      <c r="I62" s="20"/>
      <c r="J62" s="48"/>
      <c r="K62" s="309"/>
      <c r="L62" s="18"/>
      <c r="M62" s="18"/>
      <c r="N62" s="20"/>
    </row>
    <row r="63" spans="1:16" s="292" customFormat="1" ht="14.25" customHeight="1" x14ac:dyDescent="0.25">
      <c r="A63" s="142"/>
      <c r="B63" s="295" t="s">
        <v>256</v>
      </c>
      <c r="C63" s="273">
        <f>+SUM(C64:C70)</f>
        <v>7000</v>
      </c>
      <c r="D63" s="274"/>
      <c r="E63" s="473">
        <f>+SUM(E64:E70)</f>
        <v>7000</v>
      </c>
      <c r="F63" s="482">
        <f t="shared" si="0"/>
        <v>1</v>
      </c>
      <c r="G63" s="44"/>
      <c r="H63" s="18"/>
      <c r="I63" s="20"/>
      <c r="J63" s="48"/>
      <c r="K63" s="309"/>
      <c r="L63" s="18"/>
      <c r="M63" s="18"/>
      <c r="N63" s="20"/>
    </row>
    <row r="64" spans="1:16" s="292" customFormat="1" ht="14.25" customHeight="1" x14ac:dyDescent="0.25">
      <c r="A64" s="142"/>
      <c r="B64" s="296" t="s">
        <v>244</v>
      </c>
      <c r="C64" s="273">
        <v>890</v>
      </c>
      <c r="D64" s="274"/>
      <c r="E64" s="473">
        <f>SUM(C64:D64)</f>
        <v>890</v>
      </c>
      <c r="F64" s="482">
        <f t="shared" si="0"/>
        <v>1</v>
      </c>
      <c r="G64" s="44"/>
      <c r="H64" s="18"/>
      <c r="I64" s="20"/>
      <c r="J64" s="20"/>
      <c r="K64" s="309"/>
      <c r="L64" s="18"/>
      <c r="M64" s="18"/>
      <c r="N64" s="20"/>
      <c r="O64" s="20"/>
    </row>
    <row r="65" spans="1:15" s="292" customFormat="1" ht="14.25" customHeight="1" x14ac:dyDescent="0.25">
      <c r="A65" s="142"/>
      <c r="B65" s="296" t="s">
        <v>245</v>
      </c>
      <c r="C65" s="273">
        <v>2620</v>
      </c>
      <c r="D65" s="274"/>
      <c r="E65" s="473">
        <f t="shared" ref="E65:E70" si="10">SUM(C65:D65)</f>
        <v>2620</v>
      </c>
      <c r="F65" s="482">
        <f t="shared" si="0"/>
        <v>1</v>
      </c>
      <c r="G65" s="44"/>
      <c r="H65" s="18"/>
      <c r="I65" s="20"/>
      <c r="J65" s="20"/>
      <c r="K65" s="20"/>
      <c r="L65" s="18"/>
      <c r="M65" s="20"/>
      <c r="N65" s="20"/>
      <c r="O65" s="20"/>
    </row>
    <row r="66" spans="1:15" ht="12.75" x14ac:dyDescent="0.2">
      <c r="A66" s="142"/>
      <c r="B66" s="296" t="s">
        <v>250</v>
      </c>
      <c r="C66" s="273">
        <v>430</v>
      </c>
      <c r="D66" s="274"/>
      <c r="E66" s="473">
        <f t="shared" si="10"/>
        <v>430</v>
      </c>
      <c r="F66" s="482">
        <f t="shared" si="0"/>
        <v>1</v>
      </c>
      <c r="G66" s="44"/>
      <c r="K66" s="313"/>
      <c r="L66" s="63"/>
    </row>
    <row r="67" spans="1:15" ht="12.95" customHeight="1" x14ac:dyDescent="0.2">
      <c r="A67" s="142"/>
      <c r="B67" s="296" t="s">
        <v>246</v>
      </c>
      <c r="C67" s="273">
        <v>380</v>
      </c>
      <c r="D67" s="274"/>
      <c r="E67" s="473">
        <f t="shared" si="10"/>
        <v>380</v>
      </c>
      <c r="F67" s="482">
        <f t="shared" si="0"/>
        <v>1</v>
      </c>
      <c r="G67" s="44"/>
      <c r="K67" s="313"/>
      <c r="L67" s="63"/>
    </row>
    <row r="68" spans="1:15" ht="12.95" customHeight="1" x14ac:dyDescent="0.2">
      <c r="A68" s="142"/>
      <c r="B68" s="296" t="s">
        <v>248</v>
      </c>
      <c r="C68" s="273">
        <v>1130</v>
      </c>
      <c r="D68" s="274"/>
      <c r="E68" s="473">
        <f t="shared" si="10"/>
        <v>1130</v>
      </c>
      <c r="F68" s="482">
        <f t="shared" si="0"/>
        <v>1</v>
      </c>
      <c r="G68" s="44"/>
      <c r="K68" s="313"/>
      <c r="L68" s="63"/>
    </row>
    <row r="69" spans="1:15" ht="12.95" customHeight="1" x14ac:dyDescent="0.2">
      <c r="A69" s="142"/>
      <c r="B69" s="296" t="s">
        <v>249</v>
      </c>
      <c r="C69" s="273">
        <v>706</v>
      </c>
      <c r="D69" s="274"/>
      <c r="E69" s="473">
        <f t="shared" si="10"/>
        <v>706</v>
      </c>
      <c r="F69" s="482">
        <f t="shared" si="0"/>
        <v>1</v>
      </c>
      <c r="G69" s="44"/>
      <c r="K69" s="313"/>
      <c r="L69" s="63"/>
    </row>
    <row r="70" spans="1:15" ht="12.95" customHeight="1" x14ac:dyDescent="0.2">
      <c r="A70" s="142"/>
      <c r="B70" s="297" t="s">
        <v>235</v>
      </c>
      <c r="C70" s="273">
        <v>844</v>
      </c>
      <c r="D70" s="274"/>
      <c r="E70" s="473">
        <f t="shared" si="10"/>
        <v>844</v>
      </c>
      <c r="F70" s="482">
        <f t="shared" si="0"/>
        <v>1</v>
      </c>
      <c r="G70" s="44"/>
      <c r="L70" s="18"/>
    </row>
    <row r="71" spans="1:15" ht="12.95" customHeight="1" x14ac:dyDescent="0.2">
      <c r="A71" s="142"/>
      <c r="B71" s="297"/>
      <c r="C71" s="277"/>
      <c r="D71" s="274"/>
      <c r="E71" s="473"/>
      <c r="F71" s="482"/>
      <c r="G71" s="44"/>
      <c r="L71" s="18"/>
    </row>
    <row r="72" spans="1:15" ht="12.95" customHeight="1" x14ac:dyDescent="0.2">
      <c r="A72" s="142"/>
      <c r="B72" s="295" t="s">
        <v>309</v>
      </c>
      <c r="C72" s="273">
        <f>+SUM(C73:C76)</f>
        <v>188185</v>
      </c>
      <c r="D72" s="274">
        <f>+SUM(D73:D76)</f>
        <v>6513</v>
      </c>
      <c r="E72" s="473">
        <f>+SUM(E73:E76)</f>
        <v>194698</v>
      </c>
      <c r="F72" s="482">
        <f t="shared" si="0"/>
        <v>1.0346095597417435</v>
      </c>
      <c r="G72" s="44"/>
      <c r="J72" s="314"/>
      <c r="K72" s="308"/>
      <c r="L72" s="310"/>
      <c r="M72" s="63"/>
      <c r="N72" s="309"/>
    </row>
    <row r="73" spans="1:15" ht="12.95" customHeight="1" x14ac:dyDescent="0.2">
      <c r="A73" s="142"/>
      <c r="B73" s="297" t="s">
        <v>253</v>
      </c>
      <c r="C73" s="273">
        <v>176151</v>
      </c>
      <c r="D73" s="274"/>
      <c r="E73" s="473">
        <f>SUM(C73:D73)</f>
        <v>176151</v>
      </c>
      <c r="F73" s="482">
        <f>+E73/C73</f>
        <v>1</v>
      </c>
      <c r="G73" s="44"/>
      <c r="J73" s="314"/>
      <c r="K73" s="267"/>
      <c r="L73" s="310"/>
      <c r="M73" s="63"/>
      <c r="N73" s="309"/>
    </row>
    <row r="74" spans="1:15" ht="12.95" customHeight="1" x14ac:dyDescent="0.2">
      <c r="A74" s="142"/>
      <c r="B74" s="297" t="s">
        <v>386</v>
      </c>
      <c r="C74" s="273"/>
      <c r="D74" s="274"/>
      <c r="E74" s="473"/>
      <c r="F74" s="482"/>
      <c r="G74" s="44"/>
      <c r="J74" s="315"/>
      <c r="K74" s="267"/>
      <c r="L74" s="313"/>
      <c r="M74" s="63"/>
      <c r="N74" s="309"/>
    </row>
    <row r="75" spans="1:15" ht="12.95" customHeight="1" x14ac:dyDescent="0.2">
      <c r="A75" s="142"/>
      <c r="B75" s="297" t="s">
        <v>287</v>
      </c>
      <c r="C75" s="273">
        <v>12034</v>
      </c>
      <c r="D75" s="274">
        <f>+'4.SZ.TÁBL. SZOCIÁLIS NORMATÍVA'!G23</f>
        <v>6513</v>
      </c>
      <c r="E75" s="473">
        <f>SUM(C75:D75)</f>
        <v>18547</v>
      </c>
      <c r="F75" s="482">
        <f>+E75/C75</f>
        <v>1.5412165530995512</v>
      </c>
      <c r="G75" s="44"/>
    </row>
    <row r="76" spans="1:15" ht="12.95" customHeight="1" x14ac:dyDescent="0.2">
      <c r="A76" s="142"/>
      <c r="B76" s="297"/>
      <c r="C76" s="273"/>
      <c r="D76" s="274"/>
      <c r="E76" s="473"/>
      <c r="F76" s="500"/>
      <c r="G76" s="44"/>
    </row>
    <row r="77" spans="1:15" ht="12.95" customHeight="1" x14ac:dyDescent="0.2">
      <c r="A77" s="142"/>
      <c r="B77" s="297"/>
      <c r="C77" s="273"/>
      <c r="D77" s="274"/>
      <c r="E77" s="473"/>
      <c r="F77" s="500"/>
      <c r="G77" s="44"/>
    </row>
    <row r="78" spans="1:15" ht="12.95" customHeight="1" x14ac:dyDescent="0.2">
      <c r="A78" s="142"/>
      <c r="B78" s="295" t="s">
        <v>369</v>
      </c>
      <c r="C78" s="273">
        <f>SUM(C79:C86)</f>
        <v>580</v>
      </c>
      <c r="D78" s="273"/>
      <c r="E78" s="273">
        <f t="shared" ref="E78" si="11">SUM(E79:E86)</f>
        <v>580</v>
      </c>
      <c r="F78" s="500">
        <f t="shared" ref="F78" si="12">+E78/C78</f>
        <v>1</v>
      </c>
      <c r="G78" s="44"/>
    </row>
    <row r="79" spans="1:15" ht="12.95" customHeight="1" x14ac:dyDescent="0.2">
      <c r="A79" s="142"/>
      <c r="B79" s="697" t="s">
        <v>363</v>
      </c>
      <c r="C79" s="273">
        <v>59</v>
      </c>
      <c r="D79" s="274"/>
      <c r="E79" s="473">
        <f>SUM(C79:D79)</f>
        <v>59</v>
      </c>
      <c r="F79" s="500">
        <f t="shared" ref="F79:F94" si="13">+E79/C79</f>
        <v>1</v>
      </c>
      <c r="G79" s="44"/>
    </row>
    <row r="80" spans="1:15" ht="12.95" customHeight="1" x14ac:dyDescent="0.2">
      <c r="A80" s="142"/>
      <c r="B80" s="697" t="s">
        <v>364</v>
      </c>
      <c r="C80" s="273">
        <v>172</v>
      </c>
      <c r="D80" s="274"/>
      <c r="E80" s="473">
        <f t="shared" ref="E80:E86" si="14">SUM(C80:D80)</f>
        <v>172</v>
      </c>
      <c r="F80" s="500">
        <f t="shared" si="13"/>
        <v>1</v>
      </c>
      <c r="G80" s="44"/>
    </row>
    <row r="81" spans="1:7" ht="12.95" customHeight="1" x14ac:dyDescent="0.2">
      <c r="A81" s="142"/>
      <c r="B81" s="697" t="s">
        <v>365</v>
      </c>
      <c r="C81" s="273">
        <v>28</v>
      </c>
      <c r="D81" s="274"/>
      <c r="E81" s="473">
        <f t="shared" si="14"/>
        <v>28</v>
      </c>
      <c r="F81" s="500">
        <f t="shared" si="13"/>
        <v>1</v>
      </c>
      <c r="G81" s="44"/>
    </row>
    <row r="82" spans="1:7" ht="12.95" customHeight="1" x14ac:dyDescent="0.2">
      <c r="A82" s="142"/>
      <c r="B82" s="697" t="s">
        <v>366</v>
      </c>
      <c r="C82" s="273">
        <v>25</v>
      </c>
      <c r="D82" s="274"/>
      <c r="E82" s="473">
        <f t="shared" si="14"/>
        <v>25</v>
      </c>
      <c r="F82" s="500">
        <f t="shared" si="13"/>
        <v>1</v>
      </c>
      <c r="G82" s="44"/>
    </row>
    <row r="83" spans="1:7" ht="12.95" customHeight="1" x14ac:dyDescent="0.2">
      <c r="A83" s="142"/>
      <c r="B83" s="697" t="s">
        <v>367</v>
      </c>
      <c r="C83" s="273">
        <v>120</v>
      </c>
      <c r="D83" s="274"/>
      <c r="E83" s="473">
        <f t="shared" si="14"/>
        <v>120</v>
      </c>
      <c r="F83" s="500">
        <f t="shared" si="13"/>
        <v>1</v>
      </c>
      <c r="G83" s="44"/>
    </row>
    <row r="84" spans="1:7" ht="12.95" customHeight="1" x14ac:dyDescent="0.2">
      <c r="A84" s="142"/>
      <c r="B84" s="697" t="s">
        <v>368</v>
      </c>
      <c r="C84" s="273">
        <v>74</v>
      </c>
      <c r="D84" s="274"/>
      <c r="E84" s="473">
        <f t="shared" si="14"/>
        <v>74</v>
      </c>
      <c r="F84" s="500">
        <f t="shared" si="13"/>
        <v>1</v>
      </c>
      <c r="G84" s="44"/>
    </row>
    <row r="85" spans="1:7" ht="12.95" customHeight="1" x14ac:dyDescent="0.2">
      <c r="A85" s="142"/>
      <c r="B85" s="297" t="s">
        <v>324</v>
      </c>
      <c r="C85" s="273">
        <v>46</v>
      </c>
      <c r="D85" s="274"/>
      <c r="E85" s="473">
        <f t="shared" si="14"/>
        <v>46</v>
      </c>
      <c r="F85" s="500">
        <f t="shared" si="13"/>
        <v>1</v>
      </c>
      <c r="G85" s="44"/>
    </row>
    <row r="86" spans="1:7" ht="12.6" customHeight="1" x14ac:dyDescent="0.2">
      <c r="A86" s="142"/>
      <c r="B86" s="297" t="s">
        <v>325</v>
      </c>
      <c r="C86" s="273">
        <v>56</v>
      </c>
      <c r="D86" s="274"/>
      <c r="E86" s="473">
        <f t="shared" si="14"/>
        <v>56</v>
      </c>
      <c r="F86" s="500">
        <f t="shared" si="13"/>
        <v>1</v>
      </c>
      <c r="G86" s="44"/>
    </row>
    <row r="87" spans="1:7" ht="12.6" customHeight="1" x14ac:dyDescent="0.2">
      <c r="A87" s="142"/>
      <c r="B87" s="297"/>
      <c r="C87" s="273"/>
      <c r="D87" s="274"/>
      <c r="E87" s="473"/>
      <c r="F87" s="500"/>
      <c r="G87" s="44"/>
    </row>
    <row r="88" spans="1:7" ht="12.6" customHeight="1" x14ac:dyDescent="0.2">
      <c r="A88" s="142"/>
      <c r="B88" s="297" t="s">
        <v>378</v>
      </c>
      <c r="C88" s="273">
        <f>SUM(C89:C94)</f>
        <v>4000</v>
      </c>
      <c r="D88" s="274"/>
      <c r="E88" s="473">
        <f>SUM(E89:E94)</f>
        <v>4000</v>
      </c>
      <c r="F88" s="500">
        <f t="shared" si="13"/>
        <v>1</v>
      </c>
      <c r="G88" s="44"/>
    </row>
    <row r="89" spans="1:7" ht="12.6" customHeight="1" x14ac:dyDescent="0.2">
      <c r="A89" s="142"/>
      <c r="B89" s="297" t="s">
        <v>4</v>
      </c>
      <c r="C89" s="273">
        <v>813</v>
      </c>
      <c r="D89" s="274"/>
      <c r="E89" s="473">
        <f>SUM(C89:D89)</f>
        <v>813</v>
      </c>
      <c r="F89" s="500">
        <f t="shared" si="13"/>
        <v>1</v>
      </c>
      <c r="G89" s="44"/>
    </row>
    <row r="90" spans="1:7" ht="12.6" customHeight="1" x14ac:dyDescent="0.2">
      <c r="A90" s="142"/>
      <c r="B90" s="297" t="s">
        <v>320</v>
      </c>
      <c r="C90" s="273">
        <v>392</v>
      </c>
      <c r="D90" s="274"/>
      <c r="E90" s="473">
        <f t="shared" ref="E90:E94" si="15">SUM(C90:D90)</f>
        <v>392</v>
      </c>
      <c r="F90" s="500">
        <f t="shared" si="13"/>
        <v>1</v>
      </c>
      <c r="G90" s="44"/>
    </row>
    <row r="91" spans="1:7" ht="12.6" customHeight="1" x14ac:dyDescent="0.2">
      <c r="A91" s="142"/>
      <c r="B91" s="297" t="s">
        <v>321</v>
      </c>
      <c r="C91" s="273">
        <v>347</v>
      </c>
      <c r="D91" s="274"/>
      <c r="E91" s="473">
        <f t="shared" si="15"/>
        <v>347</v>
      </c>
      <c r="F91" s="500">
        <f t="shared" si="13"/>
        <v>1</v>
      </c>
      <c r="G91" s="44"/>
    </row>
    <row r="92" spans="1:7" ht="12.6" customHeight="1" x14ac:dyDescent="0.2">
      <c r="A92" s="142"/>
      <c r="B92" s="297" t="s">
        <v>323</v>
      </c>
      <c r="C92" s="273">
        <v>1032</v>
      </c>
      <c r="D92" s="274"/>
      <c r="E92" s="473">
        <f t="shared" si="15"/>
        <v>1032</v>
      </c>
      <c r="F92" s="500">
        <f t="shared" si="13"/>
        <v>1</v>
      </c>
      <c r="G92" s="44"/>
    </row>
    <row r="93" spans="1:7" ht="12.6" customHeight="1" x14ac:dyDescent="0.2">
      <c r="A93" s="142"/>
      <c r="B93" s="297" t="s">
        <v>324</v>
      </c>
      <c r="C93" s="273">
        <v>645</v>
      </c>
      <c r="D93" s="274"/>
      <c r="E93" s="473">
        <f t="shared" si="15"/>
        <v>645</v>
      </c>
      <c r="F93" s="500">
        <f t="shared" si="13"/>
        <v>1</v>
      </c>
      <c r="G93" s="44"/>
    </row>
    <row r="94" spans="1:7" ht="12.6" customHeight="1" x14ac:dyDescent="0.2">
      <c r="A94" s="142"/>
      <c r="B94" s="297" t="s">
        <v>325</v>
      </c>
      <c r="C94" s="273">
        <v>771</v>
      </c>
      <c r="D94" s="274"/>
      <c r="E94" s="473">
        <f t="shared" si="15"/>
        <v>771</v>
      </c>
      <c r="F94" s="500">
        <f t="shared" si="13"/>
        <v>1</v>
      </c>
      <c r="G94" s="44"/>
    </row>
    <row r="95" spans="1:7" ht="12.95" customHeight="1" x14ac:dyDescent="0.2">
      <c r="A95" s="142"/>
      <c r="B95" s="297"/>
      <c r="C95" s="273"/>
      <c r="D95" s="274"/>
      <c r="E95" s="473"/>
      <c r="F95" s="500"/>
      <c r="G95" s="44"/>
    </row>
    <row r="96" spans="1:7" ht="12.95" customHeight="1" x14ac:dyDescent="0.2">
      <c r="A96" s="142"/>
      <c r="B96" s="297"/>
      <c r="C96" s="273"/>
      <c r="D96" s="274"/>
      <c r="E96" s="473"/>
      <c r="F96" s="500"/>
      <c r="G96" s="44"/>
    </row>
    <row r="97" spans="1:14" ht="12.95" customHeight="1" x14ac:dyDescent="0.2">
      <c r="A97" s="682" t="s">
        <v>337</v>
      </c>
      <c r="B97" s="683" t="s">
        <v>254</v>
      </c>
      <c r="C97" s="646">
        <f>+C4+C13+C21+C30+C54+C63+C72+C78+C40+C47+C88</f>
        <v>268343</v>
      </c>
      <c r="D97" s="684">
        <f>+D4+D13+D21+D30+D54+D63+D72+D78+D40+D47+D88</f>
        <v>6513</v>
      </c>
      <c r="E97" s="685">
        <f>+E4+E13+E21+E30+E54+E63+E72+E78+E40+E47+E88</f>
        <v>274856</v>
      </c>
      <c r="F97" s="686">
        <f t="shared" ref="F97:F129" si="16">+E97/C97</f>
        <v>1.0242711753241187</v>
      </c>
      <c r="G97" s="18"/>
      <c r="H97" s="316"/>
      <c r="J97" s="314"/>
      <c r="K97" s="267"/>
      <c r="L97" s="310"/>
      <c r="M97" s="63"/>
      <c r="N97" s="309"/>
    </row>
    <row r="98" spans="1:14" ht="12.95" customHeight="1" x14ac:dyDescent="0.2">
      <c r="A98" s="142"/>
      <c r="B98" s="317"/>
      <c r="C98" s="273"/>
      <c r="D98" s="274"/>
      <c r="E98" s="473"/>
      <c r="F98" s="500"/>
      <c r="G98" s="18"/>
      <c r="H98" s="316"/>
      <c r="J98" s="314"/>
      <c r="K98" s="267"/>
      <c r="L98" s="310"/>
      <c r="M98" s="63"/>
      <c r="N98" s="309"/>
    </row>
    <row r="99" spans="1:14" ht="12.95" customHeight="1" x14ac:dyDescent="0.2">
      <c r="A99" s="682"/>
      <c r="B99" s="683"/>
      <c r="C99" s="646"/>
      <c r="D99" s="684"/>
      <c r="E99" s="685"/>
      <c r="F99" s="686"/>
      <c r="G99" s="18"/>
      <c r="H99" s="316"/>
      <c r="J99" s="314"/>
      <c r="K99" s="267"/>
      <c r="L99" s="310"/>
      <c r="M99" s="63"/>
      <c r="N99" s="309"/>
    </row>
    <row r="100" spans="1:14" ht="12.95" customHeight="1" x14ac:dyDescent="0.2">
      <c r="A100" s="142"/>
      <c r="B100" s="317"/>
      <c r="C100" s="273"/>
      <c r="D100" s="274"/>
      <c r="E100" s="473"/>
      <c r="F100" s="500"/>
      <c r="G100" s="18"/>
      <c r="H100" s="316"/>
      <c r="J100" s="314"/>
      <c r="K100" s="267"/>
      <c r="L100" s="310"/>
      <c r="M100" s="63"/>
      <c r="N100" s="309"/>
    </row>
    <row r="101" spans="1:14" ht="12.95" customHeight="1" x14ac:dyDescent="0.2">
      <c r="A101" s="142"/>
      <c r="B101" s="196"/>
      <c r="C101" s="277"/>
      <c r="D101" s="278"/>
      <c r="E101" s="472"/>
      <c r="F101" s="500"/>
      <c r="G101" s="18"/>
      <c r="H101" s="316"/>
      <c r="I101" s="315"/>
      <c r="L101" s="310"/>
      <c r="M101" s="63"/>
      <c r="N101" s="309"/>
    </row>
    <row r="102" spans="1:14" ht="12.95" customHeight="1" x14ac:dyDescent="0.2">
      <c r="A102" s="123" t="s">
        <v>100</v>
      </c>
      <c r="B102" s="201" t="s">
        <v>63</v>
      </c>
      <c r="C102" s="280">
        <f>+C3+C97+C99</f>
        <v>268343</v>
      </c>
      <c r="D102" s="281">
        <f>+D3+D97+D99</f>
        <v>6513</v>
      </c>
      <c r="E102" s="474">
        <f>+E3+E97+E99</f>
        <v>274856</v>
      </c>
      <c r="F102" s="505">
        <f t="shared" si="16"/>
        <v>1.0242711753241187</v>
      </c>
      <c r="G102" s="18"/>
      <c r="H102" s="316"/>
    </row>
    <row r="103" spans="1:14" ht="12.95" customHeight="1" x14ac:dyDescent="0.2">
      <c r="A103" s="143" t="s">
        <v>101</v>
      </c>
      <c r="B103" s="188" t="s">
        <v>96</v>
      </c>
      <c r="C103" s="270"/>
      <c r="D103" s="279"/>
      <c r="E103" s="475"/>
      <c r="F103" s="502"/>
      <c r="G103" s="355"/>
      <c r="H103" s="316"/>
    </row>
    <row r="104" spans="1:14" ht="27" customHeight="1" x14ac:dyDescent="0.2">
      <c r="A104" s="132" t="s">
        <v>102</v>
      </c>
      <c r="B104" s="133" t="s">
        <v>64</v>
      </c>
      <c r="C104" s="271"/>
      <c r="D104" s="33"/>
      <c r="E104" s="102"/>
      <c r="F104" s="482"/>
      <c r="G104" s="44"/>
    </row>
    <row r="105" spans="1:14" ht="12.95" customHeight="1" x14ac:dyDescent="0.2">
      <c r="A105" s="142"/>
      <c r="B105" s="196" t="s">
        <v>62</v>
      </c>
      <c r="C105" s="273"/>
      <c r="D105" s="274"/>
      <c r="E105" s="473"/>
      <c r="F105" s="500"/>
      <c r="G105" s="18"/>
    </row>
    <row r="106" spans="1:14" ht="12.95" customHeight="1" x14ac:dyDescent="0.2">
      <c r="A106" s="123" t="s">
        <v>103</v>
      </c>
      <c r="B106" s="201" t="s">
        <v>65</v>
      </c>
      <c r="C106" s="282">
        <f>+C103+C104</f>
        <v>0</v>
      </c>
      <c r="D106" s="283">
        <f>+D103+D104</f>
        <v>0</v>
      </c>
      <c r="E106" s="476">
        <f>+E103+E104</f>
        <v>0</v>
      </c>
      <c r="F106" s="501"/>
      <c r="G106" s="18"/>
    </row>
    <row r="107" spans="1:14" ht="12.95" customHeight="1" x14ac:dyDescent="0.2">
      <c r="A107" s="143" t="s">
        <v>104</v>
      </c>
      <c r="B107" s="188" t="s">
        <v>66</v>
      </c>
      <c r="C107" s="270"/>
      <c r="D107" s="279"/>
      <c r="E107" s="475"/>
      <c r="F107" s="502"/>
      <c r="G107" s="18"/>
    </row>
    <row r="108" spans="1:14" ht="12.95" customHeight="1" x14ac:dyDescent="0.2">
      <c r="A108" s="132" t="s">
        <v>105</v>
      </c>
      <c r="B108" s="133" t="s">
        <v>67</v>
      </c>
      <c r="C108" s="271">
        <v>2300</v>
      </c>
      <c r="D108" s="33">
        <f>+'1.1.SZ.TÁBL. BEV - KIAD'!J13</f>
        <v>182</v>
      </c>
      <c r="E108" s="102">
        <f>SUM(C108:D108)</f>
        <v>2482</v>
      </c>
      <c r="F108" s="482">
        <f t="shared" si="16"/>
        <v>1.0791304347826087</v>
      </c>
      <c r="G108" s="19"/>
    </row>
    <row r="109" spans="1:14" ht="12.95" customHeight="1" x14ac:dyDescent="0.2">
      <c r="A109" s="132" t="s">
        <v>106</v>
      </c>
      <c r="B109" s="133" t="s">
        <v>68</v>
      </c>
      <c r="C109" s="271"/>
      <c r="D109" s="33"/>
      <c r="E109" s="102"/>
      <c r="F109" s="482"/>
      <c r="G109" s="19"/>
    </row>
    <row r="110" spans="1:14" ht="12.95" customHeight="1" x14ac:dyDescent="0.2">
      <c r="A110" s="132" t="s">
        <v>107</v>
      </c>
      <c r="B110" s="133" t="s">
        <v>69</v>
      </c>
      <c r="C110" s="271"/>
      <c r="D110" s="33"/>
      <c r="E110" s="102"/>
      <c r="F110" s="482"/>
      <c r="G110" s="18"/>
    </row>
    <row r="111" spans="1:14" ht="12.95" customHeight="1" x14ac:dyDescent="0.2">
      <c r="A111" s="132" t="s">
        <v>108</v>
      </c>
      <c r="B111" s="133" t="s">
        <v>70</v>
      </c>
      <c r="C111" s="271">
        <v>16638</v>
      </c>
      <c r="D111" s="127"/>
      <c r="E111" s="102">
        <f>SUM(C111:D111)</f>
        <v>16638</v>
      </c>
      <c r="F111" s="482">
        <f t="shared" si="16"/>
        <v>1</v>
      </c>
      <c r="G111" s="19"/>
    </row>
    <row r="112" spans="1:14" ht="12.95" customHeight="1" x14ac:dyDescent="0.2">
      <c r="A112" s="132" t="s">
        <v>108</v>
      </c>
      <c r="B112" s="133" t="s">
        <v>371</v>
      </c>
      <c r="C112" s="271">
        <v>3846</v>
      </c>
      <c r="D112" s="127"/>
      <c r="E112" s="102">
        <f t="shared" ref="E112:E113" si="17">SUM(C112:D112)</f>
        <v>3846</v>
      </c>
      <c r="F112" s="482">
        <f t="shared" si="16"/>
        <v>1</v>
      </c>
      <c r="G112" s="19"/>
    </row>
    <row r="113" spans="1:7" ht="29.45" customHeight="1" x14ac:dyDescent="0.2">
      <c r="A113" s="132" t="s">
        <v>109</v>
      </c>
      <c r="B113" s="133" t="s">
        <v>372</v>
      </c>
      <c r="C113" s="271">
        <v>2372</v>
      </c>
      <c r="D113" s="127">
        <f>+'1.1.SZ.TÁBL. BEV - KIAD'!J18</f>
        <v>49</v>
      </c>
      <c r="E113" s="102">
        <f t="shared" si="17"/>
        <v>2421</v>
      </c>
      <c r="F113" s="482">
        <f t="shared" si="16"/>
        <v>1.0206576728499157</v>
      </c>
      <c r="G113" s="19"/>
    </row>
    <row r="114" spans="1:7" ht="29.45" customHeight="1" x14ac:dyDescent="0.2">
      <c r="A114" s="132" t="s">
        <v>110</v>
      </c>
      <c r="B114" s="133" t="s">
        <v>373</v>
      </c>
      <c r="C114" s="271"/>
      <c r="D114" s="127"/>
      <c r="E114" s="102"/>
      <c r="F114" s="482"/>
      <c r="G114" s="19"/>
    </row>
    <row r="115" spans="1:7" ht="12.95" customHeight="1" x14ac:dyDescent="0.2">
      <c r="A115" s="132" t="s">
        <v>109</v>
      </c>
      <c r="B115" s="133" t="s">
        <v>71</v>
      </c>
      <c r="C115" s="272"/>
      <c r="D115" s="128"/>
      <c r="E115" s="471"/>
      <c r="F115" s="482"/>
      <c r="G115" s="18"/>
    </row>
    <row r="116" spans="1:7" ht="12.95" customHeight="1" x14ac:dyDescent="0.25">
      <c r="A116" s="132" t="s">
        <v>110</v>
      </c>
      <c r="B116" s="133" t="s">
        <v>72</v>
      </c>
      <c r="C116" s="271"/>
      <c r="D116" s="33"/>
      <c r="E116" s="102"/>
      <c r="F116" s="482"/>
      <c r="G116" s="356"/>
    </row>
    <row r="117" spans="1:7" ht="12.95" customHeight="1" x14ac:dyDescent="0.2">
      <c r="A117" s="132" t="s">
        <v>111</v>
      </c>
      <c r="B117" s="133" t="s">
        <v>338</v>
      </c>
      <c r="C117" s="271"/>
      <c r="D117" s="33"/>
      <c r="E117" s="102"/>
      <c r="F117" s="482"/>
      <c r="G117" s="357"/>
    </row>
    <row r="118" spans="1:7" ht="12.95" customHeight="1" x14ac:dyDescent="0.2">
      <c r="A118" s="145" t="s">
        <v>347</v>
      </c>
      <c r="B118" s="202" t="s">
        <v>73</v>
      </c>
      <c r="C118" s="273">
        <v>3</v>
      </c>
      <c r="D118" s="274">
        <f>+'1.1.SZ.TÁBL. BEV - KIAD'!J21</f>
        <v>0</v>
      </c>
      <c r="E118" s="102">
        <f>SUM(C118:D118)</f>
        <v>3</v>
      </c>
      <c r="F118" s="500">
        <f t="shared" si="16"/>
        <v>1</v>
      </c>
      <c r="G118" s="19"/>
    </row>
    <row r="119" spans="1:7" ht="12.95" customHeight="1" x14ac:dyDescent="0.2">
      <c r="A119" s="123" t="s">
        <v>112</v>
      </c>
      <c r="B119" s="201" t="s">
        <v>74</v>
      </c>
      <c r="C119" s="282">
        <f>SUM(C107:C118)</f>
        <v>25159</v>
      </c>
      <c r="D119" s="283">
        <f>SUM(D107:D118)</f>
        <v>231</v>
      </c>
      <c r="E119" s="476">
        <f>SUM(E107:E118)</f>
        <v>25390</v>
      </c>
      <c r="F119" s="505">
        <f t="shared" si="16"/>
        <v>1.0091816049922493</v>
      </c>
      <c r="G119" s="19"/>
    </row>
    <row r="120" spans="1:7" ht="12.95" customHeight="1" x14ac:dyDescent="0.2">
      <c r="A120" s="123" t="s">
        <v>113</v>
      </c>
      <c r="B120" s="201" t="s">
        <v>75</v>
      </c>
      <c r="C120" s="282"/>
      <c r="D120" s="283"/>
      <c r="E120" s="476"/>
      <c r="F120" s="501"/>
      <c r="G120" s="19"/>
    </row>
    <row r="121" spans="1:7" ht="12.95" customHeight="1" x14ac:dyDescent="0.2">
      <c r="A121" s="147" t="s">
        <v>339</v>
      </c>
      <c r="B121" s="203" t="s">
        <v>76</v>
      </c>
      <c r="C121" s="284"/>
      <c r="D121" s="285"/>
      <c r="E121" s="477"/>
      <c r="F121" s="503"/>
      <c r="G121" s="19"/>
    </row>
    <row r="122" spans="1:7" ht="12.95" customHeight="1" x14ac:dyDescent="0.2">
      <c r="A122" s="123" t="s">
        <v>114</v>
      </c>
      <c r="B122" s="201" t="s">
        <v>348</v>
      </c>
      <c r="C122" s="282">
        <f>+C121</f>
        <v>0</v>
      </c>
      <c r="D122" s="283">
        <f>+D121</f>
        <v>0</v>
      </c>
      <c r="E122" s="476">
        <f>+E121</f>
        <v>0</v>
      </c>
      <c r="F122" s="501"/>
    </row>
    <row r="123" spans="1:7" ht="12.95" customHeight="1" x14ac:dyDescent="0.2">
      <c r="A123" s="147" t="s">
        <v>341</v>
      </c>
      <c r="B123" s="203" t="s">
        <v>77</v>
      </c>
      <c r="C123" s="284">
        <v>770</v>
      </c>
      <c r="D123" s="285">
        <f>+'1.1.SZ.TÁBL. BEV - KIAD'!J26</f>
        <v>0</v>
      </c>
      <c r="E123" s="477">
        <f>SUM(C123:D123)</f>
        <v>770</v>
      </c>
      <c r="F123" s="505">
        <f t="shared" si="16"/>
        <v>1</v>
      </c>
    </row>
    <row r="124" spans="1:7" ht="12.95" customHeight="1" x14ac:dyDescent="0.2">
      <c r="A124" s="123" t="s">
        <v>115</v>
      </c>
      <c r="B124" s="201" t="s">
        <v>342</v>
      </c>
      <c r="C124" s="282">
        <f>+C123</f>
        <v>770</v>
      </c>
      <c r="D124" s="287">
        <f>+D123</f>
        <v>0</v>
      </c>
      <c r="E124" s="478">
        <f>+E123</f>
        <v>770</v>
      </c>
      <c r="F124" s="505">
        <f t="shared" si="16"/>
        <v>1</v>
      </c>
    </row>
    <row r="125" spans="1:7" ht="12.95" customHeight="1" x14ac:dyDescent="0.2">
      <c r="A125" s="123" t="s">
        <v>116</v>
      </c>
      <c r="B125" s="201" t="s">
        <v>78</v>
      </c>
      <c r="C125" s="282">
        <f>+C102+C106+C119+C120+C122+C124</f>
        <v>294272</v>
      </c>
      <c r="D125" s="287">
        <f>+D102+D106+D119+D120+D122+D124</f>
        <v>6744</v>
      </c>
      <c r="E125" s="478">
        <f>+E102+E106+E119+E120+E122+E124</f>
        <v>301016</v>
      </c>
      <c r="F125" s="505">
        <f t="shared" si="16"/>
        <v>1.0229175728577642</v>
      </c>
    </row>
    <row r="126" spans="1:7" ht="12.95" customHeight="1" x14ac:dyDescent="0.2">
      <c r="A126" s="208" t="s">
        <v>117</v>
      </c>
      <c r="B126" s="201" t="s">
        <v>79</v>
      </c>
      <c r="C126" s="646">
        <v>68783</v>
      </c>
      <c r="D126" s="283">
        <f>+'1.1.SZ.TÁBL. BEV - KIAD'!J29</f>
        <v>0</v>
      </c>
      <c r="E126" s="476">
        <f>SUM(C126:D126)</f>
        <v>68783</v>
      </c>
      <c r="F126" s="505">
        <f t="shared" si="16"/>
        <v>1</v>
      </c>
    </row>
    <row r="127" spans="1:7" ht="12.95" customHeight="1" x14ac:dyDescent="0.2">
      <c r="A127" s="208" t="s">
        <v>230</v>
      </c>
      <c r="B127" s="201" t="s">
        <v>231</v>
      </c>
      <c r="C127" s="282"/>
      <c r="D127" s="283"/>
      <c r="E127" s="476"/>
      <c r="F127" s="505"/>
    </row>
    <row r="128" spans="1:7" ht="12.95" customHeight="1" thickBot="1" x14ac:dyDescent="0.25">
      <c r="A128" s="239" t="s">
        <v>118</v>
      </c>
      <c r="B128" s="286" t="s">
        <v>80</v>
      </c>
      <c r="C128" s="288">
        <f>+SUM(C126:C127)</f>
        <v>68783</v>
      </c>
      <c r="D128" s="289">
        <f>+SUM(D126:D127)</f>
        <v>0</v>
      </c>
      <c r="E128" s="479">
        <f>+SUM(E126:E127)</f>
        <v>68783</v>
      </c>
      <c r="F128" s="737">
        <f t="shared" si="16"/>
        <v>1</v>
      </c>
    </row>
    <row r="129" spans="1:6" ht="12.95" customHeight="1" thickBot="1" x14ac:dyDescent="0.25">
      <c r="A129" s="809" t="s">
        <v>0</v>
      </c>
      <c r="B129" s="810"/>
      <c r="C129" s="290">
        <f>+C125+C128</f>
        <v>363055</v>
      </c>
      <c r="D129" s="34">
        <f>+D125+D128</f>
        <v>6744</v>
      </c>
      <c r="E129" s="480">
        <f>+E125+E128</f>
        <v>369799</v>
      </c>
      <c r="F129" s="504">
        <f t="shared" si="16"/>
        <v>1.0185756978970129</v>
      </c>
    </row>
  </sheetData>
  <mergeCells count="8">
    <mergeCell ref="A129:B129"/>
    <mergeCell ref="D1:D2"/>
    <mergeCell ref="C1:C2"/>
    <mergeCell ref="K29:K30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59" orientation="portrait" r:id="rId1"/>
  <headerFooter alignWithMargins="0">
    <oddHeader>&amp;L&amp;"Times New Roman,Félkövér"&amp;13Szent László Völgye TKT&amp;C&amp;"Times New Roman,Félkövér"&amp;16 2024.ÉVI II. KÖLTSÉGVETÉS MÓDOSÍTÁS&amp;R2. sz. táblázat 
BEVÉTELEK
 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64"/>
  <sheetViews>
    <sheetView topLeftCell="A109" zoomScaleNormal="100" zoomScaleSheetLayoutView="50" workbookViewId="0">
      <selection activeCell="G87" sqref="G87"/>
    </sheetView>
  </sheetViews>
  <sheetFormatPr defaultColWidth="8.85546875" defaultRowHeight="15" customHeight="1" x14ac:dyDescent="0.2"/>
  <cols>
    <col min="1" max="1" width="8.85546875" style="9"/>
    <col min="2" max="2" width="72.28515625" style="45" customWidth="1"/>
    <col min="3" max="3" width="12.7109375" style="46" customWidth="1"/>
    <col min="4" max="4" width="10.42578125" style="46" customWidth="1"/>
    <col min="5" max="5" width="12.85546875" style="46" customWidth="1"/>
    <col min="6" max="6" width="12.28515625" style="46" customWidth="1"/>
    <col min="7" max="7" width="10.42578125" style="46" customWidth="1"/>
    <col min="8" max="8" width="12.140625" style="46" customWidth="1"/>
    <col min="9" max="9" width="12.7109375" style="46" customWidth="1"/>
    <col min="10" max="10" width="10.42578125" style="46" customWidth="1"/>
    <col min="11" max="11" width="12.7109375" style="46" customWidth="1"/>
    <col min="12" max="12" width="12.28515625" style="46" customWidth="1"/>
    <col min="13" max="13" width="9.5703125" style="46" customWidth="1"/>
    <col min="14" max="14" width="12.7109375" style="47" customWidth="1"/>
    <col min="15" max="15" width="12.42578125" style="46" customWidth="1"/>
    <col min="16" max="16" width="10.42578125" style="46" customWidth="1"/>
    <col min="17" max="17" width="12.140625" style="46" customWidth="1"/>
    <col min="18" max="18" width="12.42578125" style="46" customWidth="1"/>
    <col min="19" max="19" width="10.42578125" style="46" customWidth="1"/>
    <col min="20" max="20" width="12.7109375" style="47" customWidth="1"/>
    <col min="21" max="21" width="12.42578125" style="46" customWidth="1"/>
    <col min="22" max="22" width="10.42578125" style="46" customWidth="1"/>
    <col min="23" max="23" width="12.140625" style="47" customWidth="1"/>
    <col min="24" max="24" width="12.5703125" style="46" customWidth="1"/>
    <col min="25" max="25" width="10.42578125" style="46" customWidth="1"/>
    <col min="26" max="26" width="12.7109375" style="724" customWidth="1"/>
    <col min="27" max="27" width="12.7109375" style="725" customWidth="1"/>
    <col min="28" max="29" width="12.7109375" style="47" customWidth="1"/>
    <col min="30" max="30" width="12.5703125" style="46" customWidth="1"/>
    <col min="31" max="31" width="10.42578125" style="46" customWidth="1"/>
    <col min="32" max="32" width="13.28515625" style="46" customWidth="1"/>
    <col min="33" max="34" width="11.5703125" style="9" bestFit="1" customWidth="1"/>
    <col min="35" max="16384" width="8.85546875" style="9"/>
  </cols>
  <sheetData>
    <row r="1" spans="1:33" s="10" customFormat="1" ht="30" customHeight="1" x14ac:dyDescent="0.2">
      <c r="A1" s="828" t="s">
        <v>97</v>
      </c>
      <c r="B1" s="841" t="s">
        <v>119</v>
      </c>
      <c r="C1" s="833" t="s">
        <v>361</v>
      </c>
      <c r="D1" s="834"/>
      <c r="E1" s="835"/>
      <c r="F1" s="843" t="s">
        <v>296</v>
      </c>
      <c r="G1" s="844"/>
      <c r="H1" s="845"/>
      <c r="I1" s="833" t="s">
        <v>11</v>
      </c>
      <c r="J1" s="834"/>
      <c r="K1" s="835"/>
      <c r="L1" s="833" t="s">
        <v>297</v>
      </c>
      <c r="M1" s="834"/>
      <c r="N1" s="835"/>
      <c r="O1" s="833" t="s">
        <v>362</v>
      </c>
      <c r="P1" s="834"/>
      <c r="Q1" s="835"/>
      <c r="R1" s="838" t="s">
        <v>389</v>
      </c>
      <c r="S1" s="839"/>
      <c r="T1" s="840"/>
      <c r="U1" s="838" t="s">
        <v>305</v>
      </c>
      <c r="V1" s="839"/>
      <c r="W1" s="840"/>
      <c r="X1" s="846" t="s">
        <v>291</v>
      </c>
      <c r="Y1" s="839"/>
      <c r="Z1" s="847"/>
      <c r="AA1" s="848" t="s">
        <v>370</v>
      </c>
      <c r="AB1" s="849"/>
      <c r="AC1" s="850"/>
      <c r="AD1" s="836" t="s">
        <v>12</v>
      </c>
      <c r="AE1" s="834"/>
      <c r="AF1" s="837"/>
    </row>
    <row r="2" spans="1:33" s="13" customFormat="1" ht="37.9" customHeight="1" x14ac:dyDescent="0.2">
      <c r="A2" s="829"/>
      <c r="B2" s="842"/>
      <c r="C2" s="195" t="s">
        <v>393</v>
      </c>
      <c r="D2" s="194" t="s">
        <v>392</v>
      </c>
      <c r="E2" s="195" t="s">
        <v>401</v>
      </c>
      <c r="F2" s="195" t="s">
        <v>393</v>
      </c>
      <c r="G2" s="194" t="s">
        <v>392</v>
      </c>
      <c r="H2" s="195" t="s">
        <v>401</v>
      </c>
      <c r="I2" s="195" t="s">
        <v>393</v>
      </c>
      <c r="J2" s="194" t="s">
        <v>392</v>
      </c>
      <c r="K2" s="195" t="s">
        <v>401</v>
      </c>
      <c r="L2" s="195" t="s">
        <v>393</v>
      </c>
      <c r="M2" s="194" t="s">
        <v>392</v>
      </c>
      <c r="N2" s="195" t="s">
        <v>401</v>
      </c>
      <c r="O2" s="195" t="s">
        <v>393</v>
      </c>
      <c r="P2" s="194" t="s">
        <v>392</v>
      </c>
      <c r="Q2" s="195" t="s">
        <v>401</v>
      </c>
      <c r="R2" s="195" t="s">
        <v>393</v>
      </c>
      <c r="S2" s="194" t="s">
        <v>392</v>
      </c>
      <c r="T2" s="195" t="s">
        <v>401</v>
      </c>
      <c r="U2" s="195" t="s">
        <v>393</v>
      </c>
      <c r="V2" s="194" t="s">
        <v>392</v>
      </c>
      <c r="W2" s="195" t="s">
        <v>401</v>
      </c>
      <c r="X2" s="195" t="s">
        <v>393</v>
      </c>
      <c r="Y2" s="194" t="s">
        <v>392</v>
      </c>
      <c r="Z2" s="195" t="s">
        <v>401</v>
      </c>
      <c r="AA2" s="195" t="s">
        <v>393</v>
      </c>
      <c r="AB2" s="194" t="s">
        <v>392</v>
      </c>
      <c r="AC2" s="195" t="s">
        <v>401</v>
      </c>
      <c r="AD2" s="195" t="s">
        <v>393</v>
      </c>
      <c r="AE2" s="194" t="s">
        <v>392</v>
      </c>
      <c r="AF2" s="195" t="s">
        <v>401</v>
      </c>
      <c r="AG2" s="785"/>
    </row>
    <row r="3" spans="1:33" ht="13.5" customHeight="1" x14ac:dyDescent="0.2">
      <c r="A3" s="143" t="s">
        <v>98</v>
      </c>
      <c r="B3" s="188" t="s">
        <v>60</v>
      </c>
      <c r="C3" s="190"/>
      <c r="D3" s="189"/>
      <c r="E3" s="191"/>
      <c r="F3" s="190"/>
      <c r="G3" s="189"/>
      <c r="H3" s="191"/>
      <c r="I3" s="190"/>
      <c r="J3" s="189"/>
      <c r="K3" s="191"/>
      <c r="L3" s="190"/>
      <c r="M3" s="189"/>
      <c r="N3" s="191"/>
      <c r="O3" s="190"/>
      <c r="P3" s="189"/>
      <c r="Q3" s="191"/>
      <c r="R3" s="190"/>
      <c r="S3" s="189"/>
      <c r="T3" s="191"/>
      <c r="U3" s="190"/>
      <c r="V3" s="189"/>
      <c r="W3" s="191"/>
      <c r="X3" s="190"/>
      <c r="Y3" s="189"/>
      <c r="Z3" s="191"/>
      <c r="AA3" s="710"/>
      <c r="AB3" s="698"/>
      <c r="AC3" s="698"/>
      <c r="AD3" s="192"/>
      <c r="AE3" s="189"/>
      <c r="AF3" s="193"/>
    </row>
    <row r="4" spans="1:33" ht="13.5" customHeight="1" x14ac:dyDescent="0.2">
      <c r="A4" s="132" t="s">
        <v>99</v>
      </c>
      <c r="B4" s="133" t="s">
        <v>61</v>
      </c>
      <c r="C4" s="190"/>
      <c r="D4" s="181"/>
      <c r="E4" s="191"/>
      <c r="F4" s="190"/>
      <c r="G4" s="181"/>
      <c r="H4" s="186"/>
      <c r="I4" s="190"/>
      <c r="J4" s="181"/>
      <c r="K4" s="186"/>
      <c r="L4" s="190"/>
      <c r="M4" s="181"/>
      <c r="N4" s="186"/>
      <c r="O4" s="190"/>
      <c r="P4" s="181"/>
      <c r="Q4" s="186"/>
      <c r="R4" s="190"/>
      <c r="S4" s="181"/>
      <c r="T4" s="186"/>
      <c r="U4" s="190"/>
      <c r="V4" s="181"/>
      <c r="W4" s="186"/>
      <c r="X4" s="190"/>
      <c r="Y4" s="181"/>
      <c r="Z4" s="186"/>
      <c r="AA4" s="711"/>
      <c r="AB4" s="699"/>
      <c r="AC4" s="699"/>
      <c r="AD4" s="187"/>
      <c r="AE4" s="181"/>
      <c r="AF4" s="182"/>
    </row>
    <row r="5" spans="1:33" ht="13.5" customHeight="1" x14ac:dyDescent="0.2">
      <c r="A5" s="142"/>
      <c r="B5" s="361" t="s">
        <v>62</v>
      </c>
      <c r="C5" s="190"/>
      <c r="D5" s="197"/>
      <c r="E5" s="198"/>
      <c r="F5" s="190"/>
      <c r="G5" s="197"/>
      <c r="H5" s="198"/>
      <c r="I5" s="190"/>
      <c r="J5" s="197"/>
      <c r="K5" s="198"/>
      <c r="L5" s="190"/>
      <c r="M5" s="197"/>
      <c r="N5" s="198"/>
      <c r="O5" s="190"/>
      <c r="P5" s="197"/>
      <c r="Q5" s="198"/>
      <c r="R5" s="190"/>
      <c r="S5" s="197"/>
      <c r="T5" s="198"/>
      <c r="U5" s="190"/>
      <c r="V5" s="197"/>
      <c r="W5" s="198"/>
      <c r="X5" s="190"/>
      <c r="Y5" s="197"/>
      <c r="Z5" s="198"/>
      <c r="AA5" s="712"/>
      <c r="AB5" s="700"/>
      <c r="AC5" s="700"/>
      <c r="AD5" s="199"/>
      <c r="AE5" s="197"/>
      <c r="AF5" s="200"/>
    </row>
    <row r="6" spans="1:33" s="257" customFormat="1" ht="13.5" customHeight="1" x14ac:dyDescent="0.2">
      <c r="A6" s="123" t="s">
        <v>100</v>
      </c>
      <c r="B6" s="201" t="s">
        <v>63</v>
      </c>
      <c r="C6" s="255">
        <f t="shared" ref="C6:AF6" si="0">SUM(C3:C4)</f>
        <v>0</v>
      </c>
      <c r="D6" s="243">
        <f t="shared" si="0"/>
        <v>0</v>
      </c>
      <c r="E6" s="256">
        <f t="shared" si="0"/>
        <v>0</v>
      </c>
      <c r="F6" s="255">
        <f t="shared" si="0"/>
        <v>0</v>
      </c>
      <c r="G6" s="243">
        <f t="shared" si="0"/>
        <v>0</v>
      </c>
      <c r="H6" s="256">
        <f t="shared" si="0"/>
        <v>0</v>
      </c>
      <c r="I6" s="255">
        <f t="shared" si="0"/>
        <v>0</v>
      </c>
      <c r="J6" s="243">
        <f t="shared" si="0"/>
        <v>0</v>
      </c>
      <c r="K6" s="256">
        <f t="shared" si="0"/>
        <v>0</v>
      </c>
      <c r="L6" s="255">
        <f t="shared" si="0"/>
        <v>0</v>
      </c>
      <c r="M6" s="243">
        <f t="shared" si="0"/>
        <v>0</v>
      </c>
      <c r="N6" s="256">
        <f t="shared" si="0"/>
        <v>0</v>
      </c>
      <c r="O6" s="255">
        <f t="shared" si="0"/>
        <v>0</v>
      </c>
      <c r="P6" s="243">
        <f t="shared" si="0"/>
        <v>0</v>
      </c>
      <c r="Q6" s="256">
        <f t="shared" si="0"/>
        <v>0</v>
      </c>
      <c r="R6" s="255">
        <f t="shared" si="0"/>
        <v>0</v>
      </c>
      <c r="S6" s="243">
        <f t="shared" si="0"/>
        <v>0</v>
      </c>
      <c r="T6" s="256">
        <f t="shared" si="0"/>
        <v>0</v>
      </c>
      <c r="U6" s="255">
        <f t="shared" si="0"/>
        <v>0</v>
      </c>
      <c r="V6" s="243">
        <f t="shared" si="0"/>
        <v>0</v>
      </c>
      <c r="W6" s="256">
        <f t="shared" si="0"/>
        <v>0</v>
      </c>
      <c r="X6" s="255">
        <f t="shared" si="0"/>
        <v>0</v>
      </c>
      <c r="Y6" s="243">
        <f t="shared" si="0"/>
        <v>0</v>
      </c>
      <c r="Z6" s="256">
        <f t="shared" si="0"/>
        <v>0</v>
      </c>
      <c r="AA6" s="713">
        <v>0</v>
      </c>
      <c r="AB6" s="701">
        <v>0</v>
      </c>
      <c r="AC6" s="701">
        <v>0</v>
      </c>
      <c r="AD6" s="241">
        <f t="shared" si="0"/>
        <v>0</v>
      </c>
      <c r="AE6" s="243">
        <f t="shared" si="0"/>
        <v>0</v>
      </c>
      <c r="AF6" s="244">
        <f t="shared" si="0"/>
        <v>0</v>
      </c>
    </row>
    <row r="7" spans="1:33" ht="13.5" customHeight="1" x14ac:dyDescent="0.2">
      <c r="A7" s="143" t="s">
        <v>101</v>
      </c>
      <c r="B7" s="155" t="s">
        <v>96</v>
      </c>
      <c r="C7" s="190"/>
      <c r="D7" s="189"/>
      <c r="E7" s="191"/>
      <c r="F7" s="190"/>
      <c r="G7" s="189"/>
      <c r="H7" s="191"/>
      <c r="I7" s="190"/>
      <c r="J7" s="189"/>
      <c r="K7" s="191"/>
      <c r="L7" s="190"/>
      <c r="M7" s="189"/>
      <c r="N7" s="191"/>
      <c r="O7" s="190"/>
      <c r="P7" s="189"/>
      <c r="Q7" s="191"/>
      <c r="R7" s="190"/>
      <c r="S7" s="189"/>
      <c r="T7" s="191"/>
      <c r="U7" s="190"/>
      <c r="V7" s="189"/>
      <c r="W7" s="191">
        <f t="shared" ref="W7" si="1">SUM(U7:V7)</f>
        <v>0</v>
      </c>
      <c r="X7" s="190"/>
      <c r="Y7" s="189"/>
      <c r="Z7" s="191"/>
      <c r="AA7" s="710"/>
      <c r="AB7" s="698"/>
      <c r="AC7" s="698"/>
      <c r="AD7" s="192"/>
      <c r="AE7" s="189">
        <f>+D7+G7+J7+M7+P7+S7+V7+Y7</f>
        <v>0</v>
      </c>
      <c r="AF7" s="193">
        <f>+E7+H7+K7+N7+Q7+T7+W7+Z7</f>
        <v>0</v>
      </c>
    </row>
    <row r="8" spans="1:33" ht="13.5" customHeight="1" x14ac:dyDescent="0.2">
      <c r="A8" s="132" t="s">
        <v>102</v>
      </c>
      <c r="B8" s="153" t="s">
        <v>64</v>
      </c>
      <c r="C8" s="801"/>
      <c r="D8" s="204"/>
      <c r="E8" s="205"/>
      <c r="F8" s="801"/>
      <c r="G8" s="204"/>
      <c r="H8" s="205"/>
      <c r="I8" s="801"/>
      <c r="J8" s="204"/>
      <c r="K8" s="205"/>
      <c r="L8" s="801"/>
      <c r="M8" s="204"/>
      <c r="N8" s="205"/>
      <c r="O8" s="801"/>
      <c r="P8" s="204"/>
      <c r="Q8" s="205"/>
      <c r="R8" s="801"/>
      <c r="S8" s="204"/>
      <c r="T8" s="205"/>
      <c r="U8" s="801"/>
      <c r="V8" s="204"/>
      <c r="W8" s="205"/>
      <c r="X8" s="801"/>
      <c r="Y8" s="204"/>
      <c r="Z8" s="205"/>
      <c r="AA8" s="716"/>
      <c r="AB8" s="704"/>
      <c r="AC8" s="704"/>
      <c r="AD8" s="206"/>
      <c r="AE8" s="204"/>
      <c r="AF8" s="207"/>
    </row>
    <row r="9" spans="1:33" s="257" customFormat="1" ht="13.5" customHeight="1" x14ac:dyDescent="0.2">
      <c r="A9" s="142"/>
      <c r="B9" s="154" t="s">
        <v>62</v>
      </c>
      <c r="C9" s="255">
        <f t="shared" ref="C9:Z9" si="2">SUM(C7:C7)</f>
        <v>0</v>
      </c>
      <c r="D9" s="243">
        <f t="shared" si="2"/>
        <v>0</v>
      </c>
      <c r="E9" s="256">
        <f t="shared" si="2"/>
        <v>0</v>
      </c>
      <c r="F9" s="255">
        <f t="shared" si="2"/>
        <v>0</v>
      </c>
      <c r="G9" s="243">
        <f t="shared" si="2"/>
        <v>0</v>
      </c>
      <c r="H9" s="256">
        <f t="shared" si="2"/>
        <v>0</v>
      </c>
      <c r="I9" s="255">
        <f t="shared" si="2"/>
        <v>0</v>
      </c>
      <c r="J9" s="243">
        <f t="shared" si="2"/>
        <v>0</v>
      </c>
      <c r="K9" s="256">
        <f t="shared" si="2"/>
        <v>0</v>
      </c>
      <c r="L9" s="255">
        <f t="shared" si="2"/>
        <v>0</v>
      </c>
      <c r="M9" s="243">
        <f t="shared" si="2"/>
        <v>0</v>
      </c>
      <c r="N9" s="256">
        <f t="shared" si="2"/>
        <v>0</v>
      </c>
      <c r="O9" s="255">
        <f t="shared" si="2"/>
        <v>0</v>
      </c>
      <c r="P9" s="243">
        <f t="shared" si="2"/>
        <v>0</v>
      </c>
      <c r="Q9" s="256">
        <f t="shared" si="2"/>
        <v>0</v>
      </c>
      <c r="R9" s="255">
        <f t="shared" si="2"/>
        <v>0</v>
      </c>
      <c r="S9" s="243">
        <f t="shared" si="2"/>
        <v>0</v>
      </c>
      <c r="T9" s="256">
        <f t="shared" si="2"/>
        <v>0</v>
      </c>
      <c r="U9" s="255">
        <f t="shared" si="2"/>
        <v>0</v>
      </c>
      <c r="V9" s="243">
        <f t="shared" si="2"/>
        <v>0</v>
      </c>
      <c r="W9" s="256">
        <f t="shared" si="2"/>
        <v>0</v>
      </c>
      <c r="X9" s="255">
        <f t="shared" si="2"/>
        <v>0</v>
      </c>
      <c r="Y9" s="243">
        <f t="shared" si="2"/>
        <v>0</v>
      </c>
      <c r="Z9" s="256">
        <f t="shared" si="2"/>
        <v>0</v>
      </c>
      <c r="AA9" s="713">
        <v>0</v>
      </c>
      <c r="AB9" s="701">
        <v>0</v>
      </c>
      <c r="AC9" s="701">
        <v>0</v>
      </c>
      <c r="AD9" s="241">
        <f>SUM(AD7:AD7)</f>
        <v>0</v>
      </c>
      <c r="AE9" s="243">
        <f>SUM(AE7:AE7)</f>
        <v>0</v>
      </c>
      <c r="AF9" s="244">
        <f>SUM(AF7:AF7)</f>
        <v>0</v>
      </c>
    </row>
    <row r="10" spans="1:33" s="257" customFormat="1" ht="13.5" customHeight="1" x14ac:dyDescent="0.2">
      <c r="A10" s="123" t="s">
        <v>103</v>
      </c>
      <c r="B10" s="118" t="s">
        <v>65</v>
      </c>
      <c r="C10" s="258"/>
      <c r="D10" s="251"/>
      <c r="E10" s="259"/>
      <c r="F10" s="258"/>
      <c r="G10" s="251"/>
      <c r="H10" s="259"/>
      <c r="I10" s="258"/>
      <c r="J10" s="251"/>
      <c r="K10" s="259"/>
      <c r="L10" s="258"/>
      <c r="M10" s="251"/>
      <c r="N10" s="259"/>
      <c r="O10" s="258"/>
      <c r="P10" s="251"/>
      <c r="Q10" s="259"/>
      <c r="R10" s="258"/>
      <c r="S10" s="251"/>
      <c r="T10" s="259"/>
      <c r="U10" s="258"/>
      <c r="V10" s="251"/>
      <c r="W10" s="259"/>
      <c r="X10" s="258"/>
      <c r="Y10" s="251"/>
      <c r="Z10" s="259"/>
      <c r="AA10" s="720"/>
      <c r="AB10" s="359"/>
      <c r="AC10" s="359"/>
      <c r="AD10" s="250"/>
      <c r="AE10" s="251"/>
      <c r="AF10" s="252"/>
    </row>
    <row r="11" spans="1:33" ht="13.5" customHeight="1" x14ac:dyDescent="0.2">
      <c r="A11" s="143" t="s">
        <v>104</v>
      </c>
      <c r="B11" s="188" t="s">
        <v>66</v>
      </c>
      <c r="C11" s="190"/>
      <c r="D11" s="189"/>
      <c r="E11" s="191"/>
      <c r="F11" s="190"/>
      <c r="G11" s="189"/>
      <c r="H11" s="191"/>
      <c r="I11" s="190"/>
      <c r="J11" s="189"/>
      <c r="K11" s="191"/>
      <c r="L11" s="190"/>
      <c r="M11" s="189"/>
      <c r="N11" s="191"/>
      <c r="O11" s="190"/>
      <c r="P11" s="189"/>
      <c r="Q11" s="191"/>
      <c r="R11" s="190"/>
      <c r="S11" s="189"/>
      <c r="T11" s="191"/>
      <c r="U11" s="190"/>
      <c r="V11" s="189"/>
      <c r="W11" s="191"/>
      <c r="X11" s="190"/>
      <c r="Y11" s="189"/>
      <c r="Z11" s="191"/>
      <c r="AA11" s="710"/>
      <c r="AB11" s="698"/>
      <c r="AC11" s="698"/>
      <c r="AD11" s="192"/>
      <c r="AE11" s="189"/>
      <c r="AF11" s="193"/>
    </row>
    <row r="12" spans="1:33" ht="13.5" customHeight="1" x14ac:dyDescent="0.2">
      <c r="A12" s="132" t="s">
        <v>105</v>
      </c>
      <c r="B12" s="133" t="s">
        <v>67</v>
      </c>
      <c r="C12" s="190"/>
      <c r="D12" s="181"/>
      <c r="E12" s="186"/>
      <c r="F12" s="190"/>
      <c r="G12" s="181">
        <f>+[3]Seg.Szolgálat!$W$21+[3]Seg.Szolgálat!$W$51</f>
        <v>182</v>
      </c>
      <c r="H12" s="186">
        <f t="shared" ref="H12" si="3">SUM(F12:G12)</f>
        <v>182</v>
      </c>
      <c r="I12" s="190"/>
      <c r="J12" s="181"/>
      <c r="K12" s="186">
        <f>SUM(I12:J12)</f>
        <v>0</v>
      </c>
      <c r="L12" s="190"/>
      <c r="M12" s="181"/>
      <c r="N12" s="186"/>
      <c r="O12" s="190">
        <v>300</v>
      </c>
      <c r="P12" s="181"/>
      <c r="Q12" s="186">
        <f t="shared" ref="Q12" si="4">SUM(O12:P12)</f>
        <v>300</v>
      </c>
      <c r="R12" s="190">
        <v>2000</v>
      </c>
      <c r="S12" s="181"/>
      <c r="T12" s="186">
        <f>SUM(R12:S12)</f>
        <v>2000</v>
      </c>
      <c r="U12" s="190"/>
      <c r="V12" s="181"/>
      <c r="W12" s="186"/>
      <c r="X12" s="190"/>
      <c r="Y12" s="181"/>
      <c r="Z12" s="186"/>
      <c r="AA12" s="711"/>
      <c r="AB12" s="699"/>
      <c r="AC12" s="699"/>
      <c r="AD12" s="187">
        <f t="shared" ref="AD12:AD17" si="5">+C12+F12+I12+L12+O12+R12+U12+X12</f>
        <v>2300</v>
      </c>
      <c r="AE12" s="181">
        <f>D12+G12+J12+M12+P12+S12+V12+Y12+AB12</f>
        <v>182</v>
      </c>
      <c r="AF12" s="182">
        <f>+E12+H12+K12+N12+Q12+T12+W12+Z12+AC12</f>
        <v>2482</v>
      </c>
    </row>
    <row r="13" spans="1:33" ht="13.5" customHeight="1" x14ac:dyDescent="0.2">
      <c r="A13" s="132" t="s">
        <v>106</v>
      </c>
      <c r="B13" s="133" t="s">
        <v>68</v>
      </c>
      <c r="C13" s="190"/>
      <c r="D13" s="181"/>
      <c r="E13" s="186"/>
      <c r="F13" s="190"/>
      <c r="G13" s="181"/>
      <c r="H13" s="186"/>
      <c r="I13" s="190"/>
      <c r="J13" s="181"/>
      <c r="K13" s="186"/>
      <c r="L13" s="190"/>
      <c r="M13" s="181"/>
      <c r="N13" s="186"/>
      <c r="O13" s="190"/>
      <c r="P13" s="181"/>
      <c r="Q13" s="186"/>
      <c r="R13" s="190"/>
      <c r="S13" s="181"/>
      <c r="T13" s="186"/>
      <c r="U13" s="190"/>
      <c r="V13" s="181"/>
      <c r="W13" s="186"/>
      <c r="X13" s="190"/>
      <c r="Y13" s="181"/>
      <c r="Z13" s="186"/>
      <c r="AA13" s="711"/>
      <c r="AB13" s="699"/>
      <c r="AC13" s="699"/>
      <c r="AD13" s="187"/>
      <c r="AE13" s="181"/>
      <c r="AF13" s="182"/>
    </row>
    <row r="14" spans="1:33" ht="13.5" customHeight="1" x14ac:dyDescent="0.2">
      <c r="A14" s="132" t="s">
        <v>107</v>
      </c>
      <c r="B14" s="133" t="s">
        <v>69</v>
      </c>
      <c r="C14" s="190"/>
      <c r="D14" s="181"/>
      <c r="E14" s="186"/>
      <c r="F14" s="190"/>
      <c r="G14" s="181"/>
      <c r="H14" s="186"/>
      <c r="I14" s="190"/>
      <c r="J14" s="181"/>
      <c r="K14" s="186"/>
      <c r="L14" s="190"/>
      <c r="M14" s="181"/>
      <c r="N14" s="186"/>
      <c r="O14" s="190"/>
      <c r="P14" s="181"/>
      <c r="Q14" s="186"/>
      <c r="R14" s="190"/>
      <c r="S14" s="181"/>
      <c r="T14" s="186"/>
      <c r="U14" s="190"/>
      <c r="V14" s="181"/>
      <c r="W14" s="186"/>
      <c r="X14" s="190"/>
      <c r="Y14" s="181"/>
      <c r="Z14" s="186"/>
      <c r="AA14" s="711"/>
      <c r="AB14" s="699"/>
      <c r="AC14" s="699"/>
      <c r="AD14" s="187"/>
      <c r="AE14" s="181"/>
      <c r="AF14" s="182"/>
    </row>
    <row r="15" spans="1:33" ht="27" customHeight="1" x14ac:dyDescent="0.2">
      <c r="A15" s="132" t="s">
        <v>108</v>
      </c>
      <c r="B15" s="133" t="s">
        <v>374</v>
      </c>
      <c r="C15" s="190"/>
      <c r="D15" s="181"/>
      <c r="E15" s="186"/>
      <c r="F15" s="190"/>
      <c r="G15" s="181"/>
      <c r="H15" s="186"/>
      <c r="I15" s="190">
        <v>2700</v>
      </c>
      <c r="J15" s="181"/>
      <c r="K15" s="186">
        <f>SUM(I15:J15)</f>
        <v>2700</v>
      </c>
      <c r="L15" s="190"/>
      <c r="M15" s="181"/>
      <c r="N15" s="186"/>
      <c r="O15" s="190">
        <v>1800</v>
      </c>
      <c r="P15" s="181"/>
      <c r="Q15" s="186">
        <f t="shared" ref="Q15:Q17" si="6">SUM(O15:P15)</f>
        <v>1800</v>
      </c>
      <c r="R15" s="190"/>
      <c r="S15" s="181"/>
      <c r="T15" s="186"/>
      <c r="U15" s="190">
        <v>9500</v>
      </c>
      <c r="V15" s="181"/>
      <c r="W15" s="186">
        <f t="shared" ref="W15:W17" si="7">SUM(U15:V15)</f>
        <v>9500</v>
      </c>
      <c r="X15" s="190">
        <v>2638</v>
      </c>
      <c r="Y15" s="181"/>
      <c r="Z15" s="186">
        <f t="shared" ref="Z15:Z17" si="8">SUM(X15:Y15)</f>
        <v>2638</v>
      </c>
      <c r="AA15" s="711"/>
      <c r="AB15" s="699"/>
      <c r="AC15" s="699"/>
      <c r="AD15" s="187">
        <f t="shared" si="5"/>
        <v>16638</v>
      </c>
      <c r="AE15" s="181"/>
      <c r="AF15" s="182">
        <f t="shared" ref="AF15:AF17" si="9">+E15+H15+K15+N15+Q15+T15+W15+Z15+AC15</f>
        <v>16638</v>
      </c>
    </row>
    <row r="16" spans="1:33" ht="13.5" customHeight="1" x14ac:dyDescent="0.2">
      <c r="A16" s="132" t="s">
        <v>108</v>
      </c>
      <c r="B16" s="133" t="s">
        <v>371</v>
      </c>
      <c r="C16" s="190"/>
      <c r="D16" s="181"/>
      <c r="E16" s="186"/>
      <c r="F16" s="190"/>
      <c r="G16" s="181"/>
      <c r="H16" s="186"/>
      <c r="I16" s="190"/>
      <c r="J16" s="181"/>
      <c r="K16" s="186"/>
      <c r="L16" s="190"/>
      <c r="M16" s="181"/>
      <c r="N16" s="186"/>
      <c r="O16" s="190"/>
      <c r="P16" s="181"/>
      <c r="Q16" s="186"/>
      <c r="R16" s="190"/>
      <c r="S16" s="181"/>
      <c r="T16" s="186"/>
      <c r="U16" s="190">
        <v>3846</v>
      </c>
      <c r="V16" s="181"/>
      <c r="W16" s="186">
        <f t="shared" si="7"/>
        <v>3846</v>
      </c>
      <c r="X16" s="190"/>
      <c r="Y16" s="181"/>
      <c r="Z16" s="186"/>
      <c r="AA16" s="711"/>
      <c r="AB16" s="699"/>
      <c r="AC16" s="699"/>
      <c r="AD16" s="187">
        <f t="shared" si="5"/>
        <v>3846</v>
      </c>
      <c r="AE16" s="181"/>
      <c r="AF16" s="182">
        <f t="shared" si="9"/>
        <v>3846</v>
      </c>
    </row>
    <row r="17" spans="1:32" ht="27" customHeight="1" x14ac:dyDescent="0.2">
      <c r="A17" s="132" t="s">
        <v>109</v>
      </c>
      <c r="B17" s="133" t="s">
        <v>372</v>
      </c>
      <c r="C17" s="190"/>
      <c r="D17" s="181"/>
      <c r="E17" s="186"/>
      <c r="F17" s="190"/>
      <c r="G17" s="181">
        <f>+[3]Seg.Szolgálat!$X$22+[3]Seg.Szolgálat!$X$52</f>
        <v>49</v>
      </c>
      <c r="H17" s="186">
        <f t="shared" ref="H17" si="10">SUM(F17:G17)</f>
        <v>49</v>
      </c>
      <c r="I17" s="190"/>
      <c r="J17" s="181"/>
      <c r="K17" s="186"/>
      <c r="L17" s="190"/>
      <c r="M17" s="181"/>
      <c r="N17" s="186"/>
      <c r="O17" s="190">
        <v>81</v>
      </c>
      <c r="P17" s="181"/>
      <c r="Q17" s="186">
        <f t="shared" si="6"/>
        <v>81</v>
      </c>
      <c r="R17" s="190">
        <v>540</v>
      </c>
      <c r="S17" s="181"/>
      <c r="T17" s="186">
        <f t="shared" ref="T17" si="11">SUM(R17:S17)</f>
        <v>540</v>
      </c>
      <c r="U17" s="190">
        <v>1038</v>
      </c>
      <c r="V17" s="181"/>
      <c r="W17" s="186">
        <f t="shared" si="7"/>
        <v>1038</v>
      </c>
      <c r="X17" s="190">
        <v>713</v>
      </c>
      <c r="Y17" s="181"/>
      <c r="Z17" s="186">
        <f t="shared" si="8"/>
        <v>713</v>
      </c>
      <c r="AA17" s="711"/>
      <c r="AB17" s="699"/>
      <c r="AC17" s="699"/>
      <c r="AD17" s="187">
        <f t="shared" si="5"/>
        <v>2372</v>
      </c>
      <c r="AE17" s="181">
        <f>D17+G17+J17+M17+P17+S17+V17+Y17+AB17</f>
        <v>49</v>
      </c>
      <c r="AF17" s="182">
        <f t="shared" si="9"/>
        <v>2421</v>
      </c>
    </row>
    <row r="18" spans="1:32" ht="27.6" customHeight="1" x14ac:dyDescent="0.2">
      <c r="A18" s="132" t="s">
        <v>110</v>
      </c>
      <c r="B18" s="133" t="s">
        <v>373</v>
      </c>
      <c r="C18" s="190"/>
      <c r="D18" s="181"/>
      <c r="E18" s="186"/>
      <c r="F18" s="190"/>
      <c r="G18" s="181"/>
      <c r="H18" s="186"/>
      <c r="I18" s="190"/>
      <c r="J18" s="181"/>
      <c r="K18" s="186"/>
      <c r="L18" s="190"/>
      <c r="M18" s="181"/>
      <c r="N18" s="186"/>
      <c r="O18" s="190"/>
      <c r="P18" s="181"/>
      <c r="Q18" s="186"/>
      <c r="R18" s="190"/>
      <c r="S18" s="181"/>
      <c r="T18" s="186"/>
      <c r="U18" s="190"/>
      <c r="V18" s="181"/>
      <c r="W18" s="186"/>
      <c r="X18" s="190"/>
      <c r="Y18" s="181"/>
      <c r="Z18" s="186"/>
      <c r="AA18" s="711"/>
      <c r="AB18" s="699"/>
      <c r="AC18" s="699"/>
      <c r="AD18" s="187"/>
      <c r="AE18" s="181"/>
      <c r="AF18" s="182"/>
    </row>
    <row r="19" spans="1:32" ht="13.5" customHeight="1" x14ac:dyDescent="0.2">
      <c r="A19" s="132" t="s">
        <v>111</v>
      </c>
      <c r="B19" s="133" t="s">
        <v>338</v>
      </c>
      <c r="C19" s="190"/>
      <c r="D19" s="181"/>
      <c r="E19" s="186"/>
      <c r="F19" s="190"/>
      <c r="G19" s="181"/>
      <c r="H19" s="186"/>
      <c r="I19" s="190"/>
      <c r="J19" s="181"/>
      <c r="K19" s="186"/>
      <c r="L19" s="190"/>
      <c r="M19" s="181"/>
      <c r="N19" s="186"/>
      <c r="O19" s="190"/>
      <c r="P19" s="181"/>
      <c r="Q19" s="186"/>
      <c r="R19" s="190"/>
      <c r="S19" s="181"/>
      <c r="T19" s="186"/>
      <c r="U19" s="190"/>
      <c r="V19" s="181"/>
      <c r="W19" s="186"/>
      <c r="X19" s="190"/>
      <c r="Y19" s="181"/>
      <c r="Z19" s="186"/>
      <c r="AA19" s="711"/>
      <c r="AB19" s="699"/>
      <c r="AC19" s="699"/>
      <c r="AD19" s="187"/>
      <c r="AE19" s="181"/>
      <c r="AF19" s="182"/>
    </row>
    <row r="20" spans="1:32" ht="13.5" customHeight="1" x14ac:dyDescent="0.2">
      <c r="A20" s="145" t="s">
        <v>347</v>
      </c>
      <c r="B20" s="202" t="s">
        <v>73</v>
      </c>
      <c r="C20" s="190"/>
      <c r="D20" s="197"/>
      <c r="E20" s="186"/>
      <c r="F20" s="190">
        <v>3</v>
      </c>
      <c r="G20" s="197"/>
      <c r="H20" s="198">
        <f t="shared" ref="H20" si="12">SUM(F20:G20)</f>
        <v>3</v>
      </c>
      <c r="I20" s="190"/>
      <c r="J20" s="197"/>
      <c r="K20" s="198"/>
      <c r="L20" s="190"/>
      <c r="M20" s="197"/>
      <c r="N20" s="198"/>
      <c r="O20" s="190"/>
      <c r="P20" s="197"/>
      <c r="Q20" s="198"/>
      <c r="R20" s="190"/>
      <c r="S20" s="197"/>
      <c r="T20" s="198"/>
      <c r="U20" s="190"/>
      <c r="V20" s="197"/>
      <c r="W20" s="198"/>
      <c r="X20" s="190"/>
      <c r="Y20" s="197"/>
      <c r="Z20" s="198"/>
      <c r="AA20" s="712"/>
      <c r="AB20" s="700"/>
      <c r="AC20" s="700"/>
      <c r="AD20" s="199">
        <f t="shared" ref="AD20" si="13">+C20+F20+I20+L20+O20+R20+U20+X20</f>
        <v>3</v>
      </c>
      <c r="AE20" s="197">
        <f>+D20+G20+J20+M20+P20+S20+V20+Y20</f>
        <v>0</v>
      </c>
      <c r="AF20" s="182">
        <f t="shared" ref="AF20" si="14">+E20+H20+K20+N20+Q20+T20+W20+Z20+AC20</f>
        <v>3</v>
      </c>
    </row>
    <row r="21" spans="1:32" s="257" customFormat="1" ht="13.5" customHeight="1" x14ac:dyDescent="0.2">
      <c r="A21" s="123" t="s">
        <v>112</v>
      </c>
      <c r="B21" s="201" t="s">
        <v>74</v>
      </c>
      <c r="C21" s="255">
        <f t="shared" ref="C21:AE21" si="15">SUM(C11:C20)</f>
        <v>0</v>
      </c>
      <c r="D21" s="243">
        <f t="shared" si="15"/>
        <v>0</v>
      </c>
      <c r="E21" s="256">
        <f t="shared" si="15"/>
        <v>0</v>
      </c>
      <c r="F21" s="255">
        <f t="shared" ref="F21" si="16">SUM(F11:F20)</f>
        <v>3</v>
      </c>
      <c r="G21" s="243">
        <f t="shared" si="15"/>
        <v>231</v>
      </c>
      <c r="H21" s="256">
        <f t="shared" si="15"/>
        <v>234</v>
      </c>
      <c r="I21" s="255">
        <f t="shared" si="15"/>
        <v>2700</v>
      </c>
      <c r="J21" s="243">
        <f t="shared" si="15"/>
        <v>0</v>
      </c>
      <c r="K21" s="256">
        <f t="shared" si="15"/>
        <v>2700</v>
      </c>
      <c r="L21" s="255">
        <f t="shared" ref="L21" si="17">SUM(L11:L20)</f>
        <v>0</v>
      </c>
      <c r="M21" s="243">
        <f t="shared" si="15"/>
        <v>0</v>
      </c>
      <c r="N21" s="256">
        <f t="shared" si="15"/>
        <v>0</v>
      </c>
      <c r="O21" s="255">
        <f t="shared" si="15"/>
        <v>2181</v>
      </c>
      <c r="P21" s="243">
        <f t="shared" si="15"/>
        <v>0</v>
      </c>
      <c r="Q21" s="256">
        <f t="shared" si="15"/>
        <v>2181</v>
      </c>
      <c r="R21" s="255">
        <f t="shared" ref="R21" si="18">SUM(R11:R20)</f>
        <v>2540</v>
      </c>
      <c r="S21" s="243">
        <f t="shared" si="15"/>
        <v>0</v>
      </c>
      <c r="T21" s="256">
        <f t="shared" si="15"/>
        <v>2540</v>
      </c>
      <c r="U21" s="255">
        <f t="shared" si="15"/>
        <v>14384</v>
      </c>
      <c r="V21" s="243">
        <f t="shared" si="15"/>
        <v>0</v>
      </c>
      <c r="W21" s="256">
        <f t="shared" si="15"/>
        <v>14384</v>
      </c>
      <c r="X21" s="255">
        <f t="shared" ref="X21" si="19">SUM(X11:X20)</f>
        <v>3351</v>
      </c>
      <c r="Y21" s="243">
        <f t="shared" ref="Y21:Z21" si="20">SUM(Y11:Y20)</f>
        <v>0</v>
      </c>
      <c r="Z21" s="256">
        <f t="shared" si="20"/>
        <v>3351</v>
      </c>
      <c r="AA21" s="713">
        <v>0</v>
      </c>
      <c r="AB21" s="701">
        <v>0</v>
      </c>
      <c r="AC21" s="701">
        <v>0</v>
      </c>
      <c r="AD21" s="241">
        <f t="shared" si="15"/>
        <v>25159</v>
      </c>
      <c r="AE21" s="243">
        <f t="shared" si="15"/>
        <v>231</v>
      </c>
      <c r="AF21" s="244">
        <f>SUM(AF11:AF20)</f>
        <v>25390</v>
      </c>
    </row>
    <row r="22" spans="1:32" s="257" customFormat="1" ht="13.5" customHeight="1" x14ac:dyDescent="0.2">
      <c r="A22" s="123" t="s">
        <v>113</v>
      </c>
      <c r="B22" s="201" t="s">
        <v>75</v>
      </c>
      <c r="C22" s="691"/>
      <c r="D22" s="692"/>
      <c r="E22" s="693"/>
      <c r="F22" s="691"/>
      <c r="G22" s="692"/>
      <c r="H22" s="693"/>
      <c r="I22" s="691"/>
      <c r="J22" s="692"/>
      <c r="K22" s="693"/>
      <c r="L22" s="691"/>
      <c r="M22" s="692"/>
      <c r="N22" s="693"/>
      <c r="O22" s="691"/>
      <c r="P22" s="692"/>
      <c r="Q22" s="693"/>
      <c r="R22" s="691"/>
      <c r="S22" s="692"/>
      <c r="T22" s="693"/>
      <c r="U22" s="691"/>
      <c r="V22" s="692"/>
      <c r="W22" s="693"/>
      <c r="X22" s="691"/>
      <c r="Y22" s="692"/>
      <c r="Z22" s="693"/>
      <c r="AA22" s="714"/>
      <c r="AB22" s="702"/>
      <c r="AC22" s="702"/>
      <c r="AD22" s="694"/>
      <c r="AE22" s="692"/>
      <c r="AF22" s="695"/>
    </row>
    <row r="23" spans="1:32" ht="13.5" customHeight="1" x14ac:dyDescent="0.2">
      <c r="A23" s="147" t="s">
        <v>339</v>
      </c>
      <c r="B23" s="203" t="s">
        <v>76</v>
      </c>
      <c r="C23" s="696"/>
      <c r="D23" s="218"/>
      <c r="E23" s="220"/>
      <c r="F23" s="696"/>
      <c r="G23" s="218"/>
      <c r="H23" s="220"/>
      <c r="I23" s="696"/>
      <c r="J23" s="218"/>
      <c r="K23" s="220"/>
      <c r="L23" s="696"/>
      <c r="M23" s="218"/>
      <c r="N23" s="220"/>
      <c r="O23" s="696"/>
      <c r="P23" s="218"/>
      <c r="Q23" s="220"/>
      <c r="R23" s="696"/>
      <c r="S23" s="218"/>
      <c r="T23" s="220"/>
      <c r="U23" s="696"/>
      <c r="V23" s="218"/>
      <c r="W23" s="220"/>
      <c r="X23" s="696"/>
      <c r="Y23" s="218"/>
      <c r="Z23" s="220"/>
      <c r="AA23" s="715"/>
      <c r="AB23" s="703"/>
      <c r="AC23" s="703"/>
      <c r="AD23" s="217"/>
      <c r="AE23" s="218"/>
      <c r="AF23" s="219"/>
    </row>
    <row r="24" spans="1:32" s="257" customFormat="1" ht="13.5" customHeight="1" x14ac:dyDescent="0.2">
      <c r="A24" s="123" t="s">
        <v>114</v>
      </c>
      <c r="B24" s="201" t="s">
        <v>340</v>
      </c>
      <c r="C24" s="255">
        <f>+C23</f>
        <v>0</v>
      </c>
      <c r="D24" s="243">
        <f t="shared" ref="D24:AF24" si="21">+D23</f>
        <v>0</v>
      </c>
      <c r="E24" s="256">
        <f t="shared" si="21"/>
        <v>0</v>
      </c>
      <c r="F24" s="255">
        <f>+F23</f>
        <v>0</v>
      </c>
      <c r="G24" s="243">
        <f t="shared" si="21"/>
        <v>0</v>
      </c>
      <c r="H24" s="256">
        <f t="shared" si="21"/>
        <v>0</v>
      </c>
      <c r="I24" s="255">
        <f>+I23</f>
        <v>0</v>
      </c>
      <c r="J24" s="243">
        <f t="shared" si="21"/>
        <v>0</v>
      </c>
      <c r="K24" s="256">
        <f t="shared" si="21"/>
        <v>0</v>
      </c>
      <c r="L24" s="255">
        <f>+L23</f>
        <v>0</v>
      </c>
      <c r="M24" s="243">
        <f t="shared" si="21"/>
        <v>0</v>
      </c>
      <c r="N24" s="256">
        <f t="shared" si="21"/>
        <v>0</v>
      </c>
      <c r="O24" s="255">
        <f>+O23</f>
        <v>0</v>
      </c>
      <c r="P24" s="243">
        <f t="shared" si="21"/>
        <v>0</v>
      </c>
      <c r="Q24" s="256">
        <f t="shared" si="21"/>
        <v>0</v>
      </c>
      <c r="R24" s="255">
        <f>+R23</f>
        <v>0</v>
      </c>
      <c r="S24" s="243">
        <f t="shared" si="21"/>
        <v>0</v>
      </c>
      <c r="T24" s="256">
        <f t="shared" si="21"/>
        <v>0</v>
      </c>
      <c r="U24" s="255">
        <f>+U23</f>
        <v>0</v>
      </c>
      <c r="V24" s="243">
        <f t="shared" si="21"/>
        <v>0</v>
      </c>
      <c r="W24" s="256">
        <f t="shared" si="21"/>
        <v>0</v>
      </c>
      <c r="X24" s="255">
        <f>+X23</f>
        <v>0</v>
      </c>
      <c r="Y24" s="243">
        <f t="shared" ref="Y24:Z24" si="22">+Y23</f>
        <v>0</v>
      </c>
      <c r="Z24" s="256">
        <f t="shared" si="22"/>
        <v>0</v>
      </c>
      <c r="AA24" s="713">
        <v>0</v>
      </c>
      <c r="AB24" s="701">
        <v>0</v>
      </c>
      <c r="AC24" s="701">
        <v>0</v>
      </c>
      <c r="AD24" s="241">
        <f t="shared" si="21"/>
        <v>0</v>
      </c>
      <c r="AE24" s="243">
        <f t="shared" si="21"/>
        <v>0</v>
      </c>
      <c r="AF24" s="244">
        <f t="shared" si="21"/>
        <v>0</v>
      </c>
    </row>
    <row r="25" spans="1:32" ht="13.5" customHeight="1" x14ac:dyDescent="0.2">
      <c r="A25" s="143" t="s">
        <v>341</v>
      </c>
      <c r="B25" s="188" t="s">
        <v>398</v>
      </c>
      <c r="C25" s="190"/>
      <c r="D25" s="204"/>
      <c r="E25" s="205"/>
      <c r="F25" s="190"/>
      <c r="G25" s="204"/>
      <c r="H25" s="205"/>
      <c r="I25" s="190"/>
      <c r="J25" s="204"/>
      <c r="K25" s="205"/>
      <c r="L25" s="190"/>
      <c r="M25" s="204"/>
      <c r="N25" s="205"/>
      <c r="O25" s="190"/>
      <c r="P25" s="204"/>
      <c r="Q25" s="205"/>
      <c r="R25" s="190"/>
      <c r="S25" s="204"/>
      <c r="T25" s="205"/>
      <c r="U25" s="190">
        <v>770</v>
      </c>
      <c r="V25" s="204"/>
      <c r="W25" s="205">
        <f t="shared" ref="W25" si="23">SUM(U25:V25)</f>
        <v>770</v>
      </c>
      <c r="X25" s="190"/>
      <c r="Y25" s="204"/>
      <c r="Z25" s="205"/>
      <c r="AA25" s="716"/>
      <c r="AB25" s="704"/>
      <c r="AC25" s="704"/>
      <c r="AD25" s="206">
        <f t="shared" ref="AD25" si="24">+C25+F25+I25+L25+O25+R25+U25+X25</f>
        <v>770</v>
      </c>
      <c r="AE25" s="204">
        <f>+D25+G25+J25+M25+P25+S25+V25+Y25</f>
        <v>0</v>
      </c>
      <c r="AF25" s="207">
        <f t="shared" ref="AF25" si="25">+E25+H25+K25+N25+Q25+T25+W25+Z25+AC25</f>
        <v>770</v>
      </c>
    </row>
    <row r="26" spans="1:32" s="257" customFormat="1" ht="13.5" customHeight="1" x14ac:dyDescent="0.2">
      <c r="A26" s="123" t="s">
        <v>115</v>
      </c>
      <c r="B26" s="786" t="s">
        <v>397</v>
      </c>
      <c r="C26" s="255">
        <f t="shared" ref="C26:AF26" si="26">+C25</f>
        <v>0</v>
      </c>
      <c r="D26" s="243">
        <f t="shared" si="26"/>
        <v>0</v>
      </c>
      <c r="E26" s="256">
        <f t="shared" si="26"/>
        <v>0</v>
      </c>
      <c r="F26" s="255">
        <f t="shared" ref="F26" si="27">+F25</f>
        <v>0</v>
      </c>
      <c r="G26" s="243">
        <f t="shared" si="26"/>
        <v>0</v>
      </c>
      <c r="H26" s="256">
        <f t="shared" si="26"/>
        <v>0</v>
      </c>
      <c r="I26" s="255">
        <f t="shared" si="26"/>
        <v>0</v>
      </c>
      <c r="J26" s="243">
        <f t="shared" si="26"/>
        <v>0</v>
      </c>
      <c r="K26" s="256">
        <f t="shared" si="26"/>
        <v>0</v>
      </c>
      <c r="L26" s="255">
        <f t="shared" ref="L26" si="28">+L25</f>
        <v>0</v>
      </c>
      <c r="M26" s="243">
        <f t="shared" si="26"/>
        <v>0</v>
      </c>
      <c r="N26" s="256">
        <f t="shared" si="26"/>
        <v>0</v>
      </c>
      <c r="O26" s="255">
        <f t="shared" si="26"/>
        <v>0</v>
      </c>
      <c r="P26" s="243">
        <f t="shared" si="26"/>
        <v>0</v>
      </c>
      <c r="Q26" s="256">
        <f t="shared" si="26"/>
        <v>0</v>
      </c>
      <c r="R26" s="255">
        <f t="shared" ref="R26" si="29">+R25</f>
        <v>0</v>
      </c>
      <c r="S26" s="243">
        <f t="shared" si="26"/>
        <v>0</v>
      </c>
      <c r="T26" s="256">
        <f t="shared" si="26"/>
        <v>0</v>
      </c>
      <c r="U26" s="255">
        <f t="shared" si="26"/>
        <v>770</v>
      </c>
      <c r="V26" s="243">
        <f t="shared" si="26"/>
        <v>0</v>
      </c>
      <c r="W26" s="256">
        <f t="shared" si="26"/>
        <v>770</v>
      </c>
      <c r="X26" s="255">
        <f t="shared" ref="X26" si="30">+X25</f>
        <v>0</v>
      </c>
      <c r="Y26" s="243">
        <f t="shared" ref="Y26:Z26" si="31">+Y25</f>
        <v>0</v>
      </c>
      <c r="Z26" s="256">
        <f t="shared" si="31"/>
        <v>0</v>
      </c>
      <c r="AA26" s="713">
        <v>0</v>
      </c>
      <c r="AB26" s="701">
        <v>0</v>
      </c>
      <c r="AC26" s="701">
        <v>0</v>
      </c>
      <c r="AD26" s="241">
        <f t="shared" si="26"/>
        <v>770</v>
      </c>
      <c r="AE26" s="243">
        <f t="shared" si="26"/>
        <v>0</v>
      </c>
      <c r="AF26" s="244">
        <f t="shared" si="26"/>
        <v>770</v>
      </c>
    </row>
    <row r="27" spans="1:32" s="257" customFormat="1" ht="13.5" customHeight="1" x14ac:dyDescent="0.2">
      <c r="A27" s="123" t="s">
        <v>116</v>
      </c>
      <c r="B27" s="201" t="s">
        <v>78</v>
      </c>
      <c r="C27" s="255">
        <f t="shared" ref="C27:Z27" si="32">+C6+C9+C21+C22+C24+C26</f>
        <v>0</v>
      </c>
      <c r="D27" s="243">
        <f t="shared" si="32"/>
        <v>0</v>
      </c>
      <c r="E27" s="256">
        <f t="shared" si="32"/>
        <v>0</v>
      </c>
      <c r="F27" s="255">
        <f t="shared" si="32"/>
        <v>3</v>
      </c>
      <c r="G27" s="243">
        <f t="shared" si="32"/>
        <v>231</v>
      </c>
      <c r="H27" s="256">
        <f t="shared" si="32"/>
        <v>234</v>
      </c>
      <c r="I27" s="255">
        <f t="shared" si="32"/>
        <v>2700</v>
      </c>
      <c r="J27" s="243">
        <f t="shared" si="32"/>
        <v>0</v>
      </c>
      <c r="K27" s="256">
        <f t="shared" si="32"/>
        <v>2700</v>
      </c>
      <c r="L27" s="255">
        <f t="shared" si="32"/>
        <v>0</v>
      </c>
      <c r="M27" s="243">
        <f t="shared" si="32"/>
        <v>0</v>
      </c>
      <c r="N27" s="256">
        <f t="shared" si="32"/>
        <v>0</v>
      </c>
      <c r="O27" s="255">
        <f t="shared" si="32"/>
        <v>2181</v>
      </c>
      <c r="P27" s="243">
        <f t="shared" si="32"/>
        <v>0</v>
      </c>
      <c r="Q27" s="256">
        <f t="shared" si="32"/>
        <v>2181</v>
      </c>
      <c r="R27" s="255">
        <f t="shared" si="32"/>
        <v>2540</v>
      </c>
      <c r="S27" s="243">
        <f t="shared" si="32"/>
        <v>0</v>
      </c>
      <c r="T27" s="256">
        <f t="shared" si="32"/>
        <v>2540</v>
      </c>
      <c r="U27" s="255">
        <f t="shared" si="32"/>
        <v>15154</v>
      </c>
      <c r="V27" s="243">
        <f t="shared" si="32"/>
        <v>0</v>
      </c>
      <c r="W27" s="256">
        <f t="shared" si="32"/>
        <v>15154</v>
      </c>
      <c r="X27" s="255">
        <f t="shared" si="32"/>
        <v>3351</v>
      </c>
      <c r="Y27" s="243">
        <f t="shared" si="32"/>
        <v>0</v>
      </c>
      <c r="Z27" s="256">
        <f t="shared" si="32"/>
        <v>3351</v>
      </c>
      <c r="AA27" s="713">
        <v>0</v>
      </c>
      <c r="AB27" s="701">
        <v>0</v>
      </c>
      <c r="AC27" s="701">
        <v>0</v>
      </c>
      <c r="AD27" s="241">
        <f>+AD6+AD9+AD21+AD22+AD24+AD26</f>
        <v>25929</v>
      </c>
      <c r="AE27" s="243">
        <f>+AE6+AE9+AE21+AE22+AE24+AE26</f>
        <v>231</v>
      </c>
      <c r="AF27" s="244">
        <f>+AF6+AF9+AF21+AF22+AF24+AF26</f>
        <v>26160</v>
      </c>
    </row>
    <row r="28" spans="1:32" s="257" customFormat="1" ht="13.5" customHeight="1" x14ac:dyDescent="0.2">
      <c r="A28" s="208" t="s">
        <v>117</v>
      </c>
      <c r="B28" s="201" t="s">
        <v>79</v>
      </c>
      <c r="C28" s="645"/>
      <c r="D28" s="243"/>
      <c r="E28" s="256"/>
      <c r="F28" s="645">
        <v>31557</v>
      </c>
      <c r="G28" s="243"/>
      <c r="H28" s="256">
        <f>SUM(F28:G28)</f>
        <v>31557</v>
      </c>
      <c r="I28" s="645">
        <v>1424</v>
      </c>
      <c r="J28" s="243"/>
      <c r="K28" s="256">
        <f>SUM(I28:J28)</f>
        <v>1424</v>
      </c>
      <c r="L28" s="645">
        <v>24</v>
      </c>
      <c r="M28" s="243"/>
      <c r="N28" s="256">
        <f t="shared" ref="N28" si="33">SUM(L28:M28)</f>
        <v>24</v>
      </c>
      <c r="O28" s="645">
        <v>27</v>
      </c>
      <c r="P28" s="243"/>
      <c r="Q28" s="256">
        <f t="shared" ref="Q28" si="34">SUM(O28:P28)</f>
        <v>27</v>
      </c>
      <c r="R28" s="645">
        <v>43</v>
      </c>
      <c r="S28" s="243"/>
      <c r="T28" s="256">
        <f>SUM(R28:S28)</f>
        <v>43</v>
      </c>
      <c r="U28" s="645">
        <v>9</v>
      </c>
      <c r="V28" s="243"/>
      <c r="W28" s="256">
        <f>SUM(U28:V28)</f>
        <v>9</v>
      </c>
      <c r="X28" s="645"/>
      <c r="Y28" s="243"/>
      <c r="Z28" s="256"/>
      <c r="AA28" s="713"/>
      <c r="AB28" s="701"/>
      <c r="AC28" s="701"/>
      <c r="AD28" s="241">
        <f>+C28+F28+I28+L28+O28+R28+U28+X28</f>
        <v>33084</v>
      </c>
      <c r="AE28" s="243">
        <f>+D28+G28+J28+M28+P28+S28+V28+Y28</f>
        <v>0</v>
      </c>
      <c r="AF28" s="244">
        <f>+E28+H28+K28+N28+Q28+T28+W28+Z28</f>
        <v>33084</v>
      </c>
    </row>
    <row r="29" spans="1:32" s="257" customFormat="1" ht="13.5" customHeight="1" x14ac:dyDescent="0.2">
      <c r="A29" s="208" t="s">
        <v>230</v>
      </c>
      <c r="B29" s="201" t="s">
        <v>231</v>
      </c>
      <c r="C29" s="255">
        <f t="shared" ref="C29:AF29" si="35">+SUM(C30:C32)</f>
        <v>0</v>
      </c>
      <c r="D29" s="243">
        <f t="shared" si="35"/>
        <v>0</v>
      </c>
      <c r="E29" s="256">
        <f t="shared" si="35"/>
        <v>0</v>
      </c>
      <c r="F29" s="255">
        <f t="shared" ref="F29" si="36">+SUM(F30:F32)</f>
        <v>26989</v>
      </c>
      <c r="G29" s="243">
        <f>+SUM(G30:G32)</f>
        <v>2238</v>
      </c>
      <c r="H29" s="256">
        <f t="shared" si="35"/>
        <v>29227</v>
      </c>
      <c r="I29" s="255">
        <f t="shared" si="35"/>
        <v>45479</v>
      </c>
      <c r="J29" s="243">
        <f t="shared" si="35"/>
        <v>1097</v>
      </c>
      <c r="K29" s="256">
        <f t="shared" si="35"/>
        <v>46576</v>
      </c>
      <c r="L29" s="255">
        <f t="shared" ref="L29" si="37">+SUM(L30:L32)</f>
        <v>38782</v>
      </c>
      <c r="M29" s="243">
        <f t="shared" si="35"/>
        <v>1467</v>
      </c>
      <c r="N29" s="256">
        <f t="shared" si="35"/>
        <v>40249</v>
      </c>
      <c r="O29" s="255">
        <f t="shared" si="35"/>
        <v>30384</v>
      </c>
      <c r="P29" s="243">
        <f t="shared" si="35"/>
        <v>503</v>
      </c>
      <c r="Q29" s="256">
        <f t="shared" si="35"/>
        <v>30887</v>
      </c>
      <c r="R29" s="255">
        <f t="shared" ref="R29" si="38">+SUM(R30:R32)</f>
        <v>15288</v>
      </c>
      <c r="S29" s="243">
        <f t="shared" si="35"/>
        <v>104</v>
      </c>
      <c r="T29" s="256">
        <f t="shared" si="35"/>
        <v>15392</v>
      </c>
      <c r="U29" s="255">
        <f t="shared" si="35"/>
        <v>33475</v>
      </c>
      <c r="V29" s="243">
        <f t="shared" si="35"/>
        <v>1104</v>
      </c>
      <c r="W29" s="256">
        <f t="shared" si="35"/>
        <v>34579</v>
      </c>
      <c r="X29" s="255">
        <f t="shared" ref="X29" si="39">+SUM(X30:X32)</f>
        <v>5747</v>
      </c>
      <c r="Y29" s="243">
        <f t="shared" ref="Y29:Z29" si="40">+SUM(Y30:Y32)</f>
        <v>0</v>
      </c>
      <c r="Z29" s="256">
        <f t="shared" si="40"/>
        <v>5747</v>
      </c>
      <c r="AA29" s="713">
        <v>0</v>
      </c>
      <c r="AB29" s="701">
        <v>0</v>
      </c>
      <c r="AC29" s="701">
        <v>0</v>
      </c>
      <c r="AD29" s="241">
        <f t="shared" si="35"/>
        <v>196144</v>
      </c>
      <c r="AE29" s="243">
        <f t="shared" si="35"/>
        <v>6513</v>
      </c>
      <c r="AF29" s="244">
        <f t="shared" si="35"/>
        <v>202657</v>
      </c>
    </row>
    <row r="30" spans="1:32" ht="13.5" customHeight="1" x14ac:dyDescent="0.2">
      <c r="A30" s="226"/>
      <c r="B30" s="362" t="s">
        <v>233</v>
      </c>
      <c r="C30" s="190"/>
      <c r="D30" s="221"/>
      <c r="E30" s="222"/>
      <c r="F30" s="190">
        <v>48102</v>
      </c>
      <c r="G30" s="221">
        <f>+'4.SZ.TÁBL. SZOCIÁLIS NORMATÍVA'!G4+'4.SZ.TÁBL. SZOCIÁLIS NORMATÍVA'!G5+'4.SZ.TÁBL. SZOCIÁLIS NORMATÍVA'!G18</f>
        <v>2238</v>
      </c>
      <c r="H30" s="222">
        <f>SUM(F30:G30)</f>
        <v>50340</v>
      </c>
      <c r="I30" s="190">
        <v>38794</v>
      </c>
      <c r="J30" s="221">
        <f>+'4.SZ.TÁBL. SZOCIÁLIS NORMATÍVA'!G7+'4.SZ.TÁBL. SZOCIÁLIS NORMATÍVA'!G8+'4.SZ.TÁBL. SZOCIÁLIS NORMATÍVA'!G19</f>
        <v>1097</v>
      </c>
      <c r="K30" s="222">
        <f>SUM(I30:J30)</f>
        <v>39891</v>
      </c>
      <c r="L30" s="190">
        <v>36885</v>
      </c>
      <c r="M30" s="221">
        <f>+'4.SZ.TÁBL. SZOCIÁLIS NORMATÍVA'!G3+'4.SZ.TÁBL. SZOCIÁLIS NORMATÍVA'!G20</f>
        <v>1467</v>
      </c>
      <c r="N30" s="222">
        <f>SUM(L30:M30)</f>
        <v>38352</v>
      </c>
      <c r="O30" s="190">
        <v>17813</v>
      </c>
      <c r="P30" s="221">
        <f>+'4.SZ.TÁBL. SZOCIÁLIS NORMATÍVA'!G12+'4.SZ.TÁBL. SZOCIÁLIS NORMATÍVA'!G21</f>
        <v>503</v>
      </c>
      <c r="Q30" s="222">
        <f>SUM(O30:P30)</f>
        <v>18316</v>
      </c>
      <c r="R30" s="190">
        <v>6255</v>
      </c>
      <c r="S30" s="221">
        <f>+'4.SZ.TÁBL. SZOCIÁLIS NORMATÍVA'!G10+'4.SZ.TÁBL. SZOCIÁLIS NORMATÍVA'!G22</f>
        <v>104</v>
      </c>
      <c r="T30" s="222">
        <f>SUM(R30:S30)</f>
        <v>6359</v>
      </c>
      <c r="U30" s="190">
        <v>37909</v>
      </c>
      <c r="V30" s="221">
        <f>+'4.SZ.TÁBL. SZOCIÁLIS NORMATÍVA'!G11+'4.SZ.TÁBL. SZOCIÁLIS NORMATÍVA'!G17</f>
        <v>1104</v>
      </c>
      <c r="W30" s="617">
        <f>SUM(U30:V30)</f>
        <v>39013</v>
      </c>
      <c r="X30" s="190">
        <f>+'4.SZ.TÁBL. SZOCIÁLIS NORMATÍVA'!F6</f>
        <v>2427</v>
      </c>
      <c r="Y30" s="221"/>
      <c r="Z30" s="222">
        <f>SUM(X30:Y30)</f>
        <v>2427</v>
      </c>
      <c r="AA30" s="717"/>
      <c r="AB30" s="705"/>
      <c r="AC30" s="705"/>
      <c r="AD30" s="223">
        <f t="shared" ref="AD30:AD31" si="41">+C30+F30+I30+L30+O30+R30+U30+X30</f>
        <v>188185</v>
      </c>
      <c r="AE30" s="221">
        <f>D30+G30+J30+M30+P30+S30+V30+Y30+AB30</f>
        <v>6513</v>
      </c>
      <c r="AF30" s="224">
        <f t="shared" ref="AF30:AF31" si="42">+E30+H30+K30+N30+Q30+T30+W30+Z30</f>
        <v>194698</v>
      </c>
    </row>
    <row r="31" spans="1:32" ht="13.5" customHeight="1" x14ac:dyDescent="0.2">
      <c r="A31" s="564"/>
      <c r="B31" s="133" t="s">
        <v>313</v>
      </c>
      <c r="C31" s="190"/>
      <c r="D31" s="189"/>
      <c r="E31" s="191"/>
      <c r="F31" s="190">
        <v>-37544</v>
      </c>
      <c r="G31" s="189"/>
      <c r="H31" s="186">
        <f>SUM(F31:G31)</f>
        <v>-37544</v>
      </c>
      <c r="I31" s="190">
        <v>-1396</v>
      </c>
      <c r="J31" s="189"/>
      <c r="K31" s="186">
        <f>SUM(I31:J31)</f>
        <v>-1396</v>
      </c>
      <c r="L31" s="190"/>
      <c r="M31" s="189"/>
      <c r="N31" s="186">
        <f>SUM(L31:M31)</f>
        <v>0</v>
      </c>
      <c r="O31" s="190"/>
      <c r="P31" s="189"/>
      <c r="Q31" s="186">
        <f>SUM(O31:P31)</f>
        <v>0</v>
      </c>
      <c r="R31" s="190"/>
      <c r="S31" s="189"/>
      <c r="T31" s="186">
        <f>SUM(R31:S31)</f>
        <v>0</v>
      </c>
      <c r="U31" s="190">
        <v>-4434</v>
      </c>
      <c r="V31" s="189"/>
      <c r="W31" s="186">
        <f>SUM(U31:V31)</f>
        <v>-4434</v>
      </c>
      <c r="X31" s="190"/>
      <c r="Y31" s="189"/>
      <c r="Z31" s="186">
        <f>SUM(X31:Y31)</f>
        <v>0</v>
      </c>
      <c r="AA31" s="710"/>
      <c r="AB31" s="698"/>
      <c r="AC31" s="698"/>
      <c r="AD31" s="187">
        <f t="shared" si="41"/>
        <v>-43374</v>
      </c>
      <c r="AE31" s="181">
        <f>D31+G31+J31+M31+P31+S31+V31+Y31+AB31</f>
        <v>0</v>
      </c>
      <c r="AF31" s="182">
        <f t="shared" si="42"/>
        <v>-43374</v>
      </c>
    </row>
    <row r="32" spans="1:32" ht="13.5" customHeight="1" x14ac:dyDescent="0.2">
      <c r="A32" s="227"/>
      <c r="B32" s="133" t="s">
        <v>234</v>
      </c>
      <c r="C32" s="185"/>
      <c r="D32" s="181"/>
      <c r="E32" s="186"/>
      <c r="F32" s="185">
        <f>+SUM(F33:F39)</f>
        <v>16431</v>
      </c>
      <c r="G32" s="181"/>
      <c r="H32" s="186">
        <f t="shared" ref="H32:AF32" si="43">+SUM(H33:H39)</f>
        <v>16431</v>
      </c>
      <c r="I32" s="185">
        <f>+SUM(I33:I39)</f>
        <v>8081</v>
      </c>
      <c r="J32" s="181"/>
      <c r="K32" s="186">
        <f t="shared" si="43"/>
        <v>8081</v>
      </c>
      <c r="L32" s="185">
        <f>+SUM(L33:L39)</f>
        <v>1897</v>
      </c>
      <c r="M32" s="181"/>
      <c r="N32" s="186">
        <f t="shared" si="43"/>
        <v>1897</v>
      </c>
      <c r="O32" s="185">
        <f>+SUM(O33:O39)</f>
        <v>12571</v>
      </c>
      <c r="P32" s="181"/>
      <c r="Q32" s="186">
        <f t="shared" si="43"/>
        <v>12571</v>
      </c>
      <c r="R32" s="185">
        <f>+SUM(R33:R39)</f>
        <v>9033</v>
      </c>
      <c r="S32" s="181"/>
      <c r="T32" s="186">
        <f t="shared" si="43"/>
        <v>9033</v>
      </c>
      <c r="U32" s="185"/>
      <c r="V32" s="181"/>
      <c r="W32" s="186"/>
      <c r="X32" s="185">
        <f>+SUM(X33:X39)</f>
        <v>3320</v>
      </c>
      <c r="Y32" s="181"/>
      <c r="Z32" s="186">
        <f t="shared" ref="Z32" si="44">+SUM(Z33:Z39)</f>
        <v>3320</v>
      </c>
      <c r="AA32" s="711"/>
      <c r="AB32" s="699"/>
      <c r="AC32" s="699"/>
      <c r="AD32" s="187">
        <f t="shared" si="43"/>
        <v>51333</v>
      </c>
      <c r="AE32" s="181"/>
      <c r="AF32" s="182">
        <f t="shared" si="43"/>
        <v>51333</v>
      </c>
    </row>
    <row r="33" spans="1:32" s="233" customFormat="1" ht="13.5" customHeight="1" x14ac:dyDescent="0.2">
      <c r="A33" s="228"/>
      <c r="B33" s="360" t="s">
        <v>4</v>
      </c>
      <c r="C33" s="190"/>
      <c r="D33" s="229"/>
      <c r="E33" s="230"/>
      <c r="F33" s="190">
        <v>2357</v>
      </c>
      <c r="G33" s="229"/>
      <c r="H33" s="230">
        <f>SUM(F33:G33)</f>
        <v>2357</v>
      </c>
      <c r="I33" s="190">
        <v>1159</v>
      </c>
      <c r="J33" s="229"/>
      <c r="K33" s="230">
        <f>SUM(I33:J33)</f>
        <v>1159</v>
      </c>
      <c r="L33" s="190">
        <v>272</v>
      </c>
      <c r="M33" s="229"/>
      <c r="N33" s="230">
        <f>SUM(L33:M33)</f>
        <v>272</v>
      </c>
      <c r="O33" s="190">
        <v>2086</v>
      </c>
      <c r="P33" s="229"/>
      <c r="Q33" s="230">
        <f>SUM(O33:P33)</f>
        <v>2086</v>
      </c>
      <c r="R33" s="190">
        <v>9033</v>
      </c>
      <c r="S33" s="229"/>
      <c r="T33" s="230">
        <f>SUM(R33:S33)</f>
        <v>9033</v>
      </c>
      <c r="U33" s="190"/>
      <c r="V33" s="229"/>
      <c r="W33" s="230"/>
      <c r="X33" s="190">
        <v>614</v>
      </c>
      <c r="Y33" s="229"/>
      <c r="Z33" s="230">
        <f t="shared" ref="Z33" si="45">SUM(X33:Y33)</f>
        <v>614</v>
      </c>
      <c r="AA33" s="718"/>
      <c r="AB33" s="706"/>
      <c r="AC33" s="706"/>
      <c r="AD33" s="231">
        <f t="shared" ref="AD33:AD39" si="46">+C33+F33+I33+L33+O33+R33+U33+X33</f>
        <v>15521</v>
      </c>
      <c r="AE33" s="229"/>
      <c r="AF33" s="232">
        <f t="shared" ref="AF33:AF39" si="47">+E33+H33+K33+N33+Q33+T33+W33+Z33</f>
        <v>15521</v>
      </c>
    </row>
    <row r="34" spans="1:32" s="233" customFormat="1" ht="13.5" customHeight="1" x14ac:dyDescent="0.2">
      <c r="A34" s="228"/>
      <c r="B34" s="360" t="s">
        <v>6</v>
      </c>
      <c r="C34" s="190"/>
      <c r="D34" s="229"/>
      <c r="E34" s="230"/>
      <c r="F34" s="190">
        <v>1137</v>
      </c>
      <c r="G34" s="229"/>
      <c r="H34" s="230">
        <f t="shared" ref="H34:H39" si="48">SUM(F34:G34)</f>
        <v>1137</v>
      </c>
      <c r="I34" s="190">
        <v>559</v>
      </c>
      <c r="J34" s="229"/>
      <c r="K34" s="230">
        <f t="shared" ref="K34:K39" si="49">SUM(I34:J34)</f>
        <v>559</v>
      </c>
      <c r="L34" s="190">
        <v>131</v>
      </c>
      <c r="M34" s="229"/>
      <c r="N34" s="230">
        <f t="shared" ref="N34:N39" si="50">SUM(L34:M34)</f>
        <v>131</v>
      </c>
      <c r="O34" s="190">
        <v>1007</v>
      </c>
      <c r="P34" s="229"/>
      <c r="Q34" s="230">
        <f t="shared" ref="Q34:Q38" si="51">SUM(O34:P34)</f>
        <v>1007</v>
      </c>
      <c r="R34" s="190"/>
      <c r="S34" s="229"/>
      <c r="T34" s="230"/>
      <c r="U34" s="190"/>
      <c r="V34" s="229"/>
      <c r="W34" s="230"/>
      <c r="X34" s="190"/>
      <c r="Y34" s="229"/>
      <c r="Z34" s="230"/>
      <c r="AA34" s="718"/>
      <c r="AB34" s="706"/>
      <c r="AC34" s="706"/>
      <c r="AD34" s="231">
        <f t="shared" si="46"/>
        <v>2834</v>
      </c>
      <c r="AE34" s="229"/>
      <c r="AF34" s="232">
        <f t="shared" si="47"/>
        <v>2834</v>
      </c>
    </row>
    <row r="35" spans="1:32" s="233" customFormat="1" ht="13.5" customHeight="1" x14ac:dyDescent="0.2">
      <c r="A35" s="228"/>
      <c r="B35" s="360" t="s">
        <v>7</v>
      </c>
      <c r="C35" s="190"/>
      <c r="D35" s="229"/>
      <c r="E35" s="230"/>
      <c r="F35" s="190">
        <v>1006</v>
      </c>
      <c r="G35" s="229"/>
      <c r="H35" s="230">
        <f t="shared" si="48"/>
        <v>1006</v>
      </c>
      <c r="I35" s="190">
        <v>495</v>
      </c>
      <c r="J35" s="229"/>
      <c r="K35" s="230">
        <f t="shared" si="49"/>
        <v>495</v>
      </c>
      <c r="L35" s="190">
        <v>116</v>
      </c>
      <c r="M35" s="229"/>
      <c r="N35" s="230">
        <f t="shared" si="50"/>
        <v>116</v>
      </c>
      <c r="O35" s="190">
        <v>891</v>
      </c>
      <c r="P35" s="229"/>
      <c r="Q35" s="230">
        <f t="shared" si="51"/>
        <v>891</v>
      </c>
      <c r="R35" s="190"/>
      <c r="S35" s="229"/>
      <c r="T35" s="230"/>
      <c r="U35" s="190"/>
      <c r="V35" s="229"/>
      <c r="W35" s="230"/>
      <c r="X35" s="190"/>
      <c r="Y35" s="229"/>
      <c r="Z35" s="230"/>
      <c r="AA35" s="718"/>
      <c r="AB35" s="706"/>
      <c r="AC35" s="706"/>
      <c r="AD35" s="231">
        <f t="shared" si="46"/>
        <v>2508</v>
      </c>
      <c r="AE35" s="229"/>
      <c r="AF35" s="232">
        <f t="shared" si="47"/>
        <v>2508</v>
      </c>
    </row>
    <row r="36" spans="1:32" s="233" customFormat="1" ht="13.5" customHeight="1" x14ac:dyDescent="0.2">
      <c r="A36" s="228"/>
      <c r="B36" s="360" t="s">
        <v>8</v>
      </c>
      <c r="C36" s="190"/>
      <c r="D36" s="229"/>
      <c r="E36" s="230"/>
      <c r="F36" s="190">
        <v>4839</v>
      </c>
      <c r="G36" s="229"/>
      <c r="H36" s="230">
        <f t="shared" si="48"/>
        <v>4839</v>
      </c>
      <c r="I36" s="190">
        <v>2380</v>
      </c>
      <c r="J36" s="229"/>
      <c r="K36" s="230">
        <f t="shared" si="49"/>
        <v>2380</v>
      </c>
      <c r="L36" s="190">
        <v>559</v>
      </c>
      <c r="M36" s="229"/>
      <c r="N36" s="230">
        <f t="shared" si="50"/>
        <v>559</v>
      </c>
      <c r="O36" s="190">
        <v>4285</v>
      </c>
      <c r="P36" s="229"/>
      <c r="Q36" s="230">
        <f t="shared" si="51"/>
        <v>4285</v>
      </c>
      <c r="R36" s="190"/>
      <c r="S36" s="229"/>
      <c r="T36" s="230"/>
      <c r="U36" s="190"/>
      <c r="V36" s="229"/>
      <c r="W36" s="230"/>
      <c r="X36" s="190">
        <v>2706</v>
      </c>
      <c r="Y36" s="229"/>
      <c r="Z36" s="230">
        <f t="shared" ref="Z36" si="52">SUM(X36:Y36)</f>
        <v>2706</v>
      </c>
      <c r="AA36" s="718"/>
      <c r="AB36" s="706"/>
      <c r="AC36" s="706"/>
      <c r="AD36" s="231">
        <f t="shared" si="46"/>
        <v>14769</v>
      </c>
      <c r="AE36" s="229"/>
      <c r="AF36" s="232">
        <f t="shared" si="47"/>
        <v>14769</v>
      </c>
    </row>
    <row r="37" spans="1:32" s="233" customFormat="1" ht="13.5" customHeight="1" x14ac:dyDescent="0.2">
      <c r="A37" s="228"/>
      <c r="B37" s="360" t="s">
        <v>9</v>
      </c>
      <c r="C37" s="190"/>
      <c r="D37" s="229"/>
      <c r="E37" s="230"/>
      <c r="F37" s="190">
        <v>2991</v>
      </c>
      <c r="G37" s="229"/>
      <c r="H37" s="230">
        <f t="shared" si="48"/>
        <v>2991</v>
      </c>
      <c r="I37" s="190">
        <v>1471</v>
      </c>
      <c r="J37" s="229"/>
      <c r="K37" s="230">
        <f t="shared" si="49"/>
        <v>1471</v>
      </c>
      <c r="L37" s="190">
        <v>345</v>
      </c>
      <c r="M37" s="229"/>
      <c r="N37" s="230">
        <f t="shared" si="50"/>
        <v>345</v>
      </c>
      <c r="O37" s="190">
        <v>2648</v>
      </c>
      <c r="P37" s="229"/>
      <c r="Q37" s="230">
        <f t="shared" si="51"/>
        <v>2648</v>
      </c>
      <c r="R37" s="190"/>
      <c r="S37" s="229"/>
      <c r="T37" s="230"/>
      <c r="U37" s="190"/>
      <c r="V37" s="229"/>
      <c r="W37" s="230"/>
      <c r="X37" s="190"/>
      <c r="Y37" s="229"/>
      <c r="Z37" s="230"/>
      <c r="AA37" s="718"/>
      <c r="AB37" s="706"/>
      <c r="AC37" s="706"/>
      <c r="AD37" s="231">
        <f t="shared" si="46"/>
        <v>7455</v>
      </c>
      <c r="AE37" s="229"/>
      <c r="AF37" s="232">
        <f t="shared" si="47"/>
        <v>7455</v>
      </c>
    </row>
    <row r="38" spans="1:32" s="233" customFormat="1" ht="13.5" customHeight="1" x14ac:dyDescent="0.2">
      <c r="A38" s="228"/>
      <c r="B38" s="360" t="s">
        <v>10</v>
      </c>
      <c r="C38" s="190"/>
      <c r="D38" s="229"/>
      <c r="E38" s="230"/>
      <c r="F38" s="190">
        <v>1868</v>
      </c>
      <c r="G38" s="229"/>
      <c r="H38" s="230">
        <f t="shared" si="48"/>
        <v>1868</v>
      </c>
      <c r="I38" s="190">
        <v>919</v>
      </c>
      <c r="J38" s="229"/>
      <c r="K38" s="230">
        <f t="shared" si="49"/>
        <v>919</v>
      </c>
      <c r="L38" s="190">
        <v>216</v>
      </c>
      <c r="M38" s="229"/>
      <c r="N38" s="230">
        <f t="shared" si="50"/>
        <v>216</v>
      </c>
      <c r="O38" s="190">
        <v>1654</v>
      </c>
      <c r="P38" s="229"/>
      <c r="Q38" s="230">
        <f t="shared" si="51"/>
        <v>1654</v>
      </c>
      <c r="R38" s="190"/>
      <c r="S38" s="229"/>
      <c r="T38" s="230"/>
      <c r="U38" s="190"/>
      <c r="V38" s="229"/>
      <c r="W38" s="230"/>
      <c r="X38" s="190"/>
      <c r="Y38" s="229"/>
      <c r="Z38" s="230"/>
      <c r="AA38" s="718"/>
      <c r="AB38" s="706"/>
      <c r="AC38" s="706"/>
      <c r="AD38" s="231">
        <f t="shared" si="46"/>
        <v>4657</v>
      </c>
      <c r="AE38" s="229"/>
      <c r="AF38" s="232">
        <f t="shared" si="47"/>
        <v>4657</v>
      </c>
    </row>
    <row r="39" spans="1:32" s="233" customFormat="1" ht="13.5" customHeight="1" x14ac:dyDescent="0.2">
      <c r="A39" s="234"/>
      <c r="B39" s="361" t="s">
        <v>235</v>
      </c>
      <c r="C39" s="190"/>
      <c r="D39" s="235"/>
      <c r="E39" s="630"/>
      <c r="F39" s="190">
        <v>2233</v>
      </c>
      <c r="G39" s="235"/>
      <c r="H39" s="236">
        <f t="shared" si="48"/>
        <v>2233</v>
      </c>
      <c r="I39" s="190">
        <v>1098</v>
      </c>
      <c r="J39" s="235"/>
      <c r="K39" s="236">
        <f t="shared" si="49"/>
        <v>1098</v>
      </c>
      <c r="L39" s="190">
        <v>258</v>
      </c>
      <c r="M39" s="235"/>
      <c r="N39" s="236">
        <f t="shared" si="50"/>
        <v>258</v>
      </c>
      <c r="O39" s="190"/>
      <c r="P39" s="235"/>
      <c r="Q39" s="236"/>
      <c r="R39" s="190"/>
      <c r="S39" s="235"/>
      <c r="T39" s="236"/>
      <c r="U39" s="190"/>
      <c r="V39" s="235"/>
      <c r="W39" s="236"/>
      <c r="X39" s="190"/>
      <c r="Y39" s="235"/>
      <c r="Z39" s="236"/>
      <c r="AA39" s="719"/>
      <c r="AB39" s="707"/>
      <c r="AC39" s="707"/>
      <c r="AD39" s="237">
        <f t="shared" si="46"/>
        <v>3589</v>
      </c>
      <c r="AE39" s="229"/>
      <c r="AF39" s="238">
        <f t="shared" si="47"/>
        <v>3589</v>
      </c>
    </row>
    <row r="40" spans="1:32" s="257" customFormat="1" ht="13.5" customHeight="1" thickBot="1" x14ac:dyDescent="0.25">
      <c r="A40" s="209" t="s">
        <v>118</v>
      </c>
      <c r="B40" s="225" t="s">
        <v>80</v>
      </c>
      <c r="C40" s="269"/>
      <c r="D40" s="251">
        <f t="shared" ref="D40:AF40" si="53">SUM(D28:D29)</f>
        <v>0</v>
      </c>
      <c r="E40" s="631">
        <f t="shared" si="53"/>
        <v>0</v>
      </c>
      <c r="F40" s="269">
        <f t="shared" ref="F40" si="54">SUM(F28:F29)</f>
        <v>58546</v>
      </c>
      <c r="G40" s="251">
        <f t="shared" si="53"/>
        <v>2238</v>
      </c>
      <c r="H40" s="259">
        <f t="shared" si="53"/>
        <v>60784</v>
      </c>
      <c r="I40" s="269">
        <f t="shared" si="53"/>
        <v>46903</v>
      </c>
      <c r="J40" s="251">
        <f t="shared" si="53"/>
        <v>1097</v>
      </c>
      <c r="K40" s="259">
        <f t="shared" si="53"/>
        <v>48000</v>
      </c>
      <c r="L40" s="269">
        <f t="shared" ref="L40" si="55">SUM(L28:L29)</f>
        <v>38806</v>
      </c>
      <c r="M40" s="251">
        <f t="shared" si="53"/>
        <v>1467</v>
      </c>
      <c r="N40" s="259">
        <f t="shared" si="53"/>
        <v>40273</v>
      </c>
      <c r="O40" s="269">
        <f t="shared" si="53"/>
        <v>30411</v>
      </c>
      <c r="P40" s="251">
        <f t="shared" si="53"/>
        <v>503</v>
      </c>
      <c r="Q40" s="259">
        <f t="shared" si="53"/>
        <v>30914</v>
      </c>
      <c r="R40" s="269">
        <f t="shared" ref="R40" si="56">SUM(R28:R29)</f>
        <v>15331</v>
      </c>
      <c r="S40" s="251">
        <f t="shared" si="53"/>
        <v>104</v>
      </c>
      <c r="T40" s="259">
        <f t="shared" si="53"/>
        <v>15435</v>
      </c>
      <c r="U40" s="269">
        <f t="shared" si="53"/>
        <v>33484</v>
      </c>
      <c r="V40" s="251">
        <f t="shared" si="53"/>
        <v>1104</v>
      </c>
      <c r="W40" s="259">
        <f t="shared" si="53"/>
        <v>34588</v>
      </c>
      <c r="X40" s="269">
        <f t="shared" ref="X40" si="57">SUM(X28:X29)</f>
        <v>5747</v>
      </c>
      <c r="Y40" s="251">
        <f t="shared" ref="Y40:Z40" si="58">SUM(Y28:Y29)</f>
        <v>0</v>
      </c>
      <c r="Z40" s="259">
        <f t="shared" si="58"/>
        <v>5747</v>
      </c>
      <c r="AA40" s="720">
        <v>0</v>
      </c>
      <c r="AB40" s="359">
        <v>0</v>
      </c>
      <c r="AC40" s="359">
        <v>0</v>
      </c>
      <c r="AD40" s="250">
        <f t="shared" si="53"/>
        <v>229228</v>
      </c>
      <c r="AE40" s="251">
        <f t="shared" si="53"/>
        <v>6513</v>
      </c>
      <c r="AF40" s="252">
        <f t="shared" si="53"/>
        <v>235741</v>
      </c>
    </row>
    <row r="41" spans="1:32" s="257" customFormat="1" ht="13.5" customHeight="1" thickBot="1" x14ac:dyDescent="0.25">
      <c r="A41" s="809" t="s">
        <v>0</v>
      </c>
      <c r="B41" s="810"/>
      <c r="C41" s="260">
        <f t="shared" ref="C41:AF41" si="59">+C27+C40</f>
        <v>0</v>
      </c>
      <c r="D41" s="247">
        <f t="shared" si="59"/>
        <v>0</v>
      </c>
      <c r="E41" s="261">
        <f t="shared" si="59"/>
        <v>0</v>
      </c>
      <c r="F41" s="260">
        <f t="shared" ref="F41" si="60">+F27+F40</f>
        <v>58549</v>
      </c>
      <c r="G41" s="247">
        <f t="shared" si="59"/>
        <v>2469</v>
      </c>
      <c r="H41" s="261">
        <f t="shared" si="59"/>
        <v>61018</v>
      </c>
      <c r="I41" s="260">
        <f t="shared" si="59"/>
        <v>49603</v>
      </c>
      <c r="J41" s="247">
        <f t="shared" si="59"/>
        <v>1097</v>
      </c>
      <c r="K41" s="261">
        <f t="shared" si="59"/>
        <v>50700</v>
      </c>
      <c r="L41" s="260">
        <f t="shared" ref="L41" si="61">+L27+L40</f>
        <v>38806</v>
      </c>
      <c r="M41" s="247">
        <f t="shared" si="59"/>
        <v>1467</v>
      </c>
      <c r="N41" s="261">
        <f t="shared" si="59"/>
        <v>40273</v>
      </c>
      <c r="O41" s="260">
        <f t="shared" si="59"/>
        <v>32592</v>
      </c>
      <c r="P41" s="247">
        <f t="shared" si="59"/>
        <v>503</v>
      </c>
      <c r="Q41" s="261">
        <f t="shared" si="59"/>
        <v>33095</v>
      </c>
      <c r="R41" s="260">
        <f t="shared" ref="R41" si="62">+R27+R40</f>
        <v>17871</v>
      </c>
      <c r="S41" s="247">
        <f t="shared" si="59"/>
        <v>104</v>
      </c>
      <c r="T41" s="261">
        <f t="shared" si="59"/>
        <v>17975</v>
      </c>
      <c r="U41" s="260">
        <f t="shared" si="59"/>
        <v>48638</v>
      </c>
      <c r="V41" s="247">
        <f t="shared" si="59"/>
        <v>1104</v>
      </c>
      <c r="W41" s="261">
        <f t="shared" si="59"/>
        <v>49742</v>
      </c>
      <c r="X41" s="260">
        <f t="shared" ref="X41" si="63">+X27+X40</f>
        <v>9098</v>
      </c>
      <c r="Y41" s="247">
        <f t="shared" ref="Y41:Z41" si="64">+Y27+Y40</f>
        <v>0</v>
      </c>
      <c r="Z41" s="261">
        <f t="shared" si="64"/>
        <v>9098</v>
      </c>
      <c r="AA41" s="721">
        <v>0</v>
      </c>
      <c r="AB41" s="708">
        <v>0</v>
      </c>
      <c r="AC41" s="708">
        <v>0</v>
      </c>
      <c r="AD41" s="246">
        <f t="shared" si="59"/>
        <v>255157</v>
      </c>
      <c r="AE41" s="247">
        <f t="shared" si="59"/>
        <v>6744</v>
      </c>
      <c r="AF41" s="248">
        <f t="shared" si="59"/>
        <v>261901</v>
      </c>
    </row>
    <row r="42" spans="1:32" ht="13.5" customHeight="1" x14ac:dyDescent="0.2">
      <c r="A42" s="506" t="s">
        <v>136</v>
      </c>
      <c r="B42" s="507" t="s">
        <v>137</v>
      </c>
      <c r="C42" s="190"/>
      <c r="D42" s="508"/>
      <c r="E42" s="509"/>
      <c r="F42" s="190">
        <v>36066</v>
      </c>
      <c r="G42" s="508">
        <f>+[3]Seg.Szolgálat!$E$8+[3]Seg.Szolgálat!$E$35+[3]Seg.Szolgálat!$E$43</f>
        <v>1944</v>
      </c>
      <c r="H42" s="509">
        <f>SUM(F42:G42)</f>
        <v>38010</v>
      </c>
      <c r="I42" s="190">
        <v>34810</v>
      </c>
      <c r="J42" s="508">
        <f>+[3]Seg.Szolgálat!$E$10+[3]Seg.Szolgálat!$E$37</f>
        <v>980</v>
      </c>
      <c r="K42" s="509">
        <f>SUM(I42:J42)</f>
        <v>35790</v>
      </c>
      <c r="L42" s="190">
        <v>26429</v>
      </c>
      <c r="M42" s="508">
        <f>+[3]Seg.Szolgálat!$E$5+[3]Seg.Szolgálat!$E$17+[3]Seg.Szolgálat!$E$32</f>
        <v>1215</v>
      </c>
      <c r="N42" s="509">
        <f>SUM(L42:M42)</f>
        <v>27644</v>
      </c>
      <c r="O42" s="190">
        <v>15473</v>
      </c>
      <c r="P42" s="508">
        <f>+[3]Seg.Szolgálat!$E$7+[3]Seg.Szolgálat!$E$34+[3]Seg.Szolgálat!$E$45</f>
        <v>450</v>
      </c>
      <c r="Q42" s="509">
        <f>SUM(O42:P42)</f>
        <v>15923</v>
      </c>
      <c r="R42" s="190">
        <v>4517</v>
      </c>
      <c r="S42" s="508">
        <f>+[3]Seg.Szolgálat!$E$6+[3]Seg.Szolgálat!$E$24+[3]Seg.Szolgálat!$E$33+[3]Seg.Szolgálat!$E$47</f>
        <v>65</v>
      </c>
      <c r="T42" s="509">
        <f>SUM(R42:S42)</f>
        <v>4582</v>
      </c>
      <c r="U42" s="190">
        <v>27532</v>
      </c>
      <c r="V42" s="508">
        <f>+[3]Seg.Szolgálat!$E$9+[3]Seg.Szolgálat!$E$12+[3]Seg.Szolgálat!$E$36+[3]Seg.Szolgálat!$E$39</f>
        <v>914</v>
      </c>
      <c r="W42" s="509">
        <f>SUM(U42:V42)</f>
        <v>28446</v>
      </c>
      <c r="X42" s="190"/>
      <c r="Y42" s="508"/>
      <c r="Z42" s="509"/>
      <c r="AA42" s="722"/>
      <c r="AB42" s="709"/>
      <c r="AC42" s="709"/>
      <c r="AD42" s="510">
        <f t="shared" ref="AD42:AD50" si="65">+C42+F42+I42+L42+O42+R42+U42+X42</f>
        <v>144827</v>
      </c>
      <c r="AE42" s="508">
        <f t="shared" ref="AE42" si="66">+D42+G42+J42+M42+P42+S42+V42+Y42+AB42</f>
        <v>5568</v>
      </c>
      <c r="AF42" s="511">
        <f>+E42+H42+K42+N42+Q42+T42+W42+Z42</f>
        <v>150395</v>
      </c>
    </row>
    <row r="43" spans="1:32" ht="13.5" customHeight="1" x14ac:dyDescent="0.2">
      <c r="A43" s="174" t="s">
        <v>138</v>
      </c>
      <c r="B43" s="183" t="s">
        <v>139</v>
      </c>
      <c r="C43" s="190"/>
      <c r="D43" s="181"/>
      <c r="E43" s="186"/>
      <c r="F43" s="190"/>
      <c r="G43" s="181"/>
      <c r="H43" s="186"/>
      <c r="I43" s="190"/>
      <c r="J43" s="181"/>
      <c r="K43" s="186"/>
      <c r="L43" s="190"/>
      <c r="M43" s="181"/>
      <c r="N43" s="186"/>
      <c r="O43" s="190"/>
      <c r="P43" s="181"/>
      <c r="Q43" s="186"/>
      <c r="R43" s="190"/>
      <c r="S43" s="181"/>
      <c r="T43" s="186"/>
      <c r="U43" s="190"/>
      <c r="V43" s="181"/>
      <c r="W43" s="186"/>
      <c r="X43" s="190"/>
      <c r="Y43" s="181"/>
      <c r="Z43" s="186"/>
      <c r="AA43" s="711"/>
      <c r="AB43" s="699"/>
      <c r="AC43" s="699"/>
      <c r="AD43" s="187"/>
      <c r="AE43" s="181"/>
      <c r="AF43" s="182"/>
    </row>
    <row r="44" spans="1:32" ht="13.5" customHeight="1" x14ac:dyDescent="0.2">
      <c r="A44" s="174" t="s">
        <v>140</v>
      </c>
      <c r="B44" s="183" t="s">
        <v>141</v>
      </c>
      <c r="C44" s="190"/>
      <c r="D44" s="181"/>
      <c r="E44" s="186"/>
      <c r="F44" s="190"/>
      <c r="G44" s="181"/>
      <c r="H44" s="186"/>
      <c r="I44" s="190"/>
      <c r="J44" s="181"/>
      <c r="K44" s="186"/>
      <c r="L44" s="190"/>
      <c r="M44" s="181"/>
      <c r="N44" s="186"/>
      <c r="O44" s="190"/>
      <c r="P44" s="181"/>
      <c r="Q44" s="186"/>
      <c r="R44" s="190"/>
      <c r="S44" s="181"/>
      <c r="T44" s="186"/>
      <c r="U44" s="190"/>
      <c r="V44" s="181"/>
      <c r="W44" s="186"/>
      <c r="X44" s="190"/>
      <c r="Y44" s="181"/>
      <c r="Z44" s="186"/>
      <c r="AA44" s="711"/>
      <c r="AB44" s="699"/>
      <c r="AC44" s="699"/>
      <c r="AD44" s="187"/>
      <c r="AE44" s="181"/>
      <c r="AF44" s="182"/>
    </row>
    <row r="45" spans="1:32" ht="13.5" customHeight="1" x14ac:dyDescent="0.2">
      <c r="A45" s="174" t="s">
        <v>142</v>
      </c>
      <c r="B45" s="183" t="s">
        <v>143</v>
      </c>
      <c r="C45" s="190"/>
      <c r="D45" s="181"/>
      <c r="E45" s="186"/>
      <c r="F45" s="190">
        <v>1000</v>
      </c>
      <c r="G45" s="181"/>
      <c r="H45" s="186">
        <f t="shared" ref="H45:H59" si="67">SUM(F45:G45)</f>
        <v>1000</v>
      </c>
      <c r="I45" s="190">
        <v>300</v>
      </c>
      <c r="J45" s="181"/>
      <c r="K45" s="186">
        <f t="shared" ref="K45:K59" si="68">SUM(I45:J45)</f>
        <v>300</v>
      </c>
      <c r="L45" s="190">
        <v>150</v>
      </c>
      <c r="M45" s="181"/>
      <c r="N45" s="186">
        <f t="shared" ref="N45:N54" si="69">SUM(L45:M45)</f>
        <v>150</v>
      </c>
      <c r="O45" s="190"/>
      <c r="P45" s="181"/>
      <c r="Q45" s="186"/>
      <c r="R45" s="190"/>
      <c r="S45" s="181"/>
      <c r="T45" s="186"/>
      <c r="U45" s="190">
        <v>100</v>
      </c>
      <c r="V45" s="181"/>
      <c r="W45" s="186">
        <f t="shared" ref="W45:W54" si="70">SUM(U45:V45)</f>
        <v>100</v>
      </c>
      <c r="X45" s="190"/>
      <c r="Y45" s="181"/>
      <c r="Z45" s="186"/>
      <c r="AA45" s="711"/>
      <c r="AB45" s="699"/>
      <c r="AC45" s="699"/>
      <c r="AD45" s="187">
        <f t="shared" si="65"/>
        <v>1550</v>
      </c>
      <c r="AE45" s="181"/>
      <c r="AF45" s="182">
        <f t="shared" ref="AF45:AF48" si="71">+E45+H45+K45+N45+Q45+T45+W45+Z45</f>
        <v>1550</v>
      </c>
    </row>
    <row r="46" spans="1:32" ht="13.5" customHeight="1" x14ac:dyDescent="0.2">
      <c r="A46" s="174" t="s">
        <v>144</v>
      </c>
      <c r="B46" s="183" t="s">
        <v>145</v>
      </c>
      <c r="C46" s="190"/>
      <c r="D46" s="181"/>
      <c r="E46" s="186"/>
      <c r="F46" s="190"/>
      <c r="G46" s="181"/>
      <c r="H46" s="186"/>
      <c r="I46" s="190"/>
      <c r="J46" s="181"/>
      <c r="K46" s="186"/>
      <c r="L46" s="190"/>
      <c r="M46" s="181"/>
      <c r="N46" s="186"/>
      <c r="O46" s="190"/>
      <c r="P46" s="181"/>
      <c r="Q46" s="186"/>
      <c r="R46" s="190"/>
      <c r="S46" s="181"/>
      <c r="T46" s="186"/>
      <c r="U46" s="190"/>
      <c r="V46" s="181"/>
      <c r="W46" s="186"/>
      <c r="X46" s="190"/>
      <c r="Y46" s="181"/>
      <c r="Z46" s="186"/>
      <c r="AA46" s="711"/>
      <c r="AB46" s="699"/>
      <c r="AC46" s="699"/>
      <c r="AD46" s="187">
        <f t="shared" si="65"/>
        <v>0</v>
      </c>
      <c r="AE46" s="181"/>
      <c r="AF46" s="182">
        <f t="shared" si="71"/>
        <v>0</v>
      </c>
    </row>
    <row r="47" spans="1:32" ht="13.5" customHeight="1" x14ac:dyDescent="0.2">
      <c r="A47" s="174" t="s">
        <v>146</v>
      </c>
      <c r="B47" s="183" t="s">
        <v>1</v>
      </c>
      <c r="C47" s="190"/>
      <c r="D47" s="181"/>
      <c r="E47" s="186"/>
      <c r="F47" s="190"/>
      <c r="G47" s="181"/>
      <c r="H47" s="186">
        <f t="shared" si="67"/>
        <v>0</v>
      </c>
      <c r="I47" s="190"/>
      <c r="J47" s="181"/>
      <c r="K47" s="186"/>
      <c r="L47" s="190"/>
      <c r="M47" s="181"/>
      <c r="N47" s="186"/>
      <c r="O47" s="190"/>
      <c r="P47" s="181"/>
      <c r="Q47" s="186"/>
      <c r="R47" s="190"/>
      <c r="S47" s="181"/>
      <c r="T47" s="186"/>
      <c r="U47" s="190"/>
      <c r="V47" s="181"/>
      <c r="W47" s="186"/>
      <c r="X47" s="190"/>
      <c r="Y47" s="181"/>
      <c r="Z47" s="186"/>
      <c r="AA47" s="711"/>
      <c r="AB47" s="699"/>
      <c r="AC47" s="699"/>
      <c r="AD47" s="187">
        <f t="shared" si="65"/>
        <v>0</v>
      </c>
      <c r="AE47" s="181"/>
      <c r="AF47" s="182">
        <f t="shared" si="71"/>
        <v>0</v>
      </c>
    </row>
    <row r="48" spans="1:32" ht="13.5" customHeight="1" x14ac:dyDescent="0.2">
      <c r="A48" s="174" t="s">
        <v>147</v>
      </c>
      <c r="B48" s="183" t="s">
        <v>148</v>
      </c>
      <c r="C48" s="190"/>
      <c r="D48" s="181"/>
      <c r="E48" s="186"/>
      <c r="F48" s="190">
        <v>420</v>
      </c>
      <c r="G48" s="181"/>
      <c r="H48" s="186">
        <f t="shared" si="67"/>
        <v>420</v>
      </c>
      <c r="I48" s="190">
        <v>540</v>
      </c>
      <c r="J48" s="181"/>
      <c r="K48" s="186">
        <f t="shared" si="68"/>
        <v>540</v>
      </c>
      <c r="L48" s="190">
        <v>390</v>
      </c>
      <c r="M48" s="181"/>
      <c r="N48" s="186">
        <f t="shared" si="69"/>
        <v>390</v>
      </c>
      <c r="O48" s="190">
        <v>300</v>
      </c>
      <c r="P48" s="181"/>
      <c r="Q48" s="186">
        <f t="shared" ref="Q48:Q59" si="72">SUM(O48:P48)</f>
        <v>300</v>
      </c>
      <c r="R48" s="190">
        <v>60</v>
      </c>
      <c r="S48" s="181"/>
      <c r="T48" s="186">
        <f t="shared" ref="T48:T58" si="73">SUM(R48:S48)</f>
        <v>60</v>
      </c>
      <c r="U48" s="190">
        <v>390</v>
      </c>
      <c r="V48" s="181"/>
      <c r="W48" s="186">
        <f t="shared" si="70"/>
        <v>390</v>
      </c>
      <c r="X48" s="190"/>
      <c r="Y48" s="181"/>
      <c r="Z48" s="186"/>
      <c r="AA48" s="711"/>
      <c r="AB48" s="699"/>
      <c r="AC48" s="699"/>
      <c r="AD48" s="187">
        <f t="shared" si="65"/>
        <v>2100</v>
      </c>
      <c r="AE48" s="181"/>
      <c r="AF48" s="182">
        <f t="shared" si="71"/>
        <v>2100</v>
      </c>
    </row>
    <row r="49" spans="1:32" ht="13.5" customHeight="1" x14ac:dyDescent="0.2">
      <c r="A49" s="174" t="s">
        <v>149</v>
      </c>
      <c r="B49" s="183" t="s">
        <v>150</v>
      </c>
      <c r="C49" s="190"/>
      <c r="D49" s="181"/>
      <c r="E49" s="186"/>
      <c r="F49" s="190"/>
      <c r="G49" s="181"/>
      <c r="H49" s="186"/>
      <c r="I49" s="190"/>
      <c r="J49" s="181"/>
      <c r="K49" s="186"/>
      <c r="L49" s="190"/>
      <c r="M49" s="181"/>
      <c r="N49" s="186"/>
      <c r="O49" s="190"/>
      <c r="P49" s="181"/>
      <c r="Q49" s="186"/>
      <c r="R49" s="190"/>
      <c r="S49" s="181"/>
      <c r="T49" s="186"/>
      <c r="U49" s="190"/>
      <c r="V49" s="181"/>
      <c r="W49" s="186"/>
      <c r="X49" s="190"/>
      <c r="Y49" s="181"/>
      <c r="Z49" s="186"/>
      <c r="AA49" s="711"/>
      <c r="AB49" s="699"/>
      <c r="AC49" s="699"/>
      <c r="AD49" s="187"/>
      <c r="AE49" s="181"/>
      <c r="AF49" s="182"/>
    </row>
    <row r="50" spans="1:32" ht="13.5" customHeight="1" x14ac:dyDescent="0.2">
      <c r="A50" s="174" t="s">
        <v>151</v>
      </c>
      <c r="B50" s="183" t="s">
        <v>2</v>
      </c>
      <c r="C50" s="190"/>
      <c r="D50" s="181"/>
      <c r="E50" s="186"/>
      <c r="F50" s="190">
        <v>200</v>
      </c>
      <c r="G50" s="181"/>
      <c r="H50" s="186">
        <f t="shared" si="67"/>
        <v>200</v>
      </c>
      <c r="I50" s="190"/>
      <c r="J50" s="181"/>
      <c r="K50" s="186"/>
      <c r="L50" s="190">
        <v>710</v>
      </c>
      <c r="M50" s="181"/>
      <c r="N50" s="186">
        <f t="shared" si="69"/>
        <v>710</v>
      </c>
      <c r="O50" s="190">
        <v>200</v>
      </c>
      <c r="P50" s="181"/>
      <c r="Q50" s="186">
        <f t="shared" si="72"/>
        <v>200</v>
      </c>
      <c r="R50" s="190">
        <v>130</v>
      </c>
      <c r="S50" s="181"/>
      <c r="T50" s="186">
        <f t="shared" si="73"/>
        <v>130</v>
      </c>
      <c r="U50" s="190">
        <v>995</v>
      </c>
      <c r="V50" s="181"/>
      <c r="W50" s="186">
        <f t="shared" si="70"/>
        <v>995</v>
      </c>
      <c r="X50" s="190"/>
      <c r="Y50" s="181"/>
      <c r="Z50" s="186"/>
      <c r="AA50" s="711"/>
      <c r="AB50" s="699"/>
      <c r="AC50" s="699"/>
      <c r="AD50" s="187">
        <f t="shared" si="65"/>
        <v>2235</v>
      </c>
      <c r="AE50" s="181"/>
      <c r="AF50" s="182">
        <f>+E50+H50+K50+N50+Q50+T50+W50+Z50</f>
        <v>2235</v>
      </c>
    </row>
    <row r="51" spans="1:32" ht="13.5" customHeight="1" x14ac:dyDescent="0.2">
      <c r="A51" s="174" t="s">
        <v>152</v>
      </c>
      <c r="B51" s="183" t="s">
        <v>153</v>
      </c>
      <c r="C51" s="190"/>
      <c r="D51" s="181"/>
      <c r="E51" s="186"/>
      <c r="F51" s="190"/>
      <c r="G51" s="181"/>
      <c r="H51" s="186"/>
      <c r="I51" s="190"/>
      <c r="J51" s="181"/>
      <c r="K51" s="186"/>
      <c r="L51" s="190"/>
      <c r="M51" s="181"/>
      <c r="N51" s="186"/>
      <c r="O51" s="190"/>
      <c r="P51" s="181"/>
      <c r="Q51" s="186"/>
      <c r="R51" s="190"/>
      <c r="S51" s="181"/>
      <c r="T51" s="186"/>
      <c r="U51" s="190"/>
      <c r="V51" s="181"/>
      <c r="W51" s="186"/>
      <c r="X51" s="190"/>
      <c r="Y51" s="181"/>
      <c r="Z51" s="186"/>
      <c r="AA51" s="711"/>
      <c r="AB51" s="699"/>
      <c r="AC51" s="699"/>
      <c r="AD51" s="187"/>
      <c r="AE51" s="181"/>
      <c r="AF51" s="182"/>
    </row>
    <row r="52" spans="1:32" ht="13.5" customHeight="1" x14ac:dyDescent="0.2">
      <c r="A52" s="174" t="s">
        <v>154</v>
      </c>
      <c r="B52" s="183" t="s">
        <v>155</v>
      </c>
      <c r="C52" s="190"/>
      <c r="D52" s="181"/>
      <c r="E52" s="186"/>
      <c r="F52" s="190"/>
      <c r="G52" s="181"/>
      <c r="H52" s="186"/>
      <c r="I52" s="190"/>
      <c r="J52" s="181"/>
      <c r="K52" s="186"/>
      <c r="L52" s="190"/>
      <c r="M52" s="181"/>
      <c r="N52" s="186"/>
      <c r="O52" s="190"/>
      <c r="P52" s="181"/>
      <c r="Q52" s="186"/>
      <c r="R52" s="190"/>
      <c r="S52" s="181"/>
      <c r="T52" s="186"/>
      <c r="U52" s="190"/>
      <c r="V52" s="181"/>
      <c r="W52" s="186"/>
      <c r="X52" s="190"/>
      <c r="Y52" s="181"/>
      <c r="Z52" s="186"/>
      <c r="AA52" s="711"/>
      <c r="AB52" s="699"/>
      <c r="AC52" s="699"/>
      <c r="AD52" s="187"/>
      <c r="AE52" s="181"/>
      <c r="AF52" s="182"/>
    </row>
    <row r="53" spans="1:32" ht="13.5" customHeight="1" x14ac:dyDescent="0.2">
      <c r="A53" s="174" t="s">
        <v>156</v>
      </c>
      <c r="B53" s="183" t="s">
        <v>157</v>
      </c>
      <c r="C53" s="190"/>
      <c r="D53" s="181"/>
      <c r="E53" s="186"/>
      <c r="F53" s="190"/>
      <c r="G53" s="181"/>
      <c r="H53" s="186"/>
      <c r="I53" s="190"/>
      <c r="J53" s="181"/>
      <c r="K53" s="186"/>
      <c r="L53" s="190"/>
      <c r="M53" s="181"/>
      <c r="N53" s="186"/>
      <c r="O53" s="190"/>
      <c r="P53" s="181"/>
      <c r="Q53" s="186"/>
      <c r="R53" s="190"/>
      <c r="S53" s="181"/>
      <c r="T53" s="186"/>
      <c r="U53" s="190"/>
      <c r="V53" s="181"/>
      <c r="W53" s="186"/>
      <c r="X53" s="190"/>
      <c r="Y53" s="181"/>
      <c r="Z53" s="186"/>
      <c r="AA53" s="711"/>
      <c r="AB53" s="699"/>
      <c r="AC53" s="699"/>
      <c r="AD53" s="187"/>
      <c r="AE53" s="181"/>
      <c r="AF53" s="182"/>
    </row>
    <row r="54" spans="1:32" ht="13.5" customHeight="1" x14ac:dyDescent="0.2">
      <c r="A54" s="174" t="s">
        <v>158</v>
      </c>
      <c r="B54" s="183" t="s">
        <v>159</v>
      </c>
      <c r="C54" s="190"/>
      <c r="D54" s="181"/>
      <c r="E54" s="186"/>
      <c r="F54" s="190">
        <v>126</v>
      </c>
      <c r="G54" s="181">
        <f>+[3]Seg.Szolgálat!$E$42</f>
        <v>36</v>
      </c>
      <c r="H54" s="186">
        <f t="shared" si="67"/>
        <v>162</v>
      </c>
      <c r="I54" s="190">
        <v>642</v>
      </c>
      <c r="J54" s="181"/>
      <c r="K54" s="186">
        <f t="shared" si="68"/>
        <v>642</v>
      </c>
      <c r="L54" s="190">
        <v>286</v>
      </c>
      <c r="M54" s="181">
        <f>+[3]Seg.Szolgálat!$E$16</f>
        <v>83</v>
      </c>
      <c r="N54" s="186">
        <f t="shared" si="69"/>
        <v>369</v>
      </c>
      <c r="O54" s="190"/>
      <c r="P54" s="181">
        <f>+[3]Seg.Szolgálat!$E$44</f>
        <v>23</v>
      </c>
      <c r="Q54" s="186">
        <f t="shared" si="72"/>
        <v>23</v>
      </c>
      <c r="R54" s="190">
        <v>59</v>
      </c>
      <c r="S54" s="181">
        <f>+[3]Seg.Szolgálat!$E$23+[3]Seg.Szolgálat!$E$46</f>
        <v>27</v>
      </c>
      <c r="T54" s="186">
        <f t="shared" si="73"/>
        <v>86</v>
      </c>
      <c r="U54" s="190">
        <v>154</v>
      </c>
      <c r="V54" s="181">
        <f>+[3]Seg.Szolgálat!$E$11+[3]Seg.Szolgálat!$E$38</f>
        <v>63</v>
      </c>
      <c r="W54" s="186">
        <f t="shared" si="70"/>
        <v>217</v>
      </c>
      <c r="X54" s="190"/>
      <c r="Y54" s="181"/>
      <c r="Z54" s="186"/>
      <c r="AA54" s="711"/>
      <c r="AB54" s="699"/>
      <c r="AC54" s="699"/>
      <c r="AD54" s="187">
        <f t="shared" ref="AD54" si="74">+C54+F54+I54+L54+O54+R54+U54+X54</f>
        <v>1267</v>
      </c>
      <c r="AE54" s="181">
        <f t="shared" ref="AE54" si="75">+D54+G54+J54+M54+P54+S54+V54+Y54+AB54</f>
        <v>232</v>
      </c>
      <c r="AF54" s="182">
        <f>+E54+H54+K54+N54+Q54+T54+W54+Z54</f>
        <v>1499</v>
      </c>
    </row>
    <row r="55" spans="1:32" ht="13.5" customHeight="1" x14ac:dyDescent="0.2">
      <c r="A55" s="175" t="s">
        <v>158</v>
      </c>
      <c r="B55" s="211" t="s">
        <v>160</v>
      </c>
      <c r="C55" s="190"/>
      <c r="D55" s="197"/>
      <c r="E55" s="186"/>
      <c r="F55" s="190"/>
      <c r="G55" s="197"/>
      <c r="H55" s="198"/>
      <c r="I55" s="190"/>
      <c r="J55" s="197"/>
      <c r="K55" s="198"/>
      <c r="L55" s="190"/>
      <c r="M55" s="197"/>
      <c r="N55" s="198"/>
      <c r="O55" s="190"/>
      <c r="P55" s="197"/>
      <c r="Q55" s="198"/>
      <c r="R55" s="190"/>
      <c r="S55" s="197"/>
      <c r="T55" s="198"/>
      <c r="U55" s="190"/>
      <c r="V55" s="197"/>
      <c r="W55" s="198"/>
      <c r="X55" s="190"/>
      <c r="Y55" s="197"/>
      <c r="Z55" s="198"/>
      <c r="AA55" s="712"/>
      <c r="AB55" s="700"/>
      <c r="AC55" s="700"/>
      <c r="AD55" s="199"/>
      <c r="AE55" s="218"/>
      <c r="AF55" s="200"/>
    </row>
    <row r="56" spans="1:32" s="257" customFormat="1" ht="13.5" customHeight="1" x14ac:dyDescent="0.2">
      <c r="A56" s="176" t="s">
        <v>120</v>
      </c>
      <c r="B56" s="212" t="s">
        <v>81</v>
      </c>
      <c r="C56" s="255">
        <f t="shared" ref="C56:AF56" si="76">+SUM(C42:C54)</f>
        <v>0</v>
      </c>
      <c r="D56" s="243">
        <f t="shared" si="76"/>
        <v>0</v>
      </c>
      <c r="E56" s="256">
        <f t="shared" si="76"/>
        <v>0</v>
      </c>
      <c r="F56" s="255">
        <f t="shared" ref="F56" si="77">+SUM(F42:F54)</f>
        <v>37812</v>
      </c>
      <c r="G56" s="243">
        <f t="shared" si="76"/>
        <v>1980</v>
      </c>
      <c r="H56" s="256">
        <f t="shared" si="76"/>
        <v>39792</v>
      </c>
      <c r="I56" s="255">
        <f t="shared" si="76"/>
        <v>36292</v>
      </c>
      <c r="J56" s="243">
        <f t="shared" si="76"/>
        <v>980</v>
      </c>
      <c r="K56" s="256">
        <f t="shared" si="76"/>
        <v>37272</v>
      </c>
      <c r="L56" s="255">
        <f t="shared" ref="L56" si="78">+SUM(L42:L54)</f>
        <v>27965</v>
      </c>
      <c r="M56" s="243">
        <f t="shared" si="76"/>
        <v>1298</v>
      </c>
      <c r="N56" s="256">
        <f t="shared" si="76"/>
        <v>29263</v>
      </c>
      <c r="O56" s="255">
        <f t="shared" si="76"/>
        <v>15973</v>
      </c>
      <c r="P56" s="243">
        <f t="shared" si="76"/>
        <v>473</v>
      </c>
      <c r="Q56" s="256">
        <f t="shared" si="76"/>
        <v>16446</v>
      </c>
      <c r="R56" s="255">
        <f t="shared" ref="R56" si="79">+SUM(R42:R54)</f>
        <v>4766</v>
      </c>
      <c r="S56" s="243">
        <f t="shared" si="76"/>
        <v>92</v>
      </c>
      <c r="T56" s="256">
        <f t="shared" si="76"/>
        <v>4858</v>
      </c>
      <c r="U56" s="255">
        <f t="shared" si="76"/>
        <v>29171</v>
      </c>
      <c r="V56" s="243">
        <f t="shared" si="76"/>
        <v>977</v>
      </c>
      <c r="W56" s="256">
        <f t="shared" si="76"/>
        <v>30148</v>
      </c>
      <c r="X56" s="255">
        <f t="shared" ref="X56" si="80">+SUM(X42:X54)</f>
        <v>0</v>
      </c>
      <c r="Y56" s="243">
        <f t="shared" ref="Y56:Z56" si="81">+SUM(Y42:Y54)</f>
        <v>0</v>
      </c>
      <c r="Z56" s="256">
        <f t="shared" si="81"/>
        <v>0</v>
      </c>
      <c r="AA56" s="713">
        <v>0</v>
      </c>
      <c r="AB56" s="701">
        <v>0</v>
      </c>
      <c r="AC56" s="701">
        <v>0</v>
      </c>
      <c r="AD56" s="241">
        <f t="shared" si="76"/>
        <v>151979</v>
      </c>
      <c r="AE56" s="243">
        <f t="shared" si="76"/>
        <v>5800</v>
      </c>
      <c r="AF56" s="244">
        <f t="shared" si="76"/>
        <v>157779</v>
      </c>
    </row>
    <row r="57" spans="1:32" ht="13.5" customHeight="1" x14ac:dyDescent="0.2">
      <c r="A57" s="173" t="s">
        <v>161</v>
      </c>
      <c r="B57" s="210" t="s">
        <v>162</v>
      </c>
      <c r="C57" s="190"/>
      <c r="D57" s="189"/>
      <c r="E57" s="186"/>
      <c r="F57" s="190"/>
      <c r="G57" s="189"/>
      <c r="H57" s="191"/>
      <c r="I57" s="190"/>
      <c r="J57" s="189"/>
      <c r="K57" s="191"/>
      <c r="L57" s="190"/>
      <c r="M57" s="189"/>
      <c r="N57" s="191"/>
      <c r="O57" s="190"/>
      <c r="P57" s="189"/>
      <c r="Q57" s="191"/>
      <c r="R57" s="190"/>
      <c r="S57" s="189"/>
      <c r="T57" s="191"/>
      <c r="U57" s="190"/>
      <c r="V57" s="189"/>
      <c r="W57" s="191"/>
      <c r="X57" s="190"/>
      <c r="Y57" s="189"/>
      <c r="Z57" s="191"/>
      <c r="AA57" s="710"/>
      <c r="AB57" s="698"/>
      <c r="AC57" s="698"/>
      <c r="AD57" s="192"/>
      <c r="AE57" s="189"/>
      <c r="AF57" s="193"/>
    </row>
    <row r="58" spans="1:32" ht="22.5" customHeight="1" x14ac:dyDescent="0.2">
      <c r="A58" s="174" t="s">
        <v>163</v>
      </c>
      <c r="B58" s="183" t="s">
        <v>164</v>
      </c>
      <c r="C58" s="190"/>
      <c r="D58" s="181"/>
      <c r="E58" s="186"/>
      <c r="F58" s="190">
        <v>4920</v>
      </c>
      <c r="G58" s="181"/>
      <c r="H58" s="186">
        <f t="shared" si="67"/>
        <v>4920</v>
      </c>
      <c r="I58" s="190">
        <v>1150</v>
      </c>
      <c r="J58" s="181"/>
      <c r="K58" s="186">
        <f t="shared" si="68"/>
        <v>1150</v>
      </c>
      <c r="L58" s="190"/>
      <c r="M58" s="181"/>
      <c r="N58" s="186">
        <f t="shared" ref="N58:N59" si="82">SUM(L58:M58)</f>
        <v>0</v>
      </c>
      <c r="O58" s="190">
        <v>1350</v>
      </c>
      <c r="P58" s="181"/>
      <c r="Q58" s="186">
        <f t="shared" si="72"/>
        <v>1350</v>
      </c>
      <c r="R58" s="190">
        <v>3000</v>
      </c>
      <c r="S58" s="181"/>
      <c r="T58" s="186">
        <f t="shared" si="73"/>
        <v>3000</v>
      </c>
      <c r="U58" s="190">
        <v>2100</v>
      </c>
      <c r="V58" s="181"/>
      <c r="W58" s="186">
        <f t="shared" ref="W58" si="83">SUM(U58:V58)</f>
        <v>2100</v>
      </c>
      <c r="X58" s="190"/>
      <c r="Y58" s="181"/>
      <c r="Z58" s="186"/>
      <c r="AA58" s="711"/>
      <c r="AB58" s="699"/>
      <c r="AC58" s="699"/>
      <c r="AD58" s="187">
        <f t="shared" ref="AD58:AD59" si="84">+C58+F58+I58+L58+O58+R58+U58+X58</f>
        <v>12520</v>
      </c>
      <c r="AE58" s="181"/>
      <c r="AF58" s="182">
        <f t="shared" ref="AF58:AF59" si="85">+E58+H58+K58+N58+Q58+T58+W58+Z58</f>
        <v>12520</v>
      </c>
    </row>
    <row r="59" spans="1:32" ht="13.5" customHeight="1" x14ac:dyDescent="0.2">
      <c r="A59" s="175" t="s">
        <v>165</v>
      </c>
      <c r="B59" s="211" t="s">
        <v>166</v>
      </c>
      <c r="C59" s="190"/>
      <c r="D59" s="197"/>
      <c r="E59" s="186"/>
      <c r="F59" s="190">
        <v>100</v>
      </c>
      <c r="G59" s="197"/>
      <c r="H59" s="198">
        <f t="shared" si="67"/>
        <v>100</v>
      </c>
      <c r="I59" s="190">
        <v>30</v>
      </c>
      <c r="J59" s="197"/>
      <c r="K59" s="198">
        <f t="shared" si="68"/>
        <v>30</v>
      </c>
      <c r="L59" s="190">
        <v>50</v>
      </c>
      <c r="M59" s="197"/>
      <c r="N59" s="198">
        <f t="shared" si="82"/>
        <v>50</v>
      </c>
      <c r="O59" s="190">
        <v>20</v>
      </c>
      <c r="P59" s="197"/>
      <c r="Q59" s="198">
        <f t="shared" si="72"/>
        <v>20</v>
      </c>
      <c r="R59" s="190"/>
      <c r="S59" s="197"/>
      <c r="T59" s="198"/>
      <c r="U59" s="190"/>
      <c r="V59" s="197"/>
      <c r="W59" s="198"/>
      <c r="X59" s="190"/>
      <c r="Y59" s="197"/>
      <c r="Z59" s="198"/>
      <c r="AA59" s="712"/>
      <c r="AB59" s="700"/>
      <c r="AC59" s="700"/>
      <c r="AD59" s="199">
        <f t="shared" si="84"/>
        <v>200</v>
      </c>
      <c r="AE59" s="181"/>
      <c r="AF59" s="200">
        <f t="shared" si="85"/>
        <v>200</v>
      </c>
    </row>
    <row r="60" spans="1:32" s="257" customFormat="1" ht="13.5" customHeight="1" x14ac:dyDescent="0.2">
      <c r="A60" s="176" t="s">
        <v>121</v>
      </c>
      <c r="B60" s="212" t="s">
        <v>82</v>
      </c>
      <c r="C60" s="255">
        <f t="shared" ref="C60:AF60" si="86">SUM(C57:C59)</f>
        <v>0</v>
      </c>
      <c r="D60" s="243">
        <f t="shared" si="86"/>
        <v>0</v>
      </c>
      <c r="E60" s="256">
        <f t="shared" si="86"/>
        <v>0</v>
      </c>
      <c r="F60" s="255">
        <f t="shared" ref="F60" si="87">SUM(F57:F59)</f>
        <v>5020</v>
      </c>
      <c r="G60" s="243">
        <f t="shared" si="86"/>
        <v>0</v>
      </c>
      <c r="H60" s="256">
        <f t="shared" si="86"/>
        <v>5020</v>
      </c>
      <c r="I60" s="255">
        <f t="shared" si="86"/>
        <v>1180</v>
      </c>
      <c r="J60" s="243">
        <f t="shared" si="86"/>
        <v>0</v>
      </c>
      <c r="K60" s="256">
        <f t="shared" si="86"/>
        <v>1180</v>
      </c>
      <c r="L60" s="255">
        <f t="shared" ref="L60" si="88">SUM(L57:L59)</f>
        <v>50</v>
      </c>
      <c r="M60" s="243">
        <f t="shared" si="86"/>
        <v>0</v>
      </c>
      <c r="N60" s="256">
        <f t="shared" si="86"/>
        <v>50</v>
      </c>
      <c r="O60" s="255">
        <f t="shared" si="86"/>
        <v>1370</v>
      </c>
      <c r="P60" s="243">
        <f t="shared" si="86"/>
        <v>0</v>
      </c>
      <c r="Q60" s="256">
        <f t="shared" si="86"/>
        <v>1370</v>
      </c>
      <c r="R60" s="255">
        <f t="shared" ref="R60" si="89">SUM(R57:R59)</f>
        <v>3000</v>
      </c>
      <c r="S60" s="243">
        <f t="shared" si="86"/>
        <v>0</v>
      </c>
      <c r="T60" s="256">
        <f t="shared" si="86"/>
        <v>3000</v>
      </c>
      <c r="U60" s="255">
        <f t="shared" si="86"/>
        <v>2100</v>
      </c>
      <c r="V60" s="243">
        <f t="shared" si="86"/>
        <v>0</v>
      </c>
      <c r="W60" s="256">
        <f t="shared" si="86"/>
        <v>2100</v>
      </c>
      <c r="X60" s="255">
        <f t="shared" ref="X60" si="90">SUM(X57:X59)</f>
        <v>0</v>
      </c>
      <c r="Y60" s="243">
        <f t="shared" ref="Y60:Z60" si="91">SUM(Y57:Y59)</f>
        <v>0</v>
      </c>
      <c r="Z60" s="256">
        <f t="shared" si="91"/>
        <v>0</v>
      </c>
      <c r="AA60" s="713">
        <v>0</v>
      </c>
      <c r="AB60" s="701">
        <v>0</v>
      </c>
      <c r="AC60" s="701">
        <v>0</v>
      </c>
      <c r="AD60" s="241">
        <f t="shared" si="86"/>
        <v>12720</v>
      </c>
      <c r="AE60" s="243">
        <f t="shared" si="86"/>
        <v>0</v>
      </c>
      <c r="AF60" s="244">
        <f t="shared" si="86"/>
        <v>12720</v>
      </c>
    </row>
    <row r="61" spans="1:32" s="257" customFormat="1" ht="13.5" customHeight="1" x14ac:dyDescent="0.2">
      <c r="A61" s="176" t="s">
        <v>122</v>
      </c>
      <c r="B61" s="212" t="s">
        <v>83</v>
      </c>
      <c r="C61" s="255">
        <f t="shared" ref="C61:AD61" si="92">+C56+C60</f>
        <v>0</v>
      </c>
      <c r="D61" s="243">
        <f t="shared" si="92"/>
        <v>0</v>
      </c>
      <c r="E61" s="256">
        <f t="shared" si="92"/>
        <v>0</v>
      </c>
      <c r="F61" s="255">
        <f t="shared" ref="F61" si="93">+F56+F60</f>
        <v>42832</v>
      </c>
      <c r="G61" s="243">
        <f t="shared" si="92"/>
        <v>1980</v>
      </c>
      <c r="H61" s="256">
        <f t="shared" si="92"/>
        <v>44812</v>
      </c>
      <c r="I61" s="255">
        <f t="shared" si="92"/>
        <v>37472</v>
      </c>
      <c r="J61" s="243">
        <f t="shared" si="92"/>
        <v>980</v>
      </c>
      <c r="K61" s="256">
        <f t="shared" si="92"/>
        <v>38452</v>
      </c>
      <c r="L61" s="255">
        <f t="shared" ref="L61" si="94">+L56+L60</f>
        <v>28015</v>
      </c>
      <c r="M61" s="243">
        <f t="shared" si="92"/>
        <v>1298</v>
      </c>
      <c r="N61" s="256">
        <f t="shared" si="92"/>
        <v>29313</v>
      </c>
      <c r="O61" s="255">
        <f t="shared" si="92"/>
        <v>17343</v>
      </c>
      <c r="P61" s="243">
        <f t="shared" si="92"/>
        <v>473</v>
      </c>
      <c r="Q61" s="256">
        <f t="shared" si="92"/>
        <v>17816</v>
      </c>
      <c r="R61" s="255">
        <f t="shared" ref="R61" si="95">+R56+R60</f>
        <v>7766</v>
      </c>
      <c r="S61" s="243">
        <f t="shared" si="92"/>
        <v>92</v>
      </c>
      <c r="T61" s="256">
        <f t="shared" si="92"/>
        <v>7858</v>
      </c>
      <c r="U61" s="255">
        <f t="shared" si="92"/>
        <v>31271</v>
      </c>
      <c r="V61" s="243">
        <f t="shared" si="92"/>
        <v>977</v>
      </c>
      <c r="W61" s="256">
        <f t="shared" si="92"/>
        <v>32248</v>
      </c>
      <c r="X61" s="255">
        <f t="shared" ref="X61" si="96">+X56+X60</f>
        <v>0</v>
      </c>
      <c r="Y61" s="243">
        <f t="shared" ref="Y61:Z61" si="97">+Y56+Y60</f>
        <v>0</v>
      </c>
      <c r="Z61" s="256">
        <f t="shared" si="97"/>
        <v>0</v>
      </c>
      <c r="AA61" s="713">
        <v>0</v>
      </c>
      <c r="AB61" s="701">
        <v>0</v>
      </c>
      <c r="AC61" s="701">
        <v>0</v>
      </c>
      <c r="AD61" s="241">
        <f t="shared" si="92"/>
        <v>164699</v>
      </c>
      <c r="AE61" s="243">
        <f>+AE56+AE60</f>
        <v>5800</v>
      </c>
      <c r="AF61" s="244">
        <f>+AF56+AF60</f>
        <v>170499</v>
      </c>
    </row>
    <row r="62" spans="1:32" s="257" customFormat="1" ht="13.5" customHeight="1" x14ac:dyDescent="0.2">
      <c r="A62" s="176" t="s">
        <v>123</v>
      </c>
      <c r="B62" s="212" t="s">
        <v>84</v>
      </c>
      <c r="C62" s="255">
        <f t="shared" ref="C62:AF62" si="98">+SUM(C63:C67)</f>
        <v>0</v>
      </c>
      <c r="D62" s="243">
        <f t="shared" si="98"/>
        <v>0</v>
      </c>
      <c r="E62" s="256">
        <f t="shared" si="98"/>
        <v>0</v>
      </c>
      <c r="F62" s="255">
        <f t="shared" ref="F62" si="99">+SUM(F63:F67)</f>
        <v>6653</v>
      </c>
      <c r="G62" s="243">
        <f t="shared" si="98"/>
        <v>258</v>
      </c>
      <c r="H62" s="256">
        <f t="shared" si="98"/>
        <v>6911</v>
      </c>
      <c r="I62" s="255">
        <f t="shared" si="98"/>
        <v>6194</v>
      </c>
      <c r="J62" s="243">
        <f t="shared" si="98"/>
        <v>117</v>
      </c>
      <c r="K62" s="256">
        <f t="shared" si="98"/>
        <v>6311</v>
      </c>
      <c r="L62" s="255">
        <f t="shared" ref="L62" si="100">+SUM(L63:L67)</f>
        <v>4500</v>
      </c>
      <c r="M62" s="243">
        <f t="shared" si="98"/>
        <v>169</v>
      </c>
      <c r="N62" s="256">
        <f t="shared" si="98"/>
        <v>4669</v>
      </c>
      <c r="O62" s="255">
        <f t="shared" si="98"/>
        <v>2745</v>
      </c>
      <c r="P62" s="243">
        <f t="shared" si="98"/>
        <v>30</v>
      </c>
      <c r="Q62" s="256">
        <f t="shared" si="98"/>
        <v>2775</v>
      </c>
      <c r="R62" s="255">
        <f t="shared" ref="R62" si="101">+SUM(R63:R67)</f>
        <v>1149</v>
      </c>
      <c r="S62" s="243">
        <f t="shared" si="98"/>
        <v>12</v>
      </c>
      <c r="T62" s="256">
        <f t="shared" si="98"/>
        <v>1161</v>
      </c>
      <c r="U62" s="255">
        <f t="shared" si="98"/>
        <v>4953</v>
      </c>
      <c r="V62" s="243">
        <f t="shared" si="98"/>
        <v>127</v>
      </c>
      <c r="W62" s="256">
        <f t="shared" si="98"/>
        <v>5080</v>
      </c>
      <c r="X62" s="255">
        <f t="shared" ref="X62" si="102">+SUM(X63:X67)</f>
        <v>0</v>
      </c>
      <c r="Y62" s="243">
        <f t="shared" ref="Y62:Z62" si="103">+SUM(Y63:Y67)</f>
        <v>0</v>
      </c>
      <c r="Z62" s="256">
        <f t="shared" si="103"/>
        <v>0</v>
      </c>
      <c r="AA62" s="713">
        <v>0</v>
      </c>
      <c r="AB62" s="701">
        <v>0</v>
      </c>
      <c r="AC62" s="701">
        <v>0</v>
      </c>
      <c r="AD62" s="241">
        <f t="shared" si="98"/>
        <v>26194</v>
      </c>
      <c r="AE62" s="243">
        <f t="shared" si="98"/>
        <v>713</v>
      </c>
      <c r="AF62" s="244">
        <f t="shared" si="98"/>
        <v>26907</v>
      </c>
    </row>
    <row r="63" spans="1:32" ht="13.5" customHeight="1" x14ac:dyDescent="0.2">
      <c r="A63" s="177" t="s">
        <v>123</v>
      </c>
      <c r="B63" s="213" t="s">
        <v>224</v>
      </c>
      <c r="C63" s="190"/>
      <c r="D63" s="189"/>
      <c r="E63" s="186"/>
      <c r="F63" s="190">
        <v>5543</v>
      </c>
      <c r="G63" s="189">
        <f>+[3]Seg.Szolgálat!$F$8+[3]Seg.Szolgálat!$F$35</f>
        <v>258</v>
      </c>
      <c r="H63" s="191">
        <f t="shared" ref="H63:H69" si="104">SUM(F63:G63)</f>
        <v>5801</v>
      </c>
      <c r="I63" s="190">
        <v>4857</v>
      </c>
      <c r="J63" s="189">
        <f>+[3]Seg.Szolgálat!$F$10+[3]Seg.Szolgálat!$F$37</f>
        <v>117</v>
      </c>
      <c r="K63" s="191">
        <f t="shared" ref="K63:K69" si="105">SUM(I63:J63)</f>
        <v>4974</v>
      </c>
      <c r="L63" s="190">
        <v>3550</v>
      </c>
      <c r="M63" s="189">
        <f>+[3]Seg.Szolgálat!$F$5+[3]Seg.Szolgálat!$F$32</f>
        <v>169</v>
      </c>
      <c r="N63" s="191">
        <f t="shared" ref="N63:N69" si="106">SUM(L63:M63)</f>
        <v>3719</v>
      </c>
      <c r="O63" s="190">
        <v>2181</v>
      </c>
      <c r="P63" s="189">
        <f>+[3]Seg.Szolgálat!$F$7+[3]Seg.Szolgálat!$F$34</f>
        <v>30</v>
      </c>
      <c r="Q63" s="191">
        <f t="shared" ref="Q63:Q69" si="107">SUM(O63:P63)</f>
        <v>2211</v>
      </c>
      <c r="R63" s="190">
        <v>993</v>
      </c>
      <c r="S63" s="189">
        <f>+[3]Seg.Szolgálat!$F$6+[3]Seg.Szolgálat!$F$33</f>
        <v>12</v>
      </c>
      <c r="T63" s="191">
        <f t="shared" ref="T63:T69" si="108">SUM(R63:S63)</f>
        <v>1005</v>
      </c>
      <c r="U63" s="190">
        <v>3936</v>
      </c>
      <c r="V63" s="189">
        <f>+[3]Seg.Szolgálat!$F$9+[3]Seg.Szolgálat!$F$36</f>
        <v>127</v>
      </c>
      <c r="W63" s="191">
        <f t="shared" ref="W63:W69" si="109">SUM(U63:V63)</f>
        <v>4063</v>
      </c>
      <c r="X63" s="190"/>
      <c r="Y63" s="189"/>
      <c r="Z63" s="191"/>
      <c r="AA63" s="710"/>
      <c r="AB63" s="698"/>
      <c r="AC63" s="698"/>
      <c r="AD63" s="192">
        <f t="shared" ref="AD63:AD69" si="110">+C63+F63+I63+L63+O63+R63+U63+X63</f>
        <v>21060</v>
      </c>
      <c r="AE63" s="189">
        <f t="shared" ref="AE63" si="111">+D63+G63+J63+M63+P63+S63+V63+Y63+AB63</f>
        <v>713</v>
      </c>
      <c r="AF63" s="193">
        <f t="shared" ref="AF63:AF67" si="112">+E63+H63+K63+N63+Q63+T63+W63+Z63</f>
        <v>21773</v>
      </c>
    </row>
    <row r="64" spans="1:32" ht="13.5" customHeight="1" x14ac:dyDescent="0.2">
      <c r="A64" s="178" t="s">
        <v>123</v>
      </c>
      <c r="B64" s="184" t="s">
        <v>225</v>
      </c>
      <c r="C64" s="190"/>
      <c r="D64" s="181"/>
      <c r="E64" s="186"/>
      <c r="F64" s="190">
        <v>1032</v>
      </c>
      <c r="G64" s="181"/>
      <c r="H64" s="186">
        <f t="shared" si="104"/>
        <v>1032</v>
      </c>
      <c r="I64" s="190">
        <v>1251</v>
      </c>
      <c r="J64" s="181"/>
      <c r="K64" s="186">
        <f t="shared" si="105"/>
        <v>1251</v>
      </c>
      <c r="L64" s="190">
        <v>884</v>
      </c>
      <c r="M64" s="181"/>
      <c r="N64" s="186">
        <f t="shared" si="106"/>
        <v>884</v>
      </c>
      <c r="O64" s="190">
        <v>516</v>
      </c>
      <c r="P64" s="181"/>
      <c r="Q64" s="186">
        <f t="shared" si="107"/>
        <v>516</v>
      </c>
      <c r="R64" s="190">
        <v>147</v>
      </c>
      <c r="S64" s="181"/>
      <c r="T64" s="186">
        <f t="shared" si="108"/>
        <v>147</v>
      </c>
      <c r="U64" s="190">
        <v>958</v>
      </c>
      <c r="V64" s="181"/>
      <c r="W64" s="186">
        <f t="shared" si="109"/>
        <v>958</v>
      </c>
      <c r="X64" s="190"/>
      <c r="Y64" s="181"/>
      <c r="Z64" s="186"/>
      <c r="AA64" s="711"/>
      <c r="AB64" s="699"/>
      <c r="AC64" s="699"/>
      <c r="AD64" s="187">
        <f t="shared" si="110"/>
        <v>4788</v>
      </c>
      <c r="AE64" s="189"/>
      <c r="AF64" s="182">
        <f t="shared" si="112"/>
        <v>4788</v>
      </c>
    </row>
    <row r="65" spans="1:32" ht="13.5" customHeight="1" x14ac:dyDescent="0.2">
      <c r="A65" s="178" t="s">
        <v>123</v>
      </c>
      <c r="B65" s="184" t="s">
        <v>226</v>
      </c>
      <c r="C65" s="190"/>
      <c r="D65" s="181"/>
      <c r="E65" s="186"/>
      <c r="F65" s="190"/>
      <c r="G65" s="181"/>
      <c r="H65" s="186"/>
      <c r="I65" s="190"/>
      <c r="J65" s="181"/>
      <c r="K65" s="186"/>
      <c r="L65" s="190"/>
      <c r="M65" s="181"/>
      <c r="N65" s="186"/>
      <c r="O65" s="190"/>
      <c r="P65" s="181"/>
      <c r="Q65" s="186"/>
      <c r="R65" s="190"/>
      <c r="S65" s="181"/>
      <c r="T65" s="186"/>
      <c r="U65" s="190"/>
      <c r="V65" s="181"/>
      <c r="W65" s="186"/>
      <c r="X65" s="190"/>
      <c r="Y65" s="181"/>
      <c r="Z65" s="186"/>
      <c r="AA65" s="711"/>
      <c r="AB65" s="699"/>
      <c r="AC65" s="699"/>
      <c r="AD65" s="187"/>
      <c r="AE65" s="189"/>
      <c r="AF65" s="182"/>
    </row>
    <row r="66" spans="1:32" ht="13.5" customHeight="1" x14ac:dyDescent="0.2">
      <c r="A66" s="178" t="s">
        <v>123</v>
      </c>
      <c r="B66" s="184" t="s">
        <v>288</v>
      </c>
      <c r="C66" s="190"/>
      <c r="D66" s="181"/>
      <c r="E66" s="186"/>
      <c r="F66" s="190"/>
      <c r="G66" s="181"/>
      <c r="H66" s="186"/>
      <c r="I66" s="190"/>
      <c r="J66" s="181"/>
      <c r="K66" s="186"/>
      <c r="L66" s="190"/>
      <c r="M66" s="181"/>
      <c r="N66" s="186"/>
      <c r="O66" s="190"/>
      <c r="P66" s="181"/>
      <c r="Q66" s="186"/>
      <c r="R66" s="190"/>
      <c r="S66" s="181"/>
      <c r="T66" s="186"/>
      <c r="U66" s="190"/>
      <c r="V66" s="181"/>
      <c r="W66" s="186"/>
      <c r="X66" s="190"/>
      <c r="Y66" s="181"/>
      <c r="Z66" s="186"/>
      <c r="AA66" s="711"/>
      <c r="AB66" s="699"/>
      <c r="AC66" s="699"/>
      <c r="AD66" s="187"/>
      <c r="AE66" s="189"/>
      <c r="AF66" s="182"/>
    </row>
    <row r="67" spans="1:32" ht="13.5" customHeight="1" x14ac:dyDescent="0.2">
      <c r="A67" s="178" t="s">
        <v>123</v>
      </c>
      <c r="B67" s="184" t="s">
        <v>227</v>
      </c>
      <c r="C67" s="190"/>
      <c r="D67" s="181"/>
      <c r="E67" s="186"/>
      <c r="F67" s="190">
        <v>78</v>
      </c>
      <c r="G67" s="181"/>
      <c r="H67" s="186">
        <f t="shared" si="104"/>
        <v>78</v>
      </c>
      <c r="I67" s="190">
        <v>86</v>
      </c>
      <c r="J67" s="181"/>
      <c r="K67" s="186">
        <f t="shared" si="105"/>
        <v>86</v>
      </c>
      <c r="L67" s="190">
        <v>66</v>
      </c>
      <c r="M67" s="181"/>
      <c r="N67" s="186">
        <f t="shared" si="106"/>
        <v>66</v>
      </c>
      <c r="O67" s="190">
        <v>48</v>
      </c>
      <c r="P67" s="181"/>
      <c r="Q67" s="186">
        <f t="shared" si="107"/>
        <v>48</v>
      </c>
      <c r="R67" s="190">
        <v>9</v>
      </c>
      <c r="S67" s="181"/>
      <c r="T67" s="186">
        <f t="shared" si="108"/>
        <v>9</v>
      </c>
      <c r="U67" s="190">
        <v>59</v>
      </c>
      <c r="V67" s="181"/>
      <c r="W67" s="186">
        <f t="shared" si="109"/>
        <v>59</v>
      </c>
      <c r="X67" s="190"/>
      <c r="Y67" s="181"/>
      <c r="Z67" s="186"/>
      <c r="AA67" s="711"/>
      <c r="AB67" s="699"/>
      <c r="AC67" s="699"/>
      <c r="AD67" s="187">
        <f t="shared" si="110"/>
        <v>346</v>
      </c>
      <c r="AE67" s="189"/>
      <c r="AF67" s="182">
        <f t="shared" si="112"/>
        <v>346</v>
      </c>
    </row>
    <row r="68" spans="1:32" ht="13.5" customHeight="1" x14ac:dyDescent="0.2">
      <c r="A68" s="173" t="s">
        <v>167</v>
      </c>
      <c r="B68" s="210" t="s">
        <v>168</v>
      </c>
      <c r="C68" s="190"/>
      <c r="D68" s="189"/>
      <c r="E68" s="186"/>
      <c r="F68" s="190">
        <v>121</v>
      </c>
      <c r="G68" s="189">
        <f>+[3]Seg.Szolgálat!$G$18</f>
        <v>39</v>
      </c>
      <c r="H68" s="191">
        <f t="shared" si="104"/>
        <v>160</v>
      </c>
      <c r="I68" s="190">
        <v>107</v>
      </c>
      <c r="J68" s="189"/>
      <c r="K68" s="191">
        <f t="shared" si="105"/>
        <v>107</v>
      </c>
      <c r="L68" s="190">
        <v>35</v>
      </c>
      <c r="M68" s="189"/>
      <c r="N68" s="191">
        <f t="shared" si="106"/>
        <v>35</v>
      </c>
      <c r="O68" s="190">
        <v>17</v>
      </c>
      <c r="P68" s="189"/>
      <c r="Q68" s="191">
        <f t="shared" si="107"/>
        <v>17</v>
      </c>
      <c r="R68" s="190"/>
      <c r="S68" s="189"/>
      <c r="T68" s="191">
        <f t="shared" si="108"/>
        <v>0</v>
      </c>
      <c r="U68" s="190">
        <v>4060</v>
      </c>
      <c r="V68" s="189">
        <f>+[3]Seg.Szolgálat!$G$15+[3]Seg.Szolgálat!$G$30+[3]Seg.Szolgálat!$G$41</f>
        <v>-244</v>
      </c>
      <c r="W68" s="191">
        <f t="shared" si="109"/>
        <v>3816</v>
      </c>
      <c r="X68" s="190"/>
      <c r="Y68" s="189"/>
      <c r="Z68" s="191"/>
      <c r="AA68" s="710"/>
      <c r="AB68" s="698"/>
      <c r="AC68" s="698">
        <f t="shared" ref="AC68:AC69" si="113">SUM(AA68:AB68)</f>
        <v>0</v>
      </c>
      <c r="AD68" s="192">
        <f t="shared" si="110"/>
        <v>4340</v>
      </c>
      <c r="AE68" s="189">
        <f>+D68+G68+J68+M68+P68+S68+V68+Y68+AB68</f>
        <v>-205</v>
      </c>
      <c r="AF68" s="193">
        <f>+E68+H68+K68+N68+Q68+T68+W68+Z68+AB68</f>
        <v>4135</v>
      </c>
    </row>
    <row r="69" spans="1:32" ht="24" customHeight="1" x14ac:dyDescent="0.2">
      <c r="A69" s="174" t="s">
        <v>169</v>
      </c>
      <c r="B69" s="183" t="s">
        <v>278</v>
      </c>
      <c r="C69" s="190"/>
      <c r="D69" s="181"/>
      <c r="E69" s="186"/>
      <c r="F69" s="190">
        <v>859</v>
      </c>
      <c r="G69" s="181">
        <f>+[3]Seg.Szolgálat!$G$19</f>
        <v>-39</v>
      </c>
      <c r="H69" s="186">
        <f t="shared" si="104"/>
        <v>820</v>
      </c>
      <c r="I69" s="190">
        <v>1101</v>
      </c>
      <c r="J69" s="181"/>
      <c r="K69" s="186">
        <f t="shared" si="105"/>
        <v>1101</v>
      </c>
      <c r="L69" s="190">
        <v>515</v>
      </c>
      <c r="M69" s="181"/>
      <c r="N69" s="186">
        <f t="shared" si="106"/>
        <v>515</v>
      </c>
      <c r="O69" s="190">
        <v>3769</v>
      </c>
      <c r="P69" s="181"/>
      <c r="Q69" s="186">
        <f t="shared" si="107"/>
        <v>3769</v>
      </c>
      <c r="R69" s="190">
        <v>2786</v>
      </c>
      <c r="S69" s="181"/>
      <c r="T69" s="186">
        <f t="shared" si="108"/>
        <v>2786</v>
      </c>
      <c r="U69" s="190">
        <v>438</v>
      </c>
      <c r="V69" s="181">
        <f>+[3]Seg.Szolgálat!$G$29+[3]Seg.Szolgálat!$G$40</f>
        <v>86</v>
      </c>
      <c r="W69" s="186">
        <f t="shared" si="109"/>
        <v>524</v>
      </c>
      <c r="X69" s="190"/>
      <c r="Y69" s="181"/>
      <c r="Z69" s="186"/>
      <c r="AA69" s="711"/>
      <c r="AB69" s="699"/>
      <c r="AC69" s="698">
        <f t="shared" si="113"/>
        <v>0</v>
      </c>
      <c r="AD69" s="187">
        <f t="shared" si="110"/>
        <v>9468</v>
      </c>
      <c r="AE69" s="189">
        <f t="shared" ref="AE69" si="114">+D69+G69+J69+M69+P69+S69+V69+Y69+AB69</f>
        <v>47</v>
      </c>
      <c r="AF69" s="182">
        <f>+E69+H69+K69+N69+Q69+T69+W69+Z69+AB69</f>
        <v>9515</v>
      </c>
    </row>
    <row r="70" spans="1:32" ht="13.5" customHeight="1" x14ac:dyDescent="0.2">
      <c r="A70" s="175" t="s">
        <v>171</v>
      </c>
      <c r="B70" s="211" t="s">
        <v>172</v>
      </c>
      <c r="C70" s="190"/>
      <c r="D70" s="197"/>
      <c r="E70" s="186"/>
      <c r="F70" s="190"/>
      <c r="G70" s="197"/>
      <c r="H70" s="198"/>
      <c r="I70" s="190"/>
      <c r="J70" s="197"/>
      <c r="K70" s="198"/>
      <c r="L70" s="190"/>
      <c r="M70" s="197"/>
      <c r="N70" s="198"/>
      <c r="O70" s="190"/>
      <c r="P70" s="197"/>
      <c r="Q70" s="198"/>
      <c r="R70" s="190"/>
      <c r="S70" s="197"/>
      <c r="T70" s="198"/>
      <c r="U70" s="190"/>
      <c r="V70" s="197"/>
      <c r="W70" s="198"/>
      <c r="X70" s="190"/>
      <c r="Y70" s="197"/>
      <c r="Z70" s="198"/>
      <c r="AA70" s="712"/>
      <c r="AB70" s="700"/>
      <c r="AC70" s="700"/>
      <c r="AD70" s="199"/>
      <c r="AE70" s="197"/>
      <c r="AF70" s="200"/>
    </row>
    <row r="71" spans="1:32" s="257" customFormat="1" ht="13.5" customHeight="1" x14ac:dyDescent="0.2">
      <c r="A71" s="176" t="s">
        <v>124</v>
      </c>
      <c r="B71" s="212" t="s">
        <v>85</v>
      </c>
      <c r="C71" s="255">
        <f t="shared" ref="C71:AE71" si="115">SUM(C68:C70)</f>
        <v>0</v>
      </c>
      <c r="D71" s="243">
        <f t="shared" si="115"/>
        <v>0</v>
      </c>
      <c r="E71" s="256">
        <f t="shared" si="115"/>
        <v>0</v>
      </c>
      <c r="F71" s="255">
        <f t="shared" ref="F71" si="116">SUM(F68:F70)</f>
        <v>980</v>
      </c>
      <c r="G71" s="243">
        <f t="shared" si="115"/>
        <v>0</v>
      </c>
      <c r="H71" s="256">
        <f t="shared" si="115"/>
        <v>980</v>
      </c>
      <c r="I71" s="255">
        <f t="shared" si="115"/>
        <v>1208</v>
      </c>
      <c r="J71" s="255">
        <f t="shared" si="115"/>
        <v>0</v>
      </c>
      <c r="K71" s="256">
        <f t="shared" si="115"/>
        <v>1208</v>
      </c>
      <c r="L71" s="255">
        <f t="shared" ref="L71" si="117">SUM(L68:L70)</f>
        <v>550</v>
      </c>
      <c r="M71" s="243">
        <f t="shared" si="115"/>
        <v>0</v>
      </c>
      <c r="N71" s="256">
        <f t="shared" si="115"/>
        <v>550</v>
      </c>
      <c r="O71" s="255">
        <f t="shared" si="115"/>
        <v>3786</v>
      </c>
      <c r="P71" s="243">
        <f t="shared" si="115"/>
        <v>0</v>
      </c>
      <c r="Q71" s="256">
        <f t="shared" si="115"/>
        <v>3786</v>
      </c>
      <c r="R71" s="255">
        <f t="shared" ref="R71" si="118">SUM(R68:R70)</f>
        <v>2786</v>
      </c>
      <c r="S71" s="243">
        <f t="shared" si="115"/>
        <v>0</v>
      </c>
      <c r="T71" s="256">
        <f t="shared" si="115"/>
        <v>2786</v>
      </c>
      <c r="U71" s="255">
        <f t="shared" si="115"/>
        <v>4498</v>
      </c>
      <c r="V71" s="243">
        <f t="shared" si="115"/>
        <v>-158</v>
      </c>
      <c r="W71" s="256">
        <f t="shared" si="115"/>
        <v>4340</v>
      </c>
      <c r="X71" s="255">
        <f t="shared" ref="X71" si="119">SUM(X68:X70)</f>
        <v>0</v>
      </c>
      <c r="Y71" s="243">
        <f t="shared" ref="Y71:AC71" si="120">SUM(Y68:Y70)</f>
        <v>0</v>
      </c>
      <c r="Z71" s="256">
        <f t="shared" si="120"/>
        <v>0</v>
      </c>
      <c r="AA71" s="255">
        <f t="shared" si="120"/>
        <v>0</v>
      </c>
      <c r="AB71" s="243">
        <f t="shared" si="120"/>
        <v>0</v>
      </c>
      <c r="AC71" s="732">
        <f t="shared" si="120"/>
        <v>0</v>
      </c>
      <c r="AD71" s="241">
        <f t="shared" si="115"/>
        <v>13808</v>
      </c>
      <c r="AE71" s="243">
        <f t="shared" si="115"/>
        <v>-158</v>
      </c>
      <c r="AF71" s="244">
        <f>SUM(AF68:AF70)</f>
        <v>13650</v>
      </c>
    </row>
    <row r="72" spans="1:32" ht="13.5" customHeight="1" x14ac:dyDescent="0.2">
      <c r="A72" s="173" t="s">
        <v>173</v>
      </c>
      <c r="B72" s="210" t="s">
        <v>174</v>
      </c>
      <c r="C72" s="190"/>
      <c r="D72" s="189"/>
      <c r="E72" s="186"/>
      <c r="F72" s="190">
        <v>80</v>
      </c>
      <c r="G72" s="189"/>
      <c r="H72" s="191">
        <f t="shared" ref="H72:H73" si="121">SUM(F72:G72)</f>
        <v>80</v>
      </c>
      <c r="I72" s="190">
        <v>31</v>
      </c>
      <c r="J72" s="189"/>
      <c r="K72" s="191">
        <f t="shared" ref="K72:K73" si="122">SUM(I72:J72)</f>
        <v>31</v>
      </c>
      <c r="L72" s="190">
        <v>1052</v>
      </c>
      <c r="M72" s="189"/>
      <c r="N72" s="191">
        <f t="shared" ref="N72:N73" si="123">SUM(L72:M72)</f>
        <v>1052</v>
      </c>
      <c r="O72" s="190">
        <v>42</v>
      </c>
      <c r="P72" s="189"/>
      <c r="Q72" s="191">
        <f t="shared" ref="Q72:Q73" si="124">SUM(O72:P72)</f>
        <v>42</v>
      </c>
      <c r="R72" s="190">
        <v>1</v>
      </c>
      <c r="S72" s="189">
        <f>+[3]Seg.Szolgálat!$H$25+[3]Seg.Szolgálat!$H$48</f>
        <v>2</v>
      </c>
      <c r="T72" s="191">
        <f t="shared" ref="T72:T73" si="125">SUM(R72:S72)</f>
        <v>3</v>
      </c>
      <c r="U72" s="190">
        <v>25</v>
      </c>
      <c r="V72" s="189"/>
      <c r="W72" s="191">
        <f t="shared" ref="W72:W73" si="126">SUM(U72:V72)</f>
        <v>25</v>
      </c>
      <c r="X72" s="190"/>
      <c r="Y72" s="189"/>
      <c r="Z72" s="191"/>
      <c r="AA72" s="710"/>
      <c r="AB72" s="733"/>
      <c r="AC72" s="698"/>
      <c r="AD72" s="192">
        <f t="shared" ref="AD72:AD73" si="127">+C72+F72+I72+L72+O72+R72+U72+X72</f>
        <v>1231</v>
      </c>
      <c r="AE72" s="189">
        <f t="shared" ref="AE72:AE73" si="128">+D72+G72+J72+M72+P72+S72+V72+Y72+AB72</f>
        <v>2</v>
      </c>
      <c r="AF72" s="193">
        <f t="shared" ref="AF72:AF73" si="129">+E72+H72+K72+N72+Q72+T72+W72+Z72</f>
        <v>1233</v>
      </c>
    </row>
    <row r="73" spans="1:32" ht="13.5" customHeight="1" x14ac:dyDescent="0.2">
      <c r="A73" s="175" t="s">
        <v>175</v>
      </c>
      <c r="B73" s="211" t="s">
        <v>176</v>
      </c>
      <c r="C73" s="190"/>
      <c r="D73" s="197"/>
      <c r="E73" s="186"/>
      <c r="F73" s="190">
        <v>130</v>
      </c>
      <c r="G73" s="197"/>
      <c r="H73" s="198">
        <f t="shared" si="121"/>
        <v>130</v>
      </c>
      <c r="I73" s="190">
        <v>63</v>
      </c>
      <c r="J73" s="197"/>
      <c r="K73" s="198">
        <f t="shared" si="122"/>
        <v>63</v>
      </c>
      <c r="L73" s="190">
        <v>36</v>
      </c>
      <c r="M73" s="197"/>
      <c r="N73" s="198">
        <f t="shared" si="123"/>
        <v>36</v>
      </c>
      <c r="O73" s="190">
        <v>63</v>
      </c>
      <c r="P73" s="197"/>
      <c r="Q73" s="198">
        <f t="shared" si="124"/>
        <v>63</v>
      </c>
      <c r="R73" s="190">
        <v>50</v>
      </c>
      <c r="S73" s="197">
        <f>+[3]Seg.Szolgálat!$H$26+[3]Seg.Szolgálat!$H$49</f>
        <v>-2</v>
      </c>
      <c r="T73" s="198">
        <f t="shared" si="125"/>
        <v>48</v>
      </c>
      <c r="U73" s="190">
        <v>51</v>
      </c>
      <c r="V73" s="197"/>
      <c r="W73" s="198">
        <f t="shared" si="126"/>
        <v>51</v>
      </c>
      <c r="X73" s="190"/>
      <c r="Y73" s="197"/>
      <c r="Z73" s="198"/>
      <c r="AA73" s="712"/>
      <c r="AB73" s="734"/>
      <c r="AC73" s="700"/>
      <c r="AD73" s="199">
        <f t="shared" si="127"/>
        <v>393</v>
      </c>
      <c r="AE73" s="197">
        <f t="shared" si="128"/>
        <v>-2</v>
      </c>
      <c r="AF73" s="200">
        <f t="shared" si="129"/>
        <v>391</v>
      </c>
    </row>
    <row r="74" spans="1:32" s="257" customFormat="1" ht="13.5" customHeight="1" x14ac:dyDescent="0.2">
      <c r="A74" s="176" t="s">
        <v>125</v>
      </c>
      <c r="B74" s="212" t="s">
        <v>86</v>
      </c>
      <c r="C74" s="255">
        <f t="shared" ref="C74:AF74" si="130">SUM(C72:C73)</f>
        <v>0</v>
      </c>
      <c r="D74" s="243">
        <f t="shared" si="130"/>
        <v>0</v>
      </c>
      <c r="E74" s="256">
        <f t="shared" si="130"/>
        <v>0</v>
      </c>
      <c r="F74" s="255">
        <f t="shared" ref="F74" si="131">SUM(F72:F73)</f>
        <v>210</v>
      </c>
      <c r="G74" s="243">
        <f t="shared" si="130"/>
        <v>0</v>
      </c>
      <c r="H74" s="256">
        <f t="shared" si="130"/>
        <v>210</v>
      </c>
      <c r="I74" s="255">
        <f t="shared" si="130"/>
        <v>94</v>
      </c>
      <c r="J74" s="243">
        <f t="shared" si="130"/>
        <v>0</v>
      </c>
      <c r="K74" s="256">
        <f t="shared" si="130"/>
        <v>94</v>
      </c>
      <c r="L74" s="255">
        <f t="shared" ref="L74" si="132">SUM(L72:L73)</f>
        <v>1088</v>
      </c>
      <c r="M74" s="243">
        <f t="shared" si="130"/>
        <v>0</v>
      </c>
      <c r="N74" s="256">
        <f t="shared" si="130"/>
        <v>1088</v>
      </c>
      <c r="O74" s="255">
        <f t="shared" si="130"/>
        <v>105</v>
      </c>
      <c r="P74" s="243">
        <f t="shared" si="130"/>
        <v>0</v>
      </c>
      <c r="Q74" s="256">
        <f t="shared" si="130"/>
        <v>105</v>
      </c>
      <c r="R74" s="255">
        <f t="shared" ref="R74" si="133">SUM(R72:R73)</f>
        <v>51</v>
      </c>
      <c r="S74" s="243">
        <f t="shared" si="130"/>
        <v>0</v>
      </c>
      <c r="T74" s="256">
        <f t="shared" si="130"/>
        <v>51</v>
      </c>
      <c r="U74" s="255">
        <f t="shared" si="130"/>
        <v>76</v>
      </c>
      <c r="V74" s="243">
        <f t="shared" si="130"/>
        <v>0</v>
      </c>
      <c r="W74" s="256">
        <f t="shared" si="130"/>
        <v>76</v>
      </c>
      <c r="X74" s="255">
        <f t="shared" ref="X74" si="134">SUM(X72:X73)</f>
        <v>0</v>
      </c>
      <c r="Y74" s="243">
        <f t="shared" ref="Y74:AC74" si="135">SUM(Y72:Y73)</f>
        <v>0</v>
      </c>
      <c r="Z74" s="256">
        <f t="shared" si="135"/>
        <v>0</v>
      </c>
      <c r="AA74" s="255">
        <f t="shared" si="135"/>
        <v>0</v>
      </c>
      <c r="AB74" s="243">
        <f t="shared" si="135"/>
        <v>0</v>
      </c>
      <c r="AC74" s="732">
        <f t="shared" si="135"/>
        <v>0</v>
      </c>
      <c r="AD74" s="241">
        <f t="shared" si="130"/>
        <v>1624</v>
      </c>
      <c r="AE74" s="243">
        <f t="shared" si="130"/>
        <v>0</v>
      </c>
      <c r="AF74" s="244">
        <f t="shared" si="130"/>
        <v>1624</v>
      </c>
    </row>
    <row r="75" spans="1:32" ht="13.5" customHeight="1" x14ac:dyDescent="0.2">
      <c r="A75" s="173" t="s">
        <v>177</v>
      </c>
      <c r="B75" s="210" t="s">
        <v>178</v>
      </c>
      <c r="C75" s="190">
        <f>C76+C77+C78</f>
        <v>0</v>
      </c>
      <c r="D75" s="190">
        <f t="shared" ref="D75:E75" si="136">D76+D77+D78</f>
        <v>0</v>
      </c>
      <c r="E75" s="190">
        <f t="shared" si="136"/>
        <v>0</v>
      </c>
      <c r="F75" s="691">
        <f>F76+F77+F78</f>
        <v>558</v>
      </c>
      <c r="G75" s="691">
        <f>G76+G77+G78</f>
        <v>0</v>
      </c>
      <c r="H75" s="733">
        <f>H76+H77+H78</f>
        <v>558</v>
      </c>
      <c r="I75" s="191">
        <f t="shared" ref="I75:W75" si="137">I76+I77+I78</f>
        <v>676</v>
      </c>
      <c r="J75" s="189">
        <f>J76+J77+J78</f>
        <v>0</v>
      </c>
      <c r="K75" s="191">
        <f t="shared" si="137"/>
        <v>676</v>
      </c>
      <c r="L75" s="190">
        <f t="shared" si="137"/>
        <v>558</v>
      </c>
      <c r="M75" s="189">
        <f>M76+M77+M78</f>
        <v>0</v>
      </c>
      <c r="N75" s="191">
        <f t="shared" si="137"/>
        <v>558</v>
      </c>
      <c r="O75" s="190">
        <f t="shared" si="137"/>
        <v>629</v>
      </c>
      <c r="P75" s="189">
        <f>P76+P77+P78</f>
        <v>0</v>
      </c>
      <c r="Q75" s="191">
        <f t="shared" si="137"/>
        <v>629</v>
      </c>
      <c r="R75" s="190"/>
      <c r="S75" s="189"/>
      <c r="T75" s="191"/>
      <c r="U75" s="190">
        <f t="shared" si="137"/>
        <v>199</v>
      </c>
      <c r="V75" s="189">
        <f>V76+V77+V78</f>
        <v>0</v>
      </c>
      <c r="W75" s="191">
        <f t="shared" si="137"/>
        <v>199</v>
      </c>
      <c r="X75" s="190"/>
      <c r="Y75" s="189"/>
      <c r="Z75" s="191"/>
      <c r="AA75" s="710"/>
      <c r="AB75" s="698"/>
      <c r="AC75" s="698"/>
      <c r="AD75" s="192">
        <f>AD76+AD77+AD78</f>
        <v>2620</v>
      </c>
      <c r="AE75" s="189">
        <f>AE76+AE77+AE78</f>
        <v>0</v>
      </c>
      <c r="AF75" s="193">
        <f>AF76+AF77+AF78</f>
        <v>2620</v>
      </c>
    </row>
    <row r="76" spans="1:32" ht="13.5" customHeight="1" x14ac:dyDescent="0.2">
      <c r="A76" s="177" t="s">
        <v>380</v>
      </c>
      <c r="B76" s="768" t="s">
        <v>384</v>
      </c>
      <c r="C76" s="190"/>
      <c r="D76" s="189"/>
      <c r="E76" s="186"/>
      <c r="F76" s="190">
        <v>226</v>
      </c>
      <c r="G76" s="189"/>
      <c r="H76" s="191">
        <f t="shared" ref="H76:H86" si="138">SUM(F76:G76)</f>
        <v>226</v>
      </c>
      <c r="I76" s="190">
        <v>273</v>
      </c>
      <c r="J76" s="189"/>
      <c r="K76" s="191">
        <f t="shared" ref="K76:K86" si="139">SUM(I76:J76)</f>
        <v>273</v>
      </c>
      <c r="L76" s="190">
        <v>226</v>
      </c>
      <c r="M76" s="189"/>
      <c r="N76" s="191">
        <f t="shared" ref="N76:N86" si="140">SUM(L76:M76)</f>
        <v>226</v>
      </c>
      <c r="O76" s="190">
        <v>254</v>
      </c>
      <c r="P76" s="189"/>
      <c r="Q76" s="186">
        <f t="shared" ref="Q76:Q86" si="141">SUM(O76:P76)</f>
        <v>254</v>
      </c>
      <c r="R76" s="190"/>
      <c r="S76" s="189"/>
      <c r="T76" s="191"/>
      <c r="U76" s="190">
        <v>81</v>
      </c>
      <c r="V76" s="189"/>
      <c r="W76" s="191">
        <f t="shared" ref="W76:W88" si="142">SUM(U76:V76)</f>
        <v>81</v>
      </c>
      <c r="X76" s="190"/>
      <c r="Y76" s="189"/>
      <c r="Z76" s="191"/>
      <c r="AA76" s="710"/>
      <c r="AB76" s="698"/>
      <c r="AC76" s="698"/>
      <c r="AD76" s="192">
        <f t="shared" ref="AD76:AD81" si="143">+C76+F76+I76+L76+O76+R76+U76+X76</f>
        <v>1060</v>
      </c>
      <c r="AE76" s="189">
        <f>+D76+G76+J76+M76+P76+S76+V76+Y76+AB76</f>
        <v>0</v>
      </c>
      <c r="AF76" s="193">
        <f>+E76+H76+K76+N76+Q76+T76+W76+Z76</f>
        <v>1060</v>
      </c>
    </row>
    <row r="77" spans="1:32" ht="13.5" customHeight="1" x14ac:dyDescent="0.2">
      <c r="A77" s="177" t="s">
        <v>381</v>
      </c>
      <c r="B77" s="768" t="s">
        <v>383</v>
      </c>
      <c r="C77" s="190"/>
      <c r="D77" s="189"/>
      <c r="E77" s="186"/>
      <c r="F77" s="190">
        <v>312</v>
      </c>
      <c r="G77" s="189"/>
      <c r="H77" s="191">
        <f t="shared" si="138"/>
        <v>312</v>
      </c>
      <c r="I77" s="190">
        <v>378</v>
      </c>
      <c r="J77" s="189"/>
      <c r="K77" s="191">
        <f t="shared" si="139"/>
        <v>378</v>
      </c>
      <c r="L77" s="190">
        <v>312</v>
      </c>
      <c r="M77" s="189"/>
      <c r="N77" s="191">
        <f t="shared" si="140"/>
        <v>312</v>
      </c>
      <c r="O77" s="190">
        <v>352</v>
      </c>
      <c r="P77" s="189"/>
      <c r="Q77" s="186">
        <f t="shared" si="141"/>
        <v>352</v>
      </c>
      <c r="R77" s="190"/>
      <c r="S77" s="189"/>
      <c r="T77" s="191"/>
      <c r="U77" s="190">
        <v>111</v>
      </c>
      <c r="V77" s="189"/>
      <c r="W77" s="191">
        <f t="shared" si="142"/>
        <v>111</v>
      </c>
      <c r="X77" s="190"/>
      <c r="Y77" s="189"/>
      <c r="Z77" s="191"/>
      <c r="AA77" s="710"/>
      <c r="AB77" s="698"/>
      <c r="AC77" s="698"/>
      <c r="AD77" s="192">
        <f t="shared" si="143"/>
        <v>1465</v>
      </c>
      <c r="AE77" s="189"/>
      <c r="AF77" s="193">
        <f t="shared" ref="AF77:AF78" si="144">+E77+H77+K77+N77+Q77+T77+W77+Z77</f>
        <v>1465</v>
      </c>
    </row>
    <row r="78" spans="1:32" ht="13.5" customHeight="1" x14ac:dyDescent="0.2">
      <c r="A78" s="177" t="s">
        <v>382</v>
      </c>
      <c r="B78" s="768" t="s">
        <v>385</v>
      </c>
      <c r="C78" s="190"/>
      <c r="D78" s="189"/>
      <c r="E78" s="186"/>
      <c r="F78" s="190">
        <v>20</v>
      </c>
      <c r="G78" s="189"/>
      <c r="H78" s="191">
        <f t="shared" si="138"/>
        <v>20</v>
      </c>
      <c r="I78" s="190">
        <v>25</v>
      </c>
      <c r="J78" s="189"/>
      <c r="K78" s="191">
        <f t="shared" si="139"/>
        <v>25</v>
      </c>
      <c r="L78" s="190">
        <v>20</v>
      </c>
      <c r="M78" s="189"/>
      <c r="N78" s="191">
        <f t="shared" si="140"/>
        <v>20</v>
      </c>
      <c r="O78" s="190">
        <v>23</v>
      </c>
      <c r="P78" s="189"/>
      <c r="Q78" s="186">
        <f t="shared" si="141"/>
        <v>23</v>
      </c>
      <c r="R78" s="190"/>
      <c r="S78" s="189"/>
      <c r="T78" s="191"/>
      <c r="U78" s="190">
        <v>7</v>
      </c>
      <c r="V78" s="189"/>
      <c r="W78" s="191">
        <f t="shared" si="142"/>
        <v>7</v>
      </c>
      <c r="X78" s="190"/>
      <c r="Y78" s="189"/>
      <c r="Z78" s="191"/>
      <c r="AA78" s="710"/>
      <c r="AB78" s="698"/>
      <c r="AC78" s="698"/>
      <c r="AD78" s="192">
        <f t="shared" si="143"/>
        <v>95</v>
      </c>
      <c r="AE78" s="189"/>
      <c r="AF78" s="193">
        <f t="shared" si="144"/>
        <v>95</v>
      </c>
    </row>
    <row r="79" spans="1:32" ht="13.5" customHeight="1" x14ac:dyDescent="0.2">
      <c r="A79" s="174" t="s">
        <v>179</v>
      </c>
      <c r="B79" s="183" t="s">
        <v>3</v>
      </c>
      <c r="C79" s="190"/>
      <c r="D79" s="181"/>
      <c r="E79" s="186"/>
      <c r="F79" s="190"/>
      <c r="G79" s="181"/>
      <c r="H79" s="186"/>
      <c r="I79" s="190"/>
      <c r="J79" s="181"/>
      <c r="K79" s="186"/>
      <c r="L79" s="190">
        <v>135</v>
      </c>
      <c r="M79" s="181"/>
      <c r="N79" s="191">
        <f t="shared" si="140"/>
        <v>135</v>
      </c>
      <c r="O79" s="190"/>
      <c r="P79" s="181"/>
      <c r="Q79" s="186"/>
      <c r="R79" s="190"/>
      <c r="S79" s="181"/>
      <c r="T79" s="186"/>
      <c r="U79" s="190">
        <v>3846</v>
      </c>
      <c r="V79" s="181"/>
      <c r="W79" s="186">
        <f t="shared" si="142"/>
        <v>3846</v>
      </c>
      <c r="X79" s="190">
        <v>7085</v>
      </c>
      <c r="Y79" s="181"/>
      <c r="Z79" s="186">
        <f t="shared" ref="Z79" si="145">SUM(X79:Y79)</f>
        <v>7085</v>
      </c>
      <c r="AA79" s="711"/>
      <c r="AB79" s="699"/>
      <c r="AC79" s="699"/>
      <c r="AD79" s="187">
        <f t="shared" si="143"/>
        <v>11066</v>
      </c>
      <c r="AE79" s="189">
        <f>+D79+G79+J79+M79+P79+S79+V79+Y79+AB79</f>
        <v>0</v>
      </c>
      <c r="AF79" s="182">
        <f t="shared" ref="AF79:AF81" si="146">+E79+H79+K79+N79+Q79+T79+W79+Z79</f>
        <v>11066</v>
      </c>
    </row>
    <row r="80" spans="1:32" ht="13.5" customHeight="1" x14ac:dyDescent="0.2">
      <c r="A80" s="174" t="s">
        <v>180</v>
      </c>
      <c r="B80" s="183" t="s">
        <v>181</v>
      </c>
      <c r="C80" s="190"/>
      <c r="D80" s="181"/>
      <c r="E80" s="186"/>
      <c r="F80" s="190"/>
      <c r="G80" s="181"/>
      <c r="H80" s="186"/>
      <c r="I80" s="190"/>
      <c r="J80" s="181"/>
      <c r="K80" s="186"/>
      <c r="L80" s="190"/>
      <c r="M80" s="181"/>
      <c r="N80" s="186"/>
      <c r="O80" s="190"/>
      <c r="P80" s="181"/>
      <c r="Q80" s="186"/>
      <c r="R80" s="190"/>
      <c r="S80" s="181"/>
      <c r="T80" s="186"/>
      <c r="U80" s="190"/>
      <c r="V80" s="181"/>
      <c r="W80" s="186"/>
      <c r="X80" s="190"/>
      <c r="Y80" s="181"/>
      <c r="Z80" s="186"/>
      <c r="AA80" s="711"/>
      <c r="AB80" s="699"/>
      <c r="AC80" s="699"/>
      <c r="AD80" s="187"/>
      <c r="AE80" s="189"/>
      <c r="AF80" s="182"/>
    </row>
    <row r="81" spans="1:32" ht="13.5" customHeight="1" x14ac:dyDescent="0.2">
      <c r="A81" s="174" t="s">
        <v>182</v>
      </c>
      <c r="B81" s="183" t="s">
        <v>183</v>
      </c>
      <c r="C81" s="190"/>
      <c r="D81" s="181"/>
      <c r="E81" s="186"/>
      <c r="F81" s="190">
        <v>791</v>
      </c>
      <c r="G81" s="181"/>
      <c r="H81" s="186">
        <f t="shared" si="138"/>
        <v>791</v>
      </c>
      <c r="I81" s="190">
        <v>565</v>
      </c>
      <c r="J81" s="181"/>
      <c r="K81" s="186">
        <f t="shared" si="139"/>
        <v>565</v>
      </c>
      <c r="L81" s="190">
        <v>10</v>
      </c>
      <c r="M81" s="181"/>
      <c r="N81" s="186">
        <f t="shared" si="140"/>
        <v>10</v>
      </c>
      <c r="O81" s="190">
        <v>3000</v>
      </c>
      <c r="P81" s="181"/>
      <c r="Q81" s="186">
        <f t="shared" si="141"/>
        <v>3000</v>
      </c>
      <c r="R81" s="190">
        <v>3000</v>
      </c>
      <c r="S81" s="181">
        <f>+[3]Seg.Szolgálat!$I$28</f>
        <v>-51</v>
      </c>
      <c r="T81" s="186">
        <f t="shared" ref="T81:T88" si="147">SUM(R81:S81)</f>
        <v>2949</v>
      </c>
      <c r="U81" s="190">
        <v>10</v>
      </c>
      <c r="V81" s="181"/>
      <c r="W81" s="186">
        <f t="shared" si="142"/>
        <v>10</v>
      </c>
      <c r="X81" s="190"/>
      <c r="Y81" s="181"/>
      <c r="Z81" s="186"/>
      <c r="AA81" s="711"/>
      <c r="AB81" s="699"/>
      <c r="AC81" s="699"/>
      <c r="AD81" s="187">
        <f t="shared" si="143"/>
        <v>7376</v>
      </c>
      <c r="AE81" s="189">
        <f>+D81+G81+J81+M81+P81+S81+V81+Y81+AB81</f>
        <v>-51</v>
      </c>
      <c r="AF81" s="182">
        <f t="shared" si="146"/>
        <v>7325</v>
      </c>
    </row>
    <row r="82" spans="1:32" ht="13.5" customHeight="1" x14ac:dyDescent="0.2">
      <c r="A82" s="174" t="s">
        <v>184</v>
      </c>
      <c r="B82" s="183" t="s">
        <v>185</v>
      </c>
      <c r="C82" s="190"/>
      <c r="D82" s="181"/>
      <c r="E82" s="186"/>
      <c r="F82" s="190"/>
      <c r="G82" s="181"/>
      <c r="H82" s="186"/>
      <c r="I82" s="190"/>
      <c r="J82" s="181"/>
      <c r="K82" s="186"/>
      <c r="L82" s="190"/>
      <c r="M82" s="181"/>
      <c r="N82" s="186"/>
      <c r="O82" s="190"/>
      <c r="P82" s="181"/>
      <c r="Q82" s="186"/>
      <c r="R82" s="190"/>
      <c r="S82" s="181"/>
      <c r="T82" s="186"/>
      <c r="U82" s="190"/>
      <c r="V82" s="181"/>
      <c r="W82" s="186"/>
      <c r="X82" s="190"/>
      <c r="Y82" s="181"/>
      <c r="Z82" s="186"/>
      <c r="AA82" s="711"/>
      <c r="AB82" s="699"/>
      <c r="AC82" s="699"/>
      <c r="AD82" s="187"/>
      <c r="AE82" s="189"/>
      <c r="AF82" s="182"/>
    </row>
    <row r="83" spans="1:32" ht="13.5" customHeight="1" x14ac:dyDescent="0.2">
      <c r="A83" s="178" t="s">
        <v>184</v>
      </c>
      <c r="B83" s="184" t="s">
        <v>228</v>
      </c>
      <c r="C83" s="190"/>
      <c r="D83" s="181"/>
      <c r="E83" s="186"/>
      <c r="F83" s="190"/>
      <c r="G83" s="181"/>
      <c r="H83" s="186"/>
      <c r="I83" s="190"/>
      <c r="J83" s="181"/>
      <c r="K83" s="186"/>
      <c r="L83" s="190"/>
      <c r="M83" s="181"/>
      <c r="N83" s="186"/>
      <c r="O83" s="190"/>
      <c r="P83" s="181"/>
      <c r="Q83" s="186"/>
      <c r="R83" s="190"/>
      <c r="S83" s="181"/>
      <c r="T83" s="186"/>
      <c r="U83" s="190"/>
      <c r="V83" s="181"/>
      <c r="W83" s="186"/>
      <c r="X83" s="190"/>
      <c r="Y83" s="181"/>
      <c r="Z83" s="186"/>
      <c r="AA83" s="711"/>
      <c r="AB83" s="699"/>
      <c r="AC83" s="699"/>
      <c r="AD83" s="187"/>
      <c r="AE83" s="189"/>
      <c r="AF83" s="182"/>
    </row>
    <row r="84" spans="1:32" ht="13.5" customHeight="1" x14ac:dyDescent="0.2">
      <c r="A84" s="178" t="s">
        <v>184</v>
      </c>
      <c r="B84" s="184" t="s">
        <v>229</v>
      </c>
      <c r="C84" s="190"/>
      <c r="D84" s="181"/>
      <c r="E84" s="186"/>
      <c r="F84" s="190"/>
      <c r="G84" s="181"/>
      <c r="H84" s="186"/>
      <c r="I84" s="190"/>
      <c r="J84" s="181"/>
      <c r="K84" s="186"/>
      <c r="L84" s="190"/>
      <c r="M84" s="181"/>
      <c r="N84" s="186"/>
      <c r="O84" s="190"/>
      <c r="P84" s="181"/>
      <c r="Q84" s="186"/>
      <c r="R84" s="190"/>
      <c r="S84" s="181"/>
      <c r="T84" s="186"/>
      <c r="U84" s="190"/>
      <c r="V84" s="181"/>
      <c r="W84" s="186"/>
      <c r="X84" s="190"/>
      <c r="Y84" s="181"/>
      <c r="Z84" s="186"/>
      <c r="AA84" s="711"/>
      <c r="AB84" s="699"/>
      <c r="AC84" s="699"/>
      <c r="AD84" s="187"/>
      <c r="AE84" s="189"/>
      <c r="AF84" s="182"/>
    </row>
    <row r="85" spans="1:32" ht="13.5" customHeight="1" x14ac:dyDescent="0.2">
      <c r="A85" s="174" t="s">
        <v>186</v>
      </c>
      <c r="B85" s="183" t="s">
        <v>187</v>
      </c>
      <c r="C85" s="190"/>
      <c r="D85" s="181"/>
      <c r="E85" s="186"/>
      <c r="F85" s="190">
        <v>632</v>
      </c>
      <c r="G85" s="181"/>
      <c r="H85" s="186">
        <f t="shared" si="138"/>
        <v>632</v>
      </c>
      <c r="I85" s="190">
        <v>17</v>
      </c>
      <c r="J85" s="181"/>
      <c r="K85" s="186">
        <f t="shared" si="139"/>
        <v>17</v>
      </c>
      <c r="L85" s="190">
        <v>850</v>
      </c>
      <c r="M85" s="181"/>
      <c r="N85" s="186">
        <f t="shared" si="140"/>
        <v>850</v>
      </c>
      <c r="O85" s="190">
        <v>172</v>
      </c>
      <c r="P85" s="181"/>
      <c r="Q85" s="186">
        <f t="shared" si="141"/>
        <v>172</v>
      </c>
      <c r="R85" s="190">
        <v>100</v>
      </c>
      <c r="S85" s="181">
        <f>+[3]Seg.Szolgálat!$I$27</f>
        <v>51</v>
      </c>
      <c r="T85" s="186">
        <f t="shared" si="147"/>
        <v>151</v>
      </c>
      <c r="U85" s="190">
        <v>566</v>
      </c>
      <c r="V85" s="181"/>
      <c r="W85" s="186">
        <f t="shared" si="142"/>
        <v>566</v>
      </c>
      <c r="X85" s="190"/>
      <c r="Y85" s="181"/>
      <c r="Z85" s="186"/>
      <c r="AA85" s="711"/>
      <c r="AB85" s="699"/>
      <c r="AC85" s="699"/>
      <c r="AD85" s="187">
        <f t="shared" ref="AD85" si="148">+C85+F85+I85+L85+O85+R85+U85+X85</f>
        <v>2337</v>
      </c>
      <c r="AE85" s="189">
        <f>+D85+G85+J85+M85+P85+S85+V85+Y85+AB85</f>
        <v>51</v>
      </c>
      <c r="AF85" s="182">
        <f>+E85+H85+K85+N85+Q85+T85+W85+Z85</f>
        <v>2388</v>
      </c>
    </row>
    <row r="86" spans="1:32" ht="13.5" customHeight="1" x14ac:dyDescent="0.2">
      <c r="A86" s="175" t="s">
        <v>188</v>
      </c>
      <c r="B86" s="211" t="s">
        <v>276</v>
      </c>
      <c r="C86" s="190"/>
      <c r="D86" s="197"/>
      <c r="E86" s="186"/>
      <c r="F86" s="190">
        <v>2969</v>
      </c>
      <c r="G86" s="197">
        <f>+[3]Seg.Szolgálat!$I$50</f>
        <v>225</v>
      </c>
      <c r="H86" s="198">
        <f t="shared" si="138"/>
        <v>3194</v>
      </c>
      <c r="I86" s="190">
        <v>1738</v>
      </c>
      <c r="J86" s="197"/>
      <c r="K86" s="198">
        <f t="shared" si="139"/>
        <v>1738</v>
      </c>
      <c r="L86" s="190">
        <v>1408</v>
      </c>
      <c r="M86" s="197"/>
      <c r="N86" s="198">
        <f t="shared" si="140"/>
        <v>1408</v>
      </c>
      <c r="O86" s="190">
        <v>1964</v>
      </c>
      <c r="P86" s="197"/>
      <c r="Q86" s="198">
        <f t="shared" si="141"/>
        <v>1964</v>
      </c>
      <c r="R86" s="190">
        <v>906</v>
      </c>
      <c r="S86" s="197"/>
      <c r="T86" s="198">
        <f t="shared" si="147"/>
        <v>906</v>
      </c>
      <c r="U86" s="190">
        <v>503</v>
      </c>
      <c r="V86" s="197"/>
      <c r="W86" s="198">
        <f t="shared" si="142"/>
        <v>503</v>
      </c>
      <c r="X86" s="190"/>
      <c r="Y86" s="197"/>
      <c r="Z86" s="186"/>
      <c r="AA86" s="712"/>
      <c r="AB86" s="700"/>
      <c r="AC86" s="700"/>
      <c r="AD86" s="199">
        <f>+C86+F86+I86+L86+O86+R86+U86+X86</f>
        <v>9488</v>
      </c>
      <c r="AE86" s="197">
        <f>+D86+G86+J86+M86+P86+S86+V86+Y86+AB86</f>
        <v>225</v>
      </c>
      <c r="AF86" s="182">
        <f>+E86+H86+K86+N86+Q86+T86+W86+Z86+AC86</f>
        <v>9713</v>
      </c>
    </row>
    <row r="87" spans="1:32" s="257" customFormat="1" ht="13.5" customHeight="1" x14ac:dyDescent="0.2">
      <c r="A87" s="176" t="s">
        <v>126</v>
      </c>
      <c r="B87" s="212" t="s">
        <v>87</v>
      </c>
      <c r="C87" s="255">
        <f t="shared" ref="C87:E87" si="149">+SUM(C75:C82,C85:C86)</f>
        <v>0</v>
      </c>
      <c r="D87" s="243">
        <f t="shared" si="149"/>
        <v>0</v>
      </c>
      <c r="E87" s="256">
        <f t="shared" si="149"/>
        <v>0</v>
      </c>
      <c r="F87" s="255">
        <f>F75+F81+F85+F86</f>
        <v>4950</v>
      </c>
      <c r="G87" s="255">
        <f t="shared" ref="G87:H87" si="150">G75+G81+G85+G86</f>
        <v>225</v>
      </c>
      <c r="H87" s="255">
        <f t="shared" si="150"/>
        <v>5175</v>
      </c>
      <c r="I87" s="255">
        <f>I75+I81+I85+I86</f>
        <v>2996</v>
      </c>
      <c r="J87" s="255">
        <f t="shared" ref="J87:K87" si="151">J75+J81+J85+J86</f>
        <v>0</v>
      </c>
      <c r="K87" s="255">
        <f t="shared" si="151"/>
        <v>2996</v>
      </c>
      <c r="L87" s="255">
        <f>L75+L81+L85+L86+L79</f>
        <v>2961</v>
      </c>
      <c r="M87" s="255">
        <f t="shared" ref="M87:O87" si="152">M75+M81+M85+M86+M79</f>
        <v>0</v>
      </c>
      <c r="N87" s="255">
        <f t="shared" si="152"/>
        <v>2961</v>
      </c>
      <c r="O87" s="255">
        <f t="shared" si="152"/>
        <v>5765</v>
      </c>
      <c r="P87" s="255">
        <f t="shared" ref="P87" si="153">P75+P81+P85+P86+P79</f>
        <v>0</v>
      </c>
      <c r="Q87" s="255">
        <f t="shared" ref="Q87:R87" si="154">Q75+Q81+Q85+Q86+Q79</f>
        <v>5765</v>
      </c>
      <c r="R87" s="255">
        <f t="shared" si="154"/>
        <v>4006</v>
      </c>
      <c r="S87" s="255">
        <f t="shared" ref="S87" si="155">S75+S81+S85+S86+S79</f>
        <v>0</v>
      </c>
      <c r="T87" s="255">
        <f t="shared" ref="T87:U87" si="156">T75+T81+T85+T86+T79</f>
        <v>4006</v>
      </c>
      <c r="U87" s="255">
        <f t="shared" si="156"/>
        <v>5124</v>
      </c>
      <c r="V87" s="255">
        <f t="shared" ref="V87" si="157">V75+V81+V85+V86+V79</f>
        <v>0</v>
      </c>
      <c r="W87" s="255">
        <f t="shared" ref="W87:X87" si="158">W75+W81+W85+W86+W79</f>
        <v>5124</v>
      </c>
      <c r="X87" s="255">
        <f t="shared" si="158"/>
        <v>7085</v>
      </c>
      <c r="Y87" s="255">
        <f t="shared" ref="Y87" si="159">Y75+Y81+Y85+Y86+Y79</f>
        <v>0</v>
      </c>
      <c r="Z87" s="255">
        <f t="shared" ref="Z87" si="160">Z75+Z81+Z85+Z86+Z79</f>
        <v>7085</v>
      </c>
      <c r="AA87" s="255">
        <f t="shared" ref="AA87:AC87" si="161">+SUM(AA75:AA82,AA85:AA86)</f>
        <v>0</v>
      </c>
      <c r="AB87" s="243">
        <f t="shared" si="161"/>
        <v>0</v>
      </c>
      <c r="AC87" s="256">
        <f t="shared" si="161"/>
        <v>0</v>
      </c>
      <c r="AD87" s="245">
        <f t="shared" ref="AD87" si="162">AD75+AD81+AD85+AD86+AD79</f>
        <v>32887</v>
      </c>
      <c r="AE87" s="245">
        <f t="shared" ref="AE87" si="163">AE75+AE81+AE85+AE86+AE79</f>
        <v>225</v>
      </c>
      <c r="AF87" s="245">
        <f t="shared" ref="AF87" si="164">AF75+AF81+AF85+AF86+AF79</f>
        <v>33112</v>
      </c>
    </row>
    <row r="88" spans="1:32" ht="13.5" customHeight="1" x14ac:dyDescent="0.2">
      <c r="A88" s="173" t="s">
        <v>189</v>
      </c>
      <c r="B88" s="210" t="s">
        <v>190</v>
      </c>
      <c r="C88" s="190"/>
      <c r="D88" s="189"/>
      <c r="E88" s="186"/>
      <c r="F88" s="190">
        <v>400</v>
      </c>
      <c r="G88" s="189"/>
      <c r="H88" s="191">
        <f t="shared" ref="H88" si="165">SUM(F88:G88)</f>
        <v>400</v>
      </c>
      <c r="I88" s="190">
        <v>365</v>
      </c>
      <c r="J88" s="189"/>
      <c r="K88" s="191">
        <f t="shared" ref="K88" si="166">SUM(I88:J88)</f>
        <v>365</v>
      </c>
      <c r="L88" s="190">
        <v>450</v>
      </c>
      <c r="M88" s="189"/>
      <c r="N88" s="191">
        <f t="shared" ref="N88" si="167">SUM(L88:M88)</f>
        <v>450</v>
      </c>
      <c r="O88" s="190">
        <v>60</v>
      </c>
      <c r="P88" s="189"/>
      <c r="Q88" s="191">
        <f t="shared" ref="Q88" si="168">SUM(O88:P88)</f>
        <v>60</v>
      </c>
      <c r="R88" s="190"/>
      <c r="S88" s="189"/>
      <c r="T88" s="191">
        <f t="shared" si="147"/>
        <v>0</v>
      </c>
      <c r="U88" s="190">
        <v>50</v>
      </c>
      <c r="V88" s="189"/>
      <c r="W88" s="191">
        <f t="shared" si="142"/>
        <v>50</v>
      </c>
      <c r="X88" s="190"/>
      <c r="Y88" s="189"/>
      <c r="Z88" s="191"/>
      <c r="AA88" s="710"/>
      <c r="AB88" s="698"/>
      <c r="AC88" s="698"/>
      <c r="AD88" s="192">
        <f t="shared" ref="AD88" si="169">+C88+F88+I88+L88+O88+R88+U88+X88</f>
        <v>1325</v>
      </c>
      <c r="AE88" s="189">
        <f>+D88+G88+J88+M88+P88+S88+V88+Y88+AB88</f>
        <v>0</v>
      </c>
      <c r="AF88" s="189">
        <f>+E88+H88+K88+N88+Q88+T88+W88+Z88</f>
        <v>1325</v>
      </c>
    </row>
    <row r="89" spans="1:32" ht="13.5" customHeight="1" x14ac:dyDescent="0.2">
      <c r="A89" s="175" t="s">
        <v>191</v>
      </c>
      <c r="B89" s="211" t="s">
        <v>192</v>
      </c>
      <c r="C89" s="190"/>
      <c r="D89" s="197"/>
      <c r="E89" s="186"/>
      <c r="F89" s="190"/>
      <c r="G89" s="197"/>
      <c r="H89" s="198"/>
      <c r="I89" s="190"/>
      <c r="J89" s="197"/>
      <c r="K89" s="198"/>
      <c r="L89" s="190"/>
      <c r="M89" s="197"/>
      <c r="N89" s="198"/>
      <c r="O89" s="190"/>
      <c r="P89" s="197"/>
      <c r="Q89" s="198"/>
      <c r="R89" s="190"/>
      <c r="S89" s="197"/>
      <c r="T89" s="198"/>
      <c r="U89" s="190"/>
      <c r="V89" s="197"/>
      <c r="W89" s="198"/>
      <c r="X89" s="190"/>
      <c r="Y89" s="197"/>
      <c r="Z89" s="198"/>
      <c r="AA89" s="712"/>
      <c r="AB89" s="700"/>
      <c r="AC89" s="700"/>
      <c r="AD89" s="199"/>
      <c r="AE89" s="197"/>
      <c r="AF89" s="200"/>
    </row>
    <row r="90" spans="1:32" s="257" customFormat="1" ht="13.5" customHeight="1" x14ac:dyDescent="0.2">
      <c r="A90" s="176" t="s">
        <v>127</v>
      </c>
      <c r="B90" s="212" t="s">
        <v>88</v>
      </c>
      <c r="C90" s="255">
        <f t="shared" ref="C90:AF90" si="170">+SUM(C88:C89)</f>
        <v>0</v>
      </c>
      <c r="D90" s="243">
        <f t="shared" si="170"/>
        <v>0</v>
      </c>
      <c r="E90" s="256">
        <f t="shared" si="170"/>
        <v>0</v>
      </c>
      <c r="F90" s="255">
        <f t="shared" ref="F90" si="171">+SUM(F88:F89)</f>
        <v>400</v>
      </c>
      <c r="G90" s="243">
        <f t="shared" si="170"/>
        <v>0</v>
      </c>
      <c r="H90" s="256">
        <f t="shared" si="170"/>
        <v>400</v>
      </c>
      <c r="I90" s="255">
        <f t="shared" si="170"/>
        <v>365</v>
      </c>
      <c r="J90" s="243">
        <f t="shared" si="170"/>
        <v>0</v>
      </c>
      <c r="K90" s="256">
        <f t="shared" si="170"/>
        <v>365</v>
      </c>
      <c r="L90" s="255">
        <f t="shared" ref="L90" si="172">+SUM(L88:L89)</f>
        <v>450</v>
      </c>
      <c r="M90" s="243">
        <f t="shared" si="170"/>
        <v>0</v>
      </c>
      <c r="N90" s="256">
        <f t="shared" si="170"/>
        <v>450</v>
      </c>
      <c r="O90" s="255">
        <f t="shared" si="170"/>
        <v>60</v>
      </c>
      <c r="P90" s="243">
        <f t="shared" si="170"/>
        <v>0</v>
      </c>
      <c r="Q90" s="256">
        <f t="shared" si="170"/>
        <v>60</v>
      </c>
      <c r="R90" s="255">
        <f t="shared" ref="R90" si="173">+SUM(R88:R89)</f>
        <v>0</v>
      </c>
      <c r="S90" s="243">
        <f t="shared" si="170"/>
        <v>0</v>
      </c>
      <c r="T90" s="256">
        <f t="shared" si="170"/>
        <v>0</v>
      </c>
      <c r="U90" s="255">
        <f t="shared" si="170"/>
        <v>50</v>
      </c>
      <c r="V90" s="243">
        <f t="shared" si="170"/>
        <v>0</v>
      </c>
      <c r="W90" s="256">
        <f t="shared" si="170"/>
        <v>50</v>
      </c>
      <c r="X90" s="255">
        <f t="shared" ref="X90" si="174">+SUM(X88:X89)</f>
        <v>0</v>
      </c>
      <c r="Y90" s="243">
        <f t="shared" ref="Y90:AC90" si="175">+SUM(Y88:Y89)</f>
        <v>0</v>
      </c>
      <c r="Z90" s="256">
        <f t="shared" si="175"/>
        <v>0</v>
      </c>
      <c r="AA90" s="255">
        <f t="shared" si="175"/>
        <v>0</v>
      </c>
      <c r="AB90" s="243">
        <f t="shared" si="175"/>
        <v>0</v>
      </c>
      <c r="AC90" s="244">
        <f t="shared" si="175"/>
        <v>0</v>
      </c>
      <c r="AD90" s="241">
        <f t="shared" si="170"/>
        <v>1325</v>
      </c>
      <c r="AE90" s="243">
        <f t="shared" si="170"/>
        <v>0</v>
      </c>
      <c r="AF90" s="244">
        <f t="shared" si="170"/>
        <v>1325</v>
      </c>
    </row>
    <row r="91" spans="1:32" ht="13.5" customHeight="1" x14ac:dyDescent="0.2">
      <c r="A91" s="173" t="s">
        <v>193</v>
      </c>
      <c r="B91" s="210" t="s">
        <v>194</v>
      </c>
      <c r="C91" s="190"/>
      <c r="D91" s="189"/>
      <c r="E91" s="186"/>
      <c r="F91" s="190">
        <v>1658</v>
      </c>
      <c r="G91" s="189"/>
      <c r="H91" s="191">
        <f t="shared" ref="H91:H95" si="176">SUM(F91:G91)</f>
        <v>1658</v>
      </c>
      <c r="I91" s="190">
        <v>1161</v>
      </c>
      <c r="J91" s="189"/>
      <c r="K91" s="191">
        <f t="shared" ref="K91:K95" si="177">SUM(I91:J91)</f>
        <v>1161</v>
      </c>
      <c r="L91" s="190">
        <v>1242</v>
      </c>
      <c r="M91" s="189"/>
      <c r="N91" s="191">
        <f t="shared" ref="N91" si="178">SUM(L91:M91)</f>
        <v>1242</v>
      </c>
      <c r="O91" s="190">
        <v>2607</v>
      </c>
      <c r="P91" s="189"/>
      <c r="Q91" s="191">
        <f t="shared" ref="Q91:Q95" si="179">SUM(O91:P91)</f>
        <v>2607</v>
      </c>
      <c r="R91" s="190">
        <v>1847</v>
      </c>
      <c r="S91" s="189"/>
      <c r="T91" s="191">
        <f t="shared" ref="T91:T95" si="180">SUM(R91:S91)</f>
        <v>1847</v>
      </c>
      <c r="U91" s="190">
        <v>1796</v>
      </c>
      <c r="V91" s="189"/>
      <c r="W91" s="191">
        <f t="shared" ref="W91:W92" si="181">SUM(U91:V91)</f>
        <v>1796</v>
      </c>
      <c r="X91" s="190">
        <v>1913</v>
      </c>
      <c r="Y91" s="189"/>
      <c r="Z91" s="191">
        <f t="shared" ref="Z91:Z92" si="182">SUM(X91:Y91)</f>
        <v>1913</v>
      </c>
      <c r="AA91" s="710"/>
      <c r="AB91" s="698"/>
      <c r="AC91" s="698">
        <f t="shared" ref="AC91" si="183">SUM(AA91:AB91)</f>
        <v>0</v>
      </c>
      <c r="AD91" s="192">
        <f>+C91+F91+I91+L91+O91+R91+U91+X91</f>
        <v>12224</v>
      </c>
      <c r="AE91" s="189">
        <f>+D91+G91+J91+M91+P91+S91+V91+Y91+AB91</f>
        <v>0</v>
      </c>
      <c r="AF91" s="193">
        <f>+E91+H91+K91+N91+Q91+T91+W91+Z91</f>
        <v>12224</v>
      </c>
    </row>
    <row r="92" spans="1:32" ht="13.5" customHeight="1" x14ac:dyDescent="0.2">
      <c r="A92" s="174" t="s">
        <v>195</v>
      </c>
      <c r="B92" s="183" t="s">
        <v>196</v>
      </c>
      <c r="C92" s="190"/>
      <c r="D92" s="181"/>
      <c r="E92" s="186"/>
      <c r="F92" s="190"/>
      <c r="G92" s="181"/>
      <c r="H92" s="191"/>
      <c r="I92" s="190"/>
      <c r="J92" s="181"/>
      <c r="K92" s="191"/>
      <c r="L92" s="190"/>
      <c r="M92" s="181"/>
      <c r="N92" s="186"/>
      <c r="O92" s="190"/>
      <c r="P92" s="181"/>
      <c r="Q92" s="191"/>
      <c r="R92" s="190"/>
      <c r="S92" s="181"/>
      <c r="T92" s="186"/>
      <c r="U92" s="190">
        <v>100</v>
      </c>
      <c r="V92" s="181"/>
      <c r="W92" s="186">
        <f t="shared" si="181"/>
        <v>100</v>
      </c>
      <c r="X92" s="190">
        <v>100</v>
      </c>
      <c r="Y92" s="181"/>
      <c r="Z92" s="186">
        <f t="shared" si="182"/>
        <v>100</v>
      </c>
      <c r="AA92" s="711"/>
      <c r="AB92" s="699"/>
      <c r="AC92" s="699"/>
      <c r="AD92" s="187">
        <f>+C92+F92+I92+L92+O92+R92+U92+X92</f>
        <v>200</v>
      </c>
      <c r="AE92" s="189">
        <f>+D92+G92+J92+M92+P92+S92+V92+Y92+AB92</f>
        <v>0</v>
      </c>
      <c r="AF92" s="182">
        <f>+E92+H92+K92+N92+Q92+T92+W92+Z92</f>
        <v>200</v>
      </c>
    </row>
    <row r="93" spans="1:32" ht="13.5" customHeight="1" x14ac:dyDescent="0.2">
      <c r="A93" s="174" t="s">
        <v>197</v>
      </c>
      <c r="B93" s="183" t="s">
        <v>198</v>
      </c>
      <c r="C93" s="190"/>
      <c r="D93" s="181"/>
      <c r="E93" s="186"/>
      <c r="F93" s="190"/>
      <c r="G93" s="181"/>
      <c r="H93" s="186"/>
      <c r="I93" s="190"/>
      <c r="J93" s="181"/>
      <c r="K93" s="186"/>
      <c r="L93" s="190"/>
      <c r="M93" s="181"/>
      <c r="N93" s="186"/>
      <c r="O93" s="190"/>
      <c r="P93" s="181"/>
      <c r="Q93" s="186"/>
      <c r="R93" s="190"/>
      <c r="S93" s="181"/>
      <c r="T93" s="186"/>
      <c r="U93" s="190"/>
      <c r="V93" s="181"/>
      <c r="W93" s="186"/>
      <c r="X93" s="190"/>
      <c r="Y93" s="181"/>
      <c r="Z93" s="186"/>
      <c r="AA93" s="711"/>
      <c r="AB93" s="699"/>
      <c r="AC93" s="699"/>
      <c r="AD93" s="187"/>
      <c r="AE93" s="181"/>
      <c r="AF93" s="182">
        <f t="shared" ref="AF93:AF94" si="184">+E93+H93+K93+N93+Q93+T93+W93+Z93</f>
        <v>0</v>
      </c>
    </row>
    <row r="94" spans="1:32" ht="13.5" customHeight="1" x14ac:dyDescent="0.2">
      <c r="A94" s="174" t="s">
        <v>199</v>
      </c>
      <c r="B94" s="183" t="s">
        <v>200</v>
      </c>
      <c r="C94" s="190"/>
      <c r="D94" s="181"/>
      <c r="E94" s="186"/>
      <c r="F94" s="190"/>
      <c r="G94" s="181"/>
      <c r="H94" s="186"/>
      <c r="I94" s="190"/>
      <c r="J94" s="181"/>
      <c r="K94" s="186"/>
      <c r="L94" s="190"/>
      <c r="M94" s="181"/>
      <c r="N94" s="186"/>
      <c r="O94" s="190"/>
      <c r="P94" s="181"/>
      <c r="Q94" s="186"/>
      <c r="R94" s="190"/>
      <c r="S94" s="181"/>
      <c r="T94" s="186"/>
      <c r="U94" s="190"/>
      <c r="V94" s="181"/>
      <c r="W94" s="186"/>
      <c r="X94" s="190"/>
      <c r="Y94" s="181"/>
      <c r="Z94" s="186"/>
      <c r="AA94" s="711"/>
      <c r="AB94" s="699"/>
      <c r="AC94" s="699"/>
      <c r="AD94" s="187"/>
      <c r="AE94" s="181"/>
      <c r="AF94" s="182">
        <f t="shared" si="184"/>
        <v>0</v>
      </c>
    </row>
    <row r="95" spans="1:32" ht="13.5" customHeight="1" x14ac:dyDescent="0.2">
      <c r="A95" s="175" t="s">
        <v>201</v>
      </c>
      <c r="B95" s="211" t="s">
        <v>277</v>
      </c>
      <c r="C95" s="190"/>
      <c r="D95" s="197"/>
      <c r="E95" s="186"/>
      <c r="F95" s="190">
        <v>66</v>
      </c>
      <c r="G95" s="197">
        <f>+[3]Seg.Szolgálat!$K$20</f>
        <v>6</v>
      </c>
      <c r="H95" s="198">
        <f t="shared" si="176"/>
        <v>72</v>
      </c>
      <c r="I95" s="190">
        <v>63</v>
      </c>
      <c r="J95" s="197"/>
      <c r="K95" s="198">
        <f t="shared" si="177"/>
        <v>63</v>
      </c>
      <c r="L95" s="190"/>
      <c r="M95" s="197"/>
      <c r="N95" s="198"/>
      <c r="O95" s="190">
        <v>181</v>
      </c>
      <c r="P95" s="197"/>
      <c r="Q95" s="198">
        <f t="shared" si="179"/>
        <v>181</v>
      </c>
      <c r="R95" s="190">
        <v>266</v>
      </c>
      <c r="S95" s="197"/>
      <c r="T95" s="198">
        <f t="shared" si="180"/>
        <v>266</v>
      </c>
      <c r="U95" s="190"/>
      <c r="V95" s="197"/>
      <c r="W95" s="198"/>
      <c r="X95" s="190"/>
      <c r="Y95" s="197"/>
      <c r="Z95" s="198"/>
      <c r="AA95" s="712"/>
      <c r="AB95" s="700"/>
      <c r="AC95" s="700"/>
      <c r="AD95" s="199">
        <f>+C95+F95+I95+L95+O95+R95+U95+X95</f>
        <v>576</v>
      </c>
      <c r="AE95" s="197">
        <f>+D95+G95+J95+M95+P95+S95+V95+Y95+AB95</f>
        <v>6</v>
      </c>
      <c r="AF95" s="200">
        <f>+E95+H95+K95+N95+Q95+T95+W95+Z95</f>
        <v>582</v>
      </c>
    </row>
    <row r="96" spans="1:32" s="257" customFormat="1" ht="13.5" customHeight="1" x14ac:dyDescent="0.2">
      <c r="A96" s="176" t="s">
        <v>128</v>
      </c>
      <c r="B96" s="212" t="s">
        <v>89</v>
      </c>
      <c r="C96" s="255">
        <f t="shared" ref="C96:AF96" si="185">SUM(C91:C95)</f>
        <v>0</v>
      </c>
      <c r="D96" s="243">
        <f t="shared" si="185"/>
        <v>0</v>
      </c>
      <c r="E96" s="256">
        <f t="shared" si="185"/>
        <v>0</v>
      </c>
      <c r="F96" s="255">
        <f t="shared" ref="F96" si="186">SUM(F91:F95)</f>
        <v>1724</v>
      </c>
      <c r="G96" s="243">
        <f t="shared" si="185"/>
        <v>6</v>
      </c>
      <c r="H96" s="256">
        <f t="shared" si="185"/>
        <v>1730</v>
      </c>
      <c r="I96" s="255">
        <f t="shared" si="185"/>
        <v>1224</v>
      </c>
      <c r="J96" s="243">
        <f t="shared" si="185"/>
        <v>0</v>
      </c>
      <c r="K96" s="256">
        <f t="shared" si="185"/>
        <v>1224</v>
      </c>
      <c r="L96" s="255">
        <f t="shared" ref="L96" si="187">SUM(L91:L95)</f>
        <v>1242</v>
      </c>
      <c r="M96" s="243">
        <f t="shared" si="185"/>
        <v>0</v>
      </c>
      <c r="N96" s="256">
        <f t="shared" si="185"/>
        <v>1242</v>
      </c>
      <c r="O96" s="255">
        <f t="shared" si="185"/>
        <v>2788</v>
      </c>
      <c r="P96" s="243">
        <f t="shared" si="185"/>
        <v>0</v>
      </c>
      <c r="Q96" s="256">
        <f t="shared" si="185"/>
        <v>2788</v>
      </c>
      <c r="R96" s="255">
        <f>SUM(R91:R95)</f>
        <v>2113</v>
      </c>
      <c r="S96" s="243">
        <f t="shared" si="185"/>
        <v>0</v>
      </c>
      <c r="T96" s="256">
        <f t="shared" si="185"/>
        <v>2113</v>
      </c>
      <c r="U96" s="255">
        <f t="shared" si="185"/>
        <v>1896</v>
      </c>
      <c r="V96" s="243">
        <f t="shared" si="185"/>
        <v>0</v>
      </c>
      <c r="W96" s="256">
        <f t="shared" si="185"/>
        <v>1896</v>
      </c>
      <c r="X96" s="255">
        <f t="shared" ref="X96" si="188">SUM(X91:X95)</f>
        <v>2013</v>
      </c>
      <c r="Y96" s="243">
        <f t="shared" ref="Y96:AC96" si="189">SUM(Y91:Y95)</f>
        <v>0</v>
      </c>
      <c r="Z96" s="256">
        <f t="shared" si="189"/>
        <v>2013</v>
      </c>
      <c r="AA96" s="255">
        <f t="shared" si="189"/>
        <v>0</v>
      </c>
      <c r="AB96" s="243">
        <f t="shared" si="189"/>
        <v>0</v>
      </c>
      <c r="AC96" s="732">
        <f t="shared" si="189"/>
        <v>0</v>
      </c>
      <c r="AD96" s="241">
        <f t="shared" si="185"/>
        <v>13000</v>
      </c>
      <c r="AE96" s="243">
        <f t="shared" si="185"/>
        <v>6</v>
      </c>
      <c r="AF96" s="244">
        <f t="shared" si="185"/>
        <v>13006</v>
      </c>
    </row>
    <row r="97" spans="1:32" s="257" customFormat="1" ht="13.5" customHeight="1" x14ac:dyDescent="0.2">
      <c r="A97" s="176" t="s">
        <v>129</v>
      </c>
      <c r="B97" s="212" t="s">
        <v>90</v>
      </c>
      <c r="C97" s="255">
        <f t="shared" ref="C97:AF97" si="190">+C71+C74+C87+C90+C96</f>
        <v>0</v>
      </c>
      <c r="D97" s="243">
        <f t="shared" si="190"/>
        <v>0</v>
      </c>
      <c r="E97" s="256">
        <f t="shared" si="190"/>
        <v>0</v>
      </c>
      <c r="F97" s="255">
        <f t="shared" ref="F97" si="191">+F71+F74+F87+F90+F96</f>
        <v>8264</v>
      </c>
      <c r="G97" s="243">
        <f t="shared" si="190"/>
        <v>231</v>
      </c>
      <c r="H97" s="256">
        <f t="shared" si="190"/>
        <v>8495</v>
      </c>
      <c r="I97" s="255">
        <f t="shared" si="190"/>
        <v>5887</v>
      </c>
      <c r="J97" s="243">
        <f t="shared" si="190"/>
        <v>0</v>
      </c>
      <c r="K97" s="256">
        <f t="shared" si="190"/>
        <v>5887</v>
      </c>
      <c r="L97" s="255">
        <f t="shared" ref="L97" si="192">+L71+L74+L87+L90+L96</f>
        <v>6291</v>
      </c>
      <c r="M97" s="243">
        <f t="shared" si="190"/>
        <v>0</v>
      </c>
      <c r="N97" s="256">
        <f t="shared" si="190"/>
        <v>6291</v>
      </c>
      <c r="O97" s="255">
        <f t="shared" si="190"/>
        <v>12504</v>
      </c>
      <c r="P97" s="243">
        <f t="shared" si="190"/>
        <v>0</v>
      </c>
      <c r="Q97" s="256">
        <f t="shared" si="190"/>
        <v>12504</v>
      </c>
      <c r="R97" s="255">
        <f t="shared" ref="R97" si="193">+R71+R74+R87+R90+R96</f>
        <v>8956</v>
      </c>
      <c r="S97" s="243">
        <f t="shared" si="190"/>
        <v>0</v>
      </c>
      <c r="T97" s="256">
        <f t="shared" si="190"/>
        <v>8956</v>
      </c>
      <c r="U97" s="255">
        <f t="shared" si="190"/>
        <v>11644</v>
      </c>
      <c r="V97" s="243">
        <f t="shared" si="190"/>
        <v>-158</v>
      </c>
      <c r="W97" s="256">
        <f t="shared" si="190"/>
        <v>11486</v>
      </c>
      <c r="X97" s="255">
        <f t="shared" ref="X97" si="194">+X71+X74+X87+X90+X96</f>
        <v>9098</v>
      </c>
      <c r="Y97" s="243">
        <f t="shared" ref="Y97:AC97" si="195">+Y71+Y74+Y87+Y90+Y96</f>
        <v>0</v>
      </c>
      <c r="Z97" s="256">
        <f t="shared" si="195"/>
        <v>9098</v>
      </c>
      <c r="AA97" s="255">
        <f t="shared" si="195"/>
        <v>0</v>
      </c>
      <c r="AB97" s="243">
        <f t="shared" si="195"/>
        <v>0</v>
      </c>
      <c r="AC97" s="732">
        <f t="shared" si="195"/>
        <v>0</v>
      </c>
      <c r="AD97" s="241">
        <f t="shared" si="190"/>
        <v>62644</v>
      </c>
      <c r="AE97" s="243">
        <f t="shared" si="190"/>
        <v>73</v>
      </c>
      <c r="AF97" s="244">
        <f t="shared" si="190"/>
        <v>62717</v>
      </c>
    </row>
    <row r="98" spans="1:32" ht="13.5" customHeight="1" x14ac:dyDescent="0.2">
      <c r="A98" s="173" t="s">
        <v>238</v>
      </c>
      <c r="B98" s="499" t="s">
        <v>239</v>
      </c>
      <c r="C98" s="190"/>
      <c r="D98" s="189"/>
      <c r="E98" s="191"/>
      <c r="F98" s="190"/>
      <c r="G98" s="189"/>
      <c r="H98" s="191"/>
      <c r="I98" s="190"/>
      <c r="J98" s="189"/>
      <c r="K98" s="191"/>
      <c r="L98" s="190"/>
      <c r="M98" s="189"/>
      <c r="N98" s="191"/>
      <c r="O98" s="190"/>
      <c r="P98" s="189"/>
      <c r="Q98" s="191"/>
      <c r="R98" s="190"/>
      <c r="S98" s="189"/>
      <c r="T98" s="191"/>
      <c r="U98" s="190"/>
      <c r="V98" s="189"/>
      <c r="W98" s="191"/>
      <c r="X98" s="190"/>
      <c r="Y98" s="189"/>
      <c r="Z98" s="191"/>
      <c r="AA98" s="710"/>
      <c r="AB98" s="698"/>
      <c r="AC98" s="698"/>
      <c r="AD98" s="192"/>
      <c r="AE98" s="189"/>
      <c r="AF98" s="193">
        <f t="shared" ref="AF98:AF100" si="196">+E98+H98+K98+N98+Q98+T98+W98+Z98</f>
        <v>0</v>
      </c>
    </row>
    <row r="99" spans="1:32" ht="13.5" customHeight="1" x14ac:dyDescent="0.2">
      <c r="A99" s="179" t="s">
        <v>238</v>
      </c>
      <c r="B99" s="214" t="s">
        <v>62</v>
      </c>
      <c r="C99" s="190"/>
      <c r="D99" s="197"/>
      <c r="E99" s="186"/>
      <c r="F99" s="190"/>
      <c r="G99" s="197"/>
      <c r="H99" s="198"/>
      <c r="I99" s="190"/>
      <c r="J99" s="197"/>
      <c r="K99" s="198"/>
      <c r="L99" s="190"/>
      <c r="M99" s="197"/>
      <c r="N99" s="198"/>
      <c r="O99" s="190"/>
      <c r="P99" s="197"/>
      <c r="Q99" s="198"/>
      <c r="R99" s="190"/>
      <c r="S99" s="197"/>
      <c r="T99" s="198"/>
      <c r="U99" s="190"/>
      <c r="V99" s="197"/>
      <c r="W99" s="198"/>
      <c r="X99" s="190"/>
      <c r="Y99" s="197"/>
      <c r="Z99" s="198"/>
      <c r="AA99" s="712"/>
      <c r="AB99" s="700"/>
      <c r="AC99" s="700"/>
      <c r="AD99" s="199"/>
      <c r="AE99" s="197"/>
      <c r="AF99" s="200">
        <f t="shared" si="196"/>
        <v>0</v>
      </c>
    </row>
    <row r="100" spans="1:32" ht="13.5" customHeight="1" x14ac:dyDescent="0.2">
      <c r="A100" s="253" t="s">
        <v>281</v>
      </c>
      <c r="B100" s="254" t="s">
        <v>241</v>
      </c>
      <c r="C100" s="190"/>
      <c r="D100" s="218"/>
      <c r="E100" s="186"/>
      <c r="F100" s="190"/>
      <c r="G100" s="218"/>
      <c r="H100" s="220"/>
      <c r="I100" s="190"/>
      <c r="J100" s="218"/>
      <c r="K100" s="220"/>
      <c r="L100" s="190"/>
      <c r="M100" s="218"/>
      <c r="N100" s="220"/>
      <c r="O100" s="190"/>
      <c r="P100" s="218"/>
      <c r="Q100" s="220"/>
      <c r="R100" s="190"/>
      <c r="S100" s="218"/>
      <c r="T100" s="220"/>
      <c r="U100" s="190"/>
      <c r="V100" s="218"/>
      <c r="W100" s="220"/>
      <c r="X100" s="190"/>
      <c r="Y100" s="218"/>
      <c r="Z100" s="220"/>
      <c r="AA100" s="715"/>
      <c r="AB100" s="703"/>
      <c r="AC100" s="703"/>
      <c r="AD100" s="217"/>
      <c r="AE100" s="218"/>
      <c r="AF100" s="219">
        <f t="shared" si="196"/>
        <v>0</v>
      </c>
    </row>
    <row r="101" spans="1:32" s="257" customFormat="1" ht="13.5" customHeight="1" x14ac:dyDescent="0.2">
      <c r="A101" s="176" t="s">
        <v>130</v>
      </c>
      <c r="B101" s="212" t="s">
        <v>91</v>
      </c>
      <c r="C101" s="255">
        <f t="shared" ref="C101:AF101" si="197">+C98+C100</f>
        <v>0</v>
      </c>
      <c r="D101" s="243">
        <f t="shared" si="197"/>
        <v>0</v>
      </c>
      <c r="E101" s="256">
        <f t="shared" si="197"/>
        <v>0</v>
      </c>
      <c r="F101" s="255">
        <f t="shared" ref="F101" si="198">+F98+F100</f>
        <v>0</v>
      </c>
      <c r="G101" s="243">
        <f t="shared" si="197"/>
        <v>0</v>
      </c>
      <c r="H101" s="256">
        <f t="shared" si="197"/>
        <v>0</v>
      </c>
      <c r="I101" s="255">
        <f t="shared" si="197"/>
        <v>0</v>
      </c>
      <c r="J101" s="243">
        <f t="shared" si="197"/>
        <v>0</v>
      </c>
      <c r="K101" s="256">
        <f t="shared" si="197"/>
        <v>0</v>
      </c>
      <c r="L101" s="255">
        <f t="shared" ref="L101" si="199">+L98+L100</f>
        <v>0</v>
      </c>
      <c r="M101" s="243">
        <f t="shared" si="197"/>
        <v>0</v>
      </c>
      <c r="N101" s="256">
        <f t="shared" si="197"/>
        <v>0</v>
      </c>
      <c r="O101" s="255">
        <f t="shared" si="197"/>
        <v>0</v>
      </c>
      <c r="P101" s="243">
        <f t="shared" si="197"/>
        <v>0</v>
      </c>
      <c r="Q101" s="256">
        <f t="shared" si="197"/>
        <v>0</v>
      </c>
      <c r="R101" s="255">
        <f t="shared" ref="R101" si="200">+R98+R100</f>
        <v>0</v>
      </c>
      <c r="S101" s="243">
        <f t="shared" si="197"/>
        <v>0</v>
      </c>
      <c r="T101" s="256">
        <f t="shared" si="197"/>
        <v>0</v>
      </c>
      <c r="U101" s="255">
        <f t="shared" si="197"/>
        <v>0</v>
      </c>
      <c r="V101" s="243">
        <f t="shared" si="197"/>
        <v>0</v>
      </c>
      <c r="W101" s="256">
        <f t="shared" si="197"/>
        <v>0</v>
      </c>
      <c r="X101" s="255">
        <f t="shared" ref="X101" si="201">+X98+X100</f>
        <v>0</v>
      </c>
      <c r="Y101" s="243">
        <f t="shared" si="197"/>
        <v>0</v>
      </c>
      <c r="Z101" s="256">
        <f t="shared" si="197"/>
        <v>0</v>
      </c>
      <c r="AA101" s="255">
        <f t="shared" si="197"/>
        <v>0</v>
      </c>
      <c r="AB101" s="243">
        <f t="shared" si="197"/>
        <v>0</v>
      </c>
      <c r="AC101" s="732">
        <f t="shared" si="197"/>
        <v>0</v>
      </c>
      <c r="AD101" s="241">
        <f t="shared" si="197"/>
        <v>0</v>
      </c>
      <c r="AE101" s="243">
        <f t="shared" si="197"/>
        <v>0</v>
      </c>
      <c r="AF101" s="244">
        <f t="shared" si="197"/>
        <v>0</v>
      </c>
    </row>
    <row r="102" spans="1:32" ht="13.5" customHeight="1" x14ac:dyDescent="0.2">
      <c r="A102" s="173" t="s">
        <v>202</v>
      </c>
      <c r="B102" s="210" t="s">
        <v>203</v>
      </c>
      <c r="C102" s="190"/>
      <c r="D102" s="189"/>
      <c r="E102" s="186"/>
      <c r="F102" s="190"/>
      <c r="G102" s="189"/>
      <c r="H102" s="191"/>
      <c r="I102" s="190"/>
      <c r="J102" s="189"/>
      <c r="K102" s="191"/>
      <c r="L102" s="190"/>
      <c r="M102" s="189"/>
      <c r="N102" s="191"/>
      <c r="O102" s="190"/>
      <c r="P102" s="189"/>
      <c r="Q102" s="191"/>
      <c r="R102" s="190"/>
      <c r="S102" s="189"/>
      <c r="T102" s="191"/>
      <c r="U102" s="190"/>
      <c r="V102" s="189"/>
      <c r="W102" s="191"/>
      <c r="X102" s="190"/>
      <c r="Y102" s="189"/>
      <c r="Z102" s="191"/>
      <c r="AA102" s="710"/>
      <c r="AB102" s="698"/>
      <c r="AC102" s="698"/>
      <c r="AD102" s="192"/>
      <c r="AE102" s="189"/>
      <c r="AF102" s="193">
        <f t="shared" ref="AF102:AF107" si="202">+E102+H102+K102+N102+Q102+T102+W102+Z102</f>
        <v>0</v>
      </c>
    </row>
    <row r="103" spans="1:32" ht="13.5" customHeight="1" x14ac:dyDescent="0.2">
      <c r="A103" s="174" t="s">
        <v>204</v>
      </c>
      <c r="B103" s="183" t="s">
        <v>205</v>
      </c>
      <c r="C103" s="190"/>
      <c r="D103" s="181"/>
      <c r="E103" s="186"/>
      <c r="F103" s="190"/>
      <c r="G103" s="181"/>
      <c r="H103" s="186"/>
      <c r="I103" s="190"/>
      <c r="J103" s="181"/>
      <c r="K103" s="186"/>
      <c r="L103" s="190"/>
      <c r="M103" s="181"/>
      <c r="N103" s="186"/>
      <c r="O103" s="190"/>
      <c r="P103" s="181"/>
      <c r="Q103" s="186"/>
      <c r="R103" s="190"/>
      <c r="S103" s="181"/>
      <c r="T103" s="186"/>
      <c r="U103" s="190"/>
      <c r="V103" s="181"/>
      <c r="W103" s="186"/>
      <c r="X103" s="190"/>
      <c r="Y103" s="181"/>
      <c r="Z103" s="186"/>
      <c r="AA103" s="711"/>
      <c r="AB103" s="699"/>
      <c r="AC103" s="699"/>
      <c r="AD103" s="187"/>
      <c r="AE103" s="181"/>
      <c r="AF103" s="182">
        <f t="shared" si="202"/>
        <v>0</v>
      </c>
    </row>
    <row r="104" spans="1:32" ht="13.5" customHeight="1" x14ac:dyDescent="0.2">
      <c r="A104" s="174" t="s">
        <v>206</v>
      </c>
      <c r="B104" s="183" t="s">
        <v>207</v>
      </c>
      <c r="C104" s="190"/>
      <c r="D104" s="181"/>
      <c r="E104" s="186"/>
      <c r="F104" s="190">
        <v>473</v>
      </c>
      <c r="G104" s="181"/>
      <c r="H104" s="186">
        <f t="shared" ref="H104:H108" si="203">SUM(F104:G104)</f>
        <v>473</v>
      </c>
      <c r="I104" s="190"/>
      <c r="J104" s="181"/>
      <c r="K104" s="186"/>
      <c r="L104" s="190"/>
      <c r="M104" s="181"/>
      <c r="N104" s="186"/>
      <c r="O104" s="190"/>
      <c r="P104" s="181"/>
      <c r="Q104" s="186"/>
      <c r="R104" s="190"/>
      <c r="S104" s="181"/>
      <c r="T104" s="186"/>
      <c r="U104" s="190"/>
      <c r="V104" s="181"/>
      <c r="W104" s="186"/>
      <c r="X104" s="190"/>
      <c r="Y104" s="181"/>
      <c r="Z104" s="186"/>
      <c r="AA104" s="711"/>
      <c r="AB104" s="699"/>
      <c r="AC104" s="699"/>
      <c r="AD104" s="187">
        <f t="shared" ref="AD104:AD110" si="204">+C104+F104+I104+L104+O104+R104+U104+X104</f>
        <v>473</v>
      </c>
      <c r="AE104" s="181"/>
      <c r="AF104" s="182">
        <f>+E104+H104+K104+N104+Q104+T104+W104+Z104</f>
        <v>473</v>
      </c>
    </row>
    <row r="105" spans="1:32" ht="13.5" customHeight="1" x14ac:dyDescent="0.2">
      <c r="A105" s="174" t="s">
        <v>208</v>
      </c>
      <c r="B105" s="183" t="s">
        <v>209</v>
      </c>
      <c r="C105" s="190"/>
      <c r="D105" s="181"/>
      <c r="E105" s="186"/>
      <c r="F105" s="190">
        <v>157</v>
      </c>
      <c r="G105" s="181"/>
      <c r="H105" s="186">
        <f t="shared" si="203"/>
        <v>157</v>
      </c>
      <c r="I105" s="190">
        <v>40</v>
      </c>
      <c r="J105" s="181"/>
      <c r="K105" s="186">
        <f t="shared" ref="K105:K108" si="205">SUM(I105:J105)</f>
        <v>40</v>
      </c>
      <c r="L105" s="190"/>
      <c r="M105" s="181"/>
      <c r="N105" s="186"/>
      <c r="O105" s="190"/>
      <c r="P105" s="181"/>
      <c r="Q105" s="186"/>
      <c r="R105" s="190"/>
      <c r="S105" s="181"/>
      <c r="T105" s="186"/>
      <c r="U105" s="190"/>
      <c r="V105" s="181">
        <f>+[3]Seg.Szolgálat!$Q$13</f>
        <v>124</v>
      </c>
      <c r="W105" s="186">
        <f t="shared" ref="W105" si="206">SUM(U105:V105)</f>
        <v>124</v>
      </c>
      <c r="X105" s="190"/>
      <c r="Y105" s="181"/>
      <c r="Z105" s="186"/>
      <c r="AA105" s="711"/>
      <c r="AB105" s="699"/>
      <c r="AC105" s="699">
        <f t="shared" ref="AC105" si="207">SUM(AA105:AB105)</f>
        <v>0</v>
      </c>
      <c r="AD105" s="187">
        <f t="shared" si="204"/>
        <v>197</v>
      </c>
      <c r="AE105" s="181">
        <f>+D105+G105+J105+M105+P105+S105+V105+Y105+AB105</f>
        <v>124</v>
      </c>
      <c r="AF105" s="182">
        <f>+E105+H105+K105+N105+Q105+T105+W105+Z105+AB105</f>
        <v>321</v>
      </c>
    </row>
    <row r="106" spans="1:32" ht="13.5" customHeight="1" x14ac:dyDescent="0.2">
      <c r="A106" s="174" t="s">
        <v>210</v>
      </c>
      <c r="B106" s="183" t="s">
        <v>211</v>
      </c>
      <c r="C106" s="190"/>
      <c r="D106" s="181"/>
      <c r="E106" s="186"/>
      <c r="F106" s="190"/>
      <c r="G106" s="181"/>
      <c r="H106" s="186"/>
      <c r="I106" s="190"/>
      <c r="J106" s="181"/>
      <c r="K106" s="186"/>
      <c r="L106" s="190"/>
      <c r="M106" s="181"/>
      <c r="N106" s="186"/>
      <c r="O106" s="190"/>
      <c r="P106" s="181"/>
      <c r="Q106" s="186"/>
      <c r="R106" s="190"/>
      <c r="S106" s="181"/>
      <c r="T106" s="186"/>
      <c r="U106" s="190"/>
      <c r="V106" s="181"/>
      <c r="W106" s="186"/>
      <c r="X106" s="190"/>
      <c r="Y106" s="181"/>
      <c r="Z106" s="186"/>
      <c r="AA106" s="711"/>
      <c r="AB106" s="699"/>
      <c r="AC106" s="699"/>
      <c r="AD106" s="187"/>
      <c r="AE106" s="181"/>
      <c r="AF106" s="182">
        <f t="shared" si="202"/>
        <v>0</v>
      </c>
    </row>
    <row r="107" spans="1:32" ht="13.5" customHeight="1" x14ac:dyDescent="0.2">
      <c r="A107" s="174" t="s">
        <v>212</v>
      </c>
      <c r="B107" s="183" t="s">
        <v>213</v>
      </c>
      <c r="C107" s="190"/>
      <c r="D107" s="181"/>
      <c r="E107" s="186"/>
      <c r="F107" s="190"/>
      <c r="G107" s="181"/>
      <c r="H107" s="186"/>
      <c r="I107" s="190"/>
      <c r="J107" s="181"/>
      <c r="K107" s="186"/>
      <c r="L107" s="190"/>
      <c r="M107" s="181"/>
      <c r="N107" s="186"/>
      <c r="O107" s="190"/>
      <c r="P107" s="181"/>
      <c r="Q107" s="186"/>
      <c r="R107" s="190"/>
      <c r="S107" s="181"/>
      <c r="T107" s="186"/>
      <c r="U107" s="190"/>
      <c r="V107" s="181"/>
      <c r="W107" s="186"/>
      <c r="X107" s="190"/>
      <c r="Y107" s="181"/>
      <c r="Z107" s="186"/>
      <c r="AA107" s="711"/>
      <c r="AB107" s="699"/>
      <c r="AC107" s="699"/>
      <c r="AD107" s="187"/>
      <c r="AE107" s="181"/>
      <c r="AF107" s="182">
        <f t="shared" si="202"/>
        <v>0</v>
      </c>
    </row>
    <row r="108" spans="1:32" ht="13.5" customHeight="1" x14ac:dyDescent="0.2">
      <c r="A108" s="175" t="s">
        <v>214</v>
      </c>
      <c r="B108" s="211" t="s">
        <v>215</v>
      </c>
      <c r="C108" s="190"/>
      <c r="D108" s="197"/>
      <c r="E108" s="186"/>
      <c r="F108" s="190">
        <v>170</v>
      </c>
      <c r="G108" s="197"/>
      <c r="H108" s="198">
        <f t="shared" si="203"/>
        <v>170</v>
      </c>
      <c r="I108" s="190">
        <v>10</v>
      </c>
      <c r="J108" s="197"/>
      <c r="K108" s="198">
        <f t="shared" si="205"/>
        <v>10</v>
      </c>
      <c r="L108" s="190"/>
      <c r="M108" s="197"/>
      <c r="N108" s="198"/>
      <c r="O108" s="190"/>
      <c r="P108" s="197"/>
      <c r="Q108" s="198"/>
      <c r="R108" s="190"/>
      <c r="S108" s="197"/>
      <c r="T108" s="198"/>
      <c r="U108" s="190"/>
      <c r="V108" s="197">
        <f>+[3]Seg.Szolgálat!$Q$14</f>
        <v>34</v>
      </c>
      <c r="W108" s="198">
        <f t="shared" ref="W108:W110" si="208">SUM(U108:V108)</f>
        <v>34</v>
      </c>
      <c r="X108" s="190"/>
      <c r="Y108" s="197"/>
      <c r="Z108" s="198"/>
      <c r="AA108" s="712"/>
      <c r="AB108" s="700"/>
      <c r="AC108" s="700">
        <f t="shared" ref="AC108" si="209">SUM(AA108:AB108)</f>
        <v>0</v>
      </c>
      <c r="AD108" s="199">
        <f t="shared" si="204"/>
        <v>180</v>
      </c>
      <c r="AE108" s="197">
        <f>+D108+G108+J108+M108+P108+S108+V108+Y108+AB108</f>
        <v>34</v>
      </c>
      <c r="AF108" s="200">
        <f>+E108+H108+K108+N108+Q108+T108+W108+Z108+AB108</f>
        <v>214</v>
      </c>
    </row>
    <row r="109" spans="1:32" s="257" customFormat="1" ht="13.5" customHeight="1" x14ac:dyDescent="0.2">
      <c r="A109" s="176" t="s">
        <v>131</v>
      </c>
      <c r="B109" s="212" t="s">
        <v>53</v>
      </c>
      <c r="C109" s="255">
        <f t="shared" ref="C109:AE109" si="210">SUM(C102:C108)</f>
        <v>0</v>
      </c>
      <c r="D109" s="243">
        <f t="shared" si="210"/>
        <v>0</v>
      </c>
      <c r="E109" s="256">
        <f t="shared" si="210"/>
        <v>0</v>
      </c>
      <c r="F109" s="255">
        <f t="shared" ref="F109" si="211">SUM(F102:F108)</f>
        <v>800</v>
      </c>
      <c r="G109" s="243">
        <f t="shared" si="210"/>
        <v>0</v>
      </c>
      <c r="H109" s="256">
        <f t="shared" si="210"/>
        <v>800</v>
      </c>
      <c r="I109" s="255">
        <f t="shared" si="210"/>
        <v>50</v>
      </c>
      <c r="J109" s="243">
        <f t="shared" si="210"/>
        <v>0</v>
      </c>
      <c r="K109" s="256">
        <f t="shared" si="210"/>
        <v>50</v>
      </c>
      <c r="L109" s="255">
        <f t="shared" ref="L109" si="212">SUM(L102:L108)</f>
        <v>0</v>
      </c>
      <c r="M109" s="243">
        <f t="shared" si="210"/>
        <v>0</v>
      </c>
      <c r="N109" s="256">
        <f t="shared" si="210"/>
        <v>0</v>
      </c>
      <c r="O109" s="255">
        <f t="shared" si="210"/>
        <v>0</v>
      </c>
      <c r="P109" s="243">
        <f t="shared" si="210"/>
        <v>0</v>
      </c>
      <c r="Q109" s="256">
        <f t="shared" si="210"/>
        <v>0</v>
      </c>
      <c r="R109" s="255">
        <f t="shared" ref="R109" si="213">SUM(R102:R108)</f>
        <v>0</v>
      </c>
      <c r="S109" s="243">
        <f t="shared" si="210"/>
        <v>0</v>
      </c>
      <c r="T109" s="256">
        <f t="shared" si="210"/>
        <v>0</v>
      </c>
      <c r="U109" s="255">
        <f t="shared" si="210"/>
        <v>0</v>
      </c>
      <c r="V109" s="243">
        <f t="shared" si="210"/>
        <v>158</v>
      </c>
      <c r="W109" s="256">
        <f t="shared" si="210"/>
        <v>158</v>
      </c>
      <c r="X109" s="255">
        <f t="shared" ref="X109" si="214">SUM(X102:X108)</f>
        <v>0</v>
      </c>
      <c r="Y109" s="243">
        <f t="shared" ref="Y109:AC109" si="215">SUM(Y102:Y108)</f>
        <v>0</v>
      </c>
      <c r="Z109" s="256">
        <f t="shared" si="215"/>
        <v>0</v>
      </c>
      <c r="AA109" s="713"/>
      <c r="AB109" s="701">
        <f t="shared" si="215"/>
        <v>0</v>
      </c>
      <c r="AC109" s="701">
        <f t="shared" si="215"/>
        <v>0</v>
      </c>
      <c r="AD109" s="241">
        <f t="shared" si="210"/>
        <v>850</v>
      </c>
      <c r="AE109" s="243">
        <f t="shared" si="210"/>
        <v>158</v>
      </c>
      <c r="AF109" s="244">
        <f>SUM(AF102:AF108)</f>
        <v>1008</v>
      </c>
    </row>
    <row r="110" spans="1:32" ht="13.5" customHeight="1" x14ac:dyDescent="0.2">
      <c r="A110" s="173" t="s">
        <v>216</v>
      </c>
      <c r="B110" s="210" t="s">
        <v>217</v>
      </c>
      <c r="C110" s="190"/>
      <c r="D110" s="189"/>
      <c r="E110" s="186"/>
      <c r="F110" s="190"/>
      <c r="G110" s="189"/>
      <c r="H110" s="191"/>
      <c r="I110" s="190"/>
      <c r="J110" s="189"/>
      <c r="K110" s="191"/>
      <c r="L110" s="190"/>
      <c r="M110" s="189"/>
      <c r="N110" s="191"/>
      <c r="O110" s="190"/>
      <c r="P110" s="189"/>
      <c r="Q110" s="191"/>
      <c r="R110" s="190"/>
      <c r="S110" s="189"/>
      <c r="T110" s="191"/>
      <c r="U110" s="190">
        <v>606</v>
      </c>
      <c r="V110" s="189"/>
      <c r="W110" s="191">
        <f t="shared" si="208"/>
        <v>606</v>
      </c>
      <c r="X110" s="190"/>
      <c r="Y110" s="189"/>
      <c r="Z110" s="191"/>
      <c r="AA110" s="710"/>
      <c r="AB110" s="698"/>
      <c r="AC110" s="698"/>
      <c r="AD110" s="192">
        <f t="shared" si="204"/>
        <v>606</v>
      </c>
      <c r="AE110" s="189">
        <f>+D110+G110+J110+M110+P110+S110+V110+Y110+AB110</f>
        <v>0</v>
      </c>
      <c r="AF110" s="193">
        <f t="shared" ref="AF110:AF113" si="216">+E110+H110+K110+N110+Q110+T110+W110+Z110</f>
        <v>606</v>
      </c>
    </row>
    <row r="111" spans="1:32" ht="13.5" customHeight="1" x14ac:dyDescent="0.2">
      <c r="A111" s="174" t="s">
        <v>218</v>
      </c>
      <c r="B111" s="183" t="s">
        <v>219</v>
      </c>
      <c r="C111" s="190"/>
      <c r="D111" s="181"/>
      <c r="E111" s="186"/>
      <c r="F111" s="190"/>
      <c r="G111" s="181"/>
      <c r="H111" s="186"/>
      <c r="I111" s="190"/>
      <c r="J111" s="181"/>
      <c r="K111" s="186"/>
      <c r="L111" s="190"/>
      <c r="M111" s="181"/>
      <c r="N111" s="186"/>
      <c r="O111" s="190"/>
      <c r="P111" s="181"/>
      <c r="Q111" s="186"/>
      <c r="R111" s="190"/>
      <c r="S111" s="181"/>
      <c r="T111" s="186"/>
      <c r="U111" s="190"/>
      <c r="V111" s="181"/>
      <c r="W111" s="186"/>
      <c r="X111" s="190"/>
      <c r="Y111" s="181"/>
      <c r="Z111" s="186"/>
      <c r="AA111" s="711"/>
      <c r="AB111" s="699"/>
      <c r="AC111" s="699"/>
      <c r="AD111" s="187"/>
      <c r="AE111" s="181"/>
      <c r="AF111" s="182">
        <f t="shared" si="216"/>
        <v>0</v>
      </c>
    </row>
    <row r="112" spans="1:32" ht="13.5" customHeight="1" x14ac:dyDescent="0.2">
      <c r="A112" s="174" t="s">
        <v>220</v>
      </c>
      <c r="B112" s="183" t="s">
        <v>221</v>
      </c>
      <c r="C112" s="190"/>
      <c r="D112" s="181"/>
      <c r="E112" s="186"/>
      <c r="F112" s="190"/>
      <c r="G112" s="181"/>
      <c r="H112" s="186"/>
      <c r="I112" s="190"/>
      <c r="J112" s="181"/>
      <c r="K112" s="186"/>
      <c r="L112" s="190"/>
      <c r="M112" s="181"/>
      <c r="N112" s="186"/>
      <c r="O112" s="190"/>
      <c r="P112" s="181"/>
      <c r="Q112" s="186"/>
      <c r="R112" s="190"/>
      <c r="S112" s="181"/>
      <c r="T112" s="186"/>
      <c r="U112" s="190"/>
      <c r="V112" s="181"/>
      <c r="W112" s="186"/>
      <c r="X112" s="190"/>
      <c r="Y112" s="181"/>
      <c r="Z112" s="186"/>
      <c r="AA112" s="711"/>
      <c r="AB112" s="699"/>
      <c r="AC112" s="699"/>
      <c r="AD112" s="187"/>
      <c r="AE112" s="181"/>
      <c r="AF112" s="182">
        <f t="shared" si="216"/>
        <v>0</v>
      </c>
    </row>
    <row r="113" spans="1:32" ht="13.5" customHeight="1" x14ac:dyDescent="0.2">
      <c r="A113" s="175" t="s">
        <v>222</v>
      </c>
      <c r="B113" s="211" t="s">
        <v>223</v>
      </c>
      <c r="C113" s="190"/>
      <c r="D113" s="197"/>
      <c r="E113" s="186"/>
      <c r="F113" s="190"/>
      <c r="G113" s="197"/>
      <c r="H113" s="198"/>
      <c r="I113" s="190"/>
      <c r="J113" s="197"/>
      <c r="K113" s="198"/>
      <c r="L113" s="190"/>
      <c r="M113" s="197"/>
      <c r="N113" s="198"/>
      <c r="O113" s="190"/>
      <c r="P113" s="197"/>
      <c r="Q113" s="198"/>
      <c r="R113" s="190"/>
      <c r="S113" s="197"/>
      <c r="T113" s="198"/>
      <c r="U113" s="190">
        <v>164</v>
      </c>
      <c r="V113" s="197"/>
      <c r="W113" s="198">
        <f t="shared" ref="W113" si="217">SUM(U113:V113)</f>
        <v>164</v>
      </c>
      <c r="X113" s="190"/>
      <c r="Y113" s="197"/>
      <c r="Z113" s="198"/>
      <c r="AA113" s="712"/>
      <c r="AB113" s="700"/>
      <c r="AC113" s="700"/>
      <c r="AD113" s="199">
        <f t="shared" ref="AD113" si="218">+C113+F113+I113+L113+O113+R113+U113+X113</f>
        <v>164</v>
      </c>
      <c r="AE113" s="197">
        <f>+D113+G113+J113+M113+P113+S113+V113+Y113+AB113</f>
        <v>0</v>
      </c>
      <c r="AF113" s="200">
        <f t="shared" si="216"/>
        <v>164</v>
      </c>
    </row>
    <row r="114" spans="1:32" s="257" customFormat="1" ht="13.5" customHeight="1" x14ac:dyDescent="0.2">
      <c r="A114" s="176" t="s">
        <v>132</v>
      </c>
      <c r="B114" s="212" t="s">
        <v>92</v>
      </c>
      <c r="C114" s="255">
        <f t="shared" ref="C114:AF114" si="219">SUM(C110:C113)</f>
        <v>0</v>
      </c>
      <c r="D114" s="243">
        <f t="shared" si="219"/>
        <v>0</v>
      </c>
      <c r="E114" s="256">
        <f t="shared" si="219"/>
        <v>0</v>
      </c>
      <c r="F114" s="255">
        <f t="shared" ref="F114" si="220">SUM(F110:F113)</f>
        <v>0</v>
      </c>
      <c r="G114" s="243">
        <f t="shared" si="219"/>
        <v>0</v>
      </c>
      <c r="H114" s="256">
        <f t="shared" si="219"/>
        <v>0</v>
      </c>
      <c r="I114" s="255">
        <f t="shared" si="219"/>
        <v>0</v>
      </c>
      <c r="J114" s="243">
        <f t="shared" si="219"/>
        <v>0</v>
      </c>
      <c r="K114" s="256">
        <f t="shared" si="219"/>
        <v>0</v>
      </c>
      <c r="L114" s="255">
        <f t="shared" ref="L114" si="221">SUM(L110:L113)</f>
        <v>0</v>
      </c>
      <c r="M114" s="243">
        <f t="shared" si="219"/>
        <v>0</v>
      </c>
      <c r="N114" s="256">
        <f t="shared" si="219"/>
        <v>0</v>
      </c>
      <c r="O114" s="255">
        <f t="shared" si="219"/>
        <v>0</v>
      </c>
      <c r="P114" s="243">
        <f t="shared" si="219"/>
        <v>0</v>
      </c>
      <c r="Q114" s="256">
        <f t="shared" si="219"/>
        <v>0</v>
      </c>
      <c r="R114" s="255">
        <f t="shared" ref="R114" si="222">SUM(R110:R113)</f>
        <v>0</v>
      </c>
      <c r="S114" s="243">
        <f t="shared" si="219"/>
        <v>0</v>
      </c>
      <c r="T114" s="256">
        <f t="shared" si="219"/>
        <v>0</v>
      </c>
      <c r="U114" s="255">
        <f t="shared" si="219"/>
        <v>770</v>
      </c>
      <c r="V114" s="243">
        <f t="shared" si="219"/>
        <v>0</v>
      </c>
      <c r="W114" s="256">
        <f t="shared" si="219"/>
        <v>770</v>
      </c>
      <c r="X114" s="255">
        <f t="shared" ref="X114" si="223">SUM(X110:X113)</f>
        <v>0</v>
      </c>
      <c r="Y114" s="243">
        <f t="shared" ref="Y114:Z114" si="224">SUM(Y110:Y113)</f>
        <v>0</v>
      </c>
      <c r="Z114" s="256">
        <f t="shared" si="224"/>
        <v>0</v>
      </c>
      <c r="AA114" s="713"/>
      <c r="AB114" s="701"/>
      <c r="AC114" s="701"/>
      <c r="AD114" s="241">
        <f t="shared" si="219"/>
        <v>770</v>
      </c>
      <c r="AE114" s="243">
        <f t="shared" si="219"/>
        <v>0</v>
      </c>
      <c r="AF114" s="244">
        <f t="shared" si="219"/>
        <v>770</v>
      </c>
    </row>
    <row r="115" spans="1:32" s="257" customFormat="1" ht="13.5" customHeight="1" x14ac:dyDescent="0.2">
      <c r="A115" s="176" t="s">
        <v>133</v>
      </c>
      <c r="B115" s="212" t="s">
        <v>93</v>
      </c>
      <c r="C115" s="255"/>
      <c r="D115" s="243"/>
      <c r="E115" s="256"/>
      <c r="F115" s="255"/>
      <c r="G115" s="243"/>
      <c r="H115" s="256"/>
      <c r="I115" s="255"/>
      <c r="J115" s="243"/>
      <c r="K115" s="256"/>
      <c r="L115" s="255"/>
      <c r="M115" s="243"/>
      <c r="N115" s="256"/>
      <c r="O115" s="255"/>
      <c r="P115" s="243"/>
      <c r="Q115" s="256"/>
      <c r="R115" s="255"/>
      <c r="S115" s="243"/>
      <c r="T115" s="256"/>
      <c r="U115" s="255"/>
      <c r="V115" s="243"/>
      <c r="W115" s="256"/>
      <c r="X115" s="255"/>
      <c r="Y115" s="243"/>
      <c r="Z115" s="256"/>
      <c r="AA115" s="713"/>
      <c r="AB115" s="701"/>
      <c r="AC115" s="701"/>
      <c r="AD115" s="241"/>
      <c r="AE115" s="243"/>
      <c r="AF115" s="244">
        <f t="shared" ref="AF115" si="225">+E115+H115+K115+N115+Q115+T115+W115+Z115</f>
        <v>0</v>
      </c>
    </row>
    <row r="116" spans="1:32" s="257" customFormat="1" ht="13.5" customHeight="1" x14ac:dyDescent="0.2">
      <c r="A116" s="180" t="s">
        <v>134</v>
      </c>
      <c r="B116" s="212" t="s">
        <v>94</v>
      </c>
      <c r="C116" s="255">
        <f t="shared" ref="C116:AD116" si="226">+C61+C62+C97+C101+C109+C114+C115</f>
        <v>0</v>
      </c>
      <c r="D116" s="243">
        <f t="shared" si="226"/>
        <v>0</v>
      </c>
      <c r="E116" s="256">
        <f t="shared" si="226"/>
        <v>0</v>
      </c>
      <c r="F116" s="255">
        <f t="shared" ref="F116" si="227">+F61+F62+F97+F101+F109+F114+F115</f>
        <v>58549</v>
      </c>
      <c r="G116" s="243">
        <f t="shared" si="226"/>
        <v>2469</v>
      </c>
      <c r="H116" s="256">
        <f t="shared" si="226"/>
        <v>61018</v>
      </c>
      <c r="I116" s="255">
        <f t="shared" si="226"/>
        <v>49603</v>
      </c>
      <c r="J116" s="243">
        <f t="shared" si="226"/>
        <v>1097</v>
      </c>
      <c r="K116" s="256">
        <f t="shared" si="226"/>
        <v>50700</v>
      </c>
      <c r="L116" s="255">
        <f t="shared" ref="L116" si="228">+L61+L62+L97+L101+L109+L114+L115</f>
        <v>38806</v>
      </c>
      <c r="M116" s="243">
        <f t="shared" si="226"/>
        <v>1467</v>
      </c>
      <c r="N116" s="256">
        <f t="shared" si="226"/>
        <v>40273</v>
      </c>
      <c r="O116" s="255">
        <f t="shared" si="226"/>
        <v>32592</v>
      </c>
      <c r="P116" s="243">
        <f t="shared" si="226"/>
        <v>503</v>
      </c>
      <c r="Q116" s="256">
        <f t="shared" si="226"/>
        <v>33095</v>
      </c>
      <c r="R116" s="255">
        <f t="shared" ref="R116" si="229">+R61+R62+R97+R101+R109+R114+R115</f>
        <v>17871</v>
      </c>
      <c r="S116" s="243">
        <f t="shared" si="226"/>
        <v>104</v>
      </c>
      <c r="T116" s="256">
        <f t="shared" si="226"/>
        <v>17975</v>
      </c>
      <c r="U116" s="255">
        <f t="shared" si="226"/>
        <v>48638</v>
      </c>
      <c r="V116" s="243">
        <f t="shared" si="226"/>
        <v>1104</v>
      </c>
      <c r="W116" s="256">
        <f t="shared" si="226"/>
        <v>49742</v>
      </c>
      <c r="X116" s="255">
        <f t="shared" ref="X116" si="230">+X61+X62+X97+X101+X109+X114+X115</f>
        <v>9098</v>
      </c>
      <c r="Y116" s="243">
        <f t="shared" si="226"/>
        <v>0</v>
      </c>
      <c r="Z116" s="256">
        <f t="shared" si="226"/>
        <v>9098</v>
      </c>
      <c r="AA116" s="713"/>
      <c r="AB116" s="701">
        <f t="shared" si="226"/>
        <v>0</v>
      </c>
      <c r="AC116" s="701">
        <f t="shared" si="226"/>
        <v>0</v>
      </c>
      <c r="AD116" s="241">
        <f t="shared" si="226"/>
        <v>255157</v>
      </c>
      <c r="AE116" s="243">
        <f>+AE61+AE62+AE97+AE101+AE109+AE114+AE115</f>
        <v>6744</v>
      </c>
      <c r="AF116" s="244">
        <f>+AF61+AF62+AF97+AF101+AF109+AF114+AF115</f>
        <v>261901</v>
      </c>
    </row>
    <row r="117" spans="1:32" s="257" customFormat="1" ht="13.5" customHeight="1" thickBot="1" x14ac:dyDescent="0.25">
      <c r="A117" s="215" t="s">
        <v>135</v>
      </c>
      <c r="B117" s="216" t="s">
        <v>95</v>
      </c>
      <c r="C117" s="258"/>
      <c r="D117" s="251"/>
      <c r="E117" s="259"/>
      <c r="F117" s="258"/>
      <c r="G117" s="251"/>
      <c r="H117" s="259"/>
      <c r="I117" s="258"/>
      <c r="J117" s="251"/>
      <c r="K117" s="259"/>
      <c r="L117" s="258"/>
      <c r="M117" s="251"/>
      <c r="N117" s="259"/>
      <c r="O117" s="258"/>
      <c r="P117" s="251"/>
      <c r="Q117" s="259"/>
      <c r="R117" s="258"/>
      <c r="S117" s="251"/>
      <c r="T117" s="259"/>
      <c r="U117" s="258"/>
      <c r="V117" s="251"/>
      <c r="W117" s="259"/>
      <c r="X117" s="258"/>
      <c r="Y117" s="251"/>
      <c r="Z117" s="259"/>
      <c r="AA117" s="720"/>
      <c r="AB117" s="359"/>
      <c r="AC117" s="359"/>
      <c r="AD117" s="250"/>
      <c r="AE117" s="251"/>
      <c r="AF117" s="252">
        <f t="shared" ref="AF117" si="231">+E117+H117+K117+N117+Q117+T117+W117+Z117</f>
        <v>0</v>
      </c>
    </row>
    <row r="118" spans="1:32" s="257" customFormat="1" ht="13.5" customHeight="1" thickBot="1" x14ac:dyDescent="0.25">
      <c r="A118" s="811" t="s">
        <v>232</v>
      </c>
      <c r="B118" s="832"/>
      <c r="C118" s="260">
        <f t="shared" ref="C118:AD118" si="232">+SUM(C116:C117)</f>
        <v>0</v>
      </c>
      <c r="D118" s="247">
        <f t="shared" si="232"/>
        <v>0</v>
      </c>
      <c r="E118" s="261">
        <f t="shared" si="232"/>
        <v>0</v>
      </c>
      <c r="F118" s="260">
        <f t="shared" ref="F118" si="233">+SUM(F116:F117)</f>
        <v>58549</v>
      </c>
      <c r="G118" s="247">
        <f t="shared" si="232"/>
        <v>2469</v>
      </c>
      <c r="H118" s="261">
        <f t="shared" si="232"/>
        <v>61018</v>
      </c>
      <c r="I118" s="260">
        <f t="shared" si="232"/>
        <v>49603</v>
      </c>
      <c r="J118" s="247">
        <f t="shared" si="232"/>
        <v>1097</v>
      </c>
      <c r="K118" s="261">
        <f t="shared" si="232"/>
        <v>50700</v>
      </c>
      <c r="L118" s="260">
        <f t="shared" ref="L118" si="234">+SUM(L116:L117)</f>
        <v>38806</v>
      </c>
      <c r="M118" s="247">
        <f t="shared" si="232"/>
        <v>1467</v>
      </c>
      <c r="N118" s="261">
        <f t="shared" si="232"/>
        <v>40273</v>
      </c>
      <c r="O118" s="260">
        <f t="shared" si="232"/>
        <v>32592</v>
      </c>
      <c r="P118" s="247">
        <f t="shared" si="232"/>
        <v>503</v>
      </c>
      <c r="Q118" s="261">
        <f t="shared" si="232"/>
        <v>33095</v>
      </c>
      <c r="R118" s="260">
        <f t="shared" ref="R118" si="235">+SUM(R116:R117)</f>
        <v>17871</v>
      </c>
      <c r="S118" s="247">
        <f t="shared" si="232"/>
        <v>104</v>
      </c>
      <c r="T118" s="261">
        <f t="shared" si="232"/>
        <v>17975</v>
      </c>
      <c r="U118" s="260">
        <f t="shared" si="232"/>
        <v>48638</v>
      </c>
      <c r="V118" s="247">
        <f t="shared" si="232"/>
        <v>1104</v>
      </c>
      <c r="W118" s="261">
        <f t="shared" si="232"/>
        <v>49742</v>
      </c>
      <c r="X118" s="260">
        <f t="shared" ref="X118" si="236">+SUM(X116:X117)</f>
        <v>9098</v>
      </c>
      <c r="Y118" s="247">
        <f t="shared" ref="Y118:AC118" si="237">+SUM(Y116:Y117)</f>
        <v>0</v>
      </c>
      <c r="Z118" s="261">
        <f t="shared" si="237"/>
        <v>9098</v>
      </c>
      <c r="AA118" s="721"/>
      <c r="AB118" s="708">
        <f t="shared" si="237"/>
        <v>0</v>
      </c>
      <c r="AC118" s="708">
        <f t="shared" si="237"/>
        <v>0</v>
      </c>
      <c r="AD118" s="246">
        <f t="shared" si="232"/>
        <v>255157</v>
      </c>
      <c r="AE118" s="247">
        <f>+SUM(AE116:AE117)</f>
        <v>6744</v>
      </c>
      <c r="AF118" s="248">
        <f>+SUM(AF116:AF117)</f>
        <v>261901</v>
      </c>
    </row>
    <row r="119" spans="1:32" ht="13.5" customHeight="1" thickBot="1" x14ac:dyDescent="0.25">
      <c r="N119" s="46"/>
      <c r="T119" s="46"/>
      <c r="W119" s="46"/>
      <c r="Z119" s="723"/>
      <c r="AA119" s="716"/>
      <c r="AB119" s="46"/>
      <c r="AC119" s="46"/>
    </row>
    <row r="120" spans="1:32" s="257" customFormat="1" ht="13.5" customHeight="1" thickBot="1" x14ac:dyDescent="0.25">
      <c r="A120" s="809" t="s">
        <v>242</v>
      </c>
      <c r="B120" s="810"/>
      <c r="C120" s="260">
        <f t="shared" ref="C120:AD120" si="238">+C41-C118</f>
        <v>0</v>
      </c>
      <c r="D120" s="247">
        <f t="shared" si="238"/>
        <v>0</v>
      </c>
      <c r="E120" s="261">
        <f t="shared" si="238"/>
        <v>0</v>
      </c>
      <c r="F120" s="260">
        <f t="shared" si="238"/>
        <v>0</v>
      </c>
      <c r="G120" s="247">
        <f t="shared" si="238"/>
        <v>0</v>
      </c>
      <c r="H120" s="261">
        <f t="shared" si="238"/>
        <v>0</v>
      </c>
      <c r="I120" s="260">
        <f t="shared" si="238"/>
        <v>0</v>
      </c>
      <c r="J120" s="247">
        <f t="shared" si="238"/>
        <v>0</v>
      </c>
      <c r="K120" s="261">
        <f t="shared" si="238"/>
        <v>0</v>
      </c>
      <c r="L120" s="260">
        <f t="shared" si="238"/>
        <v>0</v>
      </c>
      <c r="M120" s="247">
        <f t="shared" si="238"/>
        <v>0</v>
      </c>
      <c r="N120" s="261">
        <f t="shared" si="238"/>
        <v>0</v>
      </c>
      <c r="O120" s="260">
        <f t="shared" si="238"/>
        <v>0</v>
      </c>
      <c r="P120" s="247">
        <f t="shared" si="238"/>
        <v>0</v>
      </c>
      <c r="Q120" s="261">
        <f t="shared" si="238"/>
        <v>0</v>
      </c>
      <c r="R120" s="260">
        <f t="shared" si="238"/>
        <v>0</v>
      </c>
      <c r="S120" s="247">
        <f t="shared" si="238"/>
        <v>0</v>
      </c>
      <c r="T120" s="261">
        <f t="shared" si="238"/>
        <v>0</v>
      </c>
      <c r="U120" s="260">
        <f t="shared" si="238"/>
        <v>0</v>
      </c>
      <c r="V120" s="247">
        <f t="shared" si="238"/>
        <v>0</v>
      </c>
      <c r="W120" s="261">
        <f t="shared" si="238"/>
        <v>0</v>
      </c>
      <c r="X120" s="260">
        <f t="shared" si="238"/>
        <v>0</v>
      </c>
      <c r="Y120" s="247">
        <f t="shared" si="238"/>
        <v>0</v>
      </c>
      <c r="Z120" s="261">
        <f t="shared" si="238"/>
        <v>0</v>
      </c>
      <c r="AA120" s="721"/>
      <c r="AB120" s="708">
        <f t="shared" si="238"/>
        <v>0</v>
      </c>
      <c r="AC120" s="708">
        <f t="shared" si="238"/>
        <v>0</v>
      </c>
      <c r="AD120" s="260">
        <f t="shared" si="238"/>
        <v>0</v>
      </c>
      <c r="AE120" s="247">
        <f>+AE41-AE118</f>
        <v>0</v>
      </c>
      <c r="AF120" s="261">
        <f>+AF41-AF118</f>
        <v>0</v>
      </c>
    </row>
    <row r="121" spans="1:32" ht="13.5" customHeight="1" x14ac:dyDescent="0.2"/>
    <row r="122" spans="1:32" ht="13.5" customHeight="1" x14ac:dyDescent="0.2"/>
    <row r="123" spans="1:32" ht="13.5" customHeight="1" x14ac:dyDescent="0.2">
      <c r="B123" s="45" t="s">
        <v>237</v>
      </c>
      <c r="C123" s="265">
        <f>+(C71+C74+C87)*0.27</f>
        <v>0</v>
      </c>
      <c r="F123" s="265">
        <f>+(F71+F74+F87)*0.27</f>
        <v>1657.8000000000002</v>
      </c>
      <c r="I123" s="265">
        <f>+(I71+I74+I87)*0.27</f>
        <v>1160.46</v>
      </c>
      <c r="J123" s="47"/>
      <c r="K123" s="47"/>
      <c r="L123" s="265">
        <f>+(L71+L74+L87)*0.27</f>
        <v>1241.73</v>
      </c>
      <c r="M123" s="47"/>
      <c r="O123" s="265">
        <f>+(O71+O74+O87)*0.27</f>
        <v>2607.1200000000003</v>
      </c>
      <c r="R123" s="265">
        <f>+(R71+R74+R87)*0.27</f>
        <v>1847.6100000000001</v>
      </c>
      <c r="S123" s="47"/>
      <c r="U123" s="265">
        <f>+(U71+U74+U87)*0.27</f>
        <v>2618.46</v>
      </c>
      <c r="V123" s="9"/>
      <c r="W123" s="9"/>
      <c r="X123" s="265">
        <f>+(X71+X74+X87)*0.27</f>
        <v>1912.95</v>
      </c>
      <c r="Y123" s="9"/>
      <c r="Z123" s="726"/>
      <c r="AA123" s="727"/>
      <c r="AB123" s="9"/>
      <c r="AC123" s="9"/>
      <c r="AD123" s="9"/>
      <c r="AE123" s="9"/>
      <c r="AF123" s="9"/>
    </row>
    <row r="124" spans="1:32" ht="13.5" customHeight="1" x14ac:dyDescent="0.2">
      <c r="B124" s="45" t="s">
        <v>236</v>
      </c>
      <c r="C124" s="262">
        <v>543</v>
      </c>
      <c r="D124" s="262"/>
      <c r="E124" s="262"/>
      <c r="F124" s="262">
        <v>566</v>
      </c>
      <c r="G124" s="262"/>
      <c r="H124" s="262"/>
      <c r="I124" s="262">
        <v>436</v>
      </c>
      <c r="J124" s="262"/>
      <c r="K124" s="262"/>
      <c r="L124" s="262">
        <v>824</v>
      </c>
      <c r="M124" s="262"/>
      <c r="N124" s="262"/>
      <c r="O124" s="262">
        <v>678</v>
      </c>
      <c r="P124" s="262"/>
      <c r="Q124" s="262"/>
      <c r="R124" s="262">
        <v>476</v>
      </c>
      <c r="S124" s="262"/>
      <c r="T124" s="262"/>
      <c r="U124" s="363">
        <v>66</v>
      </c>
      <c r="V124" s="363"/>
      <c r="W124" s="363"/>
      <c r="X124" s="363">
        <v>66</v>
      </c>
      <c r="Y124" s="363"/>
      <c r="Z124" s="728"/>
      <c r="AA124" s="729"/>
      <c r="AB124" s="363"/>
      <c r="AC124" s="363"/>
      <c r="AD124" s="363"/>
      <c r="AE124" s="363"/>
      <c r="AF124" s="363"/>
    </row>
    <row r="125" spans="1:32" ht="15" customHeight="1" x14ac:dyDescent="0.2"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  <c r="Z125" s="728"/>
      <c r="AA125" s="729"/>
      <c r="AB125" s="262"/>
      <c r="AC125" s="262"/>
      <c r="AD125" s="262"/>
      <c r="AE125" s="262"/>
      <c r="AF125" s="262"/>
    </row>
    <row r="128" spans="1:32" ht="15" customHeight="1" x14ac:dyDescent="0.2">
      <c r="B128" s="45" t="s">
        <v>259</v>
      </c>
      <c r="C128" s="46">
        <v>2602</v>
      </c>
      <c r="E128" s="263"/>
      <c r="W128" s="263"/>
      <c r="AB128" s="263"/>
      <c r="AC128" s="263"/>
    </row>
    <row r="129" spans="2:30" ht="15" customHeight="1" x14ac:dyDescent="0.2">
      <c r="B129" s="45" t="s">
        <v>4</v>
      </c>
      <c r="C129" s="46">
        <v>1</v>
      </c>
      <c r="D129" s="264">
        <f>+C129/$C$136</f>
        <v>0.1</v>
      </c>
      <c r="E129" s="265">
        <f>+$C$128*$D129</f>
        <v>260.2</v>
      </c>
      <c r="F129" s="46">
        <v>260</v>
      </c>
      <c r="U129" s="46">
        <v>0</v>
      </c>
      <c r="V129" s="264">
        <f>+U129/$U$136</f>
        <v>0</v>
      </c>
      <c r="W129" s="265">
        <f>+$V$128*$V129</f>
        <v>0</v>
      </c>
      <c r="X129" s="46">
        <v>0</v>
      </c>
      <c r="Y129" s="264">
        <f>+X129/$U$136</f>
        <v>0</v>
      </c>
      <c r="Z129" s="730">
        <f>+$V$128*$V129</f>
        <v>0</v>
      </c>
      <c r="AA129" s="731"/>
      <c r="AB129" s="265"/>
      <c r="AC129" s="265"/>
    </row>
    <row r="130" spans="2:30" ht="15" customHeight="1" x14ac:dyDescent="0.2">
      <c r="B130" s="45" t="s">
        <v>6</v>
      </c>
      <c r="C130" s="46">
        <v>0</v>
      </c>
      <c r="D130" s="264">
        <f t="shared" ref="D130:D134" si="239">+C130/$C$136</f>
        <v>0</v>
      </c>
      <c r="E130" s="265">
        <f t="shared" ref="E130:E134" si="240">+$C$128*$D130</f>
        <v>0</v>
      </c>
      <c r="U130" s="46">
        <v>0</v>
      </c>
      <c r="V130" s="264">
        <f t="shared" ref="V130:V135" si="241">+U130/$U$136</f>
        <v>0</v>
      </c>
      <c r="W130" s="265">
        <f t="shared" ref="W130:W135" si="242">+$V$128*$V130</f>
        <v>0</v>
      </c>
      <c r="X130" s="46">
        <v>0</v>
      </c>
      <c r="Y130" s="264">
        <f t="shared" ref="Y130:Y135" si="243">+X130/$U$136</f>
        <v>0</v>
      </c>
      <c r="Z130" s="730">
        <f t="shared" ref="Z130:Z135" si="244">+$V$128*$V130</f>
        <v>0</v>
      </c>
      <c r="AA130" s="731"/>
      <c r="AB130" s="265"/>
      <c r="AC130" s="265"/>
    </row>
    <row r="131" spans="2:30" ht="15" customHeight="1" x14ac:dyDescent="0.2">
      <c r="B131" s="45" t="s">
        <v>7</v>
      </c>
      <c r="C131" s="46">
        <v>1</v>
      </c>
      <c r="D131" s="264">
        <f t="shared" si="239"/>
        <v>0.1</v>
      </c>
      <c r="E131" s="265">
        <f t="shared" si="240"/>
        <v>260.2</v>
      </c>
      <c r="F131" s="46">
        <v>260</v>
      </c>
      <c r="U131" s="46">
        <v>0</v>
      </c>
      <c r="V131" s="264">
        <f t="shared" si="241"/>
        <v>0</v>
      </c>
      <c r="W131" s="265">
        <f t="shared" si="242"/>
        <v>0</v>
      </c>
      <c r="X131" s="46">
        <v>0</v>
      </c>
      <c r="Y131" s="264">
        <f t="shared" si="243"/>
        <v>0</v>
      </c>
      <c r="Z131" s="730">
        <f t="shared" si="244"/>
        <v>0</v>
      </c>
      <c r="AA131" s="731"/>
      <c r="AB131" s="265"/>
      <c r="AC131" s="265"/>
    </row>
    <row r="132" spans="2:30" ht="15" customHeight="1" x14ac:dyDescent="0.2">
      <c r="B132" s="45" t="s">
        <v>8</v>
      </c>
      <c r="C132" s="46">
        <v>7</v>
      </c>
      <c r="D132" s="264">
        <f t="shared" si="239"/>
        <v>0.7</v>
      </c>
      <c r="E132" s="265">
        <f t="shared" si="240"/>
        <v>1821.3999999999999</v>
      </c>
      <c r="F132" s="46">
        <v>1822</v>
      </c>
      <c r="U132" s="46">
        <v>3</v>
      </c>
      <c r="V132" s="264">
        <f t="shared" si="241"/>
        <v>0.42857142857142855</v>
      </c>
      <c r="W132" s="265">
        <f t="shared" si="242"/>
        <v>0</v>
      </c>
      <c r="X132" s="46">
        <v>3</v>
      </c>
      <c r="Y132" s="264">
        <f t="shared" si="243"/>
        <v>0.42857142857142855</v>
      </c>
      <c r="Z132" s="730">
        <f t="shared" si="244"/>
        <v>0</v>
      </c>
      <c r="AA132" s="731"/>
      <c r="AB132" s="265"/>
      <c r="AC132" s="265"/>
    </row>
    <row r="133" spans="2:30" ht="15" customHeight="1" x14ac:dyDescent="0.2">
      <c r="B133" s="45" t="s">
        <v>9</v>
      </c>
      <c r="C133" s="46">
        <v>1</v>
      </c>
      <c r="D133" s="264">
        <f t="shared" si="239"/>
        <v>0.1</v>
      </c>
      <c r="E133" s="265">
        <f t="shared" si="240"/>
        <v>260.2</v>
      </c>
      <c r="F133" s="46">
        <v>260</v>
      </c>
      <c r="U133" s="46">
        <v>0</v>
      </c>
      <c r="V133" s="264">
        <f t="shared" si="241"/>
        <v>0</v>
      </c>
      <c r="W133" s="265">
        <f t="shared" si="242"/>
        <v>0</v>
      </c>
      <c r="X133" s="46">
        <v>0</v>
      </c>
      <c r="Y133" s="264">
        <f t="shared" si="243"/>
        <v>0</v>
      </c>
      <c r="Z133" s="730">
        <f t="shared" si="244"/>
        <v>0</v>
      </c>
      <c r="AA133" s="731"/>
      <c r="AB133" s="265"/>
      <c r="AC133" s="265"/>
    </row>
    <row r="134" spans="2:30" ht="15" customHeight="1" x14ac:dyDescent="0.2">
      <c r="B134" s="45" t="s">
        <v>10</v>
      </c>
      <c r="C134" s="46">
        <v>0</v>
      </c>
      <c r="D134" s="264">
        <f t="shared" si="239"/>
        <v>0</v>
      </c>
      <c r="E134" s="265">
        <f t="shared" si="240"/>
        <v>0</v>
      </c>
      <c r="U134" s="46">
        <v>4</v>
      </c>
      <c r="V134" s="264">
        <f t="shared" si="241"/>
        <v>0.5714285714285714</v>
      </c>
      <c r="W134" s="265">
        <f t="shared" si="242"/>
        <v>0</v>
      </c>
      <c r="X134" s="46">
        <v>4</v>
      </c>
      <c r="Y134" s="264">
        <f t="shared" si="243"/>
        <v>0.5714285714285714</v>
      </c>
      <c r="Z134" s="730">
        <f t="shared" si="244"/>
        <v>0</v>
      </c>
      <c r="AA134" s="731"/>
      <c r="AB134" s="265"/>
      <c r="AC134" s="265"/>
    </row>
    <row r="135" spans="2:30" ht="15" customHeight="1" x14ac:dyDescent="0.2">
      <c r="B135" s="45" t="s">
        <v>235</v>
      </c>
      <c r="D135" s="264"/>
      <c r="E135" s="265"/>
      <c r="U135" s="46">
        <v>0</v>
      </c>
      <c r="V135" s="264">
        <f t="shared" si="241"/>
        <v>0</v>
      </c>
      <c r="W135" s="265">
        <f t="shared" si="242"/>
        <v>0</v>
      </c>
      <c r="X135" s="46">
        <v>0</v>
      </c>
      <c r="Y135" s="264">
        <f t="shared" si="243"/>
        <v>0</v>
      </c>
      <c r="Z135" s="730">
        <f t="shared" si="244"/>
        <v>0</v>
      </c>
      <c r="AA135" s="731"/>
      <c r="AB135" s="265"/>
      <c r="AC135" s="265"/>
    </row>
    <row r="136" spans="2:30" ht="15" customHeight="1" x14ac:dyDescent="0.2">
      <c r="C136" s="46">
        <f>SUM(C129:C135)</f>
        <v>10</v>
      </c>
      <c r="D136" s="268">
        <f>SUM(D129:D135)</f>
        <v>0.99999999999999989</v>
      </c>
      <c r="E136" s="265">
        <f>SUM(E129:E135)</f>
        <v>2601.9999999999995</v>
      </c>
      <c r="F136" s="265">
        <f>SUM(F129:F135)</f>
        <v>2602</v>
      </c>
      <c r="U136" s="46">
        <f t="shared" ref="U136:AD136" si="245">SUM(U129:U135)</f>
        <v>7</v>
      </c>
      <c r="V136" s="369">
        <f t="shared" si="245"/>
        <v>1</v>
      </c>
      <c r="W136" s="265">
        <f t="shared" si="245"/>
        <v>0</v>
      </c>
      <c r="X136" s="46">
        <f t="shared" si="245"/>
        <v>7</v>
      </c>
      <c r="Y136" s="369">
        <f t="shared" si="245"/>
        <v>1</v>
      </c>
      <c r="Z136" s="730">
        <f t="shared" si="245"/>
        <v>0</v>
      </c>
      <c r="AA136" s="731"/>
      <c r="AB136" s="265"/>
      <c r="AC136" s="265"/>
      <c r="AD136" s="265">
        <f t="shared" si="245"/>
        <v>0</v>
      </c>
    </row>
    <row r="137" spans="2:30" ht="15" customHeight="1" x14ac:dyDescent="0.2">
      <c r="E137" s="266"/>
    </row>
    <row r="138" spans="2:30" ht="15" customHeight="1" x14ac:dyDescent="0.2">
      <c r="B138" s="45" t="s">
        <v>243</v>
      </c>
      <c r="F138" s="46">
        <v>7894</v>
      </c>
      <c r="I138" s="46">
        <v>5534</v>
      </c>
      <c r="L138" s="46">
        <v>818</v>
      </c>
      <c r="O138" s="46">
        <v>2867</v>
      </c>
    </row>
    <row r="139" spans="2:30" ht="15" customHeight="1" x14ac:dyDescent="0.2">
      <c r="B139" s="48" t="s">
        <v>4</v>
      </c>
      <c r="C139" s="267">
        <v>2744</v>
      </c>
      <c r="D139" s="264">
        <f>+C139/$C$146</f>
        <v>0.14691867002195214</v>
      </c>
      <c r="F139" s="265">
        <f>+$F$138*D139</f>
        <v>1159.7759811532901</v>
      </c>
      <c r="G139" s="46">
        <v>1160</v>
      </c>
      <c r="I139" s="265">
        <f>+$I$138*D139</f>
        <v>813.04791990148317</v>
      </c>
      <c r="J139" s="46">
        <v>813</v>
      </c>
      <c r="L139" s="265">
        <f>+$L$138*D139</f>
        <v>120.17947207795685</v>
      </c>
      <c r="M139" s="46">
        <v>120</v>
      </c>
      <c r="O139" s="265">
        <f>+$O$138*D149</f>
        <v>486.88253496719892</v>
      </c>
      <c r="P139" s="46">
        <v>487</v>
      </c>
      <c r="R139" s="46">
        <v>1732</v>
      </c>
    </row>
    <row r="140" spans="2:30" ht="15" customHeight="1" x14ac:dyDescent="0.2">
      <c r="B140" s="48" t="s">
        <v>6</v>
      </c>
      <c r="C140" s="267">
        <v>1246</v>
      </c>
      <c r="D140" s="264">
        <f t="shared" ref="D140:D145" si="246">+C140/$C$146</f>
        <v>6.671306955078439E-2</v>
      </c>
      <c r="F140" s="265">
        <f t="shared" ref="F140:F145" si="247">+$F$138*D140</f>
        <v>526.63297103389198</v>
      </c>
      <c r="G140" s="46">
        <v>527</v>
      </c>
      <c r="I140" s="265">
        <f t="shared" ref="I140:I145" si="248">+$I$138*D140</f>
        <v>369.19012689404082</v>
      </c>
      <c r="J140" s="46">
        <v>369</v>
      </c>
      <c r="L140" s="265">
        <f t="shared" ref="L140:L145" si="249">+$L$138*D140</f>
        <v>54.571290892541633</v>
      </c>
      <c r="M140" s="46">
        <v>55</v>
      </c>
      <c r="O140" s="265">
        <f t="shared" ref="O140:O144" si="250">+$O$138*D150</f>
        <v>221.08441638816686</v>
      </c>
      <c r="P140" s="46">
        <v>221</v>
      </c>
    </row>
    <row r="141" spans="2:30" ht="15" customHeight="1" x14ac:dyDescent="0.2">
      <c r="B141" s="48" t="s">
        <v>7</v>
      </c>
      <c r="C141" s="267">
        <v>1075</v>
      </c>
      <c r="D141" s="264">
        <f t="shared" si="246"/>
        <v>5.7557423569095677E-2</v>
      </c>
      <c r="F141" s="265">
        <f t="shared" si="247"/>
        <v>454.35830165444128</v>
      </c>
      <c r="G141" s="46">
        <v>454</v>
      </c>
      <c r="I141" s="265">
        <f t="shared" si="248"/>
        <v>318.52278203137547</v>
      </c>
      <c r="J141" s="46">
        <v>319</v>
      </c>
      <c r="L141" s="265">
        <f t="shared" si="249"/>
        <v>47.08197247952026</v>
      </c>
      <c r="M141" s="46">
        <v>47</v>
      </c>
      <c r="O141" s="265">
        <f t="shared" si="250"/>
        <v>190.74297561579402</v>
      </c>
      <c r="P141" s="46">
        <v>191</v>
      </c>
    </row>
    <row r="142" spans="2:30" ht="15" customHeight="1" x14ac:dyDescent="0.2">
      <c r="B142" s="48" t="s">
        <v>8</v>
      </c>
      <c r="C142" s="267">
        <v>5668</v>
      </c>
      <c r="D142" s="264">
        <f t="shared" si="246"/>
        <v>0.30347486212989239</v>
      </c>
      <c r="F142" s="265">
        <f t="shared" si="247"/>
        <v>2395.6305616533705</v>
      </c>
      <c r="G142" s="46">
        <v>2395</v>
      </c>
      <c r="I142" s="265">
        <f t="shared" si="248"/>
        <v>1679.4298870268244</v>
      </c>
      <c r="J142" s="46">
        <v>1679</v>
      </c>
      <c r="L142" s="265">
        <f t="shared" si="249"/>
        <v>248.24243722225197</v>
      </c>
      <c r="M142" s="46">
        <v>248</v>
      </c>
      <c r="O142" s="265">
        <f t="shared" si="250"/>
        <v>1005.7034286421588</v>
      </c>
      <c r="P142" s="46">
        <v>1005</v>
      </c>
    </row>
    <row r="143" spans="2:30" ht="15" customHeight="1" x14ac:dyDescent="0.2">
      <c r="B143" s="48" t="s">
        <v>9</v>
      </c>
      <c r="C143" s="267">
        <v>3398</v>
      </c>
      <c r="D143" s="264">
        <f t="shared" si="246"/>
        <v>0.18193500026770895</v>
      </c>
      <c r="F143" s="265">
        <f t="shared" si="247"/>
        <v>1436.1948921132944</v>
      </c>
      <c r="G143" s="46">
        <v>1436</v>
      </c>
      <c r="I143" s="265">
        <f t="shared" si="248"/>
        <v>1006.8282914815013</v>
      </c>
      <c r="J143" s="46">
        <v>1007</v>
      </c>
      <c r="L143" s="265">
        <f t="shared" si="249"/>
        <v>148.82283021898593</v>
      </c>
      <c r="M143" s="46">
        <v>149</v>
      </c>
      <c r="O143" s="265">
        <f t="shared" si="250"/>
        <v>602.92523827206332</v>
      </c>
      <c r="P143" s="46">
        <v>603</v>
      </c>
    </row>
    <row r="144" spans="2:30" ht="15" customHeight="1" x14ac:dyDescent="0.2">
      <c r="B144" s="48" t="s">
        <v>10</v>
      </c>
      <c r="C144" s="267">
        <v>2027</v>
      </c>
      <c r="D144" s="264">
        <f t="shared" si="246"/>
        <v>0.10852920704609947</v>
      </c>
      <c r="E144" s="9"/>
      <c r="F144" s="265">
        <f t="shared" si="247"/>
        <v>856.72956042190924</v>
      </c>
      <c r="G144" s="46">
        <v>857</v>
      </c>
      <c r="I144" s="265">
        <f t="shared" si="248"/>
        <v>600.60063179311453</v>
      </c>
      <c r="J144" s="46">
        <v>601</v>
      </c>
      <c r="L144" s="265">
        <f t="shared" si="249"/>
        <v>88.776891363709368</v>
      </c>
      <c r="M144" s="46">
        <v>89</v>
      </c>
      <c r="O144" s="265">
        <f t="shared" si="250"/>
        <v>359.66140611461816</v>
      </c>
      <c r="P144" s="46">
        <v>360</v>
      </c>
    </row>
    <row r="145" spans="2:16" ht="15" customHeight="1" x14ac:dyDescent="0.2">
      <c r="B145" s="48" t="s">
        <v>235</v>
      </c>
      <c r="C145" s="267">
        <v>2519</v>
      </c>
      <c r="D145" s="264">
        <f t="shared" si="246"/>
        <v>0.13487176741446699</v>
      </c>
      <c r="E145" s="9"/>
      <c r="F145" s="265">
        <f t="shared" si="247"/>
        <v>1064.6777319698024</v>
      </c>
      <c r="G145" s="46">
        <v>1065</v>
      </c>
      <c r="I145" s="265">
        <f t="shared" si="248"/>
        <v>746.38036087166029</v>
      </c>
      <c r="J145" s="46">
        <v>746</v>
      </c>
      <c r="L145" s="265">
        <f t="shared" si="249"/>
        <v>110.32510574503399</v>
      </c>
      <c r="M145" s="46">
        <v>110</v>
      </c>
      <c r="O145" s="265"/>
    </row>
    <row r="146" spans="2:16" ht="15" customHeight="1" x14ac:dyDescent="0.2">
      <c r="B146" s="48"/>
      <c r="C146" s="36">
        <f>SUM(C139:C145)</f>
        <v>18677</v>
      </c>
      <c r="D146" s="268">
        <f>SUM(D139:D145)</f>
        <v>1</v>
      </c>
      <c r="E146" s="9"/>
      <c r="F146" s="265">
        <f>SUM(F139:F145)</f>
        <v>7893.9999999999991</v>
      </c>
      <c r="G146" s="265">
        <f>SUM(G139:G145)</f>
        <v>7894</v>
      </c>
      <c r="I146" s="265">
        <f>SUM(I139:I145)</f>
        <v>5534</v>
      </c>
      <c r="J146" s="265">
        <f>SUM(J139:J145)</f>
        <v>5534</v>
      </c>
      <c r="L146" s="265">
        <f>SUM(L139:L145)</f>
        <v>818</v>
      </c>
      <c r="M146" s="265">
        <f>SUM(M139:M145)</f>
        <v>818</v>
      </c>
      <c r="O146" s="265">
        <f>SUM(O139:O145)</f>
        <v>2867</v>
      </c>
      <c r="P146" s="265">
        <f>SUM(P139:P145)</f>
        <v>2867</v>
      </c>
    </row>
    <row r="148" spans="2:16" ht="15" customHeight="1" x14ac:dyDescent="0.2">
      <c r="B148" s="45" t="s">
        <v>243</v>
      </c>
    </row>
    <row r="149" spans="2:16" ht="15" customHeight="1" x14ac:dyDescent="0.2">
      <c r="B149" s="48" t="s">
        <v>4</v>
      </c>
      <c r="C149" s="267">
        <v>2744</v>
      </c>
      <c r="D149" s="264">
        <f>+C149/$C$155</f>
        <v>0.16982299789577918</v>
      </c>
    </row>
    <row r="150" spans="2:16" ht="15" customHeight="1" x14ac:dyDescent="0.2">
      <c r="B150" s="48" t="s">
        <v>6</v>
      </c>
      <c r="C150" s="267">
        <v>1246</v>
      </c>
      <c r="D150" s="264">
        <f t="shared" ref="D150:D154" si="251">+C150/$C$155</f>
        <v>7.7113504146552797E-2</v>
      </c>
      <c r="F150" s="364"/>
      <c r="G150" s="364"/>
    </row>
    <row r="151" spans="2:16" ht="15" customHeight="1" x14ac:dyDescent="0.2">
      <c r="B151" s="48" t="s">
        <v>7</v>
      </c>
      <c r="C151" s="267">
        <v>1075</v>
      </c>
      <c r="D151" s="264">
        <f t="shared" si="251"/>
        <v>6.6530511201881415E-2</v>
      </c>
      <c r="F151" s="365"/>
      <c r="G151" s="365"/>
    </row>
    <row r="152" spans="2:16" ht="15" customHeight="1" x14ac:dyDescent="0.2">
      <c r="B152" s="48" t="s">
        <v>8</v>
      </c>
      <c r="C152" s="267">
        <v>5668</v>
      </c>
      <c r="D152" s="264">
        <f t="shared" si="251"/>
        <v>0.35078598836489666</v>
      </c>
      <c r="F152" s="364"/>
      <c r="G152" s="364"/>
    </row>
    <row r="153" spans="2:16" ht="15" customHeight="1" x14ac:dyDescent="0.2">
      <c r="B153" s="48" t="s">
        <v>9</v>
      </c>
      <c r="C153" s="267">
        <v>3398</v>
      </c>
      <c r="D153" s="264">
        <f t="shared" si="251"/>
        <v>0.21029830424557494</v>
      </c>
      <c r="F153" s="365"/>
      <c r="G153" s="365"/>
    </row>
    <row r="154" spans="2:16" ht="15" customHeight="1" x14ac:dyDescent="0.2">
      <c r="B154" s="48" t="s">
        <v>10</v>
      </c>
      <c r="C154" s="267">
        <v>2027</v>
      </c>
      <c r="D154" s="264">
        <f t="shared" si="251"/>
        <v>0.12544869414531501</v>
      </c>
      <c r="F154" s="364"/>
      <c r="G154" s="364"/>
    </row>
    <row r="155" spans="2:16" ht="15" customHeight="1" x14ac:dyDescent="0.2">
      <c r="B155" s="48"/>
      <c r="C155" s="36">
        <f>SUM(C149:C154)</f>
        <v>16158</v>
      </c>
      <c r="D155" s="268">
        <f>SUM(D149:D154)</f>
        <v>1</v>
      </c>
      <c r="F155" s="365"/>
      <c r="G155" s="365"/>
    </row>
    <row r="156" spans="2:16" ht="15" customHeight="1" x14ac:dyDescent="0.2">
      <c r="F156" s="364"/>
      <c r="G156" s="364"/>
    </row>
    <row r="157" spans="2:16" ht="15" customHeight="1" x14ac:dyDescent="0.2">
      <c r="F157" s="365"/>
      <c r="G157" s="365"/>
    </row>
    <row r="158" spans="2:16" ht="15" customHeight="1" x14ac:dyDescent="0.2">
      <c r="F158" s="364"/>
      <c r="G158" s="364"/>
    </row>
    <row r="159" spans="2:16" ht="15" customHeight="1" x14ac:dyDescent="0.2">
      <c r="F159" s="365"/>
      <c r="G159" s="365"/>
    </row>
    <row r="160" spans="2:16" ht="15" customHeight="1" x14ac:dyDescent="0.2">
      <c r="F160" s="364"/>
      <c r="G160" s="364"/>
    </row>
    <row r="161" spans="6:7" ht="15" customHeight="1" x14ac:dyDescent="0.2">
      <c r="F161" s="365"/>
      <c r="G161" s="365"/>
    </row>
    <row r="162" spans="6:7" ht="15" customHeight="1" x14ac:dyDescent="0.2">
      <c r="F162" s="364"/>
      <c r="G162" s="364"/>
    </row>
    <row r="163" spans="6:7" ht="15" customHeight="1" x14ac:dyDescent="0.2">
      <c r="F163" s="365"/>
      <c r="G163" s="365"/>
    </row>
    <row r="164" spans="6:7" ht="15" customHeight="1" x14ac:dyDescent="0.2">
      <c r="F164" s="364"/>
      <c r="G164" s="364"/>
    </row>
  </sheetData>
  <mergeCells count="15">
    <mergeCell ref="A120:B120"/>
    <mergeCell ref="A118:B118"/>
    <mergeCell ref="O1:Q1"/>
    <mergeCell ref="I1:K1"/>
    <mergeCell ref="AD1:AF1"/>
    <mergeCell ref="R1:T1"/>
    <mergeCell ref="U1:W1"/>
    <mergeCell ref="L1:N1"/>
    <mergeCell ref="A1:A2"/>
    <mergeCell ref="B1:B2"/>
    <mergeCell ref="A41:B41"/>
    <mergeCell ref="F1:H1"/>
    <mergeCell ref="C1:E1"/>
    <mergeCell ref="X1:Z1"/>
    <mergeCell ref="AA1:AC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48" orientation="landscape" r:id="rId1"/>
  <headerFooter alignWithMargins="0">
    <oddHeader>&amp;L&amp;"Times New Roman,Félkövér"&amp;13Szent László Völgye TKT&amp;C&amp;"Times New Roman,Félkövér"&amp;16 2024.ÉVI II. KÖLTSÉGVETÉS MÓDOSÍTÁS&amp;R3. sz. táblázat
SEGÍTŐ SZOLGÁLAT
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0"/>
  <sheetViews>
    <sheetView topLeftCell="A10" zoomScale="90" zoomScaleNormal="90" zoomScaleSheetLayoutView="85" workbookViewId="0">
      <selection activeCell="G23" sqref="G23"/>
    </sheetView>
  </sheetViews>
  <sheetFormatPr defaultColWidth="8.85546875" defaultRowHeight="15" x14ac:dyDescent="0.2"/>
  <cols>
    <col min="1" max="1" width="64.7109375" style="83" customWidth="1"/>
    <col min="2" max="2" width="12.7109375" style="84" customWidth="1"/>
    <col min="3" max="3" width="12.28515625" style="85" customWidth="1"/>
    <col min="4" max="4" width="12.7109375" style="66" customWidth="1"/>
    <col min="5" max="5" width="13.140625" style="66" customWidth="1"/>
    <col min="6" max="6" width="11" style="66" customWidth="1"/>
    <col min="7" max="7" width="14" style="66" customWidth="1"/>
    <col min="8" max="9" width="15.7109375" style="66" customWidth="1"/>
    <col min="10" max="10" width="12.5703125" style="66" customWidth="1"/>
    <col min="11" max="11" width="13.85546875" style="101" bestFit="1" customWidth="1"/>
    <col min="12" max="12" width="11.7109375" style="67" customWidth="1"/>
    <col min="13" max="13" width="12.85546875" style="67" customWidth="1"/>
    <col min="14" max="16384" width="8.85546875" style="66"/>
  </cols>
  <sheetData>
    <row r="1" spans="1:13" ht="43.15" customHeight="1" x14ac:dyDescent="0.2">
      <c r="A1" s="140"/>
      <c r="B1" s="486" t="s">
        <v>393</v>
      </c>
      <c r="C1" s="483" t="s">
        <v>392</v>
      </c>
      <c r="D1" s="486" t="s">
        <v>401</v>
      </c>
      <c r="E1" s="65"/>
      <c r="F1" s="65"/>
      <c r="G1" s="492"/>
      <c r="H1" s="492"/>
      <c r="I1" s="644"/>
    </row>
    <row r="2" spans="1:13" ht="28.5" customHeight="1" x14ac:dyDescent="0.2">
      <c r="A2" s="139" t="s">
        <v>45</v>
      </c>
      <c r="B2" s="495"/>
      <c r="C2" s="485"/>
      <c r="D2" s="512"/>
      <c r="E2" s="68"/>
      <c r="F2" s="68" t="s">
        <v>284</v>
      </c>
      <c r="G2" s="68" t="s">
        <v>286</v>
      </c>
      <c r="H2" s="68" t="s">
        <v>285</v>
      </c>
      <c r="I2" s="68"/>
    </row>
    <row r="3" spans="1:13" x14ac:dyDescent="0.2">
      <c r="A3" s="553" t="s">
        <v>292</v>
      </c>
      <c r="B3" s="73">
        <f t="shared" ref="B3:B11" si="0">+E30</f>
        <v>33879810</v>
      </c>
      <c r="C3" s="88"/>
      <c r="D3" s="487">
        <f>SUM(B3:C3)</f>
        <v>33879810</v>
      </c>
      <c r="E3" s="70"/>
      <c r="F3" s="70">
        <v>33880</v>
      </c>
      <c r="G3" s="70"/>
      <c r="H3" s="70">
        <f>F3+G3</f>
        <v>33880</v>
      </c>
      <c r="I3" s="70"/>
    </row>
    <row r="4" spans="1:13" x14ac:dyDescent="0.2">
      <c r="A4" s="74" t="s">
        <v>293</v>
      </c>
      <c r="B4" s="73">
        <f t="shared" si="0"/>
        <v>29296350</v>
      </c>
      <c r="C4" s="88"/>
      <c r="D4" s="487">
        <f t="shared" ref="D4:D12" si="1">SUM(B4:C4)</f>
        <v>29296350</v>
      </c>
      <c r="E4" s="70"/>
      <c r="F4" s="70">
        <v>29296</v>
      </c>
      <c r="G4" s="70"/>
      <c r="H4" s="70">
        <f t="shared" ref="H4:H12" si="2">F4+G4</f>
        <v>29296</v>
      </c>
      <c r="I4" s="70"/>
    </row>
    <row r="5" spans="1:13" x14ac:dyDescent="0.2">
      <c r="A5" s="74" t="s">
        <v>315</v>
      </c>
      <c r="B5" s="73">
        <f t="shared" si="0"/>
        <v>14859520</v>
      </c>
      <c r="C5" s="88"/>
      <c r="D5" s="487">
        <f t="shared" si="1"/>
        <v>14859520</v>
      </c>
      <c r="E5" s="70"/>
      <c r="F5" s="70">
        <v>14859</v>
      </c>
      <c r="G5" s="70"/>
      <c r="H5" s="70">
        <f t="shared" si="2"/>
        <v>14859</v>
      </c>
      <c r="I5" s="70"/>
    </row>
    <row r="6" spans="1:13" x14ac:dyDescent="0.2">
      <c r="A6" s="74" t="s">
        <v>294</v>
      </c>
      <c r="B6" s="73">
        <f t="shared" si="0"/>
        <v>2426970</v>
      </c>
      <c r="C6" s="88"/>
      <c r="D6" s="487">
        <f t="shared" si="1"/>
        <v>2426970</v>
      </c>
      <c r="E6" s="70"/>
      <c r="F6" s="70">
        <v>2427</v>
      </c>
      <c r="G6" s="70"/>
      <c r="H6" s="70">
        <f t="shared" si="2"/>
        <v>2427</v>
      </c>
      <c r="I6" s="70"/>
    </row>
    <row r="7" spans="1:13" x14ac:dyDescent="0.2">
      <c r="A7" s="72" t="s">
        <v>300</v>
      </c>
      <c r="B7" s="73">
        <f t="shared" si="0"/>
        <v>0</v>
      </c>
      <c r="C7" s="88"/>
      <c r="D7" s="487">
        <f t="shared" si="1"/>
        <v>0</v>
      </c>
      <c r="E7" s="70"/>
      <c r="F7" s="70">
        <v>0</v>
      </c>
      <c r="G7" s="70"/>
      <c r="H7" s="70">
        <f t="shared" si="2"/>
        <v>0</v>
      </c>
      <c r="I7" s="70"/>
    </row>
    <row r="8" spans="1:13" x14ac:dyDescent="0.2">
      <c r="A8" s="72" t="s">
        <v>301</v>
      </c>
      <c r="B8" s="73">
        <f t="shared" si="0"/>
        <v>36815570</v>
      </c>
      <c r="C8" s="88"/>
      <c r="D8" s="487">
        <f t="shared" si="1"/>
        <v>36815570</v>
      </c>
      <c r="E8" s="70"/>
      <c r="F8" s="70">
        <v>36816</v>
      </c>
      <c r="G8" s="70"/>
      <c r="H8" s="70">
        <f t="shared" si="2"/>
        <v>36816</v>
      </c>
      <c r="I8" s="70"/>
    </row>
    <row r="9" spans="1:13" x14ac:dyDescent="0.2">
      <c r="A9" s="74" t="s">
        <v>302</v>
      </c>
      <c r="B9" s="73">
        <f t="shared" si="0"/>
        <v>0</v>
      </c>
      <c r="C9" s="88"/>
      <c r="D9" s="487">
        <f t="shared" si="1"/>
        <v>0</v>
      </c>
      <c r="E9" s="70"/>
      <c r="F9" s="70">
        <f>+'[4]4.SZ.TÁBL. SZOCIÁLIS NORMATÍVA'!$E9</f>
        <v>0</v>
      </c>
      <c r="G9" s="70"/>
      <c r="H9" s="70">
        <f t="shared" si="2"/>
        <v>0</v>
      </c>
      <c r="I9" s="70"/>
    </row>
    <row r="10" spans="1:13" x14ac:dyDescent="0.2">
      <c r="A10" s="74" t="s">
        <v>388</v>
      </c>
      <c r="B10" s="73">
        <f t="shared" si="0"/>
        <v>6047200</v>
      </c>
      <c r="C10" s="88"/>
      <c r="D10" s="487">
        <f t="shared" si="1"/>
        <v>6047200</v>
      </c>
      <c r="E10" s="70"/>
      <c r="F10" s="70">
        <v>6047</v>
      </c>
      <c r="G10" s="70"/>
      <c r="H10" s="70">
        <f t="shared" si="2"/>
        <v>6047</v>
      </c>
      <c r="I10" s="70"/>
    </row>
    <row r="11" spans="1:13" x14ac:dyDescent="0.2">
      <c r="A11" s="554" t="s">
        <v>303</v>
      </c>
      <c r="B11" s="73">
        <f t="shared" si="0"/>
        <v>35899920</v>
      </c>
      <c r="C11" s="88"/>
      <c r="D11" s="487">
        <f t="shared" si="1"/>
        <v>35899920</v>
      </c>
      <c r="E11" s="70"/>
      <c r="F11" s="70">
        <v>35900</v>
      </c>
      <c r="G11" s="70"/>
      <c r="H11" s="70">
        <f t="shared" si="2"/>
        <v>35900</v>
      </c>
      <c r="I11" s="70"/>
    </row>
    <row r="12" spans="1:13" x14ac:dyDescent="0.2">
      <c r="A12" s="555" t="s">
        <v>295</v>
      </c>
      <c r="B12" s="73">
        <f>+E39+E40</f>
        <v>16926000</v>
      </c>
      <c r="C12" s="88"/>
      <c r="D12" s="487">
        <f t="shared" si="1"/>
        <v>16926000</v>
      </c>
      <c r="E12" s="70"/>
      <c r="F12" s="70">
        <v>16926</v>
      </c>
      <c r="G12" s="70"/>
      <c r="H12" s="70">
        <f t="shared" si="2"/>
        <v>16926</v>
      </c>
      <c r="I12" s="70"/>
    </row>
    <row r="13" spans="1:13" x14ac:dyDescent="0.2">
      <c r="A13" s="77" t="s">
        <v>46</v>
      </c>
      <c r="B13" s="141">
        <f>SUM(B3:B12)</f>
        <v>176151340</v>
      </c>
      <c r="C13" s="484">
        <f>SUM(C3:C12)</f>
        <v>0</v>
      </c>
      <c r="D13" s="513">
        <f>SUM(D3:D12)</f>
        <v>176151340</v>
      </c>
      <c r="E13" s="78"/>
      <c r="F13" s="78">
        <f>SUM(F3:F12)</f>
        <v>176151</v>
      </c>
      <c r="G13" s="78">
        <f>SUM(G3:G12)</f>
        <v>0</v>
      </c>
      <c r="H13" s="78">
        <f t="shared" ref="H13" si="3">SUM(H3:H12)</f>
        <v>176151</v>
      </c>
      <c r="I13" s="78"/>
    </row>
    <row r="14" spans="1:13" x14ac:dyDescent="0.2">
      <c r="A14" s="139"/>
      <c r="B14" s="557"/>
      <c r="C14" s="558"/>
      <c r="D14" s="559"/>
      <c r="E14" s="78"/>
      <c r="F14" s="78"/>
      <c r="G14" s="78"/>
      <c r="H14" s="78"/>
      <c r="I14" s="78"/>
      <c r="J14" s="79"/>
      <c r="K14" s="79"/>
      <c r="M14" s="66"/>
    </row>
    <row r="15" spans="1:13" x14ac:dyDescent="0.2">
      <c r="A15" s="69"/>
      <c r="B15" s="71"/>
      <c r="C15" s="88"/>
      <c r="D15" s="487"/>
      <c r="E15" s="70"/>
      <c r="F15" s="70"/>
      <c r="G15" s="70"/>
      <c r="H15" s="70"/>
      <c r="I15" s="70"/>
      <c r="J15" s="70"/>
      <c r="K15" s="80"/>
      <c r="M15" s="66"/>
    </row>
    <row r="16" spans="1:13" x14ac:dyDescent="0.2">
      <c r="A16" s="72" t="s">
        <v>351</v>
      </c>
      <c r="B16" s="73"/>
      <c r="C16" s="93"/>
      <c r="D16" s="487"/>
      <c r="E16" s="70"/>
      <c r="F16" s="70"/>
      <c r="G16" s="70"/>
      <c r="H16" s="70">
        <f>F16+G16</f>
        <v>0</v>
      </c>
      <c r="I16" s="70"/>
      <c r="J16" s="70"/>
      <c r="K16" s="80"/>
      <c r="M16" s="66"/>
    </row>
    <row r="17" spans="1:13" x14ac:dyDescent="0.2">
      <c r="A17" s="72" t="s">
        <v>304</v>
      </c>
      <c r="B17" s="73">
        <f>1443600+564999</f>
        <v>2008599</v>
      </c>
      <c r="C17" s="93">
        <f>551990+552189</f>
        <v>1104179</v>
      </c>
      <c r="D17" s="487">
        <f t="shared" ref="D17:D22" si="4">SUM(B17:C17)</f>
        <v>3112778</v>
      </c>
      <c r="E17" s="70"/>
      <c r="F17" s="70">
        <v>2009</v>
      </c>
      <c r="G17" s="70">
        <v>1104</v>
      </c>
      <c r="H17" s="70">
        <f t="shared" ref="H17:H22" si="5">F17+G17</f>
        <v>3113</v>
      </c>
      <c r="I17" s="70"/>
      <c r="J17" s="70"/>
      <c r="K17" s="80"/>
      <c r="M17" s="66"/>
    </row>
    <row r="18" spans="1:13" x14ac:dyDescent="0.2">
      <c r="A18" s="72" t="s">
        <v>299</v>
      </c>
      <c r="B18" s="73">
        <f>2753674+1193079</f>
        <v>3946753</v>
      </c>
      <c r="C18" s="93">
        <f>1135648+1102646</f>
        <v>2238294</v>
      </c>
      <c r="D18" s="487">
        <f t="shared" si="4"/>
        <v>6185047</v>
      </c>
      <c r="E18" s="70"/>
      <c r="F18" s="70">
        <v>3947</v>
      </c>
      <c r="G18" s="70">
        <v>2238</v>
      </c>
      <c r="H18" s="70">
        <f t="shared" si="5"/>
        <v>6185</v>
      </c>
      <c r="I18" s="70"/>
      <c r="J18" s="70"/>
      <c r="K18" s="80"/>
      <c r="M18" s="66"/>
    </row>
    <row r="19" spans="1:13" x14ac:dyDescent="0.2">
      <c r="A19" s="72" t="s">
        <v>282</v>
      </c>
      <c r="B19" s="73">
        <f>1475366+502700</f>
        <v>1978066</v>
      </c>
      <c r="C19" s="93">
        <f>508841+587941</f>
        <v>1096782</v>
      </c>
      <c r="D19" s="487">
        <f t="shared" si="4"/>
        <v>3074848</v>
      </c>
      <c r="E19" s="70"/>
      <c r="F19" s="70">
        <v>1978</v>
      </c>
      <c r="G19" s="70">
        <v>1097</v>
      </c>
      <c r="H19" s="70">
        <f t="shared" si="5"/>
        <v>3075</v>
      </c>
      <c r="I19" s="70"/>
      <c r="J19" s="70"/>
      <c r="K19" s="80"/>
      <c r="M19" s="66"/>
    </row>
    <row r="20" spans="1:13" x14ac:dyDescent="0.2">
      <c r="A20" s="72" t="s">
        <v>298</v>
      </c>
      <c r="B20" s="73">
        <f>2286386+718967</f>
        <v>3005353</v>
      </c>
      <c r="C20" s="93">
        <f>760711+705874</f>
        <v>1466585</v>
      </c>
      <c r="D20" s="487">
        <f t="shared" si="4"/>
        <v>4471938</v>
      </c>
      <c r="E20" s="70"/>
      <c r="F20" s="70">
        <v>3005</v>
      </c>
      <c r="G20" s="70">
        <v>1467</v>
      </c>
      <c r="H20" s="70">
        <f t="shared" si="5"/>
        <v>4472</v>
      </c>
      <c r="I20" s="70"/>
      <c r="J20" s="70"/>
      <c r="K20" s="80"/>
      <c r="M20" s="66"/>
    </row>
    <row r="21" spans="1:13" x14ac:dyDescent="0.2">
      <c r="A21" s="72" t="s">
        <v>349</v>
      </c>
      <c r="B21" s="73">
        <f>635631+251710</f>
        <v>887341</v>
      </c>
      <c r="C21" s="93">
        <f>251710+251711</f>
        <v>503421</v>
      </c>
      <c r="D21" s="487">
        <f t="shared" si="4"/>
        <v>1390762</v>
      </c>
      <c r="E21" s="70"/>
      <c r="F21" s="70">
        <v>887</v>
      </c>
      <c r="G21" s="70">
        <v>503</v>
      </c>
      <c r="H21" s="70">
        <f t="shared" si="5"/>
        <v>1390</v>
      </c>
      <c r="I21" s="70"/>
      <c r="J21" s="70"/>
      <c r="K21" s="80"/>
      <c r="M21" s="66"/>
    </row>
    <row r="22" spans="1:13" x14ac:dyDescent="0.2">
      <c r="A22" s="497" t="s">
        <v>387</v>
      </c>
      <c r="B22" s="73">
        <f>155941+51980</f>
        <v>207921</v>
      </c>
      <c r="C22" s="98">
        <f>51980+51980</f>
        <v>103960</v>
      </c>
      <c r="D22" s="487">
        <f t="shared" si="4"/>
        <v>311881</v>
      </c>
      <c r="E22" s="70"/>
      <c r="F22" s="70">
        <v>208</v>
      </c>
      <c r="G22" s="70">
        <v>104</v>
      </c>
      <c r="H22" s="70">
        <f t="shared" si="5"/>
        <v>312</v>
      </c>
      <c r="I22" s="70"/>
      <c r="J22" s="70"/>
      <c r="K22" s="80"/>
      <c r="M22" s="66"/>
    </row>
    <row r="23" spans="1:13" x14ac:dyDescent="0.2">
      <c r="A23" s="77" t="s">
        <v>283</v>
      </c>
      <c r="B23" s="141">
        <f>SUM(B16:B22)</f>
        <v>12034033</v>
      </c>
      <c r="C23" s="141">
        <f t="shared" ref="C23:D23" si="6">SUM(C16:C22)</f>
        <v>6513221</v>
      </c>
      <c r="D23" s="513">
        <f t="shared" si="6"/>
        <v>18547254</v>
      </c>
      <c r="E23" s="70"/>
      <c r="F23" s="78">
        <f>SUM(F16:F22)</f>
        <v>12034</v>
      </c>
      <c r="G23" s="78">
        <f t="shared" ref="G23:H23" si="7">SUM(G16:G22)</f>
        <v>6513</v>
      </c>
      <c r="H23" s="78">
        <f t="shared" si="7"/>
        <v>18547</v>
      </c>
      <c r="I23" s="78"/>
      <c r="J23" s="70"/>
      <c r="K23" s="80"/>
      <c r="M23" s="66"/>
    </row>
    <row r="24" spans="1:13" ht="15.75" thickBot="1" x14ac:dyDescent="0.25">
      <c r="A24" s="75"/>
      <c r="B24" s="76"/>
      <c r="C24" s="62"/>
      <c r="D24" s="514"/>
      <c r="E24" s="70"/>
      <c r="F24" s="70"/>
      <c r="G24" s="70"/>
      <c r="H24" s="70"/>
      <c r="I24" s="70"/>
      <c r="J24" s="70"/>
      <c r="K24" s="80"/>
      <c r="M24" s="66"/>
    </row>
    <row r="25" spans="1:13" s="81" customFormat="1" ht="15.75" thickBot="1" x14ac:dyDescent="0.25">
      <c r="A25" s="82" t="s">
        <v>19</v>
      </c>
      <c r="B25" s="496">
        <f>B13+B23</f>
        <v>188185373</v>
      </c>
      <c r="C25" s="496">
        <f t="shared" ref="C25:D25" si="8">C13+C23</f>
        <v>6513221</v>
      </c>
      <c r="D25" s="496">
        <f t="shared" si="8"/>
        <v>194698594</v>
      </c>
      <c r="E25" s="78"/>
      <c r="F25" s="556">
        <f>F13+F23</f>
        <v>188185</v>
      </c>
      <c r="G25" s="556">
        <f t="shared" ref="G25:H25" si="9">G13+G23</f>
        <v>6513</v>
      </c>
      <c r="H25" s="556">
        <f t="shared" si="9"/>
        <v>194698</v>
      </c>
      <c r="I25" s="556"/>
      <c r="J25" s="70"/>
      <c r="K25" s="80"/>
      <c r="L25" s="67"/>
    </row>
    <row r="26" spans="1:13" x14ac:dyDescent="0.2">
      <c r="G26" s="70"/>
      <c r="H26" s="70"/>
      <c r="I26" s="70"/>
      <c r="J26" s="70"/>
      <c r="K26" s="80"/>
    </row>
    <row r="27" spans="1:13" x14ac:dyDescent="0.2">
      <c r="K27" s="80"/>
    </row>
    <row r="28" spans="1:13" ht="15.75" thickBot="1" x14ac:dyDescent="0.25">
      <c r="K28" s="80"/>
    </row>
    <row r="29" spans="1:13" ht="41.45" customHeight="1" x14ac:dyDescent="0.2">
      <c r="A29" s="661" t="s">
        <v>45</v>
      </c>
      <c r="B29" s="667" t="s">
        <v>18</v>
      </c>
      <c r="C29" s="669" t="s">
        <v>329</v>
      </c>
      <c r="D29" s="668" t="s">
        <v>335</v>
      </c>
      <c r="E29" s="671" t="s">
        <v>334</v>
      </c>
    </row>
    <row r="30" spans="1:13" x14ac:dyDescent="0.2">
      <c r="A30" s="74" t="s">
        <v>292</v>
      </c>
      <c r="B30" s="662">
        <v>5.0999999999999996</v>
      </c>
      <c r="C30" s="670" t="s">
        <v>330</v>
      </c>
      <c r="D30" s="663">
        <v>6643100</v>
      </c>
      <c r="E30" s="664">
        <f>B30*D30</f>
        <v>33879810</v>
      </c>
    </row>
    <row r="31" spans="1:13" x14ac:dyDescent="0.2">
      <c r="A31" s="74" t="s">
        <v>293</v>
      </c>
      <c r="B31" s="662">
        <v>4.5</v>
      </c>
      <c r="C31" s="670" t="s">
        <v>330</v>
      </c>
      <c r="D31" s="663">
        <v>6510300</v>
      </c>
      <c r="E31" s="664">
        <f>B31*D31</f>
        <v>29296350</v>
      </c>
    </row>
    <row r="32" spans="1:13" x14ac:dyDescent="0.2">
      <c r="A32" s="74" t="s">
        <v>315</v>
      </c>
      <c r="B32" s="851" t="s">
        <v>336</v>
      </c>
      <c r="C32" s="851"/>
      <c r="D32" s="851"/>
      <c r="E32" s="664">
        <v>14859520</v>
      </c>
    </row>
    <row r="33" spans="1:5" x14ac:dyDescent="0.2">
      <c r="A33" s="74" t="s">
        <v>294</v>
      </c>
      <c r="B33" s="665">
        <v>26</v>
      </c>
      <c r="C33" s="665" t="s">
        <v>331</v>
      </c>
      <c r="D33" s="663">
        <v>93345</v>
      </c>
      <c r="E33" s="664">
        <f t="shared" ref="E33:E40" si="10">+B33*D33</f>
        <v>2426970</v>
      </c>
    </row>
    <row r="34" spans="1:5" x14ac:dyDescent="0.2">
      <c r="A34" s="74" t="s">
        <v>300</v>
      </c>
      <c r="B34" s="665">
        <v>0</v>
      </c>
      <c r="C34" s="665" t="s">
        <v>331</v>
      </c>
      <c r="D34" s="73">
        <v>25000</v>
      </c>
      <c r="E34" s="664">
        <f t="shared" si="10"/>
        <v>0</v>
      </c>
    </row>
    <row r="35" spans="1:5" x14ac:dyDescent="0.2">
      <c r="A35" s="74" t="s">
        <v>301</v>
      </c>
      <c r="B35" s="665">
        <v>47</v>
      </c>
      <c r="C35" s="665" t="s">
        <v>331</v>
      </c>
      <c r="D35" s="73">
        <v>783310</v>
      </c>
      <c r="E35" s="664">
        <f t="shared" si="10"/>
        <v>36815570</v>
      </c>
    </row>
    <row r="36" spans="1:5" x14ac:dyDescent="0.2">
      <c r="A36" s="74" t="s">
        <v>302</v>
      </c>
      <c r="B36" s="665">
        <v>0</v>
      </c>
      <c r="C36" s="665" t="s">
        <v>331</v>
      </c>
      <c r="D36" s="73">
        <v>524740</v>
      </c>
      <c r="E36" s="664">
        <f t="shared" si="10"/>
        <v>0</v>
      </c>
    </row>
    <row r="37" spans="1:5" x14ac:dyDescent="0.2">
      <c r="A37" s="74" t="s">
        <v>390</v>
      </c>
      <c r="B37" s="666">
        <v>1</v>
      </c>
      <c r="C37" s="672" t="s">
        <v>332</v>
      </c>
      <c r="D37" s="73">
        <v>6047200</v>
      </c>
      <c r="E37" s="664">
        <f t="shared" si="10"/>
        <v>6047200</v>
      </c>
    </row>
    <row r="38" spans="1:5" x14ac:dyDescent="0.2">
      <c r="A38" s="74" t="s">
        <v>303</v>
      </c>
      <c r="B38" s="665">
        <v>16</v>
      </c>
      <c r="C38" s="665" t="s">
        <v>331</v>
      </c>
      <c r="D38" s="73">
        <v>2243745</v>
      </c>
      <c r="E38" s="664">
        <f t="shared" si="10"/>
        <v>35899920</v>
      </c>
    </row>
    <row r="39" spans="1:5" x14ac:dyDescent="0.2">
      <c r="A39" s="852" t="s">
        <v>295</v>
      </c>
      <c r="B39" s="665">
        <v>1</v>
      </c>
      <c r="C39" s="672" t="s">
        <v>332</v>
      </c>
      <c r="D39" s="73">
        <v>3000000</v>
      </c>
      <c r="E39" s="664">
        <f t="shared" si="10"/>
        <v>3000000</v>
      </c>
    </row>
    <row r="40" spans="1:5" x14ac:dyDescent="0.2">
      <c r="A40" s="853"/>
      <c r="B40" s="673">
        <v>3300</v>
      </c>
      <c r="C40" s="673" t="s">
        <v>333</v>
      </c>
      <c r="D40" s="674">
        <v>4220</v>
      </c>
      <c r="E40" s="675">
        <f t="shared" si="10"/>
        <v>13926000</v>
      </c>
    </row>
    <row r="41" spans="1:5" ht="15.75" thickBot="1" x14ac:dyDescent="0.25">
      <c r="A41" s="676" t="s">
        <v>46</v>
      </c>
      <c r="B41" s="677"/>
      <c r="C41" s="678"/>
      <c r="D41" s="679"/>
      <c r="E41" s="680">
        <f>SUM(E30:E40)</f>
        <v>176151340</v>
      </c>
    </row>
    <row r="82" spans="1:13" x14ac:dyDescent="0.2">
      <c r="C82" s="66"/>
    </row>
    <row r="83" spans="1:13" x14ac:dyDescent="0.2">
      <c r="A83" s="64"/>
      <c r="K83" s="66"/>
      <c r="L83" s="66"/>
      <c r="M83" s="66"/>
    </row>
    <row r="95" spans="1:13" x14ac:dyDescent="0.2">
      <c r="B95" s="87"/>
      <c r="C95" s="88"/>
      <c r="D95" s="89"/>
      <c r="E95" s="89"/>
    </row>
    <row r="96" spans="1:13" x14ac:dyDescent="0.2">
      <c r="A96" s="86"/>
      <c r="B96" s="92"/>
      <c r="C96" s="93"/>
      <c r="D96" s="94"/>
      <c r="E96" s="94"/>
      <c r="F96" s="89"/>
      <c r="G96" s="89"/>
      <c r="H96" s="89"/>
      <c r="I96" s="89"/>
      <c r="J96" s="89"/>
      <c r="K96" s="90"/>
      <c r="L96" s="66"/>
      <c r="M96" s="66"/>
    </row>
    <row r="97" spans="1:13" x14ac:dyDescent="0.2">
      <c r="A97" s="91"/>
      <c r="B97" s="92"/>
      <c r="C97" s="93"/>
      <c r="D97" s="94"/>
      <c r="E97" s="94"/>
      <c r="F97" s="94"/>
      <c r="G97" s="94"/>
      <c r="H97" s="94"/>
      <c r="I97" s="94"/>
      <c r="J97" s="94"/>
      <c r="K97" s="95"/>
      <c r="L97" s="66"/>
      <c r="M97" s="66"/>
    </row>
    <row r="98" spans="1:13" x14ac:dyDescent="0.2">
      <c r="A98" s="91"/>
      <c r="B98" s="92"/>
      <c r="C98" s="93"/>
      <c r="D98" s="94"/>
      <c r="E98" s="94"/>
      <c r="F98" s="94"/>
      <c r="G98" s="94"/>
      <c r="H98" s="94"/>
      <c r="I98" s="94"/>
      <c r="J98" s="94"/>
      <c r="K98" s="95"/>
      <c r="L98" s="66"/>
      <c r="M98" s="66"/>
    </row>
    <row r="99" spans="1:13" x14ac:dyDescent="0.2">
      <c r="A99" s="91"/>
      <c r="B99" s="97"/>
      <c r="C99" s="98"/>
      <c r="D99" s="99"/>
      <c r="E99" s="99"/>
      <c r="F99" s="94"/>
      <c r="G99" s="94"/>
      <c r="H99" s="94"/>
      <c r="I99" s="94"/>
      <c r="J99" s="94"/>
      <c r="K99" s="95"/>
      <c r="L99" s="66"/>
      <c r="M99" s="66"/>
    </row>
    <row r="100" spans="1:13" x14ac:dyDescent="0.2">
      <c r="A100" s="96"/>
      <c r="F100" s="99"/>
      <c r="G100" s="99"/>
      <c r="H100" s="99"/>
      <c r="I100" s="99"/>
      <c r="J100" s="99"/>
      <c r="K100" s="100"/>
      <c r="L100" s="66"/>
      <c r="M100" s="66"/>
    </row>
  </sheetData>
  <mergeCells count="2">
    <mergeCell ref="B32:D32"/>
    <mergeCell ref="A39:A40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65" orientation="portrait" r:id="rId1"/>
  <headerFooter alignWithMargins="0">
    <oddHeader>&amp;L&amp;"Times New Roman,Félkövér"&amp;13Szent László Völgye TKT&amp;C&amp;"Times New Roman,Félkövér"&amp;16 2024.ÉVI II. KÖLTSÉGVETÉS MÓDOSÍTÁS&amp;R
4. sz. táblázat
SZOCIÁLIS NORMATÍVA
 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100"/>
  <sheetViews>
    <sheetView tabSelected="1" topLeftCell="A16" zoomScaleNormal="100" workbookViewId="0">
      <selection activeCell="B17" sqref="B17"/>
    </sheetView>
  </sheetViews>
  <sheetFormatPr defaultColWidth="8.85546875" defaultRowHeight="12" x14ac:dyDescent="0.2"/>
  <cols>
    <col min="1" max="1" width="40.140625" style="532" customWidth="1"/>
    <col min="2" max="2" width="12.5703125" style="532" customWidth="1"/>
    <col min="3" max="10" width="7.42578125" style="532" customWidth="1"/>
    <col min="11" max="11" width="8.28515625" style="532" customWidth="1"/>
    <col min="12" max="14" width="7.42578125" style="532" customWidth="1"/>
    <col min="15" max="15" width="12.7109375" style="532" customWidth="1"/>
    <col min="16" max="21" width="8.85546875" style="532"/>
    <col min="22" max="22" width="9.28515625" style="532" customWidth="1"/>
    <col min="23" max="16384" width="8.85546875" style="532"/>
  </cols>
  <sheetData>
    <row r="1" spans="1:23" s="521" customFormat="1" ht="36.6" customHeight="1" thickBot="1" x14ac:dyDescent="0.25">
      <c r="A1" s="515"/>
      <c r="B1" s="516" t="s">
        <v>394</v>
      </c>
      <c r="C1" s="517" t="s">
        <v>21</v>
      </c>
      <c r="D1" s="518" t="s">
        <v>22</v>
      </c>
      <c r="E1" s="518" t="s">
        <v>23</v>
      </c>
      <c r="F1" s="519" t="s">
        <v>24</v>
      </c>
      <c r="G1" s="518" t="s">
        <v>25</v>
      </c>
      <c r="H1" s="518" t="s">
        <v>26</v>
      </c>
      <c r="I1" s="518" t="s">
        <v>27</v>
      </c>
      <c r="J1" s="518" t="s">
        <v>28</v>
      </c>
      <c r="K1" s="518" t="s">
        <v>29</v>
      </c>
      <c r="L1" s="518" t="s">
        <v>30</v>
      </c>
      <c r="M1" s="518" t="s">
        <v>31</v>
      </c>
      <c r="N1" s="520" t="s">
        <v>32</v>
      </c>
      <c r="O1" s="516" t="s">
        <v>402</v>
      </c>
    </row>
    <row r="2" spans="1:23" s="521" customFormat="1" ht="34.9" customHeight="1" x14ac:dyDescent="0.2">
      <c r="A2" s="522" t="s">
        <v>289</v>
      </c>
      <c r="B2" s="522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6"/>
      <c r="Q2" s="523"/>
      <c r="R2" s="524"/>
      <c r="S2" s="524"/>
      <c r="T2" s="524"/>
      <c r="U2" s="524"/>
    </row>
    <row r="3" spans="1:23" ht="12.75" x14ac:dyDescent="0.2">
      <c r="A3" s="525" t="s">
        <v>4</v>
      </c>
      <c r="B3" s="526">
        <v>19567</v>
      </c>
      <c r="C3" s="527">
        <f>+$S3</f>
        <v>1631</v>
      </c>
      <c r="D3" s="528">
        <f t="shared" ref="D3:M12" si="0">+$S3</f>
        <v>1631</v>
      </c>
      <c r="E3" s="528">
        <f t="shared" si="0"/>
        <v>1631</v>
      </c>
      <c r="F3" s="528">
        <f t="shared" si="0"/>
        <v>1631</v>
      </c>
      <c r="G3" s="528">
        <f t="shared" si="0"/>
        <v>1631</v>
      </c>
      <c r="H3" s="528">
        <f t="shared" si="0"/>
        <v>1631</v>
      </c>
      <c r="I3" s="528">
        <f t="shared" si="0"/>
        <v>1631</v>
      </c>
      <c r="J3" s="528">
        <f t="shared" si="0"/>
        <v>1631</v>
      </c>
      <c r="K3" s="528">
        <f t="shared" si="0"/>
        <v>1631</v>
      </c>
      <c r="L3" s="528">
        <f t="shared" si="0"/>
        <v>1631</v>
      </c>
      <c r="M3" s="528">
        <f t="shared" si="0"/>
        <v>1631</v>
      </c>
      <c r="N3" s="529">
        <f>+U3</f>
        <v>1626</v>
      </c>
      <c r="O3" s="745">
        <f>SUM(C3:N3)</f>
        <v>19567</v>
      </c>
      <c r="P3" s="530"/>
      <c r="Q3" s="15">
        <f>+'2.SZ.TÁBL. BEVÉTELEK'!E5+'2.SZ.TÁBL. BEVÉTELEK'!E14+'2.SZ.TÁBL. BEVÉTELEK'!E22+'2.SZ.TÁBL. BEVÉTELEK'!E31+'2.SZ.TÁBL. BEVÉTELEK'!E55+'2.SZ.TÁBL. BEVÉTELEK'!E64+'2.SZ.TÁBL. BEVÉTELEK'!E41+'2.SZ.TÁBL. BEVÉTELEK'!E48+'2.SZ.TÁBL. BEVÉTELEK'!C79+'2.SZ.TÁBL. BEVÉTELEK'!C89</f>
        <v>19567</v>
      </c>
      <c r="R3" s="17">
        <f t="shared" ref="R3:R10" si="1">+Q3/12</f>
        <v>1630.5833333333333</v>
      </c>
      <c r="S3" s="35">
        <v>1631</v>
      </c>
      <c r="T3" s="16"/>
      <c r="U3" s="15">
        <f t="shared" ref="U3:U12" si="2">+Q3-SUM(C3:M3)</f>
        <v>1626</v>
      </c>
    </row>
    <row r="4" spans="1:23" ht="12.75" x14ac:dyDescent="0.2">
      <c r="A4" s="533" t="s">
        <v>6</v>
      </c>
      <c r="B4" s="526">
        <v>4838</v>
      </c>
      <c r="C4" s="527">
        <f>+$S4</f>
        <v>403</v>
      </c>
      <c r="D4" s="528">
        <f t="shared" si="0"/>
        <v>403</v>
      </c>
      <c r="E4" s="528">
        <f t="shared" si="0"/>
        <v>403</v>
      </c>
      <c r="F4" s="528">
        <f t="shared" si="0"/>
        <v>403</v>
      </c>
      <c r="G4" s="528">
        <f t="shared" si="0"/>
        <v>403</v>
      </c>
      <c r="H4" s="528">
        <f t="shared" si="0"/>
        <v>403</v>
      </c>
      <c r="I4" s="528">
        <f t="shared" si="0"/>
        <v>403</v>
      </c>
      <c r="J4" s="528">
        <f t="shared" si="0"/>
        <v>403</v>
      </c>
      <c r="K4" s="528">
        <f t="shared" si="0"/>
        <v>403</v>
      </c>
      <c r="L4" s="528">
        <f t="shared" si="0"/>
        <v>403</v>
      </c>
      <c r="M4" s="528">
        <f t="shared" si="0"/>
        <v>403</v>
      </c>
      <c r="N4" s="529">
        <f>+U4</f>
        <v>405</v>
      </c>
      <c r="O4" s="526">
        <f>SUM(C4:N4)</f>
        <v>4838</v>
      </c>
      <c r="P4" s="531"/>
      <c r="Q4" s="15">
        <f>+'2.SZ.TÁBL. BEVÉTELEK'!E7+'2.SZ.TÁBL. BEVÉTELEK'!E15+'2.SZ.TÁBL. BEVÉTELEK'!E23+'2.SZ.TÁBL. BEVÉTELEK'!E33+'2.SZ.TÁBL. BEVÉTELEK'!E56+'2.SZ.TÁBL. BEVÉTELEK'!E66+'2.SZ.TÁBL. BEVÉTELEK'!E42+'2.SZ.TÁBL. BEVÉTELEK'!E49+'2.SZ.TÁBL. BEVÉTELEK'!C81+'2.SZ.TÁBL. BEVÉTELEK'!C90</f>
        <v>4838</v>
      </c>
      <c r="R4" s="17">
        <f t="shared" si="1"/>
        <v>403.16666666666669</v>
      </c>
      <c r="S4" s="35">
        <v>403</v>
      </c>
      <c r="T4" s="16"/>
      <c r="U4" s="15">
        <f t="shared" si="2"/>
        <v>405</v>
      </c>
    </row>
    <row r="5" spans="1:23" ht="12.75" x14ac:dyDescent="0.2">
      <c r="A5" s="533" t="s">
        <v>5</v>
      </c>
      <c r="B5" s="526">
        <v>5747</v>
      </c>
      <c r="C5" s="527">
        <f t="shared" ref="C5:C12" si="3">+$S5</f>
        <v>479</v>
      </c>
      <c r="D5" s="528">
        <f t="shared" si="0"/>
        <v>479</v>
      </c>
      <c r="E5" s="528">
        <f t="shared" si="0"/>
        <v>479</v>
      </c>
      <c r="F5" s="528">
        <f t="shared" si="0"/>
        <v>479</v>
      </c>
      <c r="G5" s="528">
        <f t="shared" si="0"/>
        <v>479</v>
      </c>
      <c r="H5" s="528">
        <f t="shared" si="0"/>
        <v>479</v>
      </c>
      <c r="I5" s="528">
        <f t="shared" si="0"/>
        <v>479</v>
      </c>
      <c r="J5" s="528">
        <f t="shared" si="0"/>
        <v>479</v>
      </c>
      <c r="K5" s="528">
        <f t="shared" si="0"/>
        <v>479</v>
      </c>
      <c r="L5" s="528">
        <f t="shared" si="0"/>
        <v>479</v>
      </c>
      <c r="M5" s="528">
        <f t="shared" si="0"/>
        <v>479</v>
      </c>
      <c r="N5" s="529">
        <f t="shared" ref="N5:N10" si="4">+U5</f>
        <v>478</v>
      </c>
      <c r="O5" s="526">
        <f t="shared" ref="O5:O10" si="5">SUM(C5:N5)</f>
        <v>5747</v>
      </c>
      <c r="Q5" s="15">
        <f>+'2.SZ.TÁBL. BEVÉTELEK'!E6+'2.SZ.TÁBL. BEVÉTELEK'!E32+'2.SZ.TÁBL. BEVÉTELEK'!E65+'2.SZ.TÁBL. BEVÉTELEK'!C80</f>
        <v>5747</v>
      </c>
      <c r="R5" s="17">
        <f t="shared" si="1"/>
        <v>478.91666666666669</v>
      </c>
      <c r="S5" s="35">
        <v>479</v>
      </c>
      <c r="T5" s="16"/>
      <c r="U5" s="15">
        <f>+Q5-SUM(C5:M5)</f>
        <v>478</v>
      </c>
    </row>
    <row r="6" spans="1:23" ht="12.75" x14ac:dyDescent="0.2">
      <c r="A6" s="533" t="s">
        <v>7</v>
      </c>
      <c r="B6" s="526">
        <v>4304</v>
      </c>
      <c r="C6" s="527">
        <f t="shared" si="3"/>
        <v>359</v>
      </c>
      <c r="D6" s="528">
        <f t="shared" si="0"/>
        <v>359</v>
      </c>
      <c r="E6" s="528">
        <f t="shared" si="0"/>
        <v>359</v>
      </c>
      <c r="F6" s="528">
        <f t="shared" si="0"/>
        <v>359</v>
      </c>
      <c r="G6" s="528">
        <f t="shared" si="0"/>
        <v>359</v>
      </c>
      <c r="H6" s="528">
        <f t="shared" si="0"/>
        <v>359</v>
      </c>
      <c r="I6" s="528">
        <f t="shared" si="0"/>
        <v>359</v>
      </c>
      <c r="J6" s="528">
        <f t="shared" si="0"/>
        <v>359</v>
      </c>
      <c r="K6" s="528">
        <f t="shared" si="0"/>
        <v>359</v>
      </c>
      <c r="L6" s="528">
        <f t="shared" si="0"/>
        <v>359</v>
      </c>
      <c r="M6" s="528">
        <f t="shared" si="0"/>
        <v>359</v>
      </c>
      <c r="N6" s="529">
        <f t="shared" si="4"/>
        <v>355</v>
      </c>
      <c r="O6" s="526">
        <f t="shared" si="5"/>
        <v>4304</v>
      </c>
      <c r="Q6" s="15">
        <f>+'2.SZ.TÁBL. BEVÉTELEK'!E8+'2.SZ.TÁBL. BEVÉTELEK'!E16+'2.SZ.TÁBL. BEVÉTELEK'!E24+'2.SZ.TÁBL. BEVÉTELEK'!E34+'2.SZ.TÁBL. BEVÉTELEK'!E57+'2.SZ.TÁBL. BEVÉTELEK'!E67+'2.SZ.TÁBL. BEVÉTELEK'!E50+'2.SZ.TÁBL. BEVÉTELEK'!C82+'2.SZ.TÁBL. BEVÉTELEK'!C91</f>
        <v>4304</v>
      </c>
      <c r="R6" s="17">
        <f t="shared" si="1"/>
        <v>358.66666666666669</v>
      </c>
      <c r="S6" s="35">
        <v>359</v>
      </c>
      <c r="T6" s="16"/>
      <c r="U6" s="15">
        <f t="shared" si="2"/>
        <v>355</v>
      </c>
    </row>
    <row r="7" spans="1:23" ht="12.75" x14ac:dyDescent="0.2">
      <c r="A7" s="533" t="s">
        <v>8</v>
      </c>
      <c r="B7" s="526">
        <v>19470</v>
      </c>
      <c r="C7" s="527">
        <f t="shared" si="3"/>
        <v>1622</v>
      </c>
      <c r="D7" s="528">
        <f t="shared" si="0"/>
        <v>1622</v>
      </c>
      <c r="E7" s="528">
        <f t="shared" si="0"/>
        <v>1622</v>
      </c>
      <c r="F7" s="528">
        <f t="shared" si="0"/>
        <v>1622</v>
      </c>
      <c r="G7" s="528">
        <f t="shared" si="0"/>
        <v>1622</v>
      </c>
      <c r="H7" s="528">
        <f t="shared" si="0"/>
        <v>1622</v>
      </c>
      <c r="I7" s="528">
        <f t="shared" si="0"/>
        <v>1622</v>
      </c>
      <c r="J7" s="528">
        <f t="shared" si="0"/>
        <v>1622</v>
      </c>
      <c r="K7" s="528">
        <f t="shared" si="0"/>
        <v>1622</v>
      </c>
      <c r="L7" s="528">
        <f t="shared" si="0"/>
        <v>1622</v>
      </c>
      <c r="M7" s="528">
        <f t="shared" si="0"/>
        <v>1622</v>
      </c>
      <c r="N7" s="529">
        <f t="shared" si="4"/>
        <v>1628</v>
      </c>
      <c r="O7" s="526">
        <f t="shared" si="5"/>
        <v>19470</v>
      </c>
      <c r="P7" s="531"/>
      <c r="Q7" s="15">
        <f>+'2.SZ.TÁBL. BEVÉTELEK'!E9+'2.SZ.TÁBL. BEVÉTELEK'!E17+'2.SZ.TÁBL. BEVÉTELEK'!E25+'2.SZ.TÁBL. BEVÉTELEK'!E35+'2.SZ.TÁBL. BEVÉTELEK'!E58+'2.SZ.TÁBL. BEVÉTELEK'!E43+'2.SZ.TÁBL. BEVÉTELEK'!C83</f>
        <v>19470</v>
      </c>
      <c r="R7" s="17">
        <f t="shared" si="1"/>
        <v>1622.5</v>
      </c>
      <c r="S7" s="35">
        <v>1622</v>
      </c>
      <c r="T7" s="16"/>
      <c r="U7" s="15">
        <f t="shared" si="2"/>
        <v>1628</v>
      </c>
    </row>
    <row r="8" spans="1:23" ht="12.75" x14ac:dyDescent="0.2">
      <c r="A8" s="533" t="s">
        <v>9</v>
      </c>
      <c r="B8" s="526">
        <v>11632</v>
      </c>
      <c r="C8" s="527">
        <f t="shared" si="3"/>
        <v>969</v>
      </c>
      <c r="D8" s="528">
        <f t="shared" si="0"/>
        <v>969</v>
      </c>
      <c r="E8" s="528">
        <f t="shared" si="0"/>
        <v>969</v>
      </c>
      <c r="F8" s="528">
        <f t="shared" si="0"/>
        <v>969</v>
      </c>
      <c r="G8" s="528">
        <f t="shared" si="0"/>
        <v>969</v>
      </c>
      <c r="H8" s="528">
        <f t="shared" si="0"/>
        <v>969</v>
      </c>
      <c r="I8" s="528">
        <f t="shared" si="0"/>
        <v>969</v>
      </c>
      <c r="J8" s="528">
        <f t="shared" si="0"/>
        <v>969</v>
      </c>
      <c r="K8" s="528">
        <f t="shared" si="0"/>
        <v>969</v>
      </c>
      <c r="L8" s="528">
        <f t="shared" si="0"/>
        <v>969</v>
      </c>
      <c r="M8" s="528">
        <f t="shared" si="0"/>
        <v>969</v>
      </c>
      <c r="N8" s="529">
        <f t="shared" si="4"/>
        <v>973</v>
      </c>
      <c r="O8" s="526">
        <f t="shared" si="5"/>
        <v>11632</v>
      </c>
      <c r="P8" s="531"/>
      <c r="Q8" s="15">
        <f>+'2.SZ.TÁBL. BEVÉTELEK'!E10+'2.SZ.TÁBL. BEVÉTELEK'!E26+'2.SZ.TÁBL. BEVÉTELEK'!E36+'2.SZ.TÁBL. BEVÉTELEK'!E59+'2.SZ.TÁBL. BEVÉTELEK'!E68+'2.SZ.TÁBL. BEVÉTELEK'!E44+'2.SZ.TÁBL. BEVÉTELEK'!C84+'2.SZ.TÁBL. BEVÉTELEK'!C92</f>
        <v>11632</v>
      </c>
      <c r="R8" s="17">
        <f t="shared" si="1"/>
        <v>969.33333333333337</v>
      </c>
      <c r="S8" s="35">
        <v>969</v>
      </c>
      <c r="T8" s="16"/>
      <c r="U8" s="15">
        <f t="shared" si="2"/>
        <v>973</v>
      </c>
    </row>
    <row r="9" spans="1:23" ht="12.75" x14ac:dyDescent="0.2">
      <c r="A9" s="534" t="s">
        <v>10</v>
      </c>
      <c r="B9" s="526">
        <v>7954</v>
      </c>
      <c r="C9" s="527">
        <f t="shared" si="3"/>
        <v>663</v>
      </c>
      <c r="D9" s="528">
        <f t="shared" si="0"/>
        <v>663</v>
      </c>
      <c r="E9" s="528">
        <f t="shared" si="0"/>
        <v>663</v>
      </c>
      <c r="F9" s="528">
        <f t="shared" si="0"/>
        <v>663</v>
      </c>
      <c r="G9" s="528">
        <f t="shared" si="0"/>
        <v>663</v>
      </c>
      <c r="H9" s="528">
        <f t="shared" si="0"/>
        <v>663</v>
      </c>
      <c r="I9" s="528">
        <f t="shared" si="0"/>
        <v>663</v>
      </c>
      <c r="J9" s="528">
        <f t="shared" si="0"/>
        <v>663</v>
      </c>
      <c r="K9" s="528">
        <f t="shared" si="0"/>
        <v>663</v>
      </c>
      <c r="L9" s="528">
        <f t="shared" si="0"/>
        <v>663</v>
      </c>
      <c r="M9" s="528">
        <f t="shared" si="0"/>
        <v>663</v>
      </c>
      <c r="N9" s="529">
        <f t="shared" si="4"/>
        <v>661</v>
      </c>
      <c r="O9" s="526">
        <f t="shared" si="5"/>
        <v>7954</v>
      </c>
      <c r="P9" s="531"/>
      <c r="Q9" s="15">
        <f>+'2.SZ.TÁBL. BEVÉTELEK'!E11+'2.SZ.TÁBL. BEVÉTELEK'!E18+'2.SZ.TÁBL. BEVÉTELEK'!E27+'2.SZ.TÁBL. BEVÉTELEK'!E37+'2.SZ.TÁBL. BEVÉTELEK'!E60+'2.SZ.TÁBL. BEVÉTELEK'!E69+'2.SZ.TÁBL. BEVÉTELEK'!E45+'2.SZ.TÁBL. BEVÉTELEK'!E51+'2.SZ.TÁBL. BEVÉTELEK'!C85+'2.SZ.TÁBL. BEVÉTELEK'!C93</f>
        <v>7954</v>
      </c>
      <c r="R9" s="17">
        <f t="shared" si="1"/>
        <v>662.83333333333337</v>
      </c>
      <c r="S9" s="35">
        <v>663</v>
      </c>
      <c r="T9" s="16"/>
      <c r="U9" s="15">
        <f t="shared" si="2"/>
        <v>661</v>
      </c>
    </row>
    <row r="10" spans="1:23" ht="13.5" thickBot="1" x14ac:dyDescent="0.25">
      <c r="A10" s="535" t="s">
        <v>235</v>
      </c>
      <c r="B10" s="526">
        <v>6646</v>
      </c>
      <c r="C10" s="779">
        <f t="shared" si="3"/>
        <v>554</v>
      </c>
      <c r="D10" s="776">
        <f t="shared" si="0"/>
        <v>554</v>
      </c>
      <c r="E10" s="776">
        <f t="shared" si="0"/>
        <v>554</v>
      </c>
      <c r="F10" s="776">
        <f t="shared" si="0"/>
        <v>554</v>
      </c>
      <c r="G10" s="776">
        <f t="shared" si="0"/>
        <v>554</v>
      </c>
      <c r="H10" s="776">
        <f t="shared" si="0"/>
        <v>554</v>
      </c>
      <c r="I10" s="776">
        <f t="shared" si="0"/>
        <v>554</v>
      </c>
      <c r="J10" s="776">
        <f t="shared" si="0"/>
        <v>554</v>
      </c>
      <c r="K10" s="776">
        <f t="shared" si="0"/>
        <v>554</v>
      </c>
      <c r="L10" s="776">
        <f t="shared" si="0"/>
        <v>554</v>
      </c>
      <c r="M10" s="776">
        <f t="shared" si="0"/>
        <v>554</v>
      </c>
      <c r="N10" s="780">
        <f t="shared" si="4"/>
        <v>552</v>
      </c>
      <c r="O10" s="778">
        <f t="shared" si="5"/>
        <v>6646</v>
      </c>
      <c r="P10" s="531"/>
      <c r="Q10" s="15">
        <f>+'2.SZ.TÁBL. BEVÉTELEK'!E19+'2.SZ.TÁBL. BEVÉTELEK'!E28+'2.SZ.TÁBL. BEVÉTELEK'!E38+'2.SZ.TÁBL. BEVÉTELEK'!E61+'2.SZ.TÁBL. BEVÉTELEK'!E70+'2.SZ.TÁBL. BEVÉTELEK'!E52+'2.SZ.TÁBL. BEVÉTELEK'!C86+'2.SZ.TÁBL. BEVÉTELEK'!C94</f>
        <v>6646</v>
      </c>
      <c r="R10" s="17">
        <f t="shared" si="1"/>
        <v>553.83333333333337</v>
      </c>
      <c r="S10" s="35">
        <v>554</v>
      </c>
      <c r="T10" s="16"/>
      <c r="U10" s="15">
        <f t="shared" si="2"/>
        <v>552</v>
      </c>
    </row>
    <row r="11" spans="1:23" ht="13.5" thickBot="1" x14ac:dyDescent="0.25">
      <c r="A11" s="536" t="s">
        <v>14</v>
      </c>
      <c r="B11" s="537">
        <f>SUM(B3:B10)</f>
        <v>80158</v>
      </c>
      <c r="C11" s="538">
        <f>SUM(C3:C10)</f>
        <v>6680</v>
      </c>
      <c r="D11" s="539">
        <f t="shared" ref="D11:N11" si="6">SUM(D3:D10)</f>
        <v>6680</v>
      </c>
      <c r="E11" s="539">
        <f t="shared" si="6"/>
        <v>6680</v>
      </c>
      <c r="F11" s="539">
        <f t="shared" si="6"/>
        <v>6680</v>
      </c>
      <c r="G11" s="539">
        <f t="shared" si="6"/>
        <v>6680</v>
      </c>
      <c r="H11" s="539">
        <f t="shared" si="6"/>
        <v>6680</v>
      </c>
      <c r="I11" s="539">
        <f t="shared" si="6"/>
        <v>6680</v>
      </c>
      <c r="J11" s="539">
        <f t="shared" si="6"/>
        <v>6680</v>
      </c>
      <c r="K11" s="539">
        <f t="shared" si="6"/>
        <v>6680</v>
      </c>
      <c r="L11" s="539">
        <f t="shared" si="6"/>
        <v>6680</v>
      </c>
      <c r="M11" s="539">
        <f t="shared" si="6"/>
        <v>6680</v>
      </c>
      <c r="N11" s="539">
        <f t="shared" si="6"/>
        <v>6678</v>
      </c>
      <c r="O11" s="537">
        <f>SUM(O3:O10)</f>
        <v>80158</v>
      </c>
      <c r="Q11" s="17"/>
      <c r="R11" s="17"/>
      <c r="S11" s="17"/>
      <c r="T11" s="17"/>
      <c r="U11" s="17"/>
    </row>
    <row r="12" spans="1:23" s="540" customFormat="1" ht="22.5" customHeight="1" thickBot="1" x14ac:dyDescent="0.25">
      <c r="A12" s="635" t="s">
        <v>260</v>
      </c>
      <c r="B12" s="766">
        <v>188185</v>
      </c>
      <c r="C12" s="775">
        <f t="shared" si="3"/>
        <v>16225</v>
      </c>
      <c r="D12" s="776">
        <f t="shared" si="0"/>
        <v>16225</v>
      </c>
      <c r="E12" s="776">
        <f t="shared" si="0"/>
        <v>16225</v>
      </c>
      <c r="F12" s="776">
        <f t="shared" si="0"/>
        <v>16225</v>
      </c>
      <c r="G12" s="776">
        <f t="shared" si="0"/>
        <v>16225</v>
      </c>
      <c r="H12" s="776">
        <f t="shared" si="0"/>
        <v>16225</v>
      </c>
      <c r="I12" s="776">
        <f t="shared" si="0"/>
        <v>16225</v>
      </c>
      <c r="J12" s="776">
        <f t="shared" si="0"/>
        <v>16225</v>
      </c>
      <c r="K12" s="776">
        <f t="shared" si="0"/>
        <v>16225</v>
      </c>
      <c r="L12" s="776">
        <f t="shared" si="0"/>
        <v>16225</v>
      </c>
      <c r="M12" s="776">
        <f t="shared" si="0"/>
        <v>16225</v>
      </c>
      <c r="N12" s="777">
        <f t="shared" ref="N12" si="7">+U12</f>
        <v>16223</v>
      </c>
      <c r="O12" s="746">
        <f t="shared" ref="O12" si="8">SUM(C12:N12)</f>
        <v>194698</v>
      </c>
      <c r="Q12" s="560">
        <f>+'2.SZ.TÁBL. BEVÉTELEK'!E72</f>
        <v>194698</v>
      </c>
      <c r="R12" s="561">
        <f>+Q12/12</f>
        <v>16224.833333333334</v>
      </c>
      <c r="S12" s="561">
        <v>16225</v>
      </c>
      <c r="T12" s="562"/>
      <c r="U12" s="37">
        <f t="shared" si="2"/>
        <v>16223</v>
      </c>
      <c r="V12" s="541"/>
    </row>
    <row r="13" spans="1:23" s="540" customFormat="1" ht="30" customHeight="1" thickBot="1" x14ac:dyDescent="0.25">
      <c r="A13" s="767" t="s">
        <v>379</v>
      </c>
      <c r="B13" s="766"/>
      <c r="C13" s="763"/>
      <c r="D13" s="764"/>
      <c r="E13" s="764"/>
      <c r="F13" s="764"/>
      <c r="G13" s="764"/>
      <c r="H13" s="764"/>
      <c r="I13" s="764"/>
      <c r="J13" s="764"/>
      <c r="K13" s="764"/>
      <c r="L13" s="764"/>
      <c r="M13" s="764"/>
      <c r="N13" s="765"/>
      <c r="O13" s="636"/>
      <c r="Q13" s="560"/>
      <c r="R13" s="561"/>
      <c r="S13" s="561"/>
      <c r="T13" s="562"/>
      <c r="U13" s="37"/>
      <c r="V13" s="541"/>
    </row>
    <row r="14" spans="1:23" ht="21" customHeight="1" thickBot="1" x14ac:dyDescent="0.25">
      <c r="A14" s="628" t="s">
        <v>261</v>
      </c>
      <c r="B14" s="627">
        <f t="shared" ref="B14:N14" si="9">SUM(B12)</f>
        <v>188185</v>
      </c>
      <c r="C14" s="629">
        <f t="shared" si="9"/>
        <v>16225</v>
      </c>
      <c r="D14" s="629">
        <f t="shared" si="9"/>
        <v>16225</v>
      </c>
      <c r="E14" s="629">
        <f t="shared" si="9"/>
        <v>16225</v>
      </c>
      <c r="F14" s="629">
        <f t="shared" si="9"/>
        <v>16225</v>
      </c>
      <c r="G14" s="629">
        <f t="shared" si="9"/>
        <v>16225</v>
      </c>
      <c r="H14" s="629">
        <f t="shared" si="9"/>
        <v>16225</v>
      </c>
      <c r="I14" s="629">
        <f t="shared" si="9"/>
        <v>16225</v>
      </c>
      <c r="J14" s="629">
        <f t="shared" si="9"/>
        <v>16225</v>
      </c>
      <c r="K14" s="629">
        <f t="shared" si="9"/>
        <v>16225</v>
      </c>
      <c r="L14" s="629">
        <f t="shared" si="9"/>
        <v>16225</v>
      </c>
      <c r="M14" s="629">
        <f t="shared" si="9"/>
        <v>16225</v>
      </c>
      <c r="N14" s="629">
        <f t="shared" si="9"/>
        <v>16223</v>
      </c>
      <c r="O14" s="627">
        <f>O12+O13</f>
        <v>194698</v>
      </c>
      <c r="Q14" s="541"/>
      <c r="R14" s="542"/>
      <c r="S14" s="540"/>
      <c r="T14" s="540"/>
      <c r="U14" s="543"/>
      <c r="V14" s="541"/>
      <c r="W14" s="540"/>
    </row>
    <row r="15" spans="1:23" ht="22.5" customHeight="1" thickBot="1" x14ac:dyDescent="0.25">
      <c r="A15" s="544" t="s">
        <v>262</v>
      </c>
      <c r="B15" s="627">
        <f>+B11+B14</f>
        <v>268343</v>
      </c>
      <c r="C15" s="781">
        <f>+C11+C14</f>
        <v>22905</v>
      </c>
      <c r="D15" s="629">
        <f t="shared" ref="D15:N15" si="10">+D11+D14</f>
        <v>22905</v>
      </c>
      <c r="E15" s="629">
        <f t="shared" si="10"/>
        <v>22905</v>
      </c>
      <c r="F15" s="629">
        <f t="shared" si="10"/>
        <v>22905</v>
      </c>
      <c r="G15" s="629">
        <f>+G11+G14+G13</f>
        <v>22905</v>
      </c>
      <c r="H15" s="629">
        <f t="shared" si="10"/>
        <v>22905</v>
      </c>
      <c r="I15" s="629">
        <f t="shared" si="10"/>
        <v>22905</v>
      </c>
      <c r="J15" s="629">
        <f t="shared" si="10"/>
        <v>22905</v>
      </c>
      <c r="K15" s="629">
        <f t="shared" si="10"/>
        <v>22905</v>
      </c>
      <c r="L15" s="629">
        <f t="shared" si="10"/>
        <v>22905</v>
      </c>
      <c r="M15" s="629">
        <f t="shared" si="10"/>
        <v>22905</v>
      </c>
      <c r="N15" s="782">
        <f t="shared" si="10"/>
        <v>22901</v>
      </c>
      <c r="O15" s="627">
        <f>+O11+O14</f>
        <v>274856</v>
      </c>
      <c r="Q15" s="541"/>
      <c r="R15" s="542"/>
      <c r="S15" s="540"/>
      <c r="T15" s="540"/>
      <c r="U15" s="543"/>
      <c r="V15" s="541"/>
      <c r="W15" s="540"/>
    </row>
    <row r="16" spans="1:23" ht="28.5" customHeight="1" thickBot="1" x14ac:dyDescent="0.25">
      <c r="A16" s="545"/>
      <c r="B16" s="546"/>
      <c r="C16" s="546"/>
      <c r="D16" s="546"/>
      <c r="E16" s="546"/>
      <c r="F16" s="546"/>
      <c r="G16" s="546"/>
      <c r="H16" s="546"/>
      <c r="I16" s="546"/>
      <c r="J16" s="546"/>
      <c r="K16" s="546"/>
      <c r="L16" s="546"/>
      <c r="M16" s="546"/>
      <c r="N16" s="546"/>
      <c r="O16" s="546"/>
      <c r="Q16" s="541"/>
      <c r="R16" s="542"/>
      <c r="S16" s="540"/>
      <c r="T16" s="540"/>
      <c r="U16" s="543"/>
      <c r="V16" s="541"/>
      <c r="W16" s="540"/>
    </row>
    <row r="17" spans="1:22" ht="37.5" customHeight="1" thickBot="1" x14ac:dyDescent="0.25">
      <c r="A17" s="620" t="s">
        <v>290</v>
      </c>
      <c r="B17" s="516" t="s">
        <v>394</v>
      </c>
      <c r="C17" s="517" t="s">
        <v>21</v>
      </c>
      <c r="D17" s="518" t="s">
        <v>22</v>
      </c>
      <c r="E17" s="518" t="s">
        <v>23</v>
      </c>
      <c r="F17" s="519" t="s">
        <v>24</v>
      </c>
      <c r="G17" s="518" t="s">
        <v>25</v>
      </c>
      <c r="H17" s="518" t="s">
        <v>26</v>
      </c>
      <c r="I17" s="518" t="s">
        <v>27</v>
      </c>
      <c r="J17" s="518" t="s">
        <v>28</v>
      </c>
      <c r="K17" s="518" t="s">
        <v>29</v>
      </c>
      <c r="L17" s="518" t="s">
        <v>30</v>
      </c>
      <c r="M17" s="518" t="s">
        <v>31</v>
      </c>
      <c r="N17" s="520" t="s">
        <v>32</v>
      </c>
      <c r="O17" s="516" t="s">
        <v>402</v>
      </c>
    </row>
    <row r="18" spans="1:22" ht="13.5" thickBot="1" x14ac:dyDescent="0.25">
      <c r="A18" s="619" t="s">
        <v>48</v>
      </c>
      <c r="B18" s="660">
        <v>7000</v>
      </c>
      <c r="C18" s="550">
        <v>583</v>
      </c>
      <c r="D18" s="551">
        <v>583</v>
      </c>
      <c r="E18" s="551">
        <v>583</v>
      </c>
      <c r="F18" s="551">
        <v>583</v>
      </c>
      <c r="G18" s="551">
        <v>583</v>
      </c>
      <c r="H18" s="551">
        <v>583</v>
      </c>
      <c r="I18" s="551">
        <v>583</v>
      </c>
      <c r="J18" s="551">
        <v>583</v>
      </c>
      <c r="K18" s="551">
        <v>583</v>
      </c>
      <c r="L18" s="551">
        <v>583</v>
      </c>
      <c r="M18" s="551">
        <v>583</v>
      </c>
      <c r="N18" s="552">
        <f>+U18</f>
        <v>587</v>
      </c>
      <c r="O18" s="549">
        <f t="shared" ref="O18" si="11">SUM(B18)</f>
        <v>7000</v>
      </c>
      <c r="Q18" s="563">
        <v>7000</v>
      </c>
      <c r="R18" s="17">
        <f>+Q18/12</f>
        <v>583.33333333333337</v>
      </c>
      <c r="S18" s="15">
        <v>583</v>
      </c>
      <c r="T18" s="15"/>
      <c r="U18" s="15">
        <f>+Q18-SUM(C18:M18)</f>
        <v>587</v>
      </c>
    </row>
    <row r="19" spans="1:22" ht="12.75" x14ac:dyDescent="0.2">
      <c r="A19" s="739" t="s">
        <v>4</v>
      </c>
      <c r="B19" s="744"/>
      <c r="C19" s="740"/>
      <c r="D19" s="741"/>
      <c r="E19" s="741"/>
      <c r="F19" s="741">
        <v>6323</v>
      </c>
      <c r="G19" s="741"/>
      <c r="H19" s="741"/>
      <c r="I19" s="741"/>
      <c r="J19" s="741"/>
      <c r="K19" s="741"/>
      <c r="L19" s="741"/>
      <c r="M19" s="741"/>
      <c r="N19" s="742"/>
      <c r="O19" s="743">
        <f>SUM(C19:N19)</f>
        <v>6323</v>
      </c>
      <c r="Q19" s="563"/>
      <c r="R19" s="17"/>
      <c r="S19" s="15"/>
      <c r="T19" s="15"/>
      <c r="U19" s="15"/>
    </row>
    <row r="20" spans="1:22" ht="12.75" x14ac:dyDescent="0.2">
      <c r="A20" s="739" t="s">
        <v>5</v>
      </c>
      <c r="B20" s="745"/>
      <c r="C20" s="740"/>
      <c r="D20" s="741"/>
      <c r="E20" s="741"/>
      <c r="F20" s="741"/>
      <c r="G20" s="741"/>
      <c r="H20" s="741"/>
      <c r="I20" s="741"/>
      <c r="J20" s="741"/>
      <c r="K20" s="741"/>
      <c r="L20" s="741"/>
      <c r="M20" s="741"/>
      <c r="N20" s="742"/>
      <c r="O20" s="743">
        <f t="shared" ref="O20:O29" si="12">SUM(C20:N20)</f>
        <v>0</v>
      </c>
      <c r="Q20" s="563"/>
      <c r="R20" s="17"/>
      <c r="S20" s="15"/>
      <c r="T20" s="15"/>
      <c r="U20" s="15"/>
    </row>
    <row r="21" spans="1:22" ht="12.75" x14ac:dyDescent="0.2">
      <c r="A21" s="739" t="s">
        <v>6</v>
      </c>
      <c r="B21" s="745"/>
      <c r="C21" s="740"/>
      <c r="D21" s="741"/>
      <c r="E21" s="741"/>
      <c r="F21" s="741">
        <v>1284</v>
      </c>
      <c r="G21" s="741"/>
      <c r="H21" s="741"/>
      <c r="I21" s="741"/>
      <c r="J21" s="741"/>
      <c r="K21" s="741"/>
      <c r="L21" s="741"/>
      <c r="M21" s="741"/>
      <c r="N21" s="742"/>
      <c r="O21" s="743">
        <f t="shared" si="12"/>
        <v>1284</v>
      </c>
      <c r="Q21" s="563"/>
      <c r="R21" s="17"/>
      <c r="S21" s="15"/>
      <c r="T21" s="15"/>
      <c r="U21" s="15"/>
    </row>
    <row r="22" spans="1:22" ht="12.75" x14ac:dyDescent="0.2">
      <c r="A22" s="739" t="s">
        <v>7</v>
      </c>
      <c r="B22" s="745"/>
      <c r="C22" s="740"/>
      <c r="D22" s="741"/>
      <c r="E22" s="741"/>
      <c r="F22" s="741">
        <v>1146</v>
      </c>
      <c r="G22" s="741"/>
      <c r="H22" s="741"/>
      <c r="I22" s="741"/>
      <c r="J22" s="741"/>
      <c r="K22" s="741"/>
      <c r="L22" s="741"/>
      <c r="M22" s="741"/>
      <c r="N22" s="742"/>
      <c r="O22" s="743">
        <f t="shared" si="12"/>
        <v>1146</v>
      </c>
      <c r="Q22" s="563"/>
      <c r="R22" s="17"/>
      <c r="S22" s="15"/>
      <c r="T22" s="15"/>
      <c r="U22" s="15"/>
    </row>
    <row r="23" spans="1:22" ht="12.75" x14ac:dyDescent="0.2">
      <c r="A23" s="739" t="s">
        <v>8</v>
      </c>
      <c r="B23" s="745"/>
      <c r="C23" s="740"/>
      <c r="D23" s="741"/>
      <c r="E23" s="741"/>
      <c r="F23" s="741">
        <v>6462</v>
      </c>
      <c r="G23" s="741"/>
      <c r="H23" s="741"/>
      <c r="I23" s="741"/>
      <c r="J23" s="741"/>
      <c r="K23" s="741"/>
      <c r="L23" s="741"/>
      <c r="M23" s="741"/>
      <c r="N23" s="742"/>
      <c r="O23" s="743">
        <f t="shared" si="12"/>
        <v>6462</v>
      </c>
      <c r="Q23" s="563"/>
      <c r="R23" s="17"/>
      <c r="S23" s="15"/>
      <c r="T23" s="15"/>
      <c r="U23" s="15"/>
    </row>
    <row r="24" spans="1:22" ht="12.75" x14ac:dyDescent="0.2">
      <c r="A24" s="739" t="s">
        <v>9</v>
      </c>
      <c r="B24" s="745"/>
      <c r="C24" s="740"/>
      <c r="D24" s="741"/>
      <c r="E24" s="741"/>
      <c r="F24" s="741">
        <v>3422</v>
      </c>
      <c r="G24" s="741"/>
      <c r="H24" s="741"/>
      <c r="I24" s="741"/>
      <c r="J24" s="741"/>
      <c r="K24" s="741"/>
      <c r="L24" s="741"/>
      <c r="M24" s="741"/>
      <c r="N24" s="742"/>
      <c r="O24" s="743">
        <f t="shared" si="12"/>
        <v>3422</v>
      </c>
      <c r="Q24" s="563"/>
      <c r="R24" s="17"/>
      <c r="S24" s="15"/>
      <c r="T24" s="15"/>
      <c r="U24" s="15"/>
    </row>
    <row r="25" spans="1:22" ht="12.75" x14ac:dyDescent="0.2">
      <c r="A25" s="739" t="s">
        <v>10</v>
      </c>
      <c r="B25" s="745"/>
      <c r="C25" s="740"/>
      <c r="D25" s="741"/>
      <c r="E25" s="741"/>
      <c r="F25" s="741">
        <v>2124</v>
      </c>
      <c r="G25" s="741"/>
      <c r="H25" s="741"/>
      <c r="I25" s="741"/>
      <c r="J25" s="741"/>
      <c r="K25" s="741"/>
      <c r="L25" s="741"/>
      <c r="M25" s="741"/>
      <c r="N25" s="742"/>
      <c r="O25" s="743">
        <f t="shared" si="12"/>
        <v>2124</v>
      </c>
      <c r="Q25" s="563"/>
      <c r="R25" s="17"/>
      <c r="S25" s="15"/>
      <c r="T25" s="15"/>
      <c r="U25" s="15"/>
    </row>
    <row r="26" spans="1:22" ht="13.5" thickBot="1" x14ac:dyDescent="0.25">
      <c r="A26" s="739" t="s">
        <v>235</v>
      </c>
      <c r="B26" s="746"/>
      <c r="C26" s="740"/>
      <c r="D26" s="741"/>
      <c r="E26" s="741"/>
      <c r="F26" s="741">
        <v>1789</v>
      </c>
      <c r="G26" s="741"/>
      <c r="H26" s="741"/>
      <c r="I26" s="741"/>
      <c r="J26" s="741"/>
      <c r="K26" s="741"/>
      <c r="L26" s="741"/>
      <c r="M26" s="741"/>
      <c r="N26" s="742"/>
      <c r="O26" s="743">
        <f t="shared" si="12"/>
        <v>1789</v>
      </c>
      <c r="Q26" s="563"/>
      <c r="R26" s="17"/>
      <c r="S26" s="15"/>
      <c r="T26" s="15"/>
      <c r="U26" s="15"/>
    </row>
    <row r="27" spans="1:22" s="751" customFormat="1" ht="13.5" thickBot="1" x14ac:dyDescent="0.25">
      <c r="A27" s="747" t="s">
        <v>395</v>
      </c>
      <c r="B27" s="748"/>
      <c r="C27" s="538"/>
      <c r="D27" s="749"/>
      <c r="E27" s="749"/>
      <c r="F27" s="749">
        <f>SUM(F19:F26)</f>
        <v>22550</v>
      </c>
      <c r="G27" s="749">
        <f>SUM(G19:G26)</f>
        <v>0</v>
      </c>
      <c r="H27" s="749"/>
      <c r="I27" s="749"/>
      <c r="J27" s="749"/>
      <c r="K27" s="749"/>
      <c r="L27" s="749"/>
      <c r="M27" s="749"/>
      <c r="N27" s="750"/>
      <c r="O27" s="537">
        <f t="shared" si="12"/>
        <v>22550</v>
      </c>
      <c r="Q27" s="752"/>
      <c r="R27" s="753"/>
      <c r="S27" s="754"/>
      <c r="T27" s="754"/>
      <c r="U27" s="754"/>
    </row>
    <row r="28" spans="1:22" s="751" customFormat="1" ht="12.75" x14ac:dyDescent="0.2">
      <c r="A28" s="755"/>
      <c r="B28" s="760"/>
      <c r="C28" s="756"/>
      <c r="D28" s="757"/>
      <c r="E28" s="757"/>
      <c r="F28" s="757"/>
      <c r="G28" s="757"/>
      <c r="H28" s="757"/>
      <c r="I28" s="757"/>
      <c r="J28" s="757"/>
      <c r="K28" s="757"/>
      <c r="L28" s="757"/>
      <c r="M28" s="757"/>
      <c r="N28" s="758"/>
      <c r="O28" s="759">
        <f t="shared" si="12"/>
        <v>0</v>
      </c>
      <c r="Q28" s="752"/>
      <c r="R28" s="753"/>
      <c r="S28" s="754"/>
      <c r="T28" s="754"/>
      <c r="U28" s="754"/>
    </row>
    <row r="29" spans="1:22" s="751" customFormat="1" ht="24" x14ac:dyDescent="0.2">
      <c r="A29" s="783" t="s">
        <v>396</v>
      </c>
      <c r="B29" s="761"/>
      <c r="C29" s="756"/>
      <c r="D29" s="757"/>
      <c r="E29" s="757"/>
      <c r="F29" s="757">
        <v>1396</v>
      </c>
      <c r="G29" s="757"/>
      <c r="H29" s="757"/>
      <c r="I29" s="757"/>
      <c r="J29" s="757"/>
      <c r="K29" s="757"/>
      <c r="L29" s="757"/>
      <c r="M29" s="757"/>
      <c r="N29" s="758"/>
      <c r="O29" s="759">
        <f t="shared" si="12"/>
        <v>1396</v>
      </c>
      <c r="Q29" s="752"/>
      <c r="R29" s="753"/>
      <c r="S29" s="754"/>
      <c r="T29" s="754"/>
      <c r="U29" s="754"/>
    </row>
    <row r="30" spans="1:22" s="751" customFormat="1" ht="13.5" thickBot="1" x14ac:dyDescent="0.25">
      <c r="A30" s="755"/>
      <c r="B30" s="762"/>
      <c r="C30" s="756"/>
      <c r="D30" s="757"/>
      <c r="E30" s="757"/>
      <c r="F30" s="757"/>
      <c r="G30" s="757"/>
      <c r="H30" s="757"/>
      <c r="I30" s="757"/>
      <c r="J30" s="757"/>
      <c r="K30" s="757"/>
      <c r="L30" s="757"/>
      <c r="M30" s="757"/>
      <c r="N30" s="758"/>
      <c r="O30" s="759"/>
      <c r="Q30" s="752"/>
      <c r="R30" s="753"/>
      <c r="S30" s="754"/>
      <c r="T30" s="754"/>
      <c r="U30" s="754"/>
    </row>
    <row r="31" spans="1:22" ht="24.75" thickBot="1" x14ac:dyDescent="0.25">
      <c r="A31" s="637" t="s">
        <v>314</v>
      </c>
      <c r="B31" s="660"/>
      <c r="C31" s="639"/>
      <c r="D31" s="640"/>
      <c r="E31" s="640"/>
      <c r="F31" s="640"/>
      <c r="G31" s="640"/>
      <c r="H31" s="640"/>
      <c r="I31" s="640"/>
      <c r="J31" s="640"/>
      <c r="K31" s="640"/>
      <c r="L31" s="640"/>
      <c r="M31" s="640"/>
      <c r="N31" s="641"/>
      <c r="O31" s="638"/>
      <c r="Q31" s="547"/>
      <c r="R31" s="531"/>
      <c r="S31" s="531"/>
      <c r="T31" s="531"/>
      <c r="U31" s="531"/>
      <c r="V31" s="531"/>
    </row>
    <row r="32" spans="1:22" ht="12.75" thickBot="1" x14ac:dyDescent="0.25">
      <c r="A32" s="536" t="s">
        <v>14</v>
      </c>
      <c r="B32" s="537">
        <f>SUM(B18)</f>
        <v>7000</v>
      </c>
      <c r="C32" s="538">
        <f t="shared" ref="C32:E32" si="13">+C18+C27+C29</f>
        <v>583</v>
      </c>
      <c r="D32" s="539">
        <f t="shared" si="13"/>
        <v>583</v>
      </c>
      <c r="E32" s="539">
        <f t="shared" si="13"/>
        <v>583</v>
      </c>
      <c r="F32" s="539">
        <f>+F18+F27+F29</f>
        <v>24529</v>
      </c>
      <c r="G32" s="539">
        <f>+G18+G27+G29</f>
        <v>583</v>
      </c>
      <c r="H32" s="539">
        <f t="shared" ref="H32:N32" si="14">+H18+H27+H29</f>
        <v>583</v>
      </c>
      <c r="I32" s="539">
        <f t="shared" si="14"/>
        <v>583</v>
      </c>
      <c r="J32" s="539">
        <f t="shared" si="14"/>
        <v>583</v>
      </c>
      <c r="K32" s="539">
        <f t="shared" si="14"/>
        <v>583</v>
      </c>
      <c r="L32" s="539">
        <f t="shared" si="14"/>
        <v>583</v>
      </c>
      <c r="M32" s="539">
        <f t="shared" si="14"/>
        <v>583</v>
      </c>
      <c r="N32" s="784">
        <f t="shared" si="14"/>
        <v>587</v>
      </c>
      <c r="O32" s="537">
        <f>+O18+O27+O29</f>
        <v>30946</v>
      </c>
    </row>
    <row r="100" spans="1:5" x14ac:dyDescent="0.2">
      <c r="A100" s="548"/>
      <c r="B100" s="548"/>
      <c r="C100" s="548"/>
      <c r="D100" s="548"/>
      <c r="E100" s="548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89" orientation="landscape" r:id="rId1"/>
  <headerFooter alignWithMargins="0">
    <oddHeader>&amp;L&amp;"Times New Roman,Félkövér"&amp;13Szent László Völgye TKT&amp;C&amp;"Times New Roman,Félkövér"&amp;16 2024.ÉVI II. KÖLTSÉGVETÉS MÓDOSÍTÁS&amp;R5.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0"/>
  <sheetViews>
    <sheetView showWhiteSpace="0" topLeftCell="A10" zoomScaleNormal="100" workbookViewId="0">
      <selection activeCell="H21" sqref="H21"/>
    </sheetView>
  </sheetViews>
  <sheetFormatPr defaultColWidth="9.140625" defaultRowHeight="15" x14ac:dyDescent="0.25"/>
  <cols>
    <col min="1" max="1" width="32.42578125" style="22" customWidth="1"/>
    <col min="2" max="2" width="9.7109375" style="417" customWidth="1"/>
    <col min="3" max="10" width="8" style="417" bestFit="1" customWidth="1"/>
    <col min="11" max="11" width="7.85546875" style="417" customWidth="1"/>
    <col min="12" max="12" width="8" style="417" bestFit="1" customWidth="1"/>
    <col min="13" max="13" width="8.7109375" style="417" customWidth="1"/>
    <col min="14" max="14" width="8.85546875" style="418" bestFit="1" customWidth="1"/>
    <col min="15" max="15" width="9.7109375" style="417" customWidth="1"/>
    <col min="16" max="16" width="11.5703125" style="22" bestFit="1" customWidth="1"/>
    <col min="17" max="16384" width="9.140625" style="22"/>
  </cols>
  <sheetData>
    <row r="1" spans="1:17" ht="24.75" customHeight="1" x14ac:dyDescent="0.25">
      <c r="A1" s="395" t="s">
        <v>119</v>
      </c>
      <c r="B1" s="388" t="s">
        <v>306</v>
      </c>
      <c r="C1" s="408" t="s">
        <v>34</v>
      </c>
      <c r="D1" s="387" t="s">
        <v>35</v>
      </c>
      <c r="E1" s="387" t="s">
        <v>36</v>
      </c>
      <c r="F1" s="387" t="s">
        <v>37</v>
      </c>
      <c r="G1" s="387" t="s">
        <v>38</v>
      </c>
      <c r="H1" s="387" t="s">
        <v>39</v>
      </c>
      <c r="I1" s="387" t="s">
        <v>40</v>
      </c>
      <c r="J1" s="387" t="s">
        <v>263</v>
      </c>
      <c r="K1" s="387" t="s">
        <v>41</v>
      </c>
      <c r="L1" s="387" t="s">
        <v>42</v>
      </c>
      <c r="M1" s="387" t="s">
        <v>43</v>
      </c>
      <c r="N1" s="412" t="s">
        <v>44</v>
      </c>
      <c r="O1" s="389" t="s">
        <v>264</v>
      </c>
    </row>
    <row r="2" spans="1:17" ht="23.25" customHeight="1" x14ac:dyDescent="0.25">
      <c r="A2" s="396" t="s">
        <v>20</v>
      </c>
      <c r="B2" s="411"/>
      <c r="C2" s="409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413"/>
      <c r="O2" s="415"/>
    </row>
    <row r="3" spans="1:17" ht="15" customHeight="1" x14ac:dyDescent="0.25">
      <c r="A3" s="397" t="s">
        <v>270</v>
      </c>
      <c r="B3" s="423">
        <f>+'1.SZ.TÁBL. TÁRSULÁS KON. MÉRLEG'!D2</f>
        <v>274856</v>
      </c>
      <c r="C3" s="424">
        <v>22905</v>
      </c>
      <c r="D3" s="424">
        <v>22905</v>
      </c>
      <c r="E3" s="424">
        <v>22905</v>
      </c>
      <c r="F3" s="424">
        <v>22905</v>
      </c>
      <c r="G3" s="424">
        <v>22905</v>
      </c>
      <c r="H3" s="424">
        <v>22905</v>
      </c>
      <c r="I3" s="424">
        <v>22905</v>
      </c>
      <c r="J3" s="424">
        <v>22905</v>
      </c>
      <c r="K3" s="424">
        <v>22905</v>
      </c>
      <c r="L3" s="424">
        <v>22905</v>
      </c>
      <c r="M3" s="424">
        <v>22905</v>
      </c>
      <c r="N3" s="424">
        <v>22901</v>
      </c>
      <c r="O3" s="425">
        <f>SUM(C3:N3)</f>
        <v>274856</v>
      </c>
      <c r="P3" s="23"/>
    </row>
    <row r="4" spans="1:17" ht="15" customHeight="1" x14ac:dyDescent="0.25">
      <c r="A4" s="397" t="s">
        <v>74</v>
      </c>
      <c r="B4" s="423">
        <f>+'1.SZ.TÁBL. TÁRSULÁS KON. MÉRLEG'!D3</f>
        <v>25390</v>
      </c>
      <c r="C4" s="424">
        <v>2097</v>
      </c>
      <c r="D4" s="424">
        <v>2097</v>
      </c>
      <c r="E4" s="424">
        <v>2097</v>
      </c>
      <c r="F4" s="424">
        <v>2097</v>
      </c>
      <c r="G4" s="424">
        <v>2097</v>
      </c>
      <c r="H4" s="424">
        <f>2097+225</f>
        <v>2322</v>
      </c>
      <c r="I4" s="424">
        <v>2097</v>
      </c>
      <c r="J4" s="424">
        <v>2097</v>
      </c>
      <c r="K4" s="424">
        <v>2097</v>
      </c>
      <c r="L4" s="424">
        <v>2097</v>
      </c>
      <c r="M4" s="424">
        <v>2097</v>
      </c>
      <c r="N4" s="424">
        <v>2098</v>
      </c>
      <c r="O4" s="425">
        <f t="shared" ref="O4:O5" si="0">SUM(C4:N4)</f>
        <v>25390</v>
      </c>
    </row>
    <row r="5" spans="1:17" ht="15" customHeight="1" x14ac:dyDescent="0.25">
      <c r="A5" s="398" t="s">
        <v>348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1"/>
      <c r="O5" s="432">
        <f t="shared" si="0"/>
        <v>0</v>
      </c>
    </row>
    <row r="6" spans="1:17" ht="15" customHeight="1" x14ac:dyDescent="0.25">
      <c r="A6" s="399" t="s">
        <v>353</v>
      </c>
      <c r="B6" s="433">
        <f>+SUM(B3:B5)</f>
        <v>300246</v>
      </c>
      <c r="C6" s="434">
        <f t="shared" ref="C6:O6" si="1">+SUM(C3:C5)</f>
        <v>25002</v>
      </c>
      <c r="D6" s="435">
        <f t="shared" si="1"/>
        <v>25002</v>
      </c>
      <c r="E6" s="435">
        <f t="shared" si="1"/>
        <v>25002</v>
      </c>
      <c r="F6" s="435">
        <f t="shared" si="1"/>
        <v>25002</v>
      </c>
      <c r="G6" s="435">
        <f t="shared" si="1"/>
        <v>25002</v>
      </c>
      <c r="H6" s="435">
        <f t="shared" si="1"/>
        <v>25227</v>
      </c>
      <c r="I6" s="435">
        <f t="shared" si="1"/>
        <v>25002</v>
      </c>
      <c r="J6" s="435">
        <f t="shared" si="1"/>
        <v>25002</v>
      </c>
      <c r="K6" s="435">
        <f t="shared" si="1"/>
        <v>25002</v>
      </c>
      <c r="L6" s="435">
        <f t="shared" si="1"/>
        <v>25002</v>
      </c>
      <c r="M6" s="435">
        <f t="shared" si="1"/>
        <v>25002</v>
      </c>
      <c r="N6" s="436">
        <f t="shared" si="1"/>
        <v>24999</v>
      </c>
      <c r="O6" s="437">
        <f t="shared" si="1"/>
        <v>300246</v>
      </c>
    </row>
    <row r="7" spans="1:17" s="38" customFormat="1" ht="15" customHeight="1" x14ac:dyDescent="0.2">
      <c r="A7" s="400" t="s">
        <v>269</v>
      </c>
      <c r="B7" s="438">
        <f>+'[5]1.SZ.TÁBL. TÁRSULÁS KON. MÉRLEG'!C11</f>
        <v>0</v>
      </c>
      <c r="C7" s="439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1"/>
      <c r="O7" s="442">
        <f>SUM(C7:N7)</f>
        <v>0</v>
      </c>
    </row>
    <row r="8" spans="1:17" ht="15" customHeight="1" x14ac:dyDescent="0.25">
      <c r="A8" s="397" t="s">
        <v>75</v>
      </c>
      <c r="B8" s="423"/>
      <c r="C8" s="424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7"/>
      <c r="O8" s="443">
        <f t="shared" ref="O8:O9" si="2">SUM(C8:N8)</f>
        <v>0</v>
      </c>
      <c r="P8" s="23"/>
    </row>
    <row r="9" spans="1:17" ht="25.9" customHeight="1" x14ac:dyDescent="0.25">
      <c r="A9" s="398" t="s">
        <v>359</v>
      </c>
      <c r="B9" s="428">
        <f>+'1.1.SZ.TÁBL. BEV - KIAD'!K27</f>
        <v>770</v>
      </c>
      <c r="C9" s="429"/>
      <c r="D9" s="430"/>
      <c r="E9" s="430">
        <v>770</v>
      </c>
      <c r="F9" s="430"/>
      <c r="G9" s="430"/>
      <c r="H9" s="430"/>
      <c r="I9" s="430"/>
      <c r="J9" s="430"/>
      <c r="K9" s="430"/>
      <c r="L9" s="430"/>
      <c r="M9" s="430"/>
      <c r="N9" s="431"/>
      <c r="O9" s="444">
        <f t="shared" si="2"/>
        <v>770</v>
      </c>
      <c r="P9" s="23"/>
      <c r="Q9" s="23"/>
    </row>
    <row r="10" spans="1:17" ht="15" customHeight="1" x14ac:dyDescent="0.25">
      <c r="A10" s="399" t="s">
        <v>271</v>
      </c>
      <c r="B10" s="433">
        <f>+SUM(B7:B9)</f>
        <v>770</v>
      </c>
      <c r="C10" s="434">
        <f t="shared" ref="C10:N10" si="3">+SUM(C7:C9)</f>
        <v>0</v>
      </c>
      <c r="D10" s="435">
        <f t="shared" si="3"/>
        <v>0</v>
      </c>
      <c r="E10" s="435">
        <f t="shared" si="3"/>
        <v>770</v>
      </c>
      <c r="F10" s="435">
        <f t="shared" si="3"/>
        <v>0</v>
      </c>
      <c r="G10" s="435">
        <f t="shared" si="3"/>
        <v>0</v>
      </c>
      <c r="H10" s="435">
        <f t="shared" si="3"/>
        <v>0</v>
      </c>
      <c r="I10" s="435">
        <f t="shared" si="3"/>
        <v>0</v>
      </c>
      <c r="J10" s="435">
        <f t="shared" si="3"/>
        <v>0</v>
      </c>
      <c r="K10" s="435">
        <f t="shared" si="3"/>
        <v>0</v>
      </c>
      <c r="L10" s="435">
        <f t="shared" si="3"/>
        <v>0</v>
      </c>
      <c r="M10" s="435">
        <f t="shared" si="3"/>
        <v>0</v>
      </c>
      <c r="N10" s="436">
        <f t="shared" si="3"/>
        <v>0</v>
      </c>
      <c r="O10" s="437">
        <f>+SUM(O7:O9)</f>
        <v>770</v>
      </c>
      <c r="Q10" s="23"/>
    </row>
    <row r="11" spans="1:17" ht="24" customHeight="1" x14ac:dyDescent="0.25">
      <c r="A11" s="400" t="s">
        <v>265</v>
      </c>
      <c r="B11" s="438"/>
      <c r="C11" s="439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1"/>
      <c r="O11" s="442"/>
      <c r="P11" s="23"/>
      <c r="Q11" s="23"/>
    </row>
    <row r="12" spans="1:17" ht="15" customHeight="1" x14ac:dyDescent="0.25">
      <c r="A12" s="397" t="s">
        <v>79</v>
      </c>
      <c r="B12" s="423">
        <f>+'1.SZ.TÁBL. TÁRSULÁS KON. MÉRLEG'!D5</f>
        <v>68783</v>
      </c>
      <c r="C12" s="424"/>
      <c r="D12" s="426"/>
      <c r="E12" s="426"/>
      <c r="F12" s="426">
        <v>68783</v>
      </c>
      <c r="G12" s="426"/>
      <c r="H12" s="426"/>
      <c r="I12" s="426"/>
      <c r="J12" s="426"/>
      <c r="K12" s="426"/>
      <c r="L12" s="426"/>
      <c r="M12" s="426"/>
      <c r="N12" s="427"/>
      <c r="O12" s="443">
        <f>SUM(C12:N12)</f>
        <v>68783</v>
      </c>
      <c r="P12" s="23"/>
    </row>
    <row r="13" spans="1:17" ht="15" customHeight="1" x14ac:dyDescent="0.25">
      <c r="A13" s="398"/>
      <c r="B13" s="428"/>
      <c r="C13" s="429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1"/>
      <c r="O13" s="444"/>
      <c r="P13" s="23"/>
    </row>
    <row r="14" spans="1:17" ht="15" customHeight="1" x14ac:dyDescent="0.25">
      <c r="A14" s="124" t="s">
        <v>79</v>
      </c>
      <c r="B14" s="433">
        <f t="shared" ref="B14:O14" si="4">+B13+B12</f>
        <v>68783</v>
      </c>
      <c r="C14" s="434">
        <f t="shared" si="4"/>
        <v>0</v>
      </c>
      <c r="D14" s="435">
        <f t="shared" si="4"/>
        <v>0</v>
      </c>
      <c r="E14" s="435">
        <f t="shared" si="4"/>
        <v>0</v>
      </c>
      <c r="F14" s="435">
        <f t="shared" si="4"/>
        <v>68783</v>
      </c>
      <c r="G14" s="435">
        <f t="shared" si="4"/>
        <v>0</v>
      </c>
      <c r="H14" s="435">
        <f t="shared" si="4"/>
        <v>0</v>
      </c>
      <c r="I14" s="435">
        <f t="shared" si="4"/>
        <v>0</v>
      </c>
      <c r="J14" s="435">
        <f t="shared" si="4"/>
        <v>0</v>
      </c>
      <c r="K14" s="435">
        <f t="shared" si="4"/>
        <v>0</v>
      </c>
      <c r="L14" s="435">
        <f t="shared" si="4"/>
        <v>0</v>
      </c>
      <c r="M14" s="435">
        <f t="shared" si="4"/>
        <v>0</v>
      </c>
      <c r="N14" s="436">
        <f t="shared" si="4"/>
        <v>0</v>
      </c>
      <c r="O14" s="437">
        <f t="shared" si="4"/>
        <v>68783</v>
      </c>
    </row>
    <row r="15" spans="1:17" s="38" customFormat="1" ht="15" customHeight="1" x14ac:dyDescent="0.2">
      <c r="A15" s="124" t="s">
        <v>266</v>
      </c>
      <c r="B15" s="433">
        <f t="shared" ref="B15:O15" si="5">+B14</f>
        <v>68783</v>
      </c>
      <c r="C15" s="434">
        <f t="shared" si="5"/>
        <v>0</v>
      </c>
      <c r="D15" s="435">
        <f t="shared" si="5"/>
        <v>0</v>
      </c>
      <c r="E15" s="435">
        <f t="shared" si="5"/>
        <v>0</v>
      </c>
      <c r="F15" s="435">
        <f t="shared" si="5"/>
        <v>68783</v>
      </c>
      <c r="G15" s="435">
        <f t="shared" si="5"/>
        <v>0</v>
      </c>
      <c r="H15" s="435">
        <f t="shared" si="5"/>
        <v>0</v>
      </c>
      <c r="I15" s="435">
        <f t="shared" si="5"/>
        <v>0</v>
      </c>
      <c r="J15" s="435">
        <f t="shared" si="5"/>
        <v>0</v>
      </c>
      <c r="K15" s="435">
        <f t="shared" si="5"/>
        <v>0</v>
      </c>
      <c r="L15" s="435">
        <f t="shared" si="5"/>
        <v>0</v>
      </c>
      <c r="M15" s="435">
        <f t="shared" si="5"/>
        <v>0</v>
      </c>
      <c r="N15" s="436">
        <f t="shared" si="5"/>
        <v>0</v>
      </c>
      <c r="O15" s="437">
        <f t="shared" si="5"/>
        <v>68783</v>
      </c>
    </row>
    <row r="16" spans="1:17" ht="16.5" customHeight="1" x14ac:dyDescent="0.25">
      <c r="A16" s="401" t="s">
        <v>0</v>
      </c>
      <c r="B16" s="445">
        <f t="shared" ref="B16:O16" si="6">+B15+B10+B6</f>
        <v>369799</v>
      </c>
      <c r="C16" s="446">
        <f t="shared" si="6"/>
        <v>25002</v>
      </c>
      <c r="D16" s="447">
        <f t="shared" si="6"/>
        <v>25002</v>
      </c>
      <c r="E16" s="447">
        <f t="shared" si="6"/>
        <v>25772</v>
      </c>
      <c r="F16" s="447">
        <f t="shared" si="6"/>
        <v>93785</v>
      </c>
      <c r="G16" s="447">
        <f t="shared" si="6"/>
        <v>25002</v>
      </c>
      <c r="H16" s="447">
        <f t="shared" si="6"/>
        <v>25227</v>
      </c>
      <c r="I16" s="447">
        <f t="shared" si="6"/>
        <v>25002</v>
      </c>
      <c r="J16" s="447">
        <f t="shared" si="6"/>
        <v>25002</v>
      </c>
      <c r="K16" s="447">
        <f t="shared" si="6"/>
        <v>25002</v>
      </c>
      <c r="L16" s="447">
        <f t="shared" si="6"/>
        <v>25002</v>
      </c>
      <c r="M16" s="447">
        <f t="shared" si="6"/>
        <v>25002</v>
      </c>
      <c r="N16" s="448">
        <f t="shared" si="6"/>
        <v>24999</v>
      </c>
      <c r="O16" s="449">
        <f t="shared" si="6"/>
        <v>369799</v>
      </c>
    </row>
    <row r="17" spans="1:15" ht="23.25" customHeight="1" x14ac:dyDescent="0.25">
      <c r="A17" s="396" t="s">
        <v>47</v>
      </c>
      <c r="B17" s="450"/>
      <c r="C17" s="451"/>
      <c r="D17" s="452"/>
      <c r="E17" s="452"/>
      <c r="F17" s="452"/>
      <c r="G17" s="452"/>
      <c r="H17" s="452"/>
      <c r="I17" s="452"/>
      <c r="J17" s="452"/>
      <c r="K17" s="452"/>
      <c r="L17" s="452"/>
      <c r="M17" s="452"/>
      <c r="N17" s="453"/>
      <c r="O17" s="454"/>
    </row>
    <row r="18" spans="1:15" s="24" customFormat="1" x14ac:dyDescent="0.25">
      <c r="A18" s="402" t="s">
        <v>83</v>
      </c>
      <c r="B18" s="423">
        <f>+'1.SZ.TÁBL. TÁRSULÁS KON. MÉRLEG'!I2</f>
        <v>170499</v>
      </c>
      <c r="C18" s="424">
        <v>14208</v>
      </c>
      <c r="D18" s="424">
        <v>14208</v>
      </c>
      <c r="E18" s="424">
        <v>14208</v>
      </c>
      <c r="F18" s="424">
        <v>14208</v>
      </c>
      <c r="G18" s="424">
        <v>14208</v>
      </c>
      <c r="H18" s="424">
        <v>14208</v>
      </c>
      <c r="I18" s="424">
        <v>14208</v>
      </c>
      <c r="J18" s="424">
        <v>14208</v>
      </c>
      <c r="K18" s="424">
        <v>14208</v>
      </c>
      <c r="L18" s="424">
        <v>14208</v>
      </c>
      <c r="M18" s="424">
        <v>14208</v>
      </c>
      <c r="N18" s="424">
        <v>14211</v>
      </c>
      <c r="O18" s="425">
        <f>SUM(C18:N18)</f>
        <v>170499</v>
      </c>
    </row>
    <row r="19" spans="1:15" s="24" customFormat="1" ht="25.5" x14ac:dyDescent="0.25">
      <c r="A19" s="402" t="s">
        <v>84</v>
      </c>
      <c r="B19" s="423">
        <f>+'1.SZ.TÁBL. TÁRSULÁS KON. MÉRLEG'!I3</f>
        <v>26907</v>
      </c>
      <c r="C19" s="424">
        <v>2242</v>
      </c>
      <c r="D19" s="424">
        <v>2242</v>
      </c>
      <c r="E19" s="424">
        <v>2242</v>
      </c>
      <c r="F19" s="424">
        <v>2242</v>
      </c>
      <c r="G19" s="424">
        <v>2242</v>
      </c>
      <c r="H19" s="424">
        <v>2242</v>
      </c>
      <c r="I19" s="424">
        <v>2242</v>
      </c>
      <c r="J19" s="424">
        <v>2242</v>
      </c>
      <c r="K19" s="424">
        <v>2242</v>
      </c>
      <c r="L19" s="424">
        <v>2242</v>
      </c>
      <c r="M19" s="424">
        <v>2242</v>
      </c>
      <c r="N19" s="426">
        <v>2245</v>
      </c>
      <c r="O19" s="425">
        <f t="shared" ref="O19:O23" si="7">SUM(C19:N19)</f>
        <v>26907</v>
      </c>
    </row>
    <row r="20" spans="1:15" s="24" customFormat="1" x14ac:dyDescent="0.25">
      <c r="A20" s="402" t="s">
        <v>90</v>
      </c>
      <c r="B20" s="423">
        <f>+'1.SZ.TÁBL. TÁRSULÁS KON. MÉRLEG'!I4</f>
        <v>81721</v>
      </c>
      <c r="C20" s="424">
        <v>7547</v>
      </c>
      <c r="D20" s="424">
        <v>7547</v>
      </c>
      <c r="E20" s="424">
        <v>6488</v>
      </c>
      <c r="F20" s="424">
        <v>6807</v>
      </c>
      <c r="G20" s="424">
        <v>7389</v>
      </c>
      <c r="H20" s="424">
        <f>5293+225</f>
        <v>5518</v>
      </c>
      <c r="I20" s="424">
        <v>7547</v>
      </c>
      <c r="J20" s="424">
        <v>6777</v>
      </c>
      <c r="K20" s="424">
        <v>5718</v>
      </c>
      <c r="L20" s="424">
        <v>7547</v>
      </c>
      <c r="M20" s="424">
        <v>7547</v>
      </c>
      <c r="N20" s="426">
        <v>5289</v>
      </c>
      <c r="O20" s="425">
        <f t="shared" si="7"/>
        <v>81721</v>
      </c>
    </row>
    <row r="21" spans="1:15" x14ac:dyDescent="0.25">
      <c r="A21" s="403" t="s">
        <v>267</v>
      </c>
      <c r="B21" s="423"/>
      <c r="C21" s="424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7"/>
      <c r="O21" s="425">
        <f t="shared" si="7"/>
        <v>0</v>
      </c>
    </row>
    <row r="22" spans="1:15" x14ac:dyDescent="0.25">
      <c r="A22" s="402" t="s">
        <v>91</v>
      </c>
      <c r="B22" s="423">
        <f>+'1.SZ.TÁBL. TÁRSULÁS KON. MÉRLEG'!I6</f>
        <v>33600</v>
      </c>
      <c r="C22" s="424">
        <v>1005</v>
      </c>
      <c r="D22" s="424">
        <v>1005</v>
      </c>
      <c r="E22" s="424">
        <v>1005</v>
      </c>
      <c r="F22" s="424">
        <v>22550</v>
      </c>
      <c r="G22" s="424">
        <v>1005</v>
      </c>
      <c r="H22" s="424">
        <v>1005</v>
      </c>
      <c r="I22" s="424">
        <v>1005</v>
      </c>
      <c r="J22" s="424">
        <v>1005</v>
      </c>
      <c r="K22" s="424">
        <v>1005</v>
      </c>
      <c r="L22" s="424">
        <v>1005</v>
      </c>
      <c r="M22" s="424">
        <v>1005</v>
      </c>
      <c r="N22" s="424">
        <v>1000</v>
      </c>
      <c r="O22" s="425">
        <f t="shared" si="7"/>
        <v>33600</v>
      </c>
    </row>
    <row r="23" spans="1:15" x14ac:dyDescent="0.25">
      <c r="A23" s="404" t="s">
        <v>241</v>
      </c>
      <c r="B23" s="428">
        <f>+'1.SZ.TÁBL. TÁRSULÁS KON. MÉRLEG'!I7</f>
        <v>55294</v>
      </c>
      <c r="C23" s="429"/>
      <c r="D23" s="429"/>
      <c r="E23" s="429">
        <v>1829</v>
      </c>
      <c r="F23" s="430">
        <v>47978</v>
      </c>
      <c r="G23" s="429"/>
      <c r="H23" s="429">
        <v>1829</v>
      </c>
      <c r="I23" s="429"/>
      <c r="J23" s="429"/>
      <c r="K23" s="429">
        <v>1829</v>
      </c>
      <c r="L23" s="429"/>
      <c r="M23" s="429"/>
      <c r="N23" s="429">
        <v>1829</v>
      </c>
      <c r="O23" s="432">
        <f t="shared" si="7"/>
        <v>55294</v>
      </c>
    </row>
    <row r="24" spans="1:15" x14ac:dyDescent="0.25">
      <c r="A24" s="399" t="s">
        <v>354</v>
      </c>
      <c r="B24" s="391">
        <f>SUM(B18:B23)</f>
        <v>368021</v>
      </c>
      <c r="C24" s="410">
        <f>SUM(C18:C23)</f>
        <v>25002</v>
      </c>
      <c r="D24" s="394">
        <f t="shared" ref="D24:N24" si="8">SUM(D18:D23)</f>
        <v>25002</v>
      </c>
      <c r="E24" s="394">
        <f t="shared" si="8"/>
        <v>25772</v>
      </c>
      <c r="F24" s="394">
        <f t="shared" si="8"/>
        <v>93785</v>
      </c>
      <c r="G24" s="394">
        <f t="shared" si="8"/>
        <v>24844</v>
      </c>
      <c r="H24" s="394">
        <f t="shared" si="8"/>
        <v>24802</v>
      </c>
      <c r="I24" s="394">
        <f t="shared" si="8"/>
        <v>25002</v>
      </c>
      <c r="J24" s="394">
        <f t="shared" si="8"/>
        <v>24232</v>
      </c>
      <c r="K24" s="394">
        <f t="shared" si="8"/>
        <v>25002</v>
      </c>
      <c r="L24" s="394">
        <f t="shared" si="8"/>
        <v>25002</v>
      </c>
      <c r="M24" s="394">
        <f t="shared" si="8"/>
        <v>25002</v>
      </c>
      <c r="N24" s="414">
        <f t="shared" si="8"/>
        <v>24574</v>
      </c>
      <c r="O24" s="392">
        <f>SUM(O18:O23)</f>
        <v>368021</v>
      </c>
    </row>
    <row r="25" spans="1:15" x14ac:dyDescent="0.25">
      <c r="A25" s="405" t="s">
        <v>53</v>
      </c>
      <c r="B25" s="438">
        <f>+'1.SZ.TÁBL. TÁRSULÁS KON. MÉRLEG'!I11</f>
        <v>1008</v>
      </c>
      <c r="C25" s="439"/>
      <c r="D25" s="440"/>
      <c r="E25" s="440"/>
      <c r="F25" s="440"/>
      <c r="G25" s="440">
        <v>158</v>
      </c>
      <c r="H25" s="440">
        <v>425</v>
      </c>
      <c r="I25" s="440"/>
      <c r="J25" s="440"/>
      <c r="K25" s="440"/>
      <c r="L25" s="440"/>
      <c r="M25" s="440"/>
      <c r="N25" s="441">
        <v>425</v>
      </c>
      <c r="O25" s="454">
        <f>SUM(C25:N25)</f>
        <v>1008</v>
      </c>
    </row>
    <row r="26" spans="1:15" x14ac:dyDescent="0.25">
      <c r="A26" s="402" t="s">
        <v>92</v>
      </c>
      <c r="B26" s="423">
        <f>+'1.1.SZ.TÁBL. BEV - KIAD'!K109</f>
        <v>770</v>
      </c>
      <c r="C26" s="424"/>
      <c r="D26" s="426"/>
      <c r="E26" s="426"/>
      <c r="F26" s="426"/>
      <c r="G26" s="426"/>
      <c r="H26" s="426"/>
      <c r="I26" s="426"/>
      <c r="J26" s="426">
        <v>770</v>
      </c>
      <c r="K26" s="426"/>
      <c r="L26" s="426"/>
      <c r="M26" s="426"/>
      <c r="N26" s="427"/>
      <c r="O26" s="454">
        <f>SUM(C26:N26)</f>
        <v>770</v>
      </c>
    </row>
    <row r="27" spans="1:15" x14ac:dyDescent="0.25">
      <c r="A27" s="404" t="s">
        <v>93</v>
      </c>
      <c r="B27" s="428"/>
      <c r="C27" s="429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1"/>
      <c r="O27" s="432">
        <f>SUM(C27:N27)</f>
        <v>0</v>
      </c>
    </row>
    <row r="28" spans="1:15" x14ac:dyDescent="0.25">
      <c r="A28" s="399" t="s">
        <v>272</v>
      </c>
      <c r="B28" s="433">
        <f>SUM(B25:B27)</f>
        <v>1778</v>
      </c>
      <c r="C28" s="434">
        <f t="shared" ref="C28:O28" si="9">SUM(C25:C27)</f>
        <v>0</v>
      </c>
      <c r="D28" s="435">
        <f t="shared" si="9"/>
        <v>0</v>
      </c>
      <c r="E28" s="435">
        <f t="shared" si="9"/>
        <v>0</v>
      </c>
      <c r="F28" s="435">
        <f t="shared" si="9"/>
        <v>0</v>
      </c>
      <c r="G28" s="435">
        <f t="shared" si="9"/>
        <v>158</v>
      </c>
      <c r="H28" s="435">
        <f t="shared" si="9"/>
        <v>425</v>
      </c>
      <c r="I28" s="435">
        <f t="shared" si="9"/>
        <v>0</v>
      </c>
      <c r="J28" s="435">
        <f t="shared" si="9"/>
        <v>770</v>
      </c>
      <c r="K28" s="435">
        <f t="shared" si="9"/>
        <v>0</v>
      </c>
      <c r="L28" s="435">
        <f t="shared" si="9"/>
        <v>0</v>
      </c>
      <c r="M28" s="435">
        <f t="shared" si="9"/>
        <v>0</v>
      </c>
      <c r="N28" s="436">
        <f t="shared" si="9"/>
        <v>425</v>
      </c>
      <c r="O28" s="437">
        <f t="shared" si="9"/>
        <v>1778</v>
      </c>
    </row>
    <row r="29" spans="1:15" x14ac:dyDescent="0.25">
      <c r="A29" s="406" t="s">
        <v>95</v>
      </c>
      <c r="B29" s="433"/>
      <c r="C29" s="455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57"/>
      <c r="O29" s="449">
        <f>SUM(C29:N29)</f>
        <v>0</v>
      </c>
    </row>
    <row r="30" spans="1:15" ht="15.75" thickBot="1" x14ac:dyDescent="0.3">
      <c r="A30" s="407" t="s">
        <v>232</v>
      </c>
      <c r="B30" s="458">
        <f>+B29+B28+B24</f>
        <v>369799</v>
      </c>
      <c r="C30" s="459">
        <f>+C29+C28+C24</f>
        <v>25002</v>
      </c>
      <c r="D30" s="460">
        <f t="shared" ref="D30:O30" si="10">+D29+D28+D24</f>
        <v>25002</v>
      </c>
      <c r="E30" s="460">
        <f t="shared" si="10"/>
        <v>25772</v>
      </c>
      <c r="F30" s="460">
        <f t="shared" si="10"/>
        <v>93785</v>
      </c>
      <c r="G30" s="460">
        <f t="shared" si="10"/>
        <v>25002</v>
      </c>
      <c r="H30" s="460">
        <f t="shared" si="10"/>
        <v>25227</v>
      </c>
      <c r="I30" s="460">
        <f t="shared" si="10"/>
        <v>25002</v>
      </c>
      <c r="J30" s="460">
        <f t="shared" si="10"/>
        <v>25002</v>
      </c>
      <c r="K30" s="460">
        <f t="shared" si="10"/>
        <v>25002</v>
      </c>
      <c r="L30" s="460">
        <f t="shared" si="10"/>
        <v>25002</v>
      </c>
      <c r="M30" s="460">
        <f t="shared" si="10"/>
        <v>25002</v>
      </c>
      <c r="N30" s="461">
        <f t="shared" si="10"/>
        <v>24999</v>
      </c>
      <c r="O30" s="462">
        <f t="shared" si="10"/>
        <v>369799</v>
      </c>
    </row>
    <row r="31" spans="1:15" x14ac:dyDescent="0.25">
      <c r="A31" s="390"/>
      <c r="B31" s="463"/>
      <c r="C31" s="463"/>
      <c r="D31" s="463"/>
      <c r="E31" s="463"/>
      <c r="F31" s="463"/>
      <c r="G31" s="463"/>
      <c r="H31" s="463"/>
      <c r="I31" s="463"/>
      <c r="J31" s="463"/>
      <c r="K31" s="463"/>
      <c r="L31" s="463"/>
      <c r="M31" s="463"/>
      <c r="N31" s="463"/>
      <c r="O31" s="463"/>
    </row>
    <row r="32" spans="1:15" x14ac:dyDescent="0.25">
      <c r="A32" s="416" t="s">
        <v>268</v>
      </c>
      <c r="B32" s="445">
        <f t="shared" ref="B32:O32" si="11">+B16-B30</f>
        <v>0</v>
      </c>
      <c r="C32" s="445">
        <f t="shared" si="11"/>
        <v>0</v>
      </c>
      <c r="D32" s="445">
        <f t="shared" si="11"/>
        <v>0</v>
      </c>
      <c r="E32" s="445">
        <f t="shared" si="11"/>
        <v>0</v>
      </c>
      <c r="F32" s="445">
        <f t="shared" si="11"/>
        <v>0</v>
      </c>
      <c r="G32" s="445">
        <f t="shared" si="11"/>
        <v>0</v>
      </c>
      <c r="H32" s="445">
        <f t="shared" si="11"/>
        <v>0</v>
      </c>
      <c r="I32" s="445">
        <f t="shared" si="11"/>
        <v>0</v>
      </c>
      <c r="J32" s="445">
        <f t="shared" si="11"/>
        <v>0</v>
      </c>
      <c r="K32" s="445">
        <f t="shared" si="11"/>
        <v>0</v>
      </c>
      <c r="L32" s="445">
        <f t="shared" si="11"/>
        <v>0</v>
      </c>
      <c r="M32" s="445">
        <f t="shared" si="11"/>
        <v>0</v>
      </c>
      <c r="N32" s="445">
        <f t="shared" si="11"/>
        <v>0</v>
      </c>
      <c r="O32" s="445">
        <f t="shared" si="11"/>
        <v>0</v>
      </c>
    </row>
    <row r="73" spans="1:4" x14ac:dyDescent="0.25">
      <c r="A73" s="24"/>
      <c r="B73" s="419"/>
      <c r="C73" s="419"/>
      <c r="D73" s="419"/>
    </row>
    <row r="86" spans="1:8" x14ac:dyDescent="0.25">
      <c r="A86" s="39"/>
      <c r="B86" s="420"/>
      <c r="C86" s="420"/>
      <c r="D86" s="420"/>
      <c r="E86" s="420"/>
      <c r="F86" s="420"/>
      <c r="G86" s="420"/>
      <c r="H86" s="420"/>
    </row>
    <row r="87" spans="1:8" x14ac:dyDescent="0.25">
      <c r="A87" s="40"/>
      <c r="B87" s="421"/>
      <c r="C87" s="421"/>
      <c r="D87" s="421"/>
      <c r="E87" s="421"/>
      <c r="F87" s="421"/>
      <c r="G87" s="421"/>
      <c r="H87" s="421"/>
    </row>
    <row r="88" spans="1:8" x14ac:dyDescent="0.25">
      <c r="A88" s="40"/>
      <c r="B88" s="421"/>
      <c r="C88" s="421"/>
      <c r="D88" s="421"/>
      <c r="E88" s="421"/>
      <c r="F88" s="421"/>
      <c r="G88" s="421"/>
      <c r="H88" s="421"/>
    </row>
    <row r="89" spans="1:8" x14ac:dyDescent="0.25">
      <c r="A89" s="40"/>
      <c r="B89" s="421"/>
      <c r="C89" s="421"/>
      <c r="D89" s="421"/>
      <c r="E89" s="421"/>
      <c r="F89" s="421"/>
      <c r="G89" s="421"/>
      <c r="H89" s="421"/>
    </row>
    <row r="90" spans="1:8" x14ac:dyDescent="0.25">
      <c r="A90" s="41"/>
      <c r="B90" s="422"/>
      <c r="C90" s="422"/>
      <c r="D90" s="422"/>
      <c r="E90" s="422"/>
      <c r="F90" s="422"/>
      <c r="G90" s="422"/>
      <c r="H90" s="422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2024.ÉVI II. KÖLTSÉGVETÉS MÓDOSÍTÁS
&amp;R
6. sz. táblázat
ELŐIRÁNYZAT FELHASZNÁLÁS
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zoomScaleNormal="100" workbookViewId="0">
      <selection activeCell="C20" sqref="C20"/>
    </sheetView>
  </sheetViews>
  <sheetFormatPr defaultColWidth="9.140625" defaultRowHeight="15" x14ac:dyDescent="0.25"/>
  <cols>
    <col min="1" max="1" width="29" style="21" customWidth="1"/>
    <col min="2" max="6" width="14" style="21" customWidth="1"/>
    <col min="7" max="16384" width="9.140625" style="21"/>
  </cols>
  <sheetData>
    <row r="1" spans="1:4" s="29" customFormat="1" ht="45" customHeight="1" x14ac:dyDescent="0.2">
      <c r="A1" s="611" t="s">
        <v>13</v>
      </c>
      <c r="B1" s="854" t="s">
        <v>279</v>
      </c>
      <c r="C1" s="855"/>
      <c r="D1" s="856"/>
    </row>
    <row r="2" spans="1:4" s="29" customFormat="1" ht="40.15" customHeight="1" x14ac:dyDescent="0.2">
      <c r="A2" s="612" t="s">
        <v>15</v>
      </c>
      <c r="B2" s="613" t="s">
        <v>393</v>
      </c>
      <c r="C2" s="489" t="s">
        <v>392</v>
      </c>
      <c r="D2" s="613" t="s">
        <v>401</v>
      </c>
    </row>
    <row r="3" spans="1:4" s="29" customFormat="1" ht="16.5" customHeight="1" x14ac:dyDescent="0.2">
      <c r="A3" s="614" t="s">
        <v>16</v>
      </c>
      <c r="B3" s="490"/>
      <c r="C3" s="490"/>
      <c r="D3" s="615"/>
    </row>
    <row r="4" spans="1:4" s="29" customFormat="1" ht="16.5" customHeight="1" x14ac:dyDescent="0.2">
      <c r="A4" s="621" t="s">
        <v>351</v>
      </c>
      <c r="B4" s="491">
        <f>+'[6]7.SZ.TÁBL. LÉTSZÁMADATOK'!$C$4</f>
        <v>0</v>
      </c>
      <c r="C4" s="622"/>
      <c r="D4" s="616">
        <f>B4+C4</f>
        <v>0</v>
      </c>
    </row>
    <row r="5" spans="1:4" s="29" customFormat="1" ht="16.5" customHeight="1" x14ac:dyDescent="0.2">
      <c r="A5" s="621" t="s">
        <v>310</v>
      </c>
      <c r="B5" s="491">
        <f>+'[6]7.SZ.TÁBL. LÉTSZÁMADATOK'!$C$5</f>
        <v>7</v>
      </c>
      <c r="C5" s="622"/>
      <c r="D5" s="616">
        <f>B5+C5</f>
        <v>7</v>
      </c>
    </row>
    <row r="6" spans="1:4" s="29" customFormat="1" ht="16.5" customHeight="1" x14ac:dyDescent="0.2">
      <c r="A6" s="621" t="s">
        <v>282</v>
      </c>
      <c r="B6" s="491">
        <f>+'[6]7.SZ.TÁBL. LÉTSZÁMADATOK'!$C$6</f>
        <v>8.5</v>
      </c>
      <c r="C6" s="622"/>
      <c r="D6" s="616">
        <f>B6+C6</f>
        <v>8.5</v>
      </c>
    </row>
    <row r="7" spans="1:4" s="29" customFormat="1" ht="16.5" customHeight="1" x14ac:dyDescent="0.2">
      <c r="A7" s="621" t="s">
        <v>311</v>
      </c>
      <c r="B7" s="491">
        <f>+'[6]7.SZ.TÁBL. LÉTSZÁMADATOK'!$B$7</f>
        <v>6</v>
      </c>
      <c r="C7" s="622"/>
      <c r="D7" s="616">
        <f t="shared" ref="D7:D10" si="0">B7+C7</f>
        <v>6</v>
      </c>
    </row>
    <row r="8" spans="1:4" s="29" customFormat="1" ht="16.5" customHeight="1" x14ac:dyDescent="0.2">
      <c r="A8" s="621" t="s">
        <v>352</v>
      </c>
      <c r="B8" s="491">
        <f>+'[6]7.SZ.TÁBL. LÉTSZÁMADATOK'!$C$8</f>
        <v>3.5</v>
      </c>
      <c r="C8" s="622"/>
      <c r="D8" s="616">
        <f t="shared" si="0"/>
        <v>3.5</v>
      </c>
    </row>
    <row r="9" spans="1:4" s="29" customFormat="1" ht="16.5" customHeight="1" x14ac:dyDescent="0.2">
      <c r="A9" s="621" t="s">
        <v>350</v>
      </c>
      <c r="B9" s="491">
        <f>+'[6]7.SZ.TÁBL. LÉTSZÁMADATOK'!$C$9</f>
        <v>1</v>
      </c>
      <c r="C9" s="622"/>
      <c r="D9" s="616">
        <f t="shared" si="0"/>
        <v>1</v>
      </c>
    </row>
    <row r="10" spans="1:4" s="29" customFormat="1" ht="16.5" customHeight="1" x14ac:dyDescent="0.2">
      <c r="A10" s="621" t="s">
        <v>312</v>
      </c>
      <c r="B10" s="491">
        <f>+'[6]7.SZ.TÁBL. LÉTSZÁMADATOK'!$C$10</f>
        <v>6.5</v>
      </c>
      <c r="C10" s="623"/>
      <c r="D10" s="616">
        <f t="shared" si="0"/>
        <v>6.5</v>
      </c>
    </row>
    <row r="11" spans="1:4" s="29" customFormat="1" ht="16.5" customHeight="1" thickBot="1" x14ac:dyDescent="0.25">
      <c r="A11" s="624" t="s">
        <v>17</v>
      </c>
      <c r="B11" s="625">
        <f>SUM(B4:B10)</f>
        <v>32.5</v>
      </c>
      <c r="C11" s="625">
        <f>SUM(C4:C10)</f>
        <v>0</v>
      </c>
      <c r="D11" s="626">
        <f>SUM(D4:D10)</f>
        <v>32.5</v>
      </c>
    </row>
    <row r="61" spans="1:5" x14ac:dyDescent="0.25">
      <c r="A61" s="30"/>
      <c r="B61" s="30"/>
      <c r="C61" s="30"/>
      <c r="D61" s="610"/>
      <c r="E61" s="610"/>
    </row>
    <row r="62" spans="1:5" x14ac:dyDescent="0.25">
      <c r="A62" s="31"/>
      <c r="B62" s="31"/>
      <c r="C62" s="31"/>
      <c r="D62" s="610"/>
      <c r="E62" s="610"/>
    </row>
    <row r="63" spans="1:5" x14ac:dyDescent="0.25">
      <c r="A63" s="31"/>
      <c r="B63" s="31"/>
      <c r="C63" s="31"/>
      <c r="D63" s="610"/>
      <c r="E63" s="610"/>
    </row>
    <row r="64" spans="1:5" x14ac:dyDescent="0.25">
      <c r="A64" s="31"/>
      <c r="B64" s="31"/>
      <c r="C64" s="31"/>
      <c r="D64" s="610"/>
      <c r="E64" s="610"/>
    </row>
    <row r="65" spans="1:5" x14ac:dyDescent="0.25">
      <c r="A65" s="32"/>
      <c r="B65" s="32"/>
      <c r="C65" s="32"/>
      <c r="D65" s="610"/>
      <c r="E65" s="610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
 2024.ÉVI II. KÖLTSÉGVETÉS MÓDOSÍTÁS&amp;R
9.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2024-06-25T09:12:16Z</cp:lastPrinted>
  <dcterms:created xsi:type="dcterms:W3CDTF">2011-02-23T07:11:55Z</dcterms:created>
  <dcterms:modified xsi:type="dcterms:W3CDTF">2024-09-17T13:32:08Z</dcterms:modified>
</cp:coreProperties>
</file>