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öltségvetés\2018\2018.évi költségvetés\"/>
    </mc:Choice>
  </mc:AlternateContent>
  <bookViews>
    <workbookView xWindow="0" yWindow="0" windowWidth="15570" windowHeight="7755" firstSheet="5" activeTab="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KIAD'!$A$1:$N$111</definedName>
    <definedName name="_xlnm.Print_Area" localSheetId="0">'1.SZ.TÁBL. TÁRSULÁS KON. MÉRLEG'!$A$1:$L$17</definedName>
    <definedName name="_xlnm.Print_Area" localSheetId="2">'2.SZ.TÁBL. BEVÉTELEK'!$A$3:$G$89</definedName>
    <definedName name="_xlnm.Print_Area" localSheetId="3">'3.SZ.TÁBL. SEGÍTŐ SZOLGÁLAT'!$A$1:$AC$117</definedName>
    <definedName name="_xlnm.Print_Area" localSheetId="4">'4.SZ.TÁBL. SZOCIÁLIS NORMATÍVA'!$A$1:$C$12</definedName>
    <definedName name="_xlnm.Print_Area" localSheetId="5">'5.SZ.TÁBL. PÉNZE. ÁTAD - ÁTVÉT'!$A$1:$O$19</definedName>
    <definedName name="_xlnm.Print_Area" localSheetId="6">'6.SZ.TÁBL. ELŐIRÁNYZAT FELHASZN'!$A$1:$O$32</definedName>
    <definedName name="_xlnm.Print_Area" localSheetId="7">'7.SZ.TÁBL. LÉTSZÁMADATOK'!$A$1:$C$16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O3" i="20" l="1"/>
  <c r="D63" i="2"/>
  <c r="O11" i="21"/>
  <c r="Q10" i="21"/>
  <c r="Q9" i="21"/>
  <c r="Q8" i="21"/>
  <c r="Q7" i="21"/>
  <c r="Q6" i="21"/>
  <c r="Q4" i="21"/>
  <c r="Q3" i="21"/>
  <c r="C63" i="2" l="1"/>
  <c r="AB35" i="9"/>
  <c r="AB33" i="9"/>
  <c r="AB32" i="9"/>
  <c r="V62" i="9"/>
  <c r="S62" i="9"/>
  <c r="P62" i="9"/>
  <c r="M62" i="9"/>
  <c r="J62" i="9"/>
  <c r="G62" i="9"/>
  <c r="D62" i="9"/>
  <c r="D58" i="2" l="1"/>
  <c r="D57" i="2"/>
  <c r="D56" i="2"/>
  <c r="D55" i="2"/>
  <c r="D54" i="2"/>
  <c r="D52" i="2"/>
  <c r="Y72" i="9" l="1"/>
  <c r="Y68" i="9"/>
  <c r="V87" i="9"/>
  <c r="V82" i="9"/>
  <c r="V81" i="9"/>
  <c r="V75" i="9"/>
  <c r="V74" i="9"/>
  <c r="V72" i="9"/>
  <c r="V71" i="9"/>
  <c r="V68" i="9"/>
  <c r="V67" i="9"/>
  <c r="S92" i="9"/>
  <c r="S87" i="9"/>
  <c r="S82" i="9"/>
  <c r="S77" i="9"/>
  <c r="S72" i="9"/>
  <c r="S68" i="9"/>
  <c r="P92" i="9"/>
  <c r="P87" i="9"/>
  <c r="P84" i="9"/>
  <c r="P82" i="9"/>
  <c r="P81" i="9"/>
  <c r="P77" i="9"/>
  <c r="P74" i="9"/>
  <c r="P72" i="9"/>
  <c r="P71" i="9"/>
  <c r="P68" i="9"/>
  <c r="P67" i="9"/>
  <c r="M87" i="9"/>
  <c r="M84" i="9"/>
  <c r="M82" i="9"/>
  <c r="M81" i="9"/>
  <c r="M74" i="9"/>
  <c r="M72" i="9"/>
  <c r="M71" i="9"/>
  <c r="M68" i="9"/>
  <c r="M67" i="9"/>
  <c r="J92" i="9"/>
  <c r="J87" i="9"/>
  <c r="J84" i="9"/>
  <c r="J82" i="9"/>
  <c r="J77" i="9"/>
  <c r="J74" i="9"/>
  <c r="J72" i="9"/>
  <c r="J71" i="9"/>
  <c r="J68" i="9"/>
  <c r="J67" i="9"/>
  <c r="G92" i="9"/>
  <c r="G87" i="9"/>
  <c r="G84" i="9"/>
  <c r="G82" i="9"/>
  <c r="G81" i="9"/>
  <c r="G77" i="9"/>
  <c r="G74" i="9"/>
  <c r="G72" i="9"/>
  <c r="G71" i="9"/>
  <c r="G68" i="9"/>
  <c r="G67" i="9"/>
  <c r="D87" i="9"/>
  <c r="D82" i="9"/>
  <c r="D77" i="9"/>
  <c r="D75" i="9"/>
  <c r="D74" i="9"/>
  <c r="D72" i="9"/>
  <c r="D71" i="9"/>
  <c r="D68" i="9"/>
  <c r="D67" i="9"/>
  <c r="V66" i="9"/>
  <c r="V64" i="9"/>
  <c r="V63" i="9"/>
  <c r="V49" i="9"/>
  <c r="V47" i="9"/>
  <c r="V41" i="9"/>
  <c r="S66" i="9"/>
  <c r="S64" i="9"/>
  <c r="S63" i="9"/>
  <c r="S57" i="9"/>
  <c r="S47" i="9"/>
  <c r="S41" i="9"/>
  <c r="P66" i="9"/>
  <c r="P64" i="9"/>
  <c r="P63" i="9"/>
  <c r="P58" i="9"/>
  <c r="P49" i="9"/>
  <c r="P47" i="9"/>
  <c r="P44" i="9"/>
  <c r="P41" i="9"/>
  <c r="M66" i="9"/>
  <c r="M64" i="9"/>
  <c r="M63" i="9"/>
  <c r="M58" i="9"/>
  <c r="M49" i="9"/>
  <c r="M47" i="9"/>
  <c r="M41" i="9"/>
  <c r="J66" i="9"/>
  <c r="J64" i="9"/>
  <c r="J63" i="9"/>
  <c r="J58" i="9"/>
  <c r="J47" i="9"/>
  <c r="J44" i="9"/>
  <c r="J41" i="9"/>
  <c r="G66" i="9"/>
  <c r="G64" i="9"/>
  <c r="G63" i="9"/>
  <c r="G58" i="9"/>
  <c r="G57" i="9"/>
  <c r="G47" i="9"/>
  <c r="G44" i="9"/>
  <c r="G41" i="9"/>
  <c r="D66" i="9"/>
  <c r="D64" i="9"/>
  <c r="D63" i="9"/>
  <c r="D47" i="9"/>
  <c r="D41" i="9"/>
  <c r="H72" i="1"/>
  <c r="H73" i="1"/>
  <c r="C30" i="1" l="1"/>
  <c r="G108" i="1" l="1"/>
  <c r="D17" i="2"/>
  <c r="D18" i="2"/>
  <c r="D19" i="2"/>
  <c r="D20" i="2"/>
  <c r="D21" i="2"/>
  <c r="D16" i="2"/>
  <c r="J17" i="2"/>
  <c r="O24" i="2"/>
  <c r="L24" i="2"/>
  <c r="M23" i="2" s="1"/>
  <c r="J6" i="2"/>
  <c r="V91" i="9"/>
  <c r="S91" i="9"/>
  <c r="R91" i="9"/>
  <c r="P91" i="9"/>
  <c r="O91" i="9"/>
  <c r="M91" i="9"/>
  <c r="J91" i="9"/>
  <c r="I91" i="9"/>
  <c r="G91" i="9"/>
  <c r="F91" i="9"/>
  <c r="C91" i="9"/>
  <c r="C15" i="2"/>
  <c r="D15" i="2" l="1"/>
  <c r="N23" i="2"/>
  <c r="M18" i="2"/>
  <c r="N18" i="2" s="1"/>
  <c r="M20" i="2"/>
  <c r="N20" i="2" s="1"/>
  <c r="M19" i="2"/>
  <c r="N19" i="2" s="1"/>
  <c r="M22" i="2"/>
  <c r="N22" i="2" s="1"/>
  <c r="M21" i="2"/>
  <c r="N21" i="2" s="1"/>
  <c r="B12" i="18"/>
  <c r="B10" i="21"/>
  <c r="B9" i="21"/>
  <c r="B8" i="21"/>
  <c r="B7" i="21"/>
  <c r="B6" i="21"/>
  <c r="B5" i="21"/>
  <c r="B4" i="21"/>
  <c r="B3" i="21"/>
  <c r="B11" i="21" s="1"/>
  <c r="N24" i="2" l="1"/>
  <c r="C13" i="9"/>
  <c r="C36" i="9"/>
  <c r="C34" i="9"/>
  <c r="Y31" i="9" l="1"/>
  <c r="D92" i="9"/>
  <c r="D91" i="9" s="1"/>
  <c r="B16" i="13"/>
  <c r="L91" i="1"/>
  <c r="L89" i="1"/>
  <c r="L88" i="1"/>
  <c r="L28" i="1"/>
  <c r="K28" i="1"/>
  <c r="L25" i="1"/>
  <c r="K25" i="1"/>
  <c r="L23" i="1"/>
  <c r="K23" i="1"/>
  <c r="L22" i="1"/>
  <c r="K22" i="1"/>
  <c r="L8" i="1"/>
  <c r="K8" i="1"/>
  <c r="L3" i="1"/>
  <c r="K3" i="1"/>
  <c r="C60" i="2" l="1"/>
  <c r="Q47" i="2" l="1"/>
  <c r="L14" i="2"/>
  <c r="AB20" i="9" l="1"/>
  <c r="D20" i="1" s="1"/>
  <c r="L20" i="1" s="1"/>
  <c r="AB19" i="9"/>
  <c r="D19" i="1" s="1"/>
  <c r="L19" i="1" s="1"/>
  <c r="AB18" i="9"/>
  <c r="D18" i="1" s="1"/>
  <c r="L18" i="1" s="1"/>
  <c r="AB17" i="9"/>
  <c r="D17" i="1" s="1"/>
  <c r="L17" i="1" s="1"/>
  <c r="AB16" i="9"/>
  <c r="D74" i="2" s="1"/>
  <c r="AB15" i="9"/>
  <c r="D15" i="1" s="1"/>
  <c r="L15" i="1" s="1"/>
  <c r="AB14" i="9"/>
  <c r="D14" i="1" s="1"/>
  <c r="L14" i="1" s="1"/>
  <c r="AB13" i="9"/>
  <c r="AB12" i="9"/>
  <c r="D12" i="1" s="1"/>
  <c r="L12" i="1" s="1"/>
  <c r="C143" i="9"/>
  <c r="C152" i="9"/>
  <c r="AB34" i="9" l="1"/>
  <c r="D13" i="1"/>
  <c r="L13" i="1" s="1"/>
  <c r="D71" i="2"/>
  <c r="AB38" i="9"/>
  <c r="D30" i="2" s="1"/>
  <c r="D16" i="1"/>
  <c r="L16" i="1" s="1"/>
  <c r="AB36" i="9"/>
  <c r="D28" i="2" s="1"/>
  <c r="D25" i="2"/>
  <c r="D27" i="2"/>
  <c r="D24" i="2"/>
  <c r="AB37" i="9"/>
  <c r="D29" i="2" s="1"/>
  <c r="Y30" i="9"/>
  <c r="V30" i="9"/>
  <c r="S30" i="9"/>
  <c r="P30" i="9"/>
  <c r="M30" i="9"/>
  <c r="J30" i="9"/>
  <c r="G30" i="9"/>
  <c r="D26" i="2" l="1"/>
  <c r="AB31" i="9"/>
  <c r="D23" i="2"/>
  <c r="D30" i="9"/>
  <c r="AB30" i="9" s="1"/>
  <c r="V31" i="9"/>
  <c r="S31" i="9"/>
  <c r="P31" i="9"/>
  <c r="M31" i="9"/>
  <c r="J31" i="9"/>
  <c r="G31" i="9"/>
  <c r="X38" i="9"/>
  <c r="X37" i="9"/>
  <c r="X36" i="9"/>
  <c r="X34" i="9"/>
  <c r="X33" i="9"/>
  <c r="X32" i="9"/>
  <c r="R38" i="9"/>
  <c r="R37" i="9"/>
  <c r="R36" i="9"/>
  <c r="R35" i="9"/>
  <c r="R34" i="9"/>
  <c r="R33" i="9"/>
  <c r="O38" i="9"/>
  <c r="C38" i="9"/>
  <c r="C33" i="9"/>
  <c r="C37" i="9"/>
  <c r="D31" i="9"/>
  <c r="AB29" i="9" l="1"/>
  <c r="D29" i="1" s="1"/>
  <c r="E12" i="18"/>
  <c r="D61" i="2" s="1"/>
  <c r="J12" i="18"/>
  <c r="J11" i="18"/>
  <c r="J10" i="18"/>
  <c r="C10" i="18" s="1"/>
  <c r="J9" i="18"/>
  <c r="I8" i="18"/>
  <c r="J8" i="18" s="1"/>
  <c r="J7" i="18"/>
  <c r="J6" i="18"/>
  <c r="J5" i="18"/>
  <c r="J4" i="18"/>
  <c r="J3" i="18"/>
  <c r="F29" i="1" l="1"/>
  <c r="H108" i="1"/>
  <c r="Y106" i="9"/>
  <c r="Y98" i="9"/>
  <c r="Y61" i="9"/>
  <c r="Y59" i="9"/>
  <c r="Y55" i="9"/>
  <c r="Y29" i="9"/>
  <c r="Y39" i="9" s="1"/>
  <c r="Y24" i="9"/>
  <c r="Y21" i="9"/>
  <c r="Y11" i="9"/>
  <c r="Y7" i="9"/>
  <c r="V111" i="9"/>
  <c r="V106" i="9"/>
  <c r="V98" i="9"/>
  <c r="S111" i="9"/>
  <c r="S106" i="9"/>
  <c r="S98" i="9"/>
  <c r="P106" i="9"/>
  <c r="P98" i="9"/>
  <c r="M106" i="9"/>
  <c r="M98" i="9"/>
  <c r="J111" i="9"/>
  <c r="J106" i="9"/>
  <c r="J98" i="9"/>
  <c r="G111" i="9"/>
  <c r="G106" i="9"/>
  <c r="G98" i="9"/>
  <c r="D111" i="9"/>
  <c r="D106" i="9"/>
  <c r="D98" i="9"/>
  <c r="Y60" i="9" l="1"/>
  <c r="Y27" i="9"/>
  <c r="Y40" i="9" s="1"/>
  <c r="D97" i="1" l="1"/>
  <c r="L97" i="1" s="1"/>
  <c r="D98" i="1"/>
  <c r="L98" i="1" s="1"/>
  <c r="Y86" i="9"/>
  <c r="Y93" i="9"/>
  <c r="V84" i="9"/>
  <c r="V86" i="9" s="1"/>
  <c r="S84" i="9"/>
  <c r="S86" i="9" s="1"/>
  <c r="P86" i="9"/>
  <c r="M86" i="9"/>
  <c r="J86" i="9"/>
  <c r="G86" i="9"/>
  <c r="D84" i="9"/>
  <c r="D86" i="9" s="1"/>
  <c r="J81" i="9"/>
  <c r="D81" i="9"/>
  <c r="Y83" i="9"/>
  <c r="V83" i="9"/>
  <c r="S74" i="9"/>
  <c r="S83" i="9" s="1"/>
  <c r="M83" i="9"/>
  <c r="G83" i="9"/>
  <c r="Y73" i="9"/>
  <c r="V73" i="9"/>
  <c r="S73" i="9"/>
  <c r="P73" i="9"/>
  <c r="J73" i="9"/>
  <c r="G73" i="9"/>
  <c r="M73" i="9"/>
  <c r="Y70" i="9"/>
  <c r="S67" i="9"/>
  <c r="Y94" i="9" l="1"/>
  <c r="Y113" i="9" s="1"/>
  <c r="Y115" i="9" s="1"/>
  <c r="Y117" i="9" s="1"/>
  <c r="G70" i="9"/>
  <c r="M70" i="9"/>
  <c r="S70" i="9"/>
  <c r="D70" i="9"/>
  <c r="J70" i="9"/>
  <c r="P70" i="9"/>
  <c r="V70" i="9"/>
  <c r="AB72" i="9"/>
  <c r="D63" i="1" s="1"/>
  <c r="L63" i="1" s="1"/>
  <c r="D83" i="9"/>
  <c r="J83" i="9"/>
  <c r="P83" i="9"/>
  <c r="AB92" i="9"/>
  <c r="D73" i="9"/>
  <c r="AB105" i="9" l="1"/>
  <c r="D99" i="1" s="1"/>
  <c r="L99" i="1" s="1"/>
  <c r="AB102" i="9"/>
  <c r="D96" i="1" s="1"/>
  <c r="L96" i="1" s="1"/>
  <c r="AB101" i="9"/>
  <c r="AB90" i="9"/>
  <c r="D81" i="1" s="1"/>
  <c r="L81" i="1" s="1"/>
  <c r="AB89" i="9"/>
  <c r="D80" i="1" s="1"/>
  <c r="L80" i="1" s="1"/>
  <c r="AB88" i="9"/>
  <c r="D79" i="1" s="1"/>
  <c r="L79" i="1" s="1"/>
  <c r="AB87" i="9"/>
  <c r="D78" i="1" s="1"/>
  <c r="L78" i="1" s="1"/>
  <c r="AB85" i="9"/>
  <c r="AB84" i="9"/>
  <c r="AB82" i="9"/>
  <c r="D73" i="1" s="1"/>
  <c r="L73" i="1" s="1"/>
  <c r="AB81" i="9"/>
  <c r="D72" i="1" s="1"/>
  <c r="L72" i="1" s="1"/>
  <c r="AB80" i="9"/>
  <c r="D71" i="1" s="1"/>
  <c r="L71" i="1" s="1"/>
  <c r="AB79" i="9"/>
  <c r="AB77" i="9"/>
  <c r="D68" i="1" s="1"/>
  <c r="L68" i="1" s="1"/>
  <c r="AB76" i="9"/>
  <c r="D67" i="1" s="1"/>
  <c r="L67" i="1" s="1"/>
  <c r="AB75" i="9"/>
  <c r="D66" i="1" s="1"/>
  <c r="L66" i="1" s="1"/>
  <c r="AB74" i="9"/>
  <c r="AB71" i="9"/>
  <c r="D62" i="1" s="1"/>
  <c r="L62" i="1" s="1"/>
  <c r="AB69" i="9"/>
  <c r="D60" i="1" s="1"/>
  <c r="L60" i="1" s="1"/>
  <c r="AB68" i="9"/>
  <c r="D59" i="1" s="1"/>
  <c r="L59" i="1" s="1"/>
  <c r="AB67" i="9"/>
  <c r="D58" i="1" s="1"/>
  <c r="L58" i="1" s="1"/>
  <c r="AB65" i="9"/>
  <c r="D56" i="1" s="1"/>
  <c r="L56" i="1" s="1"/>
  <c r="AB54" i="9"/>
  <c r="D45" i="1" s="1"/>
  <c r="L45" i="1" s="1"/>
  <c r="AB53" i="9"/>
  <c r="D44" i="1" s="1"/>
  <c r="L44" i="1" s="1"/>
  <c r="AB52" i="9"/>
  <c r="D43" i="1" s="1"/>
  <c r="L43" i="1" s="1"/>
  <c r="AB51" i="9"/>
  <c r="D42" i="1" s="1"/>
  <c r="L42" i="1" s="1"/>
  <c r="AB50" i="9"/>
  <c r="D41" i="1" s="1"/>
  <c r="L41" i="1" s="1"/>
  <c r="AB48" i="9"/>
  <c r="D39" i="1" s="1"/>
  <c r="L39" i="1" s="1"/>
  <c r="AB45" i="9"/>
  <c r="D36" i="1" s="1"/>
  <c r="L36" i="1" s="1"/>
  <c r="AB43" i="9"/>
  <c r="D34" i="1" s="1"/>
  <c r="L34" i="1" s="1"/>
  <c r="AB42" i="9"/>
  <c r="D33" i="1" s="1"/>
  <c r="L33" i="1" s="1"/>
  <c r="AB39" i="9"/>
  <c r="AB26" i="9"/>
  <c r="AB24" i="9"/>
  <c r="AB21" i="9"/>
  <c r="AB11" i="9"/>
  <c r="AB7" i="9"/>
  <c r="V93" i="9"/>
  <c r="V94" i="9" s="1"/>
  <c r="V59" i="9"/>
  <c r="V29" i="9"/>
  <c r="V39" i="9" s="1"/>
  <c r="V21" i="9"/>
  <c r="V11" i="9"/>
  <c r="V7" i="9"/>
  <c r="S93" i="9"/>
  <c r="S94" i="9" s="1"/>
  <c r="S59" i="9"/>
  <c r="S29" i="9"/>
  <c r="S39" i="9" s="1"/>
  <c r="S26" i="9"/>
  <c r="S24" i="9"/>
  <c r="S21" i="9"/>
  <c r="S11" i="9"/>
  <c r="S7" i="9"/>
  <c r="P93" i="9"/>
  <c r="P94" i="9" s="1"/>
  <c r="P59" i="9"/>
  <c r="P29" i="9"/>
  <c r="P39" i="9" s="1"/>
  <c r="P24" i="9"/>
  <c r="P21" i="9"/>
  <c r="P11" i="9"/>
  <c r="P7" i="9"/>
  <c r="M93" i="9"/>
  <c r="M94" i="9" s="1"/>
  <c r="AB46" i="9"/>
  <c r="D37" i="1" s="1"/>
  <c r="L37" i="1" s="1"/>
  <c r="M29" i="9"/>
  <c r="M39" i="9" s="1"/>
  <c r="M26" i="9"/>
  <c r="M24" i="9"/>
  <c r="M21" i="9"/>
  <c r="M11" i="9"/>
  <c r="M7" i="9"/>
  <c r="J93" i="9"/>
  <c r="J94" i="9" s="1"/>
  <c r="J29" i="9"/>
  <c r="J39" i="9" s="1"/>
  <c r="J21" i="9"/>
  <c r="J11" i="9"/>
  <c r="J7" i="9"/>
  <c r="G93" i="9"/>
  <c r="G94" i="9" s="1"/>
  <c r="G29" i="9"/>
  <c r="G39" i="9" s="1"/>
  <c r="G26" i="9"/>
  <c r="G24" i="9"/>
  <c r="G21" i="9"/>
  <c r="G11" i="9"/>
  <c r="G7" i="9"/>
  <c r="D11" i="9"/>
  <c r="D7" i="9"/>
  <c r="D59" i="9"/>
  <c r="D29" i="9"/>
  <c r="D39" i="9" s="1"/>
  <c r="D21" i="9"/>
  <c r="G27" i="9" l="1"/>
  <c r="AB27" i="9"/>
  <c r="AB40" i="9" s="1"/>
  <c r="V27" i="9"/>
  <c r="V40" i="9" s="1"/>
  <c r="D93" i="9"/>
  <c r="D94" i="9" s="1"/>
  <c r="S27" i="9"/>
  <c r="S40" i="9" s="1"/>
  <c r="AB78" i="9"/>
  <c r="D69" i="1" s="1"/>
  <c r="L69" i="1" s="1"/>
  <c r="D70" i="1"/>
  <c r="L70" i="1" s="1"/>
  <c r="AB106" i="9"/>
  <c r="D95" i="1"/>
  <c r="L95" i="1" s="1"/>
  <c r="P27" i="9"/>
  <c r="P40" i="9" s="1"/>
  <c r="D65" i="1"/>
  <c r="L65" i="1" s="1"/>
  <c r="AB83" i="9"/>
  <c r="AB86" i="9"/>
  <c r="D75" i="1"/>
  <c r="L75" i="1" s="1"/>
  <c r="G55" i="9"/>
  <c r="G59" i="9"/>
  <c r="G61" i="9"/>
  <c r="P55" i="9"/>
  <c r="P60" i="9" s="1"/>
  <c r="S55" i="9"/>
  <c r="S60" i="9" s="1"/>
  <c r="AB44" i="9"/>
  <c r="D35" i="1" s="1"/>
  <c r="L35" i="1" s="1"/>
  <c r="AB58" i="9"/>
  <c r="D49" i="1" s="1"/>
  <c r="L49" i="1" s="1"/>
  <c r="V55" i="9"/>
  <c r="V60" i="9" s="1"/>
  <c r="AB57" i="9"/>
  <c r="AA91" i="9"/>
  <c r="J27" i="9"/>
  <c r="J40" i="9" s="1"/>
  <c r="J55" i="9"/>
  <c r="J59" i="9"/>
  <c r="J61" i="9"/>
  <c r="M27" i="9"/>
  <c r="M40" i="9" s="1"/>
  <c r="M55" i="9"/>
  <c r="M59" i="9"/>
  <c r="M61" i="9"/>
  <c r="AB70" i="9"/>
  <c r="AB73" i="9"/>
  <c r="V61" i="9"/>
  <c r="S61" i="9"/>
  <c r="P61" i="9"/>
  <c r="G40" i="9"/>
  <c r="AB91" i="9"/>
  <c r="AA92" i="9"/>
  <c r="D27" i="9"/>
  <c r="D40" i="9" s="1"/>
  <c r="AB66" i="9"/>
  <c r="D57" i="1" s="1"/>
  <c r="L57" i="1" s="1"/>
  <c r="AB64" i="9"/>
  <c r="D55" i="1" s="1"/>
  <c r="L55" i="1" s="1"/>
  <c r="AB63" i="9"/>
  <c r="D54" i="1" s="1"/>
  <c r="L54" i="1" s="1"/>
  <c r="AB49" i="9"/>
  <c r="D40" i="1" s="1"/>
  <c r="L40" i="1" s="1"/>
  <c r="AB47" i="9"/>
  <c r="D38" i="1" s="1"/>
  <c r="L38" i="1" s="1"/>
  <c r="AB41" i="9"/>
  <c r="D32" i="1" s="1"/>
  <c r="L32" i="1" s="1"/>
  <c r="G88" i="1"/>
  <c r="K10" i="1"/>
  <c r="K6" i="1"/>
  <c r="K5" i="1"/>
  <c r="K99" i="1"/>
  <c r="K96" i="1"/>
  <c r="K95" i="1"/>
  <c r="K75" i="1"/>
  <c r="K73" i="1"/>
  <c r="K72" i="1"/>
  <c r="K68" i="1"/>
  <c r="K66" i="1"/>
  <c r="K65" i="1"/>
  <c r="K63" i="1"/>
  <c r="K62" i="1"/>
  <c r="K59" i="1"/>
  <c r="K58" i="1"/>
  <c r="K57" i="1"/>
  <c r="K55" i="1"/>
  <c r="K54" i="1"/>
  <c r="K53" i="1"/>
  <c r="K49" i="1"/>
  <c r="K48" i="1"/>
  <c r="K40" i="1"/>
  <c r="K38" i="1"/>
  <c r="K37" i="1"/>
  <c r="K35" i="1"/>
  <c r="K32" i="1"/>
  <c r="K16" i="1"/>
  <c r="K13" i="1"/>
  <c r="K82" i="1" l="1"/>
  <c r="K4" i="1"/>
  <c r="K78" i="1"/>
  <c r="G60" i="9"/>
  <c r="G113" i="9" s="1"/>
  <c r="G115" i="9" s="1"/>
  <c r="G117" i="9" s="1"/>
  <c r="C6" i="2"/>
  <c r="V113" i="9"/>
  <c r="V115" i="9" s="1"/>
  <c r="V117" i="9" s="1"/>
  <c r="P113" i="9"/>
  <c r="P115" i="9" s="1"/>
  <c r="P117" i="9" s="1"/>
  <c r="S113" i="9"/>
  <c r="S115" i="9" s="1"/>
  <c r="S117" i="9" s="1"/>
  <c r="AB93" i="9"/>
  <c r="AB94" i="9" s="1"/>
  <c r="D82" i="1"/>
  <c r="L82" i="1" s="1"/>
  <c r="AB59" i="9"/>
  <c r="D48" i="1"/>
  <c r="L48" i="1" s="1"/>
  <c r="M60" i="9"/>
  <c r="M113" i="9" s="1"/>
  <c r="M115" i="9" s="1"/>
  <c r="M117" i="9" s="1"/>
  <c r="J60" i="9"/>
  <c r="J113" i="9" s="1"/>
  <c r="J115" i="9" s="1"/>
  <c r="J117" i="9" s="1"/>
  <c r="D61" i="9"/>
  <c r="AB62" i="9"/>
  <c r="AB55" i="9"/>
  <c r="D55" i="9"/>
  <c r="D60" i="9" s="1"/>
  <c r="O12" i="21"/>
  <c r="H10" i="1"/>
  <c r="L10" i="1" s="1"/>
  <c r="AB60" i="9" l="1"/>
  <c r="D113" i="9"/>
  <c r="D115" i="9" s="1"/>
  <c r="D117" i="9" s="1"/>
  <c r="AB61" i="9"/>
  <c r="D53" i="1"/>
  <c r="L53" i="1" s="1"/>
  <c r="C21" i="9"/>
  <c r="AB113" i="9" l="1"/>
  <c r="AB115" i="9" s="1"/>
  <c r="AB117" i="9" s="1"/>
  <c r="G89" i="1"/>
  <c r="G87" i="1" s="1"/>
  <c r="G91" i="1"/>
  <c r="J78" i="1"/>
  <c r="J73" i="1"/>
  <c r="J72" i="1"/>
  <c r="C108" i="1"/>
  <c r="C106" i="1"/>
  <c r="K106" i="1" s="1"/>
  <c r="C104" i="1"/>
  <c r="K104" i="1" s="1"/>
  <c r="C103" i="1"/>
  <c r="K103" i="1" s="1"/>
  <c r="C102" i="1"/>
  <c r="K102" i="1" s="1"/>
  <c r="C101" i="1"/>
  <c r="K101" i="1" s="1"/>
  <c r="C98" i="1"/>
  <c r="K98" i="1" s="1"/>
  <c r="C97" i="1"/>
  <c r="K97" i="1" s="1"/>
  <c r="C94" i="1"/>
  <c r="K94" i="1" s="1"/>
  <c r="C93" i="1"/>
  <c r="K93" i="1" s="1"/>
  <c r="C91" i="1"/>
  <c r="K91" i="1" s="1"/>
  <c r="C90" i="1"/>
  <c r="K90" i="1" s="1"/>
  <c r="C89" i="1"/>
  <c r="C88" i="1"/>
  <c r="K88" i="1" s="1"/>
  <c r="C87" i="1"/>
  <c r="C86" i="1"/>
  <c r="K86" i="1" s="1"/>
  <c r="C85" i="1"/>
  <c r="C81" i="1"/>
  <c r="K81" i="1" s="1"/>
  <c r="C80" i="1"/>
  <c r="K80" i="1" s="1"/>
  <c r="C79" i="1"/>
  <c r="K79" i="1" s="1"/>
  <c r="C76" i="1"/>
  <c r="K76" i="1" s="1"/>
  <c r="C71" i="1"/>
  <c r="K71" i="1" s="1"/>
  <c r="C70" i="1"/>
  <c r="K70" i="1" s="1"/>
  <c r="C69" i="1"/>
  <c r="K69" i="1" s="1"/>
  <c r="C67" i="1"/>
  <c r="K67" i="1" s="1"/>
  <c r="C60" i="1"/>
  <c r="K60" i="1" s="1"/>
  <c r="C56" i="1"/>
  <c r="K56" i="1" s="1"/>
  <c r="K52" i="1" s="1"/>
  <c r="C47" i="1"/>
  <c r="K47" i="1" s="1"/>
  <c r="C45" i="1"/>
  <c r="K45" i="1" s="1"/>
  <c r="C44" i="1"/>
  <c r="K44" i="1" s="1"/>
  <c r="C43" i="1"/>
  <c r="K43" i="1" s="1"/>
  <c r="C42" i="1"/>
  <c r="K42" i="1" s="1"/>
  <c r="C41" i="1"/>
  <c r="K41" i="1" s="1"/>
  <c r="C39" i="1"/>
  <c r="K39" i="1" s="1"/>
  <c r="C36" i="1"/>
  <c r="K36" i="1" s="1"/>
  <c r="C34" i="1"/>
  <c r="K34" i="1" s="1"/>
  <c r="C33" i="1"/>
  <c r="K33" i="1" s="1"/>
  <c r="C20" i="1"/>
  <c r="K20" i="1" s="1"/>
  <c r="C19" i="1"/>
  <c r="K19" i="1" s="1"/>
  <c r="C18" i="1"/>
  <c r="K18" i="1" s="1"/>
  <c r="C17" i="1"/>
  <c r="K17" i="1" s="1"/>
  <c r="C15" i="1"/>
  <c r="K15" i="1" s="1"/>
  <c r="C14" i="1"/>
  <c r="K14" i="1" s="1"/>
  <c r="C12" i="1"/>
  <c r="K12" i="1" s="1"/>
  <c r="K30" i="1"/>
  <c r="K26" i="1"/>
  <c r="K24" i="1"/>
  <c r="K9" i="1"/>
  <c r="G105" i="1"/>
  <c r="G100" i="1"/>
  <c r="G77" i="1"/>
  <c r="G64" i="1"/>
  <c r="G61" i="1"/>
  <c r="G52" i="1"/>
  <c r="G50" i="1"/>
  <c r="G51" i="1" s="1"/>
  <c r="G30" i="1"/>
  <c r="G26" i="1"/>
  <c r="G24" i="1"/>
  <c r="G21" i="1"/>
  <c r="G11" i="1"/>
  <c r="C26" i="1"/>
  <c r="C24" i="1"/>
  <c r="K89" i="1" l="1"/>
  <c r="C92" i="1"/>
  <c r="H3" i="22"/>
  <c r="K105" i="1"/>
  <c r="K50" i="1"/>
  <c r="G74" i="1"/>
  <c r="G83" i="1"/>
  <c r="G4" i="1"/>
  <c r="G7" i="1" s="1"/>
  <c r="G27" i="1" s="1"/>
  <c r="K21" i="1"/>
  <c r="B3" i="22" s="1"/>
  <c r="K61" i="1"/>
  <c r="K7" i="1"/>
  <c r="B2" i="22" s="1"/>
  <c r="K85" i="1"/>
  <c r="H6" i="22" s="1"/>
  <c r="K11" i="1"/>
  <c r="B11" i="22" s="1"/>
  <c r="C64" i="1"/>
  <c r="G92" i="1"/>
  <c r="C46" i="1"/>
  <c r="C74" i="1"/>
  <c r="C77" i="1"/>
  <c r="C83" i="1"/>
  <c r="C100" i="1"/>
  <c r="C105" i="1"/>
  <c r="C52" i="1"/>
  <c r="C21" i="1"/>
  <c r="C50" i="1"/>
  <c r="C61" i="1"/>
  <c r="K100" i="1" l="1"/>
  <c r="H11" i="22" s="1"/>
  <c r="K83" i="1"/>
  <c r="K46" i="1"/>
  <c r="K51" i="1" s="1"/>
  <c r="H2" i="22" s="1"/>
  <c r="G84" i="1"/>
  <c r="K87" i="1"/>
  <c r="H7" i="22" s="1"/>
  <c r="K74" i="1"/>
  <c r="K77" i="1"/>
  <c r="G31" i="1"/>
  <c r="C27" i="1"/>
  <c r="K27" i="1"/>
  <c r="K31" i="1" s="1"/>
  <c r="C51" i="1"/>
  <c r="C84" i="1"/>
  <c r="G107" i="1" l="1"/>
  <c r="G109" i="1" s="1"/>
  <c r="G111" i="1" s="1"/>
  <c r="K92" i="1"/>
  <c r="K64" i="1"/>
  <c r="C31" i="1"/>
  <c r="C107" i="1"/>
  <c r="K84" i="1" l="1"/>
  <c r="H4" i="22" s="1"/>
  <c r="C109" i="1"/>
  <c r="C111" i="1" s="1"/>
  <c r="K107" i="1" l="1"/>
  <c r="K109" i="1" s="1"/>
  <c r="K111" i="1" s="1"/>
  <c r="C16" i="13"/>
  <c r="D60" i="2" l="1"/>
  <c r="AA20" i="9" l="1"/>
  <c r="AA19" i="9"/>
  <c r="AA18" i="9"/>
  <c r="AA17" i="9"/>
  <c r="AA16" i="9"/>
  <c r="AA15" i="9"/>
  <c r="AA14" i="9"/>
  <c r="X83" i="9"/>
  <c r="X73" i="9"/>
  <c r="X70" i="9"/>
  <c r="U93" i="9"/>
  <c r="U86" i="9"/>
  <c r="U73" i="9"/>
  <c r="R93" i="9"/>
  <c r="R73" i="9"/>
  <c r="R70" i="9"/>
  <c r="O93" i="9"/>
  <c r="O86" i="9"/>
  <c r="O73" i="9"/>
  <c r="O70" i="9"/>
  <c r="F86" i="9"/>
  <c r="F73" i="9"/>
  <c r="I93" i="9"/>
  <c r="I86" i="9"/>
  <c r="I73" i="9"/>
  <c r="I67" i="9"/>
  <c r="L93" i="9"/>
  <c r="L86" i="9"/>
  <c r="F95" i="9"/>
  <c r="F98" i="9" s="1"/>
  <c r="F106" i="9"/>
  <c r="F111" i="9"/>
  <c r="I95" i="9"/>
  <c r="I98" i="9" s="1"/>
  <c r="I106" i="9"/>
  <c r="I111" i="9"/>
  <c r="L95" i="9"/>
  <c r="L98" i="9" s="1"/>
  <c r="L106" i="9"/>
  <c r="M111" i="9"/>
  <c r="O95" i="9"/>
  <c r="O98" i="9" s="1"/>
  <c r="O106" i="9"/>
  <c r="O111" i="9"/>
  <c r="R86" i="9"/>
  <c r="R95" i="9"/>
  <c r="R98" i="9" s="1"/>
  <c r="R106" i="9"/>
  <c r="R111" i="9"/>
  <c r="U95" i="9"/>
  <c r="U98" i="9" s="1"/>
  <c r="U106" i="9"/>
  <c r="U111" i="9"/>
  <c r="X86" i="9"/>
  <c r="X93" i="9" s="1"/>
  <c r="X98" i="9"/>
  <c r="X106" i="9"/>
  <c r="X111" i="9"/>
  <c r="F70" i="9" l="1"/>
  <c r="O83" i="9"/>
  <c r="O94" i="9" s="1"/>
  <c r="R83" i="9"/>
  <c r="R94" i="9" s="1"/>
  <c r="U70" i="9"/>
  <c r="U83" i="9"/>
  <c r="L70" i="9"/>
  <c r="L73" i="9"/>
  <c r="L83" i="9"/>
  <c r="I70" i="9"/>
  <c r="I83" i="9"/>
  <c r="AA30" i="9"/>
  <c r="X94" i="9"/>
  <c r="F93" i="9"/>
  <c r="F83" i="9"/>
  <c r="X66" i="9"/>
  <c r="X65" i="9"/>
  <c r="X64" i="9"/>
  <c r="X63" i="9"/>
  <c r="X62" i="9"/>
  <c r="X58" i="9"/>
  <c r="X57" i="9"/>
  <c r="X56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41" i="9"/>
  <c r="U65" i="9"/>
  <c r="U58" i="9"/>
  <c r="U57" i="9"/>
  <c r="U56" i="9"/>
  <c r="U54" i="9"/>
  <c r="U53" i="9"/>
  <c r="U52" i="9"/>
  <c r="U51" i="9"/>
  <c r="U50" i="9"/>
  <c r="U48" i="9"/>
  <c r="U45" i="9"/>
  <c r="U43" i="9"/>
  <c r="U42" i="9"/>
  <c r="R65" i="9"/>
  <c r="R58" i="9"/>
  <c r="R56" i="9"/>
  <c r="R54" i="9"/>
  <c r="R53" i="9"/>
  <c r="R52" i="9"/>
  <c r="R51" i="9"/>
  <c r="R50" i="9"/>
  <c r="R49" i="9"/>
  <c r="R48" i="9"/>
  <c r="R46" i="9"/>
  <c r="R45" i="9"/>
  <c r="R44" i="9"/>
  <c r="R43" i="9"/>
  <c r="R42" i="9"/>
  <c r="O65" i="9"/>
  <c r="O57" i="9"/>
  <c r="O56" i="9"/>
  <c r="O54" i="9"/>
  <c r="O53" i="9"/>
  <c r="O52" i="9"/>
  <c r="O51" i="9"/>
  <c r="O50" i="9"/>
  <c r="O48" i="9"/>
  <c r="O46" i="9"/>
  <c r="O45" i="9"/>
  <c r="O43" i="9"/>
  <c r="O42" i="9"/>
  <c r="L65" i="9"/>
  <c r="L56" i="9"/>
  <c r="L54" i="9"/>
  <c r="L53" i="9"/>
  <c r="L52" i="9"/>
  <c r="L51" i="9"/>
  <c r="L50" i="9"/>
  <c r="L48" i="9"/>
  <c r="L45" i="9"/>
  <c r="L44" i="9"/>
  <c r="L43" i="9"/>
  <c r="L42" i="9"/>
  <c r="I65" i="9"/>
  <c r="I56" i="9"/>
  <c r="I54" i="9"/>
  <c r="I53" i="9"/>
  <c r="I52" i="9"/>
  <c r="I51" i="9"/>
  <c r="I50" i="9"/>
  <c r="I48" i="9"/>
  <c r="I46" i="9"/>
  <c r="I45" i="9"/>
  <c r="I43" i="9"/>
  <c r="I42" i="9"/>
  <c r="F65" i="9"/>
  <c r="F56" i="9"/>
  <c r="F54" i="9"/>
  <c r="F53" i="9"/>
  <c r="F52" i="9"/>
  <c r="F51" i="9"/>
  <c r="F50" i="9"/>
  <c r="F48" i="9"/>
  <c r="F46" i="9"/>
  <c r="F45" i="9"/>
  <c r="F43" i="9"/>
  <c r="F42" i="9"/>
  <c r="C65" i="9"/>
  <c r="C58" i="9"/>
  <c r="C57" i="9"/>
  <c r="C56" i="9"/>
  <c r="C50" i="9"/>
  <c r="C51" i="9"/>
  <c r="C52" i="9"/>
  <c r="C53" i="9"/>
  <c r="C54" i="9"/>
  <c r="U94" i="9" l="1"/>
  <c r="L94" i="9"/>
  <c r="I94" i="9"/>
  <c r="F94" i="9"/>
  <c r="AA13" i="9"/>
  <c r="K11" i="18" l="1"/>
  <c r="L10" i="18"/>
  <c r="K10" i="18"/>
  <c r="K9" i="18"/>
  <c r="K8" i="18"/>
  <c r="C8" i="18"/>
  <c r="L7" i="18"/>
  <c r="K6" i="18"/>
  <c r="K5" i="18"/>
  <c r="C5" i="18"/>
  <c r="K4" i="18"/>
  <c r="K3" i="18"/>
  <c r="L9" i="18" l="1"/>
  <c r="C6" i="18"/>
  <c r="C12" i="18" s="1"/>
  <c r="K7" i="18"/>
  <c r="L6" i="18"/>
  <c r="AA114" i="9" l="1"/>
  <c r="AA112" i="9"/>
  <c r="AA110" i="9"/>
  <c r="AA109" i="9"/>
  <c r="AA108" i="9"/>
  <c r="AA107" i="9"/>
  <c r="AA105" i="9"/>
  <c r="AA104" i="9"/>
  <c r="AA103" i="9"/>
  <c r="AA102" i="9"/>
  <c r="AA101" i="9"/>
  <c r="AA100" i="9"/>
  <c r="AA99" i="9"/>
  <c r="AA97" i="9"/>
  <c r="AA96" i="9"/>
  <c r="AA90" i="9"/>
  <c r="AA89" i="9"/>
  <c r="AA88" i="9"/>
  <c r="AA87" i="9"/>
  <c r="AA85" i="9"/>
  <c r="AA84" i="9"/>
  <c r="AA82" i="9"/>
  <c r="AA81" i="9"/>
  <c r="AA80" i="9"/>
  <c r="AA79" i="9"/>
  <c r="AA77" i="9"/>
  <c r="AA76" i="9"/>
  <c r="AA75" i="9"/>
  <c r="AA74" i="9"/>
  <c r="AA72" i="9"/>
  <c r="AA71" i="9"/>
  <c r="AA69" i="9"/>
  <c r="AA68" i="9"/>
  <c r="AA67" i="9"/>
  <c r="AA66" i="9"/>
  <c r="AA65" i="9"/>
  <c r="AA64" i="9"/>
  <c r="AA63" i="9"/>
  <c r="AA62" i="9"/>
  <c r="AA58" i="9"/>
  <c r="AA57" i="9"/>
  <c r="AA56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12" i="9"/>
  <c r="AA41" i="9"/>
  <c r="U133" i="9" l="1"/>
  <c r="U61" i="9"/>
  <c r="U59" i="9"/>
  <c r="U55" i="9"/>
  <c r="U31" i="9"/>
  <c r="U29" i="9" s="1"/>
  <c r="U39" i="9" s="1"/>
  <c r="U26" i="9"/>
  <c r="U24" i="9"/>
  <c r="U21" i="9"/>
  <c r="U11" i="9"/>
  <c r="U7" i="9"/>
  <c r="H12" i="22"/>
  <c r="H13" i="22"/>
  <c r="H14" i="22"/>
  <c r="H5" i="22"/>
  <c r="B5" i="22"/>
  <c r="B4" i="22"/>
  <c r="U60" i="9" l="1"/>
  <c r="U113" i="9" s="1"/>
  <c r="U115" i="9" s="1"/>
  <c r="U27" i="9"/>
  <c r="U40" i="9" s="1"/>
  <c r="U120" i="9"/>
  <c r="U117" i="9" l="1"/>
  <c r="B14" i="21"/>
  <c r="B15" i="21" l="1"/>
  <c r="C133" i="9" l="1"/>
  <c r="D4" i="2" l="1"/>
  <c r="Q48" i="2" l="1"/>
  <c r="Q49" i="2" s="1"/>
  <c r="G58" i="2" l="1"/>
  <c r="C79" i="2" l="1"/>
  <c r="G4" i="2"/>
  <c r="C88" i="2"/>
  <c r="C84" i="2"/>
  <c r="C82" i="2"/>
  <c r="C67" i="2"/>
  <c r="C69" i="2" s="1"/>
  <c r="C51" i="2"/>
  <c r="C42" i="2"/>
  <c r="C32" i="2"/>
  <c r="C23" i="2"/>
  <c r="H16" i="22"/>
  <c r="H9" i="22"/>
  <c r="B16" i="22"/>
  <c r="B9" i="22"/>
  <c r="B17" i="22" l="1"/>
  <c r="H17" i="22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B14" i="20"/>
  <c r="B15" i="20" s="1"/>
  <c r="O9" i="20"/>
  <c r="O8" i="20"/>
  <c r="O7" i="20"/>
  <c r="O5" i="20"/>
  <c r="O4" i="20"/>
  <c r="O28" i="20" l="1"/>
  <c r="C65" i="2"/>
  <c r="C85" i="2" s="1"/>
  <c r="C89" i="2" s="1"/>
  <c r="C3" i="2"/>
  <c r="O10" i="20"/>
  <c r="O24" i="20"/>
  <c r="O30" i="20" s="1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F32" i="20" s="1"/>
  <c r="G16" i="20"/>
  <c r="H16" i="20"/>
  <c r="H32" i="20" s="1"/>
  <c r="I16" i="20"/>
  <c r="J16" i="20"/>
  <c r="K16" i="20"/>
  <c r="K32" i="20" s="1"/>
  <c r="L16" i="20"/>
  <c r="M16" i="20"/>
  <c r="N16" i="20"/>
  <c r="N32" i="20" s="1"/>
  <c r="D32" i="20" l="1"/>
  <c r="L32" i="20"/>
  <c r="M32" i="20"/>
  <c r="J32" i="20"/>
  <c r="G32" i="20"/>
  <c r="I32" i="20"/>
  <c r="E32" i="20"/>
  <c r="C32" i="20"/>
  <c r="O16" i="20"/>
  <c r="O32" i="20" s="1"/>
  <c r="M13" i="21"/>
  <c r="L13" i="21"/>
  <c r="K13" i="21"/>
  <c r="J13" i="21"/>
  <c r="I13" i="21"/>
  <c r="I14" i="21" s="1"/>
  <c r="H13" i="21"/>
  <c r="H14" i="21" s="1"/>
  <c r="G13" i="21"/>
  <c r="G14" i="21" s="1"/>
  <c r="F13" i="21"/>
  <c r="E13" i="21"/>
  <c r="E14" i="21" s="1"/>
  <c r="D13" i="21"/>
  <c r="C13" i="21"/>
  <c r="C14" i="21" s="1"/>
  <c r="F14" i="21"/>
  <c r="D14" i="21"/>
  <c r="M10" i="21"/>
  <c r="L10" i="21"/>
  <c r="K10" i="21"/>
  <c r="J10" i="21"/>
  <c r="I10" i="21"/>
  <c r="H10" i="21"/>
  <c r="G10" i="21"/>
  <c r="F10" i="21"/>
  <c r="E10" i="21"/>
  <c r="D10" i="21"/>
  <c r="M9" i="21"/>
  <c r="L9" i="21"/>
  <c r="K9" i="21"/>
  <c r="J9" i="21"/>
  <c r="I9" i="21"/>
  <c r="H9" i="21"/>
  <c r="G9" i="21"/>
  <c r="F9" i="21"/>
  <c r="E9" i="21"/>
  <c r="D9" i="21"/>
  <c r="M8" i="21"/>
  <c r="L8" i="21"/>
  <c r="K8" i="21"/>
  <c r="J8" i="21"/>
  <c r="I8" i="21"/>
  <c r="H8" i="21"/>
  <c r="G8" i="21"/>
  <c r="F8" i="21"/>
  <c r="E8" i="21"/>
  <c r="D8" i="21"/>
  <c r="M7" i="21"/>
  <c r="L7" i="21"/>
  <c r="K7" i="21"/>
  <c r="J7" i="21"/>
  <c r="I7" i="21"/>
  <c r="H7" i="21"/>
  <c r="G7" i="21"/>
  <c r="F7" i="21"/>
  <c r="E7" i="21"/>
  <c r="D7" i="21"/>
  <c r="M6" i="21"/>
  <c r="L6" i="21"/>
  <c r="K6" i="21"/>
  <c r="J6" i="21"/>
  <c r="I6" i="21"/>
  <c r="H6" i="21"/>
  <c r="G6" i="21"/>
  <c r="F6" i="21"/>
  <c r="E6" i="21"/>
  <c r="D6" i="21"/>
  <c r="M5" i="21"/>
  <c r="L5" i="21"/>
  <c r="K5" i="21"/>
  <c r="J5" i="21"/>
  <c r="I5" i="21"/>
  <c r="H5" i="21"/>
  <c r="G5" i="21"/>
  <c r="F5" i="21"/>
  <c r="E5" i="21"/>
  <c r="D5" i="21"/>
  <c r="M4" i="21"/>
  <c r="L4" i="21"/>
  <c r="K4" i="21"/>
  <c r="J4" i="21"/>
  <c r="I4" i="21"/>
  <c r="H4" i="21"/>
  <c r="G4" i="21"/>
  <c r="F4" i="21"/>
  <c r="E4" i="21"/>
  <c r="D4" i="21"/>
  <c r="M3" i="21"/>
  <c r="L3" i="21"/>
  <c r="K3" i="21"/>
  <c r="J3" i="21"/>
  <c r="J11" i="21" s="1"/>
  <c r="I3" i="21"/>
  <c r="H3" i="21"/>
  <c r="G3" i="21"/>
  <c r="F3" i="21"/>
  <c r="F11" i="21" s="1"/>
  <c r="F15" i="21" s="1"/>
  <c r="E3" i="21"/>
  <c r="E11" i="21" s="1"/>
  <c r="E15" i="21" s="1"/>
  <c r="D3" i="21"/>
  <c r="C10" i="21"/>
  <c r="C9" i="21"/>
  <c r="C8" i="21"/>
  <c r="C7" i="21"/>
  <c r="C6" i="21"/>
  <c r="C5" i="21"/>
  <c r="C4" i="21"/>
  <c r="C3" i="21"/>
  <c r="X133" i="9"/>
  <c r="AA133" i="9"/>
  <c r="M18" i="21"/>
  <c r="L18" i="21"/>
  <c r="K18" i="21"/>
  <c r="J18" i="21"/>
  <c r="I18" i="21"/>
  <c r="H18" i="21"/>
  <c r="G18" i="21"/>
  <c r="F18" i="21"/>
  <c r="E18" i="21"/>
  <c r="D18" i="21"/>
  <c r="C18" i="21"/>
  <c r="C19" i="21" s="1"/>
  <c r="D11" i="21" l="1"/>
  <c r="D15" i="21" s="1"/>
  <c r="L11" i="21"/>
  <c r="H11" i="21"/>
  <c r="H15" i="21"/>
  <c r="K11" i="21"/>
  <c r="I11" i="21"/>
  <c r="I15" i="21" s="1"/>
  <c r="G11" i="21"/>
  <c r="G15" i="21" s="1"/>
  <c r="M11" i="21"/>
  <c r="C11" i="21"/>
  <c r="C15" i="21" s="1"/>
  <c r="D87" i="1"/>
  <c r="D44" i="2"/>
  <c r="G44" i="2" s="1"/>
  <c r="D45" i="2"/>
  <c r="D46" i="2"/>
  <c r="G46" i="2" s="1"/>
  <c r="D47" i="2"/>
  <c r="G47" i="2" s="1"/>
  <c r="D48" i="2"/>
  <c r="G48" i="2" s="1"/>
  <c r="D49" i="2"/>
  <c r="G49" i="2" s="1"/>
  <c r="D43" i="2"/>
  <c r="G43" i="2" s="1"/>
  <c r="N53" i="2"/>
  <c r="M49" i="2"/>
  <c r="M52" i="2"/>
  <c r="G57" i="2"/>
  <c r="G56" i="2"/>
  <c r="G55" i="2"/>
  <c r="G54" i="2"/>
  <c r="D53" i="2"/>
  <c r="G53" i="2" s="1"/>
  <c r="H5" i="1"/>
  <c r="L5" i="1" s="1"/>
  <c r="H30" i="1"/>
  <c r="H26" i="1"/>
  <c r="H24" i="1"/>
  <c r="H21" i="1"/>
  <c r="H9" i="1"/>
  <c r="H11" i="1" s="1"/>
  <c r="L26" i="1"/>
  <c r="C12" i="22" s="1"/>
  <c r="L24" i="1"/>
  <c r="C4" i="22" s="1"/>
  <c r="L9" i="1"/>
  <c r="L64" i="2"/>
  <c r="M58" i="2" s="1"/>
  <c r="N58" i="2" s="1"/>
  <c r="O64" i="2"/>
  <c r="N43" i="2"/>
  <c r="D40" i="2"/>
  <c r="G40" i="2" s="1"/>
  <c r="M42" i="2"/>
  <c r="L43" i="2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33" i="2"/>
  <c r="M36" i="2"/>
  <c r="M37" i="2"/>
  <c r="M38" i="2"/>
  <c r="M39" i="2"/>
  <c r="M40" i="2"/>
  <c r="M41" i="2"/>
  <c r="M35" i="2"/>
  <c r="D8" i="2"/>
  <c r="D9" i="2"/>
  <c r="G9" i="2" s="1"/>
  <c r="D10" i="2"/>
  <c r="G10" i="2" s="1"/>
  <c r="D11" i="2"/>
  <c r="G11" i="2" s="1"/>
  <c r="D12" i="2"/>
  <c r="G12" i="2" s="1"/>
  <c r="D13" i="2"/>
  <c r="G13" i="2" s="1"/>
  <c r="D7" i="2"/>
  <c r="O14" i="2"/>
  <c r="M8" i="2"/>
  <c r="H105" i="1"/>
  <c r="H100" i="1"/>
  <c r="H83" i="1"/>
  <c r="J83" i="1" s="1"/>
  <c r="H77" i="1"/>
  <c r="H74" i="1"/>
  <c r="J74" i="1" s="1"/>
  <c r="H64" i="1"/>
  <c r="H61" i="1"/>
  <c r="H84" i="1" s="1"/>
  <c r="H52" i="1"/>
  <c r="H50" i="1"/>
  <c r="H51" i="1" s="1"/>
  <c r="C5" i="22"/>
  <c r="D26" i="1"/>
  <c r="D24" i="1"/>
  <c r="D88" i="2"/>
  <c r="D84" i="2"/>
  <c r="D82" i="2"/>
  <c r="D67" i="2"/>
  <c r="D69" i="2" s="1"/>
  <c r="D147" i="9"/>
  <c r="O137" i="9" s="1"/>
  <c r="F133" i="9"/>
  <c r="P143" i="9"/>
  <c r="M143" i="9"/>
  <c r="J143" i="9"/>
  <c r="G143" i="9"/>
  <c r="D127" i="9"/>
  <c r="E127" i="9" s="1"/>
  <c r="D128" i="9"/>
  <c r="E128" i="9" s="1"/>
  <c r="D129" i="9"/>
  <c r="E129" i="9" s="1"/>
  <c r="D130" i="9"/>
  <c r="E130" i="9" s="1"/>
  <c r="D131" i="9"/>
  <c r="E131" i="9" s="1"/>
  <c r="D126" i="9"/>
  <c r="E126" i="9" s="1"/>
  <c r="E133" i="9" l="1"/>
  <c r="N5" i="1"/>
  <c r="J5" i="1"/>
  <c r="L11" i="1"/>
  <c r="C11" i="22" s="1"/>
  <c r="B7" i="20" s="1"/>
  <c r="B10" i="20" s="1"/>
  <c r="AA38" i="9"/>
  <c r="AA37" i="9"/>
  <c r="G29" i="2" s="1"/>
  <c r="AA33" i="9"/>
  <c r="G25" i="2" s="1"/>
  <c r="AA36" i="9"/>
  <c r="R8" i="21" s="1"/>
  <c r="AA35" i="9"/>
  <c r="G27" i="2" s="1"/>
  <c r="AA34" i="9"/>
  <c r="R6" i="21" s="1"/>
  <c r="AA32" i="9"/>
  <c r="G24" i="2" s="1"/>
  <c r="D42" i="2"/>
  <c r="G42" i="2" s="1"/>
  <c r="G45" i="2"/>
  <c r="M43" i="2"/>
  <c r="D6" i="2"/>
  <c r="G7" i="2"/>
  <c r="Q5" i="21"/>
  <c r="R5" i="21" s="1"/>
  <c r="G8" i="2"/>
  <c r="D32" i="2"/>
  <c r="L90" i="1" s="1"/>
  <c r="G33" i="2"/>
  <c r="D51" i="2"/>
  <c r="H86" i="1" s="1"/>
  <c r="G52" i="2"/>
  <c r="J84" i="1"/>
  <c r="M46" i="2"/>
  <c r="M47" i="2"/>
  <c r="M48" i="2"/>
  <c r="M50" i="2"/>
  <c r="M51" i="2"/>
  <c r="M57" i="2"/>
  <c r="N57" i="2" s="1"/>
  <c r="M63" i="2"/>
  <c r="N63" i="2" s="1"/>
  <c r="M62" i="2"/>
  <c r="N62" i="2" s="1"/>
  <c r="M61" i="2"/>
  <c r="N61" i="2" s="1"/>
  <c r="M60" i="2"/>
  <c r="N60" i="2" s="1"/>
  <c r="M59" i="2"/>
  <c r="N59" i="2" s="1"/>
  <c r="M9" i="2"/>
  <c r="N9" i="2" s="1"/>
  <c r="M10" i="2"/>
  <c r="N10" i="2" s="1"/>
  <c r="M11" i="2"/>
  <c r="N11" i="2" s="1"/>
  <c r="M12" i="2"/>
  <c r="N12" i="2" s="1"/>
  <c r="M13" i="2"/>
  <c r="N13" i="2" s="1"/>
  <c r="M7" i="2"/>
  <c r="N7" i="2" s="1"/>
  <c r="N8" i="2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G71" i="2"/>
  <c r="D108" i="1"/>
  <c r="D106" i="1"/>
  <c r="L106" i="1" s="1"/>
  <c r="D104" i="1"/>
  <c r="L104" i="1" s="1"/>
  <c r="D103" i="1"/>
  <c r="L103" i="1" s="1"/>
  <c r="D102" i="1"/>
  <c r="L102" i="1" s="1"/>
  <c r="D101" i="1"/>
  <c r="L101" i="1" s="1"/>
  <c r="D94" i="1"/>
  <c r="L94" i="1" s="1"/>
  <c r="D93" i="1"/>
  <c r="L93" i="1" s="1"/>
  <c r="D86" i="1"/>
  <c r="F82" i="1"/>
  <c r="F78" i="1"/>
  <c r="D76" i="1"/>
  <c r="L76" i="1" s="1"/>
  <c r="F75" i="1"/>
  <c r="F73" i="1"/>
  <c r="F72" i="1"/>
  <c r="F68" i="1"/>
  <c r="F66" i="1"/>
  <c r="F65" i="1"/>
  <c r="F63" i="1"/>
  <c r="F62" i="1"/>
  <c r="F59" i="1"/>
  <c r="F58" i="1"/>
  <c r="X61" i="9"/>
  <c r="X59" i="9"/>
  <c r="X55" i="9"/>
  <c r="R61" i="9"/>
  <c r="R59" i="9"/>
  <c r="R55" i="9"/>
  <c r="O61" i="9"/>
  <c r="O59" i="9"/>
  <c r="O55" i="9"/>
  <c r="L61" i="9"/>
  <c r="L59" i="9"/>
  <c r="L55" i="9"/>
  <c r="I61" i="9"/>
  <c r="I59" i="9"/>
  <c r="I55" i="9"/>
  <c r="F61" i="9"/>
  <c r="F59" i="9"/>
  <c r="F55" i="9"/>
  <c r="F57" i="1"/>
  <c r="F55" i="1"/>
  <c r="F54" i="1"/>
  <c r="C61" i="9"/>
  <c r="F49" i="1"/>
  <c r="F48" i="1"/>
  <c r="F35" i="1"/>
  <c r="F37" i="1"/>
  <c r="F38" i="1"/>
  <c r="F40" i="1"/>
  <c r="G61" i="2"/>
  <c r="AA111" i="9"/>
  <c r="AA106" i="9"/>
  <c r="AA93" i="9"/>
  <c r="AA78" i="9"/>
  <c r="AA83" i="9" s="1"/>
  <c r="AA70" i="9"/>
  <c r="AA26" i="9"/>
  <c r="AA24" i="9"/>
  <c r="AA11" i="9"/>
  <c r="AA7" i="9"/>
  <c r="X31" i="9"/>
  <c r="X29" i="9" s="1"/>
  <c r="X39" i="9" s="1"/>
  <c r="X26" i="9"/>
  <c r="X24" i="9"/>
  <c r="X21" i="9"/>
  <c r="X11" i="9"/>
  <c r="X7" i="9"/>
  <c r="R31" i="9"/>
  <c r="R29" i="9" s="1"/>
  <c r="R39" i="9" s="1"/>
  <c r="R26" i="9"/>
  <c r="R24" i="9"/>
  <c r="R21" i="9"/>
  <c r="R11" i="9"/>
  <c r="R7" i="9"/>
  <c r="O31" i="9"/>
  <c r="O29" i="9" s="1"/>
  <c r="O39" i="9" s="1"/>
  <c r="O26" i="9"/>
  <c r="O24" i="9"/>
  <c r="O21" i="9"/>
  <c r="O11" i="9"/>
  <c r="O7" i="9"/>
  <c r="L31" i="9"/>
  <c r="L29" i="9" s="1"/>
  <c r="L39" i="9" s="1"/>
  <c r="L26" i="9"/>
  <c r="L24" i="9"/>
  <c r="L21" i="9"/>
  <c r="L11" i="9"/>
  <c r="L7" i="9"/>
  <c r="I31" i="9"/>
  <c r="I29" i="9" s="1"/>
  <c r="I39" i="9" s="1"/>
  <c r="I26" i="9"/>
  <c r="I24" i="9"/>
  <c r="I21" i="9"/>
  <c r="I11" i="9"/>
  <c r="I7" i="9"/>
  <c r="F31" i="9"/>
  <c r="F29" i="9" s="1"/>
  <c r="F39" i="9" s="1"/>
  <c r="F26" i="9"/>
  <c r="F24" i="9"/>
  <c r="F21" i="9"/>
  <c r="F11" i="9"/>
  <c r="F7" i="9"/>
  <c r="C111" i="9"/>
  <c r="C106" i="9"/>
  <c r="C95" i="9"/>
  <c r="C93" i="9"/>
  <c r="C86" i="9"/>
  <c r="C83" i="9"/>
  <c r="C73" i="9"/>
  <c r="C70" i="9"/>
  <c r="C59" i="9"/>
  <c r="C55" i="9"/>
  <c r="C31" i="9"/>
  <c r="C29" i="9" s="1"/>
  <c r="C39" i="9" s="1"/>
  <c r="C26" i="9"/>
  <c r="C24" i="9"/>
  <c r="C11" i="9"/>
  <c r="C7" i="9"/>
  <c r="J86" i="1" l="1"/>
  <c r="F27" i="9"/>
  <c r="G6" i="2"/>
  <c r="L27" i="9"/>
  <c r="L40" i="9" s="1"/>
  <c r="C98" i="9"/>
  <c r="AA95" i="9"/>
  <c r="D85" i="1" s="1"/>
  <c r="D92" i="1" s="1"/>
  <c r="O60" i="9"/>
  <c r="O113" i="9" s="1"/>
  <c r="O115" i="9" s="1"/>
  <c r="J90" i="1"/>
  <c r="H87" i="1"/>
  <c r="J87" i="1" s="1"/>
  <c r="R27" i="9"/>
  <c r="R40" i="9" s="1"/>
  <c r="D105" i="1"/>
  <c r="D100" i="1"/>
  <c r="G30" i="2"/>
  <c r="G51" i="2"/>
  <c r="G28" i="2"/>
  <c r="R7" i="21"/>
  <c r="G26" i="2"/>
  <c r="AA31" i="9"/>
  <c r="AA29" i="9" s="1"/>
  <c r="AA86" i="9"/>
  <c r="AA73" i="9"/>
  <c r="F60" i="9"/>
  <c r="F113" i="9" s="1"/>
  <c r="F115" i="9" s="1"/>
  <c r="X60" i="9"/>
  <c r="X113" i="9" s="1"/>
  <c r="X115" i="9" s="1"/>
  <c r="R60" i="9"/>
  <c r="R113" i="9" s="1"/>
  <c r="L60" i="9"/>
  <c r="L113" i="9" s="1"/>
  <c r="I60" i="9"/>
  <c r="I113" i="9" s="1"/>
  <c r="C60" i="9"/>
  <c r="H85" i="1"/>
  <c r="J85" i="1" s="1"/>
  <c r="I27" i="9"/>
  <c r="I40" i="9" s="1"/>
  <c r="O27" i="9"/>
  <c r="O40" i="9" s="1"/>
  <c r="X27" i="9"/>
  <c r="X40" i="9" s="1"/>
  <c r="F40" i="9"/>
  <c r="D74" i="1"/>
  <c r="F74" i="1" s="1"/>
  <c r="AA98" i="9"/>
  <c r="G32" i="2"/>
  <c r="F16" i="1"/>
  <c r="M53" i="2"/>
  <c r="M64" i="2"/>
  <c r="AA55" i="9"/>
  <c r="F32" i="1"/>
  <c r="AA59" i="9"/>
  <c r="D47" i="1"/>
  <c r="L47" i="1" s="1"/>
  <c r="AA61" i="9"/>
  <c r="F53" i="1"/>
  <c r="D61" i="1"/>
  <c r="F61" i="1" s="1"/>
  <c r="D64" i="1"/>
  <c r="F64" i="1" s="1"/>
  <c r="D77" i="1"/>
  <c r="F77" i="1" s="1"/>
  <c r="D83" i="1"/>
  <c r="F83" i="1" s="1"/>
  <c r="AA21" i="9"/>
  <c r="AA27" i="9" s="1"/>
  <c r="F13" i="1"/>
  <c r="N64" i="2"/>
  <c r="N14" i="2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40" i="9" s="1"/>
  <c r="C94" i="9"/>
  <c r="D152" i="9"/>
  <c r="C120" i="9"/>
  <c r="F120" i="9"/>
  <c r="I120" i="9"/>
  <c r="L120" i="9"/>
  <c r="O120" i="9"/>
  <c r="R120" i="9"/>
  <c r="X120" i="9"/>
  <c r="D3" i="2" l="1"/>
  <c r="D65" i="2"/>
  <c r="Q18" i="21"/>
  <c r="R18" i="21" s="1"/>
  <c r="L86" i="1"/>
  <c r="G23" i="2"/>
  <c r="C113" i="9"/>
  <c r="C115" i="9" s="1"/>
  <c r="C117" i="9" s="1"/>
  <c r="D30" i="1"/>
  <c r="F30" i="1" s="1"/>
  <c r="I143" i="9"/>
  <c r="R115" i="9"/>
  <c r="R117" i="9" s="1"/>
  <c r="L115" i="9"/>
  <c r="L117" i="9" s="1"/>
  <c r="AA39" i="9"/>
  <c r="AA40" i="9" s="1"/>
  <c r="R10" i="21"/>
  <c r="U10" i="21"/>
  <c r="N10" i="21" s="1"/>
  <c r="O10" i="21" s="1"/>
  <c r="X117" i="9"/>
  <c r="O117" i="9"/>
  <c r="L143" i="9"/>
  <c r="F117" i="9"/>
  <c r="F143" i="9"/>
  <c r="AA94" i="9"/>
  <c r="I115" i="9"/>
  <c r="I117" i="9" s="1"/>
  <c r="R9" i="21"/>
  <c r="R4" i="21"/>
  <c r="H92" i="1"/>
  <c r="D52" i="1"/>
  <c r="F52" i="1" s="1"/>
  <c r="D50" i="1"/>
  <c r="F50" i="1" s="1"/>
  <c r="D46" i="1"/>
  <c r="F46" i="1" s="1"/>
  <c r="AA60" i="9"/>
  <c r="D21" i="1"/>
  <c r="D84" i="1"/>
  <c r="F84" i="1" s="1"/>
  <c r="D27" i="1" l="1"/>
  <c r="F21" i="1"/>
  <c r="N16" i="1"/>
  <c r="L87" i="1"/>
  <c r="N90" i="1"/>
  <c r="H107" i="1"/>
  <c r="J107" i="1" s="1"/>
  <c r="J92" i="1"/>
  <c r="AA113" i="9"/>
  <c r="AA115" i="9" s="1"/>
  <c r="AA117" i="9" s="1"/>
  <c r="D51" i="1"/>
  <c r="G74" i="2"/>
  <c r="D79" i="2"/>
  <c r="G79" i="2" s="1"/>
  <c r="R3" i="21"/>
  <c r="I13" i="22"/>
  <c r="N82" i="1" l="1"/>
  <c r="N87" i="1"/>
  <c r="N86" i="1"/>
  <c r="L85" i="1"/>
  <c r="L92" i="1" s="1"/>
  <c r="N92" i="1" s="1"/>
  <c r="D31" i="1"/>
  <c r="F31" i="1" s="1"/>
  <c r="F27" i="1"/>
  <c r="L21" i="1"/>
  <c r="N21" i="1" s="1"/>
  <c r="N13" i="1"/>
  <c r="N38" i="1"/>
  <c r="N49" i="1"/>
  <c r="N35" i="1"/>
  <c r="N48" i="1"/>
  <c r="N55" i="1"/>
  <c r="N40" i="1"/>
  <c r="N54" i="1"/>
  <c r="N57" i="1"/>
  <c r="N37" i="1"/>
  <c r="D107" i="1"/>
  <c r="F51" i="1"/>
  <c r="C3" i="22" l="1"/>
  <c r="F3" i="22" s="1"/>
  <c r="B4" i="20"/>
  <c r="N73" i="1"/>
  <c r="N68" i="1"/>
  <c r="N66" i="1"/>
  <c r="N63" i="1"/>
  <c r="N72" i="1"/>
  <c r="N59" i="1"/>
  <c r="N85" i="1"/>
  <c r="I6" i="22"/>
  <c r="D109" i="1"/>
  <c r="F107" i="1"/>
  <c r="Q13" i="21"/>
  <c r="R13" i="21" s="1"/>
  <c r="G60" i="2"/>
  <c r="G63" i="2"/>
  <c r="H6" i="1"/>
  <c r="L105" i="1"/>
  <c r="I12" i="22" s="1"/>
  <c r="J6" i="1" l="1"/>
  <c r="L6" i="1"/>
  <c r="L4" i="1" s="1"/>
  <c r="N65" i="1"/>
  <c r="L61" i="1"/>
  <c r="N61" i="1" s="1"/>
  <c r="N58" i="1"/>
  <c r="L64" i="1"/>
  <c r="N64" i="1" s="1"/>
  <c r="N62" i="1"/>
  <c r="L77" i="1"/>
  <c r="N77" i="1" s="1"/>
  <c r="N75" i="1"/>
  <c r="L83" i="1"/>
  <c r="N83" i="1" s="1"/>
  <c r="N78" i="1"/>
  <c r="L6" i="22"/>
  <c r="B22" i="20"/>
  <c r="L100" i="1"/>
  <c r="D111" i="1"/>
  <c r="F109" i="1"/>
  <c r="D85" i="2"/>
  <c r="G65" i="2"/>
  <c r="H4" i="1"/>
  <c r="L50" i="1"/>
  <c r="N50" i="1" s="1"/>
  <c r="L74" i="1" l="1"/>
  <c r="N74" i="1" s="1"/>
  <c r="I11" i="22"/>
  <c r="B25" i="20" s="1"/>
  <c r="B28" i="20" s="1"/>
  <c r="L52" i="1"/>
  <c r="N53" i="1"/>
  <c r="L46" i="1"/>
  <c r="N46" i="1" s="1"/>
  <c r="N32" i="1"/>
  <c r="H7" i="1"/>
  <c r="J4" i="1"/>
  <c r="N6" i="1"/>
  <c r="D89" i="2"/>
  <c r="G89" i="2" s="1"/>
  <c r="G85" i="2"/>
  <c r="L30" i="1"/>
  <c r="I7" i="22"/>
  <c r="L84" i="1" l="1"/>
  <c r="I4" i="22" s="1"/>
  <c r="L4" i="22" s="1"/>
  <c r="L51" i="1"/>
  <c r="N51" i="1" s="1"/>
  <c r="I3" i="22"/>
  <c r="N52" i="1"/>
  <c r="H27" i="1"/>
  <c r="J7" i="1"/>
  <c r="L7" i="1"/>
  <c r="N4" i="1"/>
  <c r="B23" i="20"/>
  <c r="L7" i="22"/>
  <c r="H109" i="1"/>
  <c r="I16" i="22"/>
  <c r="C16" i="22"/>
  <c r="B20" i="20" l="1"/>
  <c r="N84" i="1"/>
  <c r="L107" i="1"/>
  <c r="N107" i="1" s="1"/>
  <c r="I2" i="22"/>
  <c r="B19" i="20"/>
  <c r="L3" i="22"/>
  <c r="H31" i="1"/>
  <c r="J31" i="1" s="1"/>
  <c r="J27" i="1"/>
  <c r="N7" i="1"/>
  <c r="B3" i="20"/>
  <c r="B6" i="20" s="1"/>
  <c r="B16" i="20" s="1"/>
  <c r="C2" i="22"/>
  <c r="L27" i="1"/>
  <c r="J109" i="1"/>
  <c r="D19" i="21"/>
  <c r="E19" i="21"/>
  <c r="F19" i="21"/>
  <c r="G19" i="21"/>
  <c r="H19" i="21"/>
  <c r="I19" i="21"/>
  <c r="J19" i="21"/>
  <c r="K19" i="21"/>
  <c r="L19" i="21"/>
  <c r="M19" i="21"/>
  <c r="U9" i="21"/>
  <c r="N9" i="21" s="1"/>
  <c r="O9" i="21" s="1"/>
  <c r="U8" i="21"/>
  <c r="N8" i="21" s="1"/>
  <c r="O8" i="21" s="1"/>
  <c r="U7" i="21"/>
  <c r="N7" i="21" s="1"/>
  <c r="O7" i="21" s="1"/>
  <c r="U6" i="21"/>
  <c r="N6" i="21" s="1"/>
  <c r="O6" i="21" s="1"/>
  <c r="U5" i="21"/>
  <c r="N5" i="21" s="1"/>
  <c r="O5" i="21" s="1"/>
  <c r="U4" i="21"/>
  <c r="N4" i="21" s="1"/>
  <c r="O4" i="21" s="1"/>
  <c r="U3" i="21"/>
  <c r="N3" i="21" s="1"/>
  <c r="U18" i="21"/>
  <c r="N18" i="21" s="1"/>
  <c r="L109" i="1" l="1"/>
  <c r="N109" i="1" s="1"/>
  <c r="L2" i="22"/>
  <c r="I9" i="22"/>
  <c r="B18" i="20"/>
  <c r="B24" i="20" s="1"/>
  <c r="B30" i="20" s="1"/>
  <c r="B32" i="20" s="1"/>
  <c r="H111" i="1"/>
  <c r="F2" i="22"/>
  <c r="C9" i="22"/>
  <c r="N27" i="1"/>
  <c r="L31" i="1"/>
  <c r="N11" i="21"/>
  <c r="O3" i="21"/>
  <c r="O18" i="21"/>
  <c r="O19" i="21" s="1"/>
  <c r="N19" i="21"/>
  <c r="L9" i="22" l="1"/>
  <c r="I17" i="22"/>
  <c r="L17" i="22" s="1"/>
  <c r="F9" i="22"/>
  <c r="C17" i="22"/>
  <c r="F17" i="22" s="1"/>
  <c r="N31" i="1"/>
  <c r="L111" i="1"/>
  <c r="J14" i="21"/>
  <c r="J15" i="21" s="1"/>
  <c r="K14" i="21"/>
  <c r="K15" i="21" s="1"/>
  <c r="L14" i="21"/>
  <c r="L15" i="21" s="1"/>
  <c r="M14" i="21"/>
  <c r="M15" i="21" s="1"/>
  <c r="U13" i="21"/>
  <c r="N13" i="21" s="1"/>
  <c r="N14" i="21" s="1"/>
  <c r="N15" i="21" s="1"/>
  <c r="O13" i="21" l="1"/>
  <c r="O14" i="21" s="1"/>
  <c r="O15" i="21" s="1"/>
</calcChain>
</file>

<file path=xl/sharedStrings.xml><?xml version="1.0" encoding="utf-8"?>
<sst xmlns="http://schemas.openxmlformats.org/spreadsheetml/2006/main" count="804" uniqueCount="377">
  <si>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</si>
  <si>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</si>
  <si>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</si>
  <si>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</si>
  <si>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</si>
  <si>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</si>
  <si>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</si>
  <si>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</si>
  <si>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</si>
  <si>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</si>
  <si>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</si>
  <si>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</si>
  <si>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</si>
  <si>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</si>
  <si>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</si>
  <si>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fajlagos összeg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</si>
  <si>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</si>
  <si>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</si>
  <si>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</si>
  <si>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</si>
  <si>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</si>
  <si>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</si>
  <si>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</si>
  <si>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</si>
  <si>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</si>
  <si>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</si>
  <si>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</si>
  <si>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</si>
  <si>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</si>
  <si>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</si>
  <si>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</si>
  <si>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</si>
  <si>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</si>
  <si>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</si>
  <si>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</si>
  <si>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</si>
  <si>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</si>
  <si>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</si>
  <si>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</si>
  <si>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</si>
  <si>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</si>
  <si>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</si>
  <si>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</si>
  <si>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</si>
  <si>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</si>
  <si>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</si>
  <si>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</si>
  <si>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</si>
  <si>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</si>
  <si>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</si>
  <si>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</si>
  <si>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</si>
  <si>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</si>
  <si>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</si>
  <si>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</si>
  <si>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Martonvásár munkaszervezeti feladat</t>
  </si>
  <si>
    <t xml:space="preserve">     Idősek klubja - társulási kiegészítéssel (163.500 Ft/fő)</t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</si>
  <si>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</si>
  <si>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</si>
  <si>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</si>
  <si>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</si>
  <si>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</si>
  <si>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</si>
  <si>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</si>
  <si>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</si>
  <si>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</si>
  <si>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</si>
  <si>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</si>
  <si>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</si>
  <si>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</si>
  <si>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</si>
  <si>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</si>
  <si>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</si>
  <si>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</si>
  <si>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</si>
  <si>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</si>
  <si>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</si>
  <si>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</si>
  <si>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</si>
  <si>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</si>
  <si>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</si>
  <si>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</si>
  <si>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</si>
  <si>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</si>
  <si>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</si>
  <si>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</si>
  <si>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</si>
  <si>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</si>
  <si>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</si>
  <si>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</si>
  <si>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</si>
  <si>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</si>
  <si>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</si>
  <si>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</si>
  <si>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</si>
  <si>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</si>
  <si>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</si>
  <si>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</si>
  <si>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</si>
  <si>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</si>
  <si>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</si>
  <si>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</si>
  <si>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</si>
  <si>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</si>
  <si>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</si>
  <si>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</si>
  <si>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</si>
  <si>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</si>
  <si>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</si>
  <si>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</si>
  <si>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</si>
  <si>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</si>
  <si>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</si>
  <si>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</si>
  <si>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</si>
  <si>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</si>
  <si>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</si>
  <si>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</si>
  <si>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</si>
  <si>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</si>
  <si>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</si>
  <si>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</si>
  <si>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</si>
  <si>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</si>
  <si>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</si>
  <si>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</si>
  <si>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</si>
  <si>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</si>
  <si>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</si>
  <si>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</si>
  <si>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</si>
  <si>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</si>
  <si>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</si>
  <si>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</si>
  <si>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</si>
  <si>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</si>
  <si>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</si>
  <si>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</si>
  <si>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</si>
  <si>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</si>
  <si>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</si>
  <si>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</si>
  <si>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</si>
  <si>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</si>
  <si>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</si>
  <si>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</si>
  <si>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</si>
  <si>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</si>
  <si>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</si>
  <si>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</si>
  <si>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</si>
  <si>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</si>
  <si>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</si>
  <si>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</si>
  <si>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</si>
  <si>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</si>
  <si>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</si>
  <si>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</si>
  <si>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</si>
  <si>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</si>
  <si>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</si>
  <si>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</si>
  <si>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</si>
  <si>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</si>
  <si>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</si>
  <si>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</si>
  <si>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</si>
  <si>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</si>
  <si>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</si>
  <si>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</si>
  <si>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</si>
  <si>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</si>
  <si>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</si>
  <si>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</si>
  <si>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</si>
  <si>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</si>
  <si>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</si>
  <si>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</si>
  <si>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</si>
  <si>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</si>
  <si>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</si>
  <si>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</si>
  <si>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</si>
  <si>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</si>
  <si>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</si>
  <si>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</si>
  <si>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</si>
  <si>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</si>
  <si>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</si>
  <si>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</si>
  <si>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</si>
  <si>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</si>
  <si>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</si>
  <si>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</si>
  <si>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</si>
  <si>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</si>
  <si>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</si>
  <si>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</si>
  <si>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</si>
  <si>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</si>
  <si>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</si>
  <si>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</si>
  <si>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</si>
  <si>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</si>
  <si>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</si>
  <si>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</si>
  <si>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</si>
  <si>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</si>
  <si>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</si>
  <si>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</si>
  <si>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</si>
  <si>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</si>
  <si>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</si>
  <si>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</si>
  <si>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</si>
  <si>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</si>
  <si>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</si>
  <si>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</si>
  <si>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</si>
  <si>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</si>
  <si>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</si>
  <si>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</si>
  <si>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</si>
  <si>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</si>
  <si>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</si>
  <si>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</si>
  <si>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</si>
  <si>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</si>
  <si>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</si>
  <si>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</si>
  <si>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</si>
  <si>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</si>
  <si>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</si>
  <si>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</si>
  <si>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</si>
  <si>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</si>
  <si>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</si>
  <si>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</si>
  <si>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</si>
  <si>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</si>
  <si>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</si>
  <si>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</si>
  <si>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</si>
  <si>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</si>
  <si>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</si>
  <si>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</si>
  <si>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</si>
  <si>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</si>
  <si>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</si>
  <si>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</si>
  <si>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</si>
  <si>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</si>
  <si>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</si>
  <si>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</si>
  <si>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</si>
  <si>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</si>
  <si>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</si>
  <si>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</si>
  <si>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</si>
  <si>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eredeti Ft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</si>
  <si>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</si>
  <si>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</si>
  <si>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</si>
  <si>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</si>
  <si>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</si>
  <si>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</si>
  <si>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</si>
  <si>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</si>
  <si>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</si>
  <si>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</si>
  <si>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</si>
  <si>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</si>
  <si>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</si>
  <si>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</si>
  <si>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</si>
  <si>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</si>
  <si>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</si>
  <si>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</si>
  <si>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</si>
  <si>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</si>
  <si>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tagdíj</t>
  </si>
  <si>
    <t>munkasz. műk</t>
  </si>
  <si>
    <t>megbontás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</si>
  <si>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</si>
  <si>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</si>
  <si>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</si>
  <si>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</si>
  <si>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</si>
  <si>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ell.nap száma</t>
  </si>
  <si>
    <t>ell.naponként Ft</t>
  </si>
  <si>
    <t>ebből TB PÉNZÜGYI ALAPJAI</t>
  </si>
  <si>
    <t>ebből ÖNKORMÁNYZATI HOZZÁJÁRULÁSOK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</si>
  <si>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</si>
  <si>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</si>
  <si>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</si>
  <si>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</si>
  <si>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</si>
  <si>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</si>
  <si>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K915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</si>
  <si>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</si>
  <si>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</si>
  <si>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</si>
  <si>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</si>
  <si>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</si>
  <si>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</si>
  <si>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</si>
  <si>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</si>
  <si>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</si>
  <si>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</si>
  <si>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</si>
  <si>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</si>
  <si>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</si>
  <si>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</si>
  <si>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</si>
  <si>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</si>
  <si>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</si>
  <si>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</si>
  <si>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</si>
  <si>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</si>
  <si>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</si>
  <si>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</si>
  <si>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</si>
  <si>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</si>
  <si>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Ell.éves díja</t>
  </si>
  <si>
    <t>Ell.napok</t>
  </si>
  <si>
    <t>1nap díja</t>
  </si>
  <si>
    <t>Szent László Völgye Segítő Szolgálat</t>
  </si>
  <si>
    <t>CSALÁD- ÉS GYERMEKJÓLÉTI KÖZPONT</t>
  </si>
  <si>
    <t>CSALÁD- ÉS GYERMEKJÓLÉTI SZOLGÁLAT</t>
  </si>
  <si>
    <t>SZOCIÁLIS ÉTKEZTETÉS</t>
  </si>
  <si>
    <t>júniusi lemondás</t>
  </si>
  <si>
    <t>októberi lemondás</t>
  </si>
  <si>
    <t>júniusi lemondás Ft</t>
  </si>
  <si>
    <t>októberi lemondás Ft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</si>
  <si>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</si>
  <si>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</si>
  <si>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</si>
  <si>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</si>
  <si>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</si>
  <si>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>kerekítés</t>
  </si>
  <si>
    <t>Martonvásár beruházási pe. Átadás</t>
  </si>
  <si>
    <t>2017. évi eredeti előirányzat</t>
  </si>
  <si>
    <t>2017. évi eredeti ei</t>
  </si>
  <si>
    <t>2017. évi eredeti ei.</t>
  </si>
  <si>
    <t xml:space="preserve">Egyéb dologi kiadások </t>
  </si>
  <si>
    <t>ebből: biztosítás,műszaki vizsga</t>
  </si>
  <si>
    <t>CSALÁDI BÖLCSŐDE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</si>
  <si>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</si>
  <si>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</si>
  <si>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Családi bölcsöde</t>
  </si>
  <si>
    <t>IDŐSEK - SZOC ÉKT</t>
  </si>
  <si>
    <t>2017.évi</t>
  </si>
  <si>
    <t>2018. évi</t>
  </si>
  <si>
    <t>2018. évi eredeti ei.</t>
  </si>
  <si>
    <t>2018.évi</t>
  </si>
  <si>
    <t>2018. évi eredeti előirányzat</t>
  </si>
  <si>
    <t>2018. évi módosított előirányzat</t>
  </si>
  <si>
    <t>2018.évi teljesítés</t>
  </si>
  <si>
    <t>2018. évi eredeti ei</t>
  </si>
  <si>
    <t>2018. évi mód. ei</t>
  </si>
  <si>
    <t>2018. évi teljesítés</t>
  </si>
  <si>
    <t>2017.évi eredeti ei</t>
  </si>
  <si>
    <t>B) Fogorvosi ügyelethez</t>
  </si>
  <si>
    <t>lakosszám 2017.01.01.</t>
  </si>
  <si>
    <t>fogorvosi ügyelet deficitje</t>
  </si>
  <si>
    <t xml:space="preserve">ügyelet </t>
  </si>
  <si>
    <t>Idősek nappali ellátása</t>
  </si>
  <si>
    <t>Család-és Gyermekjóléti Központ</t>
  </si>
  <si>
    <t>Házi segítségnyújtás</t>
  </si>
  <si>
    <t>Család-és Gyermekjóléti Szolgálat</t>
  </si>
  <si>
    <t>Támogató Szolgálat</t>
  </si>
  <si>
    <t>Tanyagondnok</t>
  </si>
  <si>
    <t>Családi bölcsőde</t>
  </si>
  <si>
    <t>D) Tagdíjhoz</t>
  </si>
  <si>
    <t>E) Belső ellenőrzéshez</t>
  </si>
  <si>
    <t>F) Munkaszervezeti feladatokhoz</t>
  </si>
  <si>
    <t>G) Normatív támogatás átvétel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</si>
</sst>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753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0" fontId="21" fillId="0" borderId="55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6" xfId="0" applyFont="1" applyFill="1" applyBorder="1"/>
    <xf numFmtId="0" fontId="28" fillId="0" borderId="14" xfId="0" applyFont="1" applyFill="1" applyBorder="1"/>
    <xf numFmtId="3" fontId="28" fillId="0" borderId="57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6" xfId="0" applyNumberFormat="1" applyFont="1" applyFill="1" applyBorder="1"/>
    <xf numFmtId="3" fontId="21" fillId="0" borderId="47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3" fontId="21" fillId="0" borderId="62" xfId="0" applyNumberFormat="1" applyFont="1" applyFill="1" applyBorder="1"/>
    <xf numFmtId="3" fontId="21" fillId="0" borderId="55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7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/>
    <xf numFmtId="3" fontId="21" fillId="0" borderId="28" xfId="0" applyNumberFormat="1" applyFont="1" applyFill="1" applyBorder="1"/>
    <xf numFmtId="0" fontId="21" fillId="0" borderId="52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2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6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9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9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9" fontId="26" fillId="0" borderId="47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67" xfId="0" applyFont="1" applyFill="1" applyBorder="1" applyAlignment="1">
      <alignment wrapText="1"/>
    </xf>
    <xf numFmtId="0" fontId="21" fillId="0" borderId="16" xfId="0" applyFont="1" applyFill="1" applyBorder="1"/>
    <xf numFmtId="3" fontId="21" fillId="0" borderId="86" xfId="0" applyNumberFormat="1" applyFont="1" applyFill="1" applyBorder="1"/>
    <xf numFmtId="3" fontId="21" fillId="0" borderId="79" xfId="0" applyNumberFormat="1" applyFont="1" applyFill="1" applyBorder="1"/>
    <xf numFmtId="3" fontId="21" fillId="0" borderId="31" xfId="0" applyNumberFormat="1" applyFont="1" applyFill="1" applyBorder="1"/>
    <xf numFmtId="3" fontId="28" fillId="0" borderId="75" xfId="0" applyNumberFormat="1" applyFont="1" applyFill="1" applyBorder="1"/>
    <xf numFmtId="0" fontId="28" fillId="0" borderId="75" xfId="0" applyFont="1" applyFill="1" applyBorder="1"/>
    <xf numFmtId="0" fontId="19" fillId="0" borderId="0" xfId="77" applyFont="1" applyBorder="1"/>
    <xf numFmtId="3" fontId="21" fillId="0" borderId="98" xfId="54" applyNumberFormat="1" applyFont="1" applyFill="1" applyBorder="1" applyAlignment="1">
      <alignment horizontal="right"/>
    </xf>
    <xf numFmtId="3" fontId="28" fillId="28" borderId="72" xfId="0" applyNumberFormat="1" applyFont="1" applyFill="1" applyBorder="1" applyAlignment="1">
      <alignment vertical="center"/>
    </xf>
    <xf numFmtId="168" fontId="28" fillId="28" borderId="72" xfId="54" applyNumberFormat="1" applyFont="1" applyFill="1" applyBorder="1" applyAlignment="1">
      <alignment vertical="center"/>
    </xf>
    <xf numFmtId="0" fontId="28" fillId="0" borderId="103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4" xfId="0" applyFont="1" applyFill="1" applyBorder="1" applyAlignment="1">
      <alignment horizontal="center" vertical="center" wrapText="1"/>
    </xf>
    <xf numFmtId="3" fontId="21" fillId="0" borderId="49" xfId="0" applyNumberFormat="1" applyFont="1" applyBorder="1"/>
    <xf numFmtId="3" fontId="21" fillId="0" borderId="65" xfId="0" applyNumberFormat="1" applyFont="1" applyBorder="1"/>
    <xf numFmtId="3" fontId="21" fillId="0" borderId="65" xfId="0" applyNumberFormat="1" applyFont="1" applyFill="1" applyBorder="1"/>
    <xf numFmtId="0" fontId="28" fillId="27" borderId="105" xfId="0" applyFont="1" applyFill="1" applyBorder="1" applyAlignment="1">
      <alignment horizontal="center" vertical="center" wrapText="1"/>
    </xf>
    <xf numFmtId="3" fontId="21" fillId="0" borderId="45" xfId="0" applyNumberFormat="1" applyFont="1" applyBorder="1"/>
    <xf numFmtId="3" fontId="21" fillId="0" borderId="46" xfId="0" applyNumberFormat="1" applyFont="1" applyBorder="1"/>
    <xf numFmtId="0" fontId="21" fillId="27" borderId="18" xfId="0" applyFont="1" applyFill="1" applyBorder="1"/>
    <xf numFmtId="3" fontId="21" fillId="27" borderId="64" xfId="0" applyNumberFormat="1" applyFont="1" applyFill="1" applyBorder="1"/>
    <xf numFmtId="3" fontId="21" fillId="27" borderId="47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1" fillId="0" borderId="65" xfId="0" applyNumberFormat="1" applyFont="1" applyBorder="1" applyAlignment="1">
      <alignment wrapText="1"/>
    </xf>
    <xf numFmtId="0" fontId="35" fillId="27" borderId="64" xfId="0" applyFont="1" applyFill="1" applyBorder="1"/>
    <xf numFmtId="3" fontId="21" fillId="0" borderId="46" xfId="0" applyNumberFormat="1" applyFont="1" applyBorder="1" applyAlignment="1">
      <alignment wrapText="1"/>
    </xf>
    <xf numFmtId="3" fontId="21" fillId="0" borderId="47" xfId="0" applyNumberFormat="1" applyFont="1" applyBorder="1"/>
    <xf numFmtId="9" fontId="28" fillId="0" borderId="106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9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49" xfId="54" applyNumberFormat="1" applyFont="1" applyBorder="1" applyAlignment="1"/>
    <xf numFmtId="168" fontId="21" fillId="0" borderId="65" xfId="54" applyNumberFormat="1" applyFont="1" applyBorder="1" applyAlignment="1"/>
    <xf numFmtId="168" fontId="21" fillId="0" borderId="65" xfId="54" applyNumberFormat="1" applyFont="1" applyBorder="1" applyAlignment="1">
      <alignment horizontal="right"/>
    </xf>
    <xf numFmtId="168" fontId="21" fillId="0" borderId="45" xfId="54" applyNumberFormat="1" applyFont="1" applyBorder="1" applyAlignment="1"/>
    <xf numFmtId="168" fontId="21" fillId="0" borderId="46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68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4" xfId="0" applyNumberFormat="1" applyFont="1" applyFill="1" applyBorder="1"/>
    <xf numFmtId="168" fontId="21" fillId="0" borderId="64" xfId="54" applyNumberFormat="1" applyFont="1" applyBorder="1" applyAlignment="1"/>
    <xf numFmtId="168" fontId="21" fillId="0" borderId="47" xfId="54" applyNumberFormat="1" applyFont="1" applyBorder="1" applyAlignment="1"/>
    <xf numFmtId="168" fontId="28" fillId="0" borderId="94" xfId="54" applyNumberFormat="1" applyFont="1" applyBorder="1" applyAlignment="1">
      <alignment vertical="center"/>
    </xf>
    <xf numFmtId="168" fontId="28" fillId="0" borderId="99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81" xfId="0" applyFont="1" applyFill="1" applyBorder="1" applyAlignment="1">
      <alignment horizontal="left" vertical="center"/>
    </xf>
    <xf numFmtId="0" fontId="29" fillId="0" borderId="82" xfId="0" applyFont="1" applyFill="1" applyBorder="1" applyAlignment="1">
      <alignment horizontal="left" vertical="center" wrapText="1" indent="5"/>
    </xf>
    <xf numFmtId="0" fontId="36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1" fontId="38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29" fillId="0" borderId="91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1" xfId="0" applyFont="1" applyFill="1" applyBorder="1" applyAlignment="1">
      <alignment horizontal="left" vertical="center"/>
    </xf>
    <xf numFmtId="0" fontId="21" fillId="0" borderId="114" xfId="0" applyFont="1" applyFill="1" applyBorder="1" applyAlignment="1">
      <alignment horizontal="left" vertical="center"/>
    </xf>
    <xf numFmtId="0" fontId="36" fillId="0" borderId="45" xfId="75" applyFont="1" applyFill="1" applyBorder="1" applyAlignment="1">
      <alignment vertical="center" wrapText="1"/>
    </xf>
    <xf numFmtId="0" fontId="36" fillId="0" borderId="47" xfId="75" applyFont="1" applyFill="1" applyBorder="1" applyAlignment="1">
      <alignment vertical="center" wrapText="1"/>
    </xf>
    <xf numFmtId="0" fontId="37" fillId="0" borderId="69" xfId="75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 indent="5"/>
    </xf>
    <xf numFmtId="0" fontId="21" fillId="0" borderId="8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1" fillId="0" borderId="116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8" xfId="0" applyNumberFormat="1" applyFont="1" applyFill="1" applyBorder="1" applyAlignment="1">
      <alignment wrapText="1"/>
    </xf>
    <xf numFmtId="0" fontId="28" fillId="0" borderId="116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0" fontId="36" fillId="0" borderId="90" xfId="75" applyFont="1" applyFill="1" applyBorder="1" applyAlignment="1">
      <alignment horizontal="left" vertical="center"/>
    </xf>
    <xf numFmtId="0" fontId="36" fillId="0" borderId="81" xfId="75" applyFont="1" applyFill="1" applyBorder="1" applyAlignment="1">
      <alignment horizontal="left" vertical="center"/>
    </xf>
    <xf numFmtId="0" fontId="36" fillId="0" borderId="91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0" xfId="75" applyFont="1" applyFill="1" applyBorder="1" applyAlignment="1">
      <alignment horizontal="left" vertical="center"/>
    </xf>
    <xf numFmtId="0" fontId="38" fillId="0" borderId="81" xfId="75" applyFont="1" applyFill="1" applyBorder="1" applyAlignment="1">
      <alignment horizontal="left" vertical="center"/>
    </xf>
    <xf numFmtId="0" fontId="38" fillId="0" borderId="91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6" fillId="0" borderId="65" xfId="75" applyFont="1" applyFill="1" applyBorder="1" applyAlignment="1">
      <alignment vertical="center" wrapText="1"/>
    </xf>
    <xf numFmtId="171" fontId="38" fillId="0" borderId="65" xfId="75" applyNumberFormat="1" applyFont="1" applyFill="1" applyBorder="1" applyAlignment="1">
      <alignment horizontal="left" vertical="center" wrapText="1"/>
    </xf>
    <xf numFmtId="3" fontId="21" fillId="0" borderId="7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166" fontId="21" fillId="0" borderId="117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166" fontId="21" fillId="0" borderId="124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166" fontId="21" fillId="0" borderId="138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3" fontId="21" fillId="0" borderId="98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166" fontId="21" fillId="0" borderId="146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49" xfId="75" applyFont="1" applyFill="1" applyBorder="1" applyAlignment="1">
      <alignment vertical="center" wrapText="1"/>
    </xf>
    <xf numFmtId="0" fontId="36" fillId="0" borderId="64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7" fillId="0" borderId="114" xfId="0" applyFont="1" applyFill="1" applyBorder="1" applyAlignment="1">
      <alignment horizontal="left" vertical="center" wrapText="1"/>
    </xf>
    <xf numFmtId="0" fontId="28" fillId="0" borderId="89" xfId="0" applyFont="1" applyFill="1" applyBorder="1" applyAlignment="1">
      <alignment vertical="center" wrapText="1"/>
    </xf>
    <xf numFmtId="166" fontId="21" fillId="0" borderId="73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1" xfId="0" applyNumberFormat="1" applyFont="1" applyFill="1" applyBorder="1" applyAlignment="1">
      <alignment vertical="center" wrapText="1"/>
    </xf>
    <xf numFmtId="166" fontId="21" fillId="0" borderId="74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166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166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0" fontId="28" fillId="0" borderId="94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1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9" xfId="0" applyNumberFormat="1" applyFont="1" applyFill="1" applyBorder="1" applyAlignment="1">
      <alignment vertical="center" wrapText="1"/>
    </xf>
    <xf numFmtId="3" fontId="29" fillId="0" borderId="120" xfId="0" applyNumberFormat="1" applyFont="1" applyFill="1" applyBorder="1" applyAlignment="1">
      <alignment vertical="center" wrapText="1"/>
    </xf>
    <xf numFmtId="3" fontId="29" fillId="0" borderId="117" xfId="0" applyNumberFormat="1" applyFont="1" applyFill="1" applyBorder="1" applyAlignment="1">
      <alignment vertical="center" wrapText="1"/>
    </xf>
    <xf numFmtId="166" fontId="29" fillId="0" borderId="117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 wrapText="1"/>
    </xf>
    <xf numFmtId="166" fontId="21" fillId="0" borderId="162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3" fontId="29" fillId="0" borderId="136" xfId="0" applyNumberFormat="1" applyFont="1" applyFill="1" applyBorder="1" applyAlignment="1">
      <alignment vertical="center" wrapText="1"/>
    </xf>
    <xf numFmtId="166" fontId="29" fillId="0" borderId="5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166" xfId="0" applyNumberFormat="1" applyFont="1" applyFill="1" applyBorder="1" applyAlignment="1">
      <alignment vertical="center" wrapText="1"/>
    </xf>
    <xf numFmtId="3" fontId="28" fillId="0" borderId="167" xfId="0" applyNumberFormat="1" applyFont="1" applyFill="1" applyBorder="1" applyAlignment="1">
      <alignment vertical="center" wrapText="1"/>
    </xf>
    <xf numFmtId="166" fontId="28" fillId="0" borderId="166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8" fillId="0" borderId="98" xfId="0" applyNumberFormat="1" applyFont="1" applyFill="1" applyBorder="1" applyAlignment="1">
      <alignment vertical="center" wrapText="1"/>
    </xf>
    <xf numFmtId="3" fontId="28" fillId="0" borderId="74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166" fontId="28" fillId="0" borderId="74" xfId="0" applyNumberFormat="1" applyFont="1" applyFill="1" applyBorder="1" applyAlignment="1">
      <alignment vertical="center" wrapText="1"/>
    </xf>
    <xf numFmtId="0" fontId="36" fillId="0" borderId="59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166" fontId="28" fillId="0" borderId="14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166" fontId="28" fillId="0" borderId="146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166" fontId="28" fillId="0" borderId="147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9" xfId="0" applyNumberFormat="1" applyFont="1" applyFill="1" applyBorder="1" applyAlignment="1">
      <alignment vertical="center" wrapText="1"/>
    </xf>
    <xf numFmtId="3" fontId="21" fillId="0" borderId="121" xfId="54" applyNumberFormat="1" applyFont="1" applyFill="1" applyBorder="1"/>
    <xf numFmtId="3" fontId="21" fillId="0" borderId="70" xfId="54" applyNumberFormat="1" applyFont="1" applyFill="1" applyBorder="1"/>
    <xf numFmtId="3" fontId="29" fillId="0" borderId="70" xfId="54" applyNumberFormat="1" applyFont="1" applyFill="1" applyBorder="1"/>
    <xf numFmtId="3" fontId="21" fillId="0" borderId="135" xfId="54" applyNumberFormat="1" applyFont="1" applyFill="1" applyBorder="1"/>
    <xf numFmtId="3" fontId="21" fillId="0" borderId="34" xfId="0" applyNumberFormat="1" applyFont="1" applyFill="1" applyBorder="1"/>
    <xf numFmtId="3" fontId="21" fillId="0" borderId="5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5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9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9" xfId="54" applyNumberFormat="1" applyFont="1" applyFill="1" applyBorder="1"/>
    <xf numFmtId="3" fontId="28" fillId="0" borderId="35" xfId="0" applyNumberFormat="1" applyFont="1" applyFill="1" applyBorder="1"/>
    <xf numFmtId="3" fontId="21" fillId="0" borderId="143" xfId="54" applyNumberFormat="1" applyFont="1" applyFill="1" applyBorder="1"/>
    <xf numFmtId="3" fontId="21" fillId="0" borderId="98" xfId="0" applyNumberFormat="1" applyFont="1" applyFill="1" applyBorder="1"/>
    <xf numFmtId="0" fontId="28" fillId="0" borderId="93" xfId="0" applyFont="1" applyFill="1" applyBorder="1" applyAlignment="1">
      <alignment horizontal="left" vertical="center"/>
    </xf>
    <xf numFmtId="3" fontId="39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71" xfId="54" applyNumberFormat="1" applyFont="1" applyFill="1" applyBorder="1"/>
    <xf numFmtId="3" fontId="28" fillId="0" borderId="165" xfId="0" applyNumberFormat="1" applyFont="1" applyFill="1" applyBorder="1"/>
    <xf numFmtId="3" fontId="28" fillId="0" borderId="61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3" fontId="28" fillId="0" borderId="27" xfId="54" applyNumberFormat="1" applyFont="1" applyFill="1" applyBorder="1" applyAlignment="1">
      <alignment horizontal="right"/>
    </xf>
    <xf numFmtId="3" fontId="28" fillId="0" borderId="98" xfId="54" applyNumberFormat="1" applyFont="1" applyFill="1" applyBorder="1" applyAlignment="1">
      <alignment horizontal="right"/>
    </xf>
    <xf numFmtId="3" fontId="28" fillId="0" borderId="98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1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6" fillId="0" borderId="81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8" fillId="0" borderId="81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38" fillId="0" borderId="59" xfId="75" applyFont="1" applyFill="1" applyBorder="1" applyAlignment="1">
      <alignment horizontal="left" vertical="center" wrapText="1"/>
    </xf>
    <xf numFmtId="0" fontId="29" fillId="0" borderId="168" xfId="75" applyFont="1" applyFill="1" applyBorder="1" applyAlignment="1">
      <alignment horizontal="left" vertical="center" wrapText="1"/>
    </xf>
    <xf numFmtId="3" fontId="29" fillId="0" borderId="151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5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1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73" xfId="0" applyNumberFormat="1" applyFont="1" applyFill="1" applyBorder="1"/>
    <xf numFmtId="0" fontId="21" fillId="0" borderId="174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75" xfId="0" applyNumberFormat="1" applyFont="1" applyFill="1" applyBorder="1" applyAlignment="1">
      <alignment vertical="center"/>
    </xf>
    <xf numFmtId="3" fontId="28" fillId="0" borderId="165" xfId="0" applyNumberFormat="1" applyFont="1" applyFill="1" applyBorder="1" applyAlignment="1">
      <alignment vertical="center"/>
    </xf>
    <xf numFmtId="0" fontId="28" fillId="0" borderId="176" xfId="0" applyFont="1" applyFill="1" applyBorder="1" applyAlignment="1">
      <alignment vertical="center"/>
    </xf>
    <xf numFmtId="3" fontId="28" fillId="0" borderId="78" xfId="0" applyNumberFormat="1" applyFont="1" applyFill="1" applyBorder="1" applyAlignment="1">
      <alignment vertical="center"/>
    </xf>
    <xf numFmtId="3" fontId="28" fillId="0" borderId="177" xfId="0" applyNumberFormat="1" applyFont="1" applyFill="1" applyBorder="1" applyAlignment="1">
      <alignment vertical="center"/>
    </xf>
    <xf numFmtId="3" fontId="28" fillId="0" borderId="172" xfId="0" applyNumberFormat="1" applyFont="1" applyFill="1" applyBorder="1" applyAlignment="1">
      <alignment vertical="center"/>
    </xf>
    <xf numFmtId="3" fontId="28" fillId="0" borderId="178" xfId="0" applyNumberFormat="1" applyFont="1" applyFill="1" applyBorder="1" applyAlignment="1">
      <alignment vertical="center"/>
    </xf>
    <xf numFmtId="3" fontId="21" fillId="0" borderId="173" xfId="0" applyNumberFormat="1" applyFont="1" applyFill="1" applyBorder="1" applyAlignment="1"/>
    <xf numFmtId="3" fontId="21" fillId="0" borderId="143" xfId="0" applyNumberFormat="1" applyFont="1" applyFill="1" applyBorder="1" applyAlignment="1"/>
    <xf numFmtId="3" fontId="21" fillId="0" borderId="98" xfId="0" applyNumberFormat="1" applyFont="1" applyFill="1" applyBorder="1" applyAlignment="1"/>
    <xf numFmtId="3" fontId="21" fillId="0" borderId="144" xfId="0" applyNumberFormat="1" applyFont="1" applyFill="1" applyBorder="1" applyAlignment="1"/>
    <xf numFmtId="3" fontId="28" fillId="0" borderId="104" xfId="91" applyNumberFormat="1" applyFont="1" applyFill="1" applyBorder="1" applyAlignment="1" applyProtection="1">
      <alignment horizontal="center" vertical="center"/>
    </xf>
    <xf numFmtId="3" fontId="28" fillId="0" borderId="104" xfId="91" applyNumberFormat="1" applyFont="1" applyFill="1" applyBorder="1" applyAlignment="1" applyProtection="1">
      <alignment horizontal="center" vertical="center" wrapText="1"/>
    </xf>
    <xf numFmtId="3" fontId="28" fillId="0" borderId="106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6" xfId="91" applyNumberFormat="1" applyFont="1" applyFill="1" applyBorder="1" applyAlignment="1" applyProtection="1">
      <alignment vertical="center"/>
    </xf>
    <xf numFmtId="3" fontId="28" fillId="0" borderId="179" xfId="91" applyNumberFormat="1" applyFont="1" applyFill="1" applyBorder="1" applyAlignment="1" applyProtection="1">
      <alignment horizontal="center" vertical="center"/>
    </xf>
    <xf numFmtId="3" fontId="28" fillId="0" borderId="121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2" xfId="91" applyNumberFormat="1" applyFont="1" applyFill="1" applyBorder="1" applyAlignment="1" applyProtection="1">
      <alignment horizontal="center" vertical="center"/>
    </xf>
    <xf numFmtId="3" fontId="28" fillId="0" borderId="140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7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9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6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0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21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2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0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21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2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0" xfId="91" applyNumberFormat="1" applyFont="1" applyFill="1" applyBorder="1" applyAlignment="1" applyProtection="1">
      <alignment horizontal="right" vertical="center"/>
      <protection locked="0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177" xfId="91" applyNumberFormat="1" applyFont="1" applyFill="1" applyBorder="1" applyAlignment="1" applyProtection="1">
      <alignment horizontal="right" vertical="center"/>
    </xf>
    <xf numFmtId="3" fontId="28" fillId="0" borderId="172" xfId="91" applyNumberFormat="1" applyFont="1" applyFill="1" applyBorder="1" applyAlignment="1" applyProtection="1">
      <alignment horizontal="right" vertical="center"/>
    </xf>
    <xf numFmtId="3" fontId="28" fillId="0" borderId="178" xfId="91" applyNumberFormat="1" applyFont="1" applyFill="1" applyBorder="1" applyAlignment="1" applyProtection="1">
      <alignment horizontal="right" vertical="center"/>
    </xf>
    <xf numFmtId="3" fontId="28" fillId="0" borderId="110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8" xfId="0" applyNumberFormat="1" applyFont="1" applyBorder="1" applyAlignment="1">
      <alignment horizontal="center" vertical="center" wrapText="1"/>
    </xf>
    <xf numFmtId="9" fontId="21" fillId="0" borderId="83" xfId="0" applyNumberFormat="1" applyFont="1" applyBorder="1"/>
    <xf numFmtId="9" fontId="21" fillId="0" borderId="82" xfId="0" applyNumberFormat="1" applyFont="1" applyBorder="1"/>
    <xf numFmtId="9" fontId="21" fillId="0" borderId="84" xfId="0" applyNumberFormat="1" applyFont="1" applyBorder="1"/>
    <xf numFmtId="9" fontId="21" fillId="0" borderId="85" xfId="0" applyNumberFormat="1" applyFont="1" applyBorder="1"/>
    <xf numFmtId="9" fontId="21" fillId="0" borderId="88" xfId="0" applyNumberFormat="1" applyFont="1" applyBorder="1"/>
    <xf numFmtId="9" fontId="21" fillId="0" borderId="163" xfId="0" applyNumberFormat="1" applyFont="1" applyBorder="1"/>
    <xf numFmtId="9" fontId="21" fillId="0" borderId="180" xfId="0" applyNumberFormat="1" applyFont="1" applyBorder="1"/>
    <xf numFmtId="0" fontId="28" fillId="0" borderId="111" xfId="0" applyFont="1" applyBorder="1" applyAlignment="1">
      <alignment horizontal="center" vertical="center"/>
    </xf>
    <xf numFmtId="0" fontId="21" fillId="0" borderId="90" xfId="0" applyFont="1" applyBorder="1"/>
    <xf numFmtId="0" fontId="21" fillId="0" borderId="81" xfId="0" applyFont="1" applyBorder="1"/>
    <xf numFmtId="0" fontId="21" fillId="0" borderId="81" xfId="0" applyFont="1" applyFill="1" applyBorder="1"/>
    <xf numFmtId="0" fontId="35" fillId="27" borderId="91" xfId="0" applyFont="1" applyFill="1" applyBorder="1"/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1" fillId="0" borderId="91" xfId="0" applyFont="1" applyBorder="1"/>
    <xf numFmtId="0" fontId="28" fillId="0" borderId="92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166" fontId="21" fillId="0" borderId="83" xfId="0" applyNumberFormat="1" applyFont="1" applyBorder="1"/>
    <xf numFmtId="166" fontId="21" fillId="0" borderId="82" xfId="0" applyNumberFormat="1" applyFont="1" applyBorder="1"/>
    <xf numFmtId="166" fontId="21" fillId="0" borderId="84" xfId="0" applyNumberFormat="1" applyFont="1" applyBorder="1"/>
    <xf numFmtId="166" fontId="28" fillId="0" borderId="85" xfId="0" applyNumberFormat="1" applyFont="1" applyBorder="1"/>
    <xf numFmtId="166" fontId="21" fillId="0" borderId="88" xfId="0" applyNumberFormat="1" applyFont="1" applyBorder="1"/>
    <xf numFmtId="166" fontId="21" fillId="0" borderId="163" xfId="0" applyNumberFormat="1" applyFont="1" applyBorder="1"/>
    <xf numFmtId="166" fontId="28" fillId="0" borderId="180" xfId="0" applyNumberFormat="1" applyFont="1" applyBorder="1"/>
    <xf numFmtId="166" fontId="21" fillId="0" borderId="50" xfId="0" applyNumberFormat="1" applyFont="1" applyBorder="1"/>
    <xf numFmtId="166" fontId="21" fillId="0" borderId="48" xfId="0" applyNumberFormat="1" applyFont="1" applyBorder="1"/>
    <xf numFmtId="166" fontId="21" fillId="0" borderId="66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95" xfId="0" applyNumberFormat="1" applyFont="1" applyBorder="1"/>
    <xf numFmtId="166" fontId="28" fillId="0" borderId="38" xfId="0" applyNumberFormat="1" applyFont="1" applyBorder="1"/>
    <xf numFmtId="3" fontId="21" fillId="0" borderId="79" xfId="54" applyNumberFormat="1" applyFont="1" applyFill="1" applyBorder="1"/>
    <xf numFmtId="3" fontId="29" fillId="0" borderId="79" xfId="0" applyNumberFormat="1" applyFont="1" applyFill="1" applyBorder="1"/>
    <xf numFmtId="3" fontId="29" fillId="0" borderId="136" xfId="0" applyNumberFormat="1" applyFont="1" applyFill="1" applyBorder="1"/>
    <xf numFmtId="3" fontId="21" fillId="0" borderId="136" xfId="0" applyNumberFormat="1" applyFont="1" applyFill="1" applyBorder="1"/>
    <xf numFmtId="3" fontId="28" fillId="0" borderId="140" xfId="0" applyNumberFormat="1" applyFont="1" applyFill="1" applyBorder="1" applyAlignment="1">
      <alignment vertical="center"/>
    </xf>
    <xf numFmtId="3" fontId="21" fillId="0" borderId="122" xfId="0" applyNumberFormat="1" applyFont="1" applyFill="1" applyBorder="1"/>
    <xf numFmtId="3" fontId="28" fillId="0" borderId="140" xfId="0" applyNumberFormat="1" applyFont="1" applyFill="1" applyBorder="1"/>
    <xf numFmtId="3" fontId="29" fillId="0" borderId="79" xfId="54" applyNumberFormat="1" applyFont="1" applyFill="1" applyBorder="1"/>
    <xf numFmtId="3" fontId="21" fillId="0" borderId="144" xfId="0" applyNumberFormat="1" applyFont="1" applyFill="1" applyBorder="1"/>
    <xf numFmtId="3" fontId="39" fillId="0" borderId="140" xfId="54" applyNumberFormat="1" applyFont="1" applyFill="1" applyBorder="1"/>
    <xf numFmtId="3" fontId="28" fillId="0" borderId="140" xfId="54" applyNumberFormat="1" applyFont="1" applyFill="1" applyBorder="1"/>
    <xf numFmtId="3" fontId="28" fillId="0" borderId="167" xfId="0" applyNumberFormat="1" applyFont="1" applyFill="1" applyBorder="1"/>
    <xf numFmtId="3" fontId="28" fillId="0" borderId="148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66" fontId="29" fillId="0" borderId="48" xfId="0" applyNumberFormat="1" applyFont="1" applyFill="1" applyBorder="1"/>
    <xf numFmtId="166" fontId="29" fillId="0" borderId="66" xfId="0" applyNumberFormat="1" applyFont="1" applyFill="1" applyBorder="1"/>
    <xf numFmtId="166" fontId="21" fillId="0" borderId="66" xfId="0" applyNumberFormat="1" applyFont="1" applyFill="1" applyBorder="1"/>
    <xf numFmtId="166" fontId="21" fillId="0" borderId="50" xfId="0" applyNumberFormat="1" applyFont="1" applyFill="1" applyBorder="1"/>
    <xf numFmtId="166" fontId="21" fillId="0" borderId="48" xfId="0" applyNumberFormat="1" applyFont="1" applyFill="1" applyBorder="1"/>
    <xf numFmtId="166" fontId="28" fillId="0" borderId="41" xfId="0" applyNumberFormat="1" applyFont="1" applyFill="1" applyBorder="1"/>
    <xf numFmtId="166" fontId="21" fillId="0" borderId="183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95" xfId="0" applyNumberFormat="1" applyFont="1" applyFill="1" applyBorder="1"/>
    <xf numFmtId="0" fontId="28" fillId="0" borderId="0" xfId="0" applyFont="1" applyFill="1"/>
    <xf numFmtId="0" fontId="32" fillId="0" borderId="10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4" fontId="28" fillId="0" borderId="0" xfId="0" applyNumberFormat="1" applyFont="1" applyFill="1"/>
    <xf numFmtId="0" fontId="29" fillId="0" borderId="91" xfId="0" applyFont="1" applyFill="1" applyBorder="1" applyAlignment="1">
      <alignment horizontal="left"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9" fillId="0" borderId="138" xfId="0" applyNumberFormat="1" applyFont="1" applyFill="1" applyBorder="1" applyAlignment="1">
      <alignment vertical="center" wrapText="1"/>
    </xf>
    <xf numFmtId="166" fontId="29" fillId="0" borderId="138" xfId="0" applyNumberFormat="1" applyFont="1" applyFill="1" applyBorder="1" applyAlignment="1">
      <alignment vertical="center" wrapText="1"/>
    </xf>
    <xf numFmtId="3" fontId="28" fillId="0" borderId="186" xfId="0" applyNumberFormat="1" applyFont="1" applyFill="1" applyBorder="1" applyAlignment="1">
      <alignment vertical="center" wrapText="1"/>
    </xf>
    <xf numFmtId="166" fontId="28" fillId="0" borderId="186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98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horizontal="right"/>
    </xf>
    <xf numFmtId="3" fontId="21" fillId="0" borderId="150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3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17" xfId="90" applyNumberFormat="1" applyFont="1" applyFill="1" applyBorder="1" applyAlignment="1">
      <alignment horizontal="right"/>
    </xf>
    <xf numFmtId="166" fontId="29" fillId="0" borderId="51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1" xfId="90" applyNumberFormat="1" applyFont="1" applyFill="1" applyBorder="1" applyAlignment="1">
      <alignment horizontal="right"/>
    </xf>
    <xf numFmtId="166" fontId="21" fillId="0" borderId="74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4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3" xfId="90" applyNumberFormat="1" applyFont="1" applyFill="1" applyBorder="1" applyAlignment="1">
      <alignment wrapText="1"/>
    </xf>
    <xf numFmtId="166" fontId="21" fillId="0" borderId="51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1" xfId="90" applyNumberFormat="1" applyFont="1" applyFill="1" applyBorder="1" applyAlignment="1">
      <alignment wrapText="1"/>
    </xf>
    <xf numFmtId="166" fontId="29" fillId="0" borderId="152" xfId="90" applyNumberFormat="1" applyFont="1" applyFill="1" applyBorder="1" applyAlignment="1">
      <alignment wrapText="1"/>
    </xf>
    <xf numFmtId="166" fontId="28" fillId="29" borderId="51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47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166" fontId="21" fillId="0" borderId="74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4" xfId="90" applyNumberFormat="1" applyFont="1" applyFill="1" applyBorder="1" applyAlignment="1">
      <alignment wrapText="1"/>
    </xf>
    <xf numFmtId="166" fontId="29" fillId="0" borderId="73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166" fontId="21" fillId="0" borderId="152" xfId="90" applyNumberFormat="1" applyFont="1" applyFill="1" applyBorder="1" applyAlignment="1">
      <alignment wrapText="1"/>
    </xf>
    <xf numFmtId="0" fontId="28" fillId="0" borderId="103" xfId="0" applyFont="1" applyFill="1" applyBorder="1"/>
    <xf numFmtId="3" fontId="28" fillId="0" borderId="187" xfId="0" applyNumberFormat="1" applyFont="1" applyFill="1" applyBorder="1"/>
    <xf numFmtId="3" fontId="28" fillId="0" borderId="129" xfId="0" applyNumberFormat="1" applyFont="1" applyFill="1" applyBorder="1"/>
    <xf numFmtId="3" fontId="28" fillId="0" borderId="126" xfId="0" applyNumberFormat="1" applyFont="1" applyFill="1" applyBorder="1"/>
    <xf numFmtId="3" fontId="28" fillId="0" borderId="127" xfId="0" applyNumberFormat="1" applyFont="1" applyFill="1" applyBorder="1"/>
    <xf numFmtId="3" fontId="28" fillId="0" borderId="187" xfId="0" applyNumberFormat="1" applyFont="1" applyFill="1" applyBorder="1" applyAlignment="1"/>
    <xf numFmtId="0" fontId="36" fillId="0" borderId="114" xfId="75" applyFont="1" applyFill="1" applyBorder="1" applyAlignment="1">
      <alignment horizontal="left" vertical="center"/>
    </xf>
    <xf numFmtId="0" fontId="38" fillId="0" borderId="89" xfId="75" applyFont="1" applyFill="1" applyBorder="1" applyAlignment="1">
      <alignment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32" fillId="0" borderId="95" xfId="0" applyNumberFormat="1" applyFont="1" applyFill="1" applyBorder="1" applyAlignment="1">
      <alignment horizontal="right" vertical="center"/>
    </xf>
    <xf numFmtId="166" fontId="21" fillId="0" borderId="152" xfId="0" applyNumberFormat="1" applyFont="1" applyFill="1" applyBorder="1" applyAlignment="1">
      <alignment vertical="center" wrapText="1"/>
    </xf>
    <xf numFmtId="3" fontId="42" fillId="0" borderId="65" xfId="0" applyNumberFormat="1" applyFont="1" applyBorder="1"/>
    <xf numFmtId="0" fontId="28" fillId="0" borderId="0" xfId="0" applyFont="1" applyFill="1" applyAlignment="1">
      <alignment horizontal="justify"/>
    </xf>
    <xf numFmtId="0" fontId="21" fillId="0" borderId="0" xfId="0" applyFont="1" applyFill="1" applyAlignment="1">
      <alignment horizontal="right" vertical="center"/>
    </xf>
    <xf numFmtId="0" fontId="21" fillId="0" borderId="65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164" fontId="26" fillId="0" borderId="41" xfId="0" applyNumberFormat="1" applyFont="1" applyFill="1" applyBorder="1" applyAlignment="1">
      <alignment horizontal="center" vertical="center" wrapText="1"/>
    </xf>
    <xf numFmtId="164" fontId="32" fillId="0" borderId="50" xfId="0" applyNumberFormat="1" applyFont="1" applyFill="1" applyBorder="1" applyAlignment="1">
      <alignment horizontal="center" vertical="center" wrapText="1"/>
    </xf>
    <xf numFmtId="0" fontId="33" fillId="0" borderId="184" xfId="0" applyFont="1" applyFill="1" applyBorder="1" applyAlignment="1">
      <alignment horizontal="left" vertical="center"/>
    </xf>
    <xf numFmtId="164" fontId="33" fillId="0" borderId="185" xfId="0" applyNumberFormat="1" applyFont="1" applyFill="1" applyBorder="1" applyAlignment="1">
      <alignment vertical="center" wrapText="1"/>
    </xf>
    <xf numFmtId="0" fontId="28" fillId="0" borderId="141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wrapText="1"/>
    </xf>
    <xf numFmtId="3" fontId="32" fillId="0" borderId="0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81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32" fillId="0" borderId="6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 wrapText="1"/>
    </xf>
    <xf numFmtId="3" fontId="26" fillId="0" borderId="66" xfId="0" applyNumberFormat="1" applyFont="1" applyFill="1" applyBorder="1" applyAlignment="1">
      <alignment horizontal="right" vertical="center"/>
    </xf>
    <xf numFmtId="0" fontId="32" fillId="0" borderId="92" xfId="0" applyFont="1" applyFill="1" applyBorder="1" applyAlignment="1">
      <alignment vertical="center" wrapText="1"/>
    </xf>
    <xf numFmtId="3" fontId="32" fillId="0" borderId="94" xfId="0" applyNumberFormat="1" applyFont="1" applyFill="1" applyBorder="1" applyAlignment="1">
      <alignment horizontal="right" vertical="center" wrapText="1"/>
    </xf>
    <xf numFmtId="0" fontId="32" fillId="0" borderId="104" xfId="0" applyFont="1" applyFill="1" applyBorder="1" applyAlignment="1">
      <alignment horizontal="center" vertical="center" wrapText="1"/>
    </xf>
    <xf numFmtId="1" fontId="32" fillId="0" borderId="106" xfId="0" applyNumberFormat="1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left" vertical="center" wrapText="1" indent="5"/>
    </xf>
    <xf numFmtId="3" fontId="42" fillId="0" borderId="0" xfId="0" applyNumberFormat="1" applyFont="1" applyFill="1" applyBorder="1"/>
    <xf numFmtId="3" fontId="21" fillId="30" borderId="0" xfId="0" applyNumberFormat="1" applyFont="1" applyFill="1" applyAlignment="1">
      <alignment vertical="center" wrapText="1"/>
    </xf>
    <xf numFmtId="3" fontId="43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left"/>
    </xf>
    <xf numFmtId="3" fontId="44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right"/>
    </xf>
    <xf numFmtId="0" fontId="44" fillId="0" borderId="0" xfId="0" applyFont="1" applyFill="1" applyBorder="1"/>
    <xf numFmtId="3" fontId="44" fillId="0" borderId="0" xfId="0" applyNumberFormat="1" applyFont="1" applyFill="1" applyBorder="1"/>
    <xf numFmtId="3" fontId="28" fillId="0" borderId="164" xfId="54" applyNumberFormat="1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3" fontId="21" fillId="0" borderId="35" xfId="54" applyNumberFormat="1" applyFont="1" applyFill="1" applyBorder="1" applyAlignment="1">
      <alignment horizontal="right"/>
    </xf>
    <xf numFmtId="164" fontId="26" fillId="0" borderId="48" xfId="0" applyNumberFormat="1" applyFont="1" applyFill="1" applyBorder="1" applyAlignment="1">
      <alignment vertical="center" wrapText="1"/>
    </xf>
    <xf numFmtId="164" fontId="33" fillId="0" borderId="188" xfId="0" applyNumberFormat="1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3" fontId="26" fillId="0" borderId="64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87" xfId="54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3" fontId="28" fillId="0" borderId="102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7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2" xfId="0" applyFont="1" applyFill="1" applyBorder="1" applyAlignment="1">
      <alignment horizontal="center" wrapText="1"/>
    </xf>
    <xf numFmtId="0" fontId="28" fillId="0" borderId="111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3" fontId="28" fillId="0" borderId="77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2" xfId="54" applyNumberFormat="1" applyFont="1" applyFill="1" applyBorder="1" applyAlignment="1">
      <alignment horizontal="center" vertical="center" wrapText="1"/>
    </xf>
    <xf numFmtId="165" fontId="28" fillId="0" borderId="182" xfId="54" applyNumberFormat="1" applyFont="1" applyFill="1" applyBorder="1" applyAlignment="1">
      <alignment horizontal="center" vertical="center" wrapText="1"/>
    </xf>
    <xf numFmtId="3" fontId="28" fillId="0" borderId="181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/>
    </xf>
    <xf numFmtId="0" fontId="28" fillId="0" borderId="170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26" xfId="0" applyFont="1" applyFill="1" applyBorder="1" applyAlignment="1">
      <alignment horizontal="center" vertical="center" wrapText="1"/>
    </xf>
    <xf numFmtId="0" fontId="28" fillId="0" borderId="128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6" xfId="0" applyNumberFormat="1" applyFont="1" applyFill="1" applyBorder="1" applyAlignment="1">
      <alignment horizontal="center" vertical="center" wrapText="1"/>
    </xf>
    <xf numFmtId="166" fontId="28" fillId="0" borderId="128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0" fontId="28" fillId="0" borderId="80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5" xfId="0" applyNumberFormat="1" applyFont="1" applyFill="1" applyBorder="1" applyAlignment="1">
      <alignment horizontal="center" vertical="center" wrapText="1"/>
    </xf>
    <xf numFmtId="3" fontId="28" fillId="0" borderId="127" xfId="0" applyNumberFormat="1" applyFont="1" applyFill="1" applyBorder="1" applyAlignment="1">
      <alignment horizontal="center" vertical="center" wrapText="1"/>
    </xf>
    <xf numFmtId="0" fontId="32" fillId="0" borderId="108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</cellXfs>
  <cellStyles count="92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5/2015.&#233;vi%20eredeti%20kv/Szent%20L&#225;szl&#243;%20V&#246;lgye%20TKT%202015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Szent%20L&#225;szl&#243;%20V&#246;lgye%20TKT%202016.&#233;vi%20k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2017.&#233;vi%20V&#201;GLEGES%20K&#214;LTS&#201;GVET&#201;S/2017.%20&#201;VI%20V&#201;GLEGES%20K&#214;LTS&#201;GVET&#201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lts&#233;gvet&#233;s\2018\Seg&#237;t&#337;%202018.ktgvet&#233;s\2018%20%20szem&#233;lyi%20kiad&#225;sok%20terv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2016.%20szem&#233;lyi%20Seg&#237;t&#337;%20S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8/Seg&#237;t&#337;%202018.%20ktgvet&#233;s%20seg&#233;dt&#225;bl&#225;k/2018%20%20szem&#233;lyi%20kiad&#225;sok%20terv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Iroda\K&#246;lts&#233;gvet&#233;s\2018\Seg&#237;t&#337;%202018.ktgvet&#233;s\K&#246;lts&#233;gvet&#233;s%20Seg&#237;t&#337;%202018%20&#233;vi%20ter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6/2016.eredeti%20k&#246;lts&#233;gvet&#233;s/K&#246;lts&#233;gvet&#233;s%20Seg&#237;t&#337;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17/Seg&#237;t&#337;%20Szolg&#225;lat%202017.&#233;vi%20k&#246;lts&#233;gvet&#233;s/K&#246;lts&#233;gvet&#233;s%20Seg&#237;t&#337;%202017_2016.12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4">
          <cell r="C4">
            <v>0</v>
          </cell>
        </row>
        <row r="5">
          <cell r="C5">
            <v>0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12">
          <cell r="C12">
            <v>0</v>
          </cell>
        </row>
        <row r="14">
          <cell r="C14">
            <v>0</v>
          </cell>
        </row>
        <row r="15">
          <cell r="C15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33">
          <cell r="C33">
            <v>0</v>
          </cell>
        </row>
        <row r="34">
          <cell r="C34">
            <v>0</v>
          </cell>
        </row>
        <row r="36">
          <cell r="C36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7">
          <cell r="C47">
            <v>0</v>
          </cell>
        </row>
        <row r="56">
          <cell r="C56">
            <v>0</v>
          </cell>
        </row>
        <row r="60">
          <cell r="C60">
            <v>0</v>
          </cell>
        </row>
        <row r="67">
          <cell r="C67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6">
          <cell r="C76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93">
          <cell r="C93">
            <v>0</v>
          </cell>
        </row>
        <row r="94">
          <cell r="C94">
            <v>0</v>
          </cell>
        </row>
        <row r="97">
          <cell r="C97">
            <v>0</v>
          </cell>
        </row>
        <row r="98">
          <cell r="C98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6">
          <cell r="C106">
            <v>0</v>
          </cell>
        </row>
        <row r="108">
          <cell r="C10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5">
          <cell r="P5">
            <v>29220</v>
          </cell>
        </row>
        <row r="88">
          <cell r="P88">
            <v>0</v>
          </cell>
        </row>
      </sheetData>
      <sheetData sheetId="2">
        <row r="4">
          <cell r="D4">
            <v>29220</v>
          </cell>
        </row>
      </sheetData>
      <sheetData sheetId="3">
        <row r="30">
          <cell r="C30">
            <v>1145</v>
          </cell>
        </row>
        <row r="33">
          <cell r="C33">
            <v>0</v>
          </cell>
        </row>
        <row r="37">
          <cell r="C37">
            <v>0</v>
          </cell>
        </row>
        <row r="38">
          <cell r="C38">
            <v>0</v>
          </cell>
          <cell r="O38">
            <v>0</v>
          </cell>
        </row>
      </sheetData>
      <sheetData sheetId="4">
        <row r="30">
          <cell r="C30">
            <v>27747</v>
          </cell>
        </row>
      </sheetData>
      <sheetData sheetId="5">
        <row r="32">
          <cell r="C32">
            <v>10913600</v>
          </cell>
        </row>
      </sheetData>
      <sheetData sheetId="6" refreshError="1"/>
      <sheetData sheetId="7">
        <row r="3">
          <cell r="O3">
            <v>18835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Bölcsőde"/>
      <sheetName val="Szoc.étk"/>
      <sheetName val="Segítő Szolgálat"/>
    </sheetNames>
    <sheetDataSet>
      <sheetData sheetId="0">
        <row r="9">
          <cell r="E9">
            <v>1073</v>
          </cell>
          <cell r="K9">
            <v>30</v>
          </cell>
          <cell r="AA9">
            <v>43</v>
          </cell>
          <cell r="AB9">
            <v>5</v>
          </cell>
          <cell r="AD9">
            <v>5</v>
          </cell>
        </row>
      </sheetData>
      <sheetData sheetId="1">
        <row r="12">
          <cell r="E12">
            <v>12709</v>
          </cell>
          <cell r="H12">
            <v>700</v>
          </cell>
          <cell r="K12">
            <v>270</v>
          </cell>
          <cell r="U12">
            <v>360</v>
          </cell>
          <cell r="V12">
            <v>15</v>
          </cell>
          <cell r="AA12">
            <v>385</v>
          </cell>
          <cell r="AB12">
            <v>49</v>
          </cell>
          <cell r="AD12">
            <v>51</v>
          </cell>
        </row>
      </sheetData>
      <sheetData sheetId="2">
        <row r="26">
          <cell r="E26">
            <v>22880</v>
          </cell>
          <cell r="H26">
            <v>132</v>
          </cell>
          <cell r="K26">
            <v>660</v>
          </cell>
          <cell r="V26">
            <v>15</v>
          </cell>
          <cell r="AA26">
            <v>898</v>
          </cell>
          <cell r="AB26">
            <v>113</v>
          </cell>
          <cell r="AD26">
            <v>119</v>
          </cell>
        </row>
      </sheetData>
      <sheetData sheetId="3">
        <row r="12">
          <cell r="E12">
            <v>12435</v>
          </cell>
          <cell r="K12">
            <v>300</v>
          </cell>
          <cell r="M12">
            <v>155</v>
          </cell>
          <cell r="V12">
            <v>25</v>
          </cell>
          <cell r="AA12">
            <v>430</v>
          </cell>
          <cell r="AB12">
            <v>56</v>
          </cell>
          <cell r="AD12">
            <v>58</v>
          </cell>
        </row>
      </sheetData>
      <sheetData sheetId="4">
        <row r="11">
          <cell r="E11">
            <v>8112</v>
          </cell>
          <cell r="H11">
            <v>100</v>
          </cell>
          <cell r="K11">
            <v>240</v>
          </cell>
          <cell r="M11">
            <v>225</v>
          </cell>
          <cell r="V11">
            <v>10</v>
          </cell>
          <cell r="AA11">
            <v>300</v>
          </cell>
          <cell r="AB11">
            <v>42</v>
          </cell>
          <cell r="AD11">
            <v>44</v>
          </cell>
        </row>
      </sheetData>
      <sheetData sheetId="5">
        <row r="10">
          <cell r="E10">
            <v>2387</v>
          </cell>
          <cell r="K10">
            <v>60</v>
          </cell>
          <cell r="U10">
            <v>150</v>
          </cell>
          <cell r="AA10">
            <v>86</v>
          </cell>
          <cell r="AB10">
            <v>10</v>
          </cell>
          <cell r="AD10">
            <v>11</v>
          </cell>
        </row>
      </sheetData>
      <sheetData sheetId="6">
        <row r="10">
          <cell r="E10">
            <v>8586</v>
          </cell>
          <cell r="K10">
            <v>240</v>
          </cell>
          <cell r="M10">
            <v>50</v>
          </cell>
          <cell r="AA10">
            <v>342</v>
          </cell>
          <cell r="AB10">
            <v>40</v>
          </cell>
          <cell r="AD10">
            <v>43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Cs.napközi"/>
      <sheetName val="Szoc.étk"/>
      <sheetName val="Segítő Szolgá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7">
          <cell r="B17">
            <v>767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G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F33">
            <v>0</v>
          </cell>
          <cell r="H33">
            <v>0</v>
          </cell>
          <cell r="I33">
            <v>0</v>
          </cell>
        </row>
        <row r="34">
          <cell r="B34">
            <v>0</v>
          </cell>
          <cell r="G34">
            <v>0</v>
          </cell>
          <cell r="H34">
            <v>0</v>
          </cell>
          <cell r="I34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I4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ősek"/>
      <sheetName val="Cs-Gy. Központ"/>
      <sheetName val="Házi sg"/>
      <sheetName val="Cs-Gy. Szolgálat"/>
      <sheetName val="Támogató"/>
      <sheetName val="Tanyagond"/>
      <sheetName val="Bölcsőde"/>
      <sheetName val="Szoc.étk"/>
      <sheetName val="Segítő Szolgál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B38">
            <v>212</v>
          </cell>
          <cell r="C38">
            <v>2714</v>
          </cell>
          <cell r="D38">
            <v>4536</v>
          </cell>
          <cell r="E38">
            <v>2451</v>
          </cell>
          <cell r="F38">
            <v>1619</v>
          </cell>
          <cell r="G38">
            <v>500</v>
          </cell>
          <cell r="H38">
            <v>1692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  <cell r="G10">
            <v>8</v>
          </cell>
          <cell r="I10">
            <v>10</v>
          </cell>
          <cell r="K10">
            <v>25</v>
          </cell>
          <cell r="M10">
            <v>7</v>
          </cell>
          <cell r="Q10">
            <v>30</v>
          </cell>
        </row>
        <row r="17">
          <cell r="E17">
            <v>54</v>
          </cell>
          <cell r="G17">
            <v>244</v>
          </cell>
          <cell r="I17">
            <v>862</v>
          </cell>
          <cell r="K17">
            <v>446</v>
          </cell>
          <cell r="M17">
            <v>1801</v>
          </cell>
          <cell r="O17">
            <v>1037</v>
          </cell>
          <cell r="Q17">
            <v>260</v>
          </cell>
          <cell r="S17">
            <v>5</v>
          </cell>
        </row>
        <row r="26">
          <cell r="E26">
            <v>20</v>
          </cell>
          <cell r="G26">
            <v>510</v>
          </cell>
          <cell r="I26">
            <v>19</v>
          </cell>
          <cell r="K26">
            <v>30</v>
          </cell>
          <cell r="M26">
            <v>30</v>
          </cell>
          <cell r="Q26">
            <v>20</v>
          </cell>
        </row>
        <row r="29">
          <cell r="E29">
            <v>27</v>
          </cell>
          <cell r="G29">
            <v>160</v>
          </cell>
          <cell r="I29">
            <v>70</v>
          </cell>
          <cell r="K29">
            <v>170</v>
          </cell>
          <cell r="M29">
            <v>60</v>
          </cell>
          <cell r="O29">
            <v>30</v>
          </cell>
          <cell r="Q29">
            <v>50</v>
          </cell>
          <cell r="S29">
            <v>29</v>
          </cell>
        </row>
        <row r="33">
          <cell r="E33">
            <v>273</v>
          </cell>
          <cell r="G33">
            <v>434</v>
          </cell>
          <cell r="I33">
            <v>563</v>
          </cell>
          <cell r="K33">
            <v>444</v>
          </cell>
          <cell r="M33">
            <v>563</v>
          </cell>
          <cell r="Q33">
            <v>228</v>
          </cell>
        </row>
        <row r="35">
          <cell r="E35">
            <v>60</v>
          </cell>
          <cell r="Q35">
            <v>20</v>
          </cell>
        </row>
        <row r="39">
          <cell r="E39">
            <v>10</v>
          </cell>
          <cell r="I39">
            <v>370</v>
          </cell>
          <cell r="K39">
            <v>250</v>
          </cell>
          <cell r="M39">
            <v>800</v>
          </cell>
          <cell r="O39">
            <v>1000</v>
          </cell>
        </row>
        <row r="41">
          <cell r="G41">
            <v>1110</v>
          </cell>
          <cell r="K41">
            <v>900</v>
          </cell>
          <cell r="M41">
            <v>65</v>
          </cell>
          <cell r="Q41">
            <v>50</v>
          </cell>
        </row>
        <row r="51">
          <cell r="E51">
            <v>380</v>
          </cell>
          <cell r="G51">
            <v>645</v>
          </cell>
          <cell r="I51">
            <v>805</v>
          </cell>
          <cell r="K51">
            <v>1360</v>
          </cell>
          <cell r="M51">
            <v>863</v>
          </cell>
          <cell r="O51">
            <v>300</v>
          </cell>
          <cell r="Q51">
            <v>210</v>
          </cell>
        </row>
        <row r="54">
          <cell r="G54">
            <v>400</v>
          </cell>
          <cell r="I54">
            <v>60</v>
          </cell>
          <cell r="K54">
            <v>150</v>
          </cell>
          <cell r="M54">
            <v>150</v>
          </cell>
        </row>
        <row r="55">
          <cell r="E55">
            <v>230</v>
          </cell>
          <cell r="G55">
            <v>840</v>
          </cell>
          <cell r="I55">
            <v>750</v>
          </cell>
          <cell r="K55">
            <v>1000</v>
          </cell>
          <cell r="M55">
            <v>1150</v>
          </cell>
          <cell r="O55">
            <v>660</v>
          </cell>
          <cell r="Q55">
            <v>240</v>
          </cell>
        </row>
        <row r="60">
          <cell r="I60">
            <v>70</v>
          </cell>
          <cell r="K60">
            <v>60</v>
          </cell>
          <cell r="M60">
            <v>60</v>
          </cell>
          <cell r="O60">
            <v>70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10</v>
          </cell>
          <cell r="I10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25</v>
          </cell>
          <cell r="O10">
            <v>0</v>
          </cell>
        </row>
        <row r="33">
          <cell r="O33">
            <v>0</v>
          </cell>
        </row>
        <row r="41">
          <cell r="E41">
            <v>0</v>
          </cell>
          <cell r="I41">
            <v>0</v>
          </cell>
        </row>
        <row r="54">
          <cell r="E54">
            <v>0</v>
          </cell>
          <cell r="O54">
            <v>0</v>
          </cell>
          <cell r="Q54">
            <v>0</v>
          </cell>
        </row>
        <row r="57">
          <cell r="E5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26"/>
  <sheetViews>
    <sheetView zoomScaleNormal="100" workbookViewId="0">
      <selection activeCell="C22" sqref="C22"/>
    </sheetView>
  </sheetViews>
  <sheetFormatPr defaultColWidth="9.140625" defaultRowHeight="12.75" x14ac:dyDescent="0.2"/>
  <cols>
    <col min="1" max="1" width="37.7109375" style="85" customWidth="1"/>
    <col min="2" max="5" width="11.28515625" style="85" customWidth="1"/>
    <col min="6" max="6" width="8" style="85" customWidth="1"/>
    <col min="7" max="7" width="37.7109375" style="85" customWidth="1"/>
    <col min="8" max="11" width="11.28515625" style="85" customWidth="1"/>
    <col min="12" max="12" width="7.85546875" style="85" customWidth="1"/>
    <col min="13" max="16384" width="9.140625" style="85"/>
  </cols>
  <sheetData>
    <row r="1" spans="1:13" ht="42.75" customHeight="1" x14ac:dyDescent="0.2">
      <c r="A1" s="124" t="s">
        <v>23</v>
      </c>
      <c r="B1" s="127" t="s">
        <v>341</v>
      </c>
      <c r="C1" s="127" t="s">
        <v>355</v>
      </c>
      <c r="D1" s="131" t="s">
        <v>356</v>
      </c>
      <c r="E1" s="544" t="s">
        <v>357</v>
      </c>
      <c r="F1" s="544" t="s">
        <v>317</v>
      </c>
      <c r="G1" s="552" t="s">
        <v>54</v>
      </c>
      <c r="H1" s="127" t="s">
        <v>341</v>
      </c>
      <c r="I1" s="127" t="s">
        <v>355</v>
      </c>
      <c r="J1" s="131" t="s">
        <v>356</v>
      </c>
      <c r="K1" s="544" t="s">
        <v>357</v>
      </c>
      <c r="L1" s="144" t="s">
        <v>317</v>
      </c>
    </row>
    <row r="2" spans="1:13" ht="16.149999999999999" customHeight="1" x14ac:dyDescent="0.2">
      <c r="A2" s="125" t="s">
        <v>59</v>
      </c>
      <c r="B2" s="128">
        <f>+'1.1.SZ.TÁBL. BEV - KIAD'!K7</f>
        <v>152983</v>
      </c>
      <c r="C2" s="128">
        <f>+'1.1.SZ.TÁBL. BEV - KIAD'!L7</f>
        <v>130147</v>
      </c>
      <c r="D2" s="132"/>
      <c r="E2" s="545"/>
      <c r="F2" s="562">
        <f>+C2/B2</f>
        <v>0.85072851231836222</v>
      </c>
      <c r="G2" s="553" t="s">
        <v>39</v>
      </c>
      <c r="H2" s="128">
        <f>+'1.1.SZ.TÁBL. BEV - KIAD'!K51</f>
        <v>70682</v>
      </c>
      <c r="I2" s="128">
        <f>+'1.1.SZ.TÁBL. BEV - KIAD'!L51</f>
        <v>71919</v>
      </c>
      <c r="J2" s="132"/>
      <c r="K2" s="545"/>
      <c r="L2" s="569">
        <f>+I2/H2</f>
        <v>1.0175009196117824</v>
      </c>
    </row>
    <row r="3" spans="1:13" ht="16.149999999999999" customHeight="1" x14ac:dyDescent="0.2">
      <c r="A3" s="126" t="s">
        <v>61</v>
      </c>
      <c r="B3" s="128">
        <f>+'1.1.SZ.TÁBL. BEV - KIAD'!K21</f>
        <v>10235</v>
      </c>
      <c r="C3" s="129">
        <f>+'1.1.SZ.TÁBL. BEV - KIAD'!L21</f>
        <v>10510</v>
      </c>
      <c r="D3" s="133"/>
      <c r="E3" s="546"/>
      <c r="F3" s="563">
        <f>+C3/B3</f>
        <v>1.0268685881778212</v>
      </c>
      <c r="G3" s="554" t="s">
        <v>60</v>
      </c>
      <c r="H3" s="128">
        <f>+'1.1.SZ.TÁBL. BEV - KIAD'!K52</f>
        <v>17722</v>
      </c>
      <c r="I3" s="140">
        <f>+'1.1.SZ.TÁBL. BEV - KIAD'!L52</f>
        <v>16854</v>
      </c>
      <c r="J3" s="142"/>
      <c r="K3" s="546"/>
      <c r="L3" s="570">
        <f>+I3/H3</f>
        <v>0.95102132942105855</v>
      </c>
    </row>
    <row r="4" spans="1:13" ht="16.149999999999999" customHeight="1" x14ac:dyDescent="0.2">
      <c r="A4" s="126" t="s">
        <v>292</v>
      </c>
      <c r="B4" s="128">
        <f>+'[3]1.SZ.TÁBL. TÁRSULÁS KON. MÉRLEG'!$C$4</f>
        <v>0</v>
      </c>
      <c r="C4" s="130">
        <f>+'1.1.SZ.TÁBL. BEV - KIAD'!L24</f>
        <v>0</v>
      </c>
      <c r="D4" s="41"/>
      <c r="E4" s="546"/>
      <c r="F4" s="563"/>
      <c r="G4" s="554" t="s">
        <v>62</v>
      </c>
      <c r="H4" s="128">
        <f>+'1.1.SZ.TÁBL. BEV - KIAD'!K84</f>
        <v>65689</v>
      </c>
      <c r="I4" s="129">
        <f>+'1.1.SZ.TÁBL. BEV - KIAD'!L84</f>
        <v>45691</v>
      </c>
      <c r="J4" s="133"/>
      <c r="K4" s="546"/>
      <c r="L4" s="570">
        <f>+I4/H4</f>
        <v>0.69556546758209137</v>
      </c>
    </row>
    <row r="5" spans="1:13" ht="16.149999999999999" customHeight="1" x14ac:dyDescent="0.2">
      <c r="A5" s="126" t="s">
        <v>64</v>
      </c>
      <c r="B5" s="128">
        <f>+'[3]1.SZ.TÁBL. TÁRSULÁS KON. MÉRLEG'!$C$5</f>
        <v>0</v>
      </c>
      <c r="C5" s="130">
        <f>+'1.1.SZ.TÁBL. BEV - KIAD'!L28</f>
        <v>0</v>
      </c>
      <c r="D5" s="41"/>
      <c r="E5" s="546"/>
      <c r="F5" s="563"/>
      <c r="G5" s="555" t="s">
        <v>63</v>
      </c>
      <c r="H5" s="128">
        <f>+'[3]1.SZ.TÁBL. TÁRSULÁS KON. MÉRLEG'!$I5</f>
        <v>0</v>
      </c>
      <c r="I5" s="130"/>
      <c r="J5" s="41"/>
      <c r="K5" s="546"/>
      <c r="L5" s="570"/>
    </row>
    <row r="6" spans="1:13" ht="16.149999999999999" customHeight="1" x14ac:dyDescent="0.2">
      <c r="A6" s="126"/>
      <c r="B6" s="130"/>
      <c r="C6" s="130"/>
      <c r="D6" s="41"/>
      <c r="E6" s="546"/>
      <c r="F6" s="563"/>
      <c r="G6" s="554" t="s">
        <v>65</v>
      </c>
      <c r="H6" s="128">
        <f>+'1.1.SZ.TÁBL. BEV - KIAD'!K85</f>
        <v>6926</v>
      </c>
      <c r="I6" s="129">
        <f>+'1.1.SZ.TÁBL. BEV - KIAD'!L85</f>
        <v>4000</v>
      </c>
      <c r="J6" s="41"/>
      <c r="K6" s="546"/>
      <c r="L6" s="570">
        <f>+I6/H6</f>
        <v>0.57753393011839449</v>
      </c>
    </row>
    <row r="7" spans="1:13" ht="16.149999999999999" customHeight="1" x14ac:dyDescent="0.2">
      <c r="A7" s="126"/>
      <c r="B7" s="130"/>
      <c r="C7" s="130"/>
      <c r="D7" s="41"/>
      <c r="E7" s="546"/>
      <c r="F7" s="563"/>
      <c r="G7" s="555" t="s">
        <v>66</v>
      </c>
      <c r="H7" s="128">
        <f>+'1.1.SZ.TÁBL. BEV - KIAD'!K87</f>
        <v>2199</v>
      </c>
      <c r="I7" s="130">
        <f>+'1.1.SZ.TÁBL. BEV - KIAD'!L87</f>
        <v>2193</v>
      </c>
      <c r="J7" s="133"/>
      <c r="K7" s="546"/>
      <c r="L7" s="570">
        <f>+I7/H7</f>
        <v>0.99727148703956348</v>
      </c>
    </row>
    <row r="8" spans="1:13" ht="16.149999999999999" customHeight="1" x14ac:dyDescent="0.2">
      <c r="A8" s="134"/>
      <c r="B8" s="135"/>
      <c r="C8" s="135"/>
      <c r="D8" s="136"/>
      <c r="E8" s="547"/>
      <c r="F8" s="564"/>
      <c r="G8" s="556"/>
      <c r="H8" s="141"/>
      <c r="I8" s="141"/>
      <c r="J8" s="143"/>
      <c r="K8" s="547"/>
      <c r="L8" s="571"/>
    </row>
    <row r="9" spans="1:13" ht="16.149999999999999" customHeight="1" x14ac:dyDescent="0.2">
      <c r="A9" s="145" t="s">
        <v>74</v>
      </c>
      <c r="B9" s="146">
        <f>SUM(B2:B8)</f>
        <v>163218</v>
      </c>
      <c r="C9" s="146">
        <f>SUM(C2:C8)</f>
        <v>140657</v>
      </c>
      <c r="D9" s="147"/>
      <c r="E9" s="548"/>
      <c r="F9" s="565">
        <f>+C9/B9</f>
        <v>0.86177382396549396</v>
      </c>
      <c r="G9" s="557" t="s">
        <v>76</v>
      </c>
      <c r="H9" s="146">
        <f>SUM(H2:H7)</f>
        <v>163218</v>
      </c>
      <c r="I9" s="146">
        <f>SUM(I2:I7)</f>
        <v>140657</v>
      </c>
      <c r="J9" s="147"/>
      <c r="K9" s="548"/>
      <c r="L9" s="572">
        <f>+I9/H9</f>
        <v>0.86177382396549396</v>
      </c>
    </row>
    <row r="10" spans="1:13" ht="16.149999999999999" customHeight="1" x14ac:dyDescent="0.2">
      <c r="A10" s="157"/>
      <c r="B10" s="158"/>
      <c r="C10" s="158"/>
      <c r="D10" s="159"/>
      <c r="E10" s="549"/>
      <c r="F10" s="566"/>
      <c r="G10" s="558"/>
      <c r="H10" s="158"/>
      <c r="I10" s="158"/>
      <c r="J10" s="159"/>
      <c r="K10" s="549"/>
      <c r="L10" s="573"/>
    </row>
    <row r="11" spans="1:13" ht="16.149999999999999" customHeight="1" x14ac:dyDescent="0.2">
      <c r="A11" s="125" t="s">
        <v>67</v>
      </c>
      <c r="B11" s="128">
        <f>+'1.1.SZ.TÁBL. BEV - KIAD'!K11</f>
        <v>0</v>
      </c>
      <c r="C11" s="128">
        <f>+'1.1.SZ.TÁBL. BEV - KIAD'!L11</f>
        <v>0</v>
      </c>
      <c r="D11" s="132"/>
      <c r="E11" s="545"/>
      <c r="F11" s="562"/>
      <c r="G11" s="553" t="s">
        <v>68</v>
      </c>
      <c r="H11" s="128">
        <f>+'1.1.SZ.TÁBL. BEV - KIAD'!K100</f>
        <v>0</v>
      </c>
      <c r="I11" s="149">
        <f>+'1.1.SZ.TÁBL. BEV - KIAD'!L100</f>
        <v>0</v>
      </c>
      <c r="J11" s="152"/>
      <c r="K11" s="545"/>
      <c r="L11" s="569"/>
      <c r="M11" s="120"/>
    </row>
    <row r="12" spans="1:13" ht="16.149999999999999" customHeight="1" x14ac:dyDescent="0.2">
      <c r="A12" s="148" t="s">
        <v>293</v>
      </c>
      <c r="B12" s="129"/>
      <c r="C12" s="129">
        <f>+'1.1.SZ.TÁBL. BEV - KIAD'!L26</f>
        <v>0</v>
      </c>
      <c r="D12" s="133"/>
      <c r="E12" s="546"/>
      <c r="F12" s="563"/>
      <c r="G12" s="554" t="s">
        <v>69</v>
      </c>
      <c r="H12" s="128">
        <f>+'[3]1.SZ.TÁBL. TÁRSULÁS KON. MÉRLEG'!$I12</f>
        <v>0</v>
      </c>
      <c r="I12" s="150">
        <f>+'1.1.SZ.TÁBL. BEV - KIAD'!L105</f>
        <v>0</v>
      </c>
      <c r="J12" s="153"/>
      <c r="K12" s="546"/>
      <c r="L12" s="570"/>
      <c r="M12" s="120"/>
    </row>
    <row r="13" spans="1:13" ht="16.149999999999999" customHeight="1" x14ac:dyDescent="0.2">
      <c r="A13" s="126" t="s">
        <v>70</v>
      </c>
      <c r="B13" s="129"/>
      <c r="C13" s="129"/>
      <c r="D13" s="133"/>
      <c r="E13" s="546"/>
      <c r="F13" s="563"/>
      <c r="G13" s="554" t="s">
        <v>71</v>
      </c>
      <c r="H13" s="128">
        <f>+'[3]1.SZ.TÁBL. TÁRSULÁS KON. MÉRLEG'!$I13</f>
        <v>0</v>
      </c>
      <c r="I13" s="150">
        <f>+'1.1.SZ.TÁBL. BEV - KIAD'!L106</f>
        <v>0</v>
      </c>
      <c r="J13" s="153"/>
      <c r="K13" s="546"/>
      <c r="L13" s="570"/>
      <c r="M13" s="120"/>
    </row>
    <row r="14" spans="1:13" ht="16.149999999999999" customHeight="1" x14ac:dyDescent="0.2">
      <c r="A14" s="126"/>
      <c r="B14" s="130"/>
      <c r="C14" s="130"/>
      <c r="D14" s="41"/>
      <c r="E14" s="546"/>
      <c r="F14" s="563"/>
      <c r="G14" s="554" t="s">
        <v>72</v>
      </c>
      <c r="H14" s="128">
        <f>+'[3]1.SZ.TÁBL. TÁRSULÁS KON. MÉRLEG'!$I14</f>
        <v>0</v>
      </c>
      <c r="I14" s="151"/>
      <c r="J14" s="153"/>
      <c r="K14" s="546"/>
      <c r="L14" s="570"/>
      <c r="M14" s="120"/>
    </row>
    <row r="15" spans="1:13" ht="16.149999999999999" customHeight="1" x14ac:dyDescent="0.2">
      <c r="A15" s="160"/>
      <c r="B15" s="161"/>
      <c r="C15" s="161"/>
      <c r="D15" s="42"/>
      <c r="E15" s="547"/>
      <c r="F15" s="564"/>
      <c r="G15" s="559"/>
      <c r="H15" s="162"/>
      <c r="I15" s="162"/>
      <c r="J15" s="163"/>
      <c r="K15" s="547"/>
      <c r="L15" s="571"/>
    </row>
    <row r="16" spans="1:13" ht="16.149999999999999" customHeight="1" thickBot="1" x14ac:dyDescent="0.25">
      <c r="A16" s="137" t="s">
        <v>75</v>
      </c>
      <c r="B16" s="138">
        <f>SUM(B11:B15)</f>
        <v>0</v>
      </c>
      <c r="C16" s="138">
        <f>SUM(C11:C15)</f>
        <v>0</v>
      </c>
      <c r="D16" s="139"/>
      <c r="E16" s="550"/>
      <c r="F16" s="567"/>
      <c r="G16" s="560" t="s">
        <v>77</v>
      </c>
      <c r="H16" s="164">
        <f>SUM(H11:H15)</f>
        <v>0</v>
      </c>
      <c r="I16" s="164">
        <f>SUM(I11:I15)</f>
        <v>0</v>
      </c>
      <c r="J16" s="165"/>
      <c r="K16" s="550"/>
      <c r="L16" s="574"/>
    </row>
    <row r="17" spans="1:13" ht="16.149999999999999" customHeight="1" thickBot="1" x14ac:dyDescent="0.25">
      <c r="A17" s="154" t="s">
        <v>73</v>
      </c>
      <c r="B17" s="155">
        <f>B9+B16</f>
        <v>163218</v>
      </c>
      <c r="C17" s="155">
        <f>C9+C16</f>
        <v>140657</v>
      </c>
      <c r="D17" s="122"/>
      <c r="E17" s="551"/>
      <c r="F17" s="568">
        <f>+C17/B17</f>
        <v>0.86177382396549396</v>
      </c>
      <c r="G17" s="561" t="s">
        <v>73</v>
      </c>
      <c r="H17" s="156">
        <f>H9+H16</f>
        <v>163218</v>
      </c>
      <c r="I17" s="156">
        <f>I9+I16</f>
        <v>140657</v>
      </c>
      <c r="J17" s="123"/>
      <c r="K17" s="551"/>
      <c r="L17" s="575">
        <f>+I17/H17</f>
        <v>0.86177382396549396</v>
      </c>
      <c r="M17" s="120"/>
    </row>
    <row r="18" spans="1:13" ht="16.149999999999999" customHeight="1" x14ac:dyDescent="0.2"/>
    <row r="19" spans="1:13" ht="16.149999999999999" customHeight="1" x14ac:dyDescent="0.2"/>
    <row r="20" spans="1:13" ht="16.149999999999999" customHeight="1" x14ac:dyDescent="0.2"/>
    <row r="21" spans="1:13" ht="16.149999999999999" customHeight="1" x14ac:dyDescent="0.2"/>
    <row r="22" spans="1:13" ht="16.149999999999999" customHeight="1" x14ac:dyDescent="0.2"/>
    <row r="23" spans="1:13" ht="16.149999999999999" customHeight="1" x14ac:dyDescent="0.2"/>
    <row r="24" spans="1:13" ht="16.149999999999999" customHeight="1" x14ac:dyDescent="0.2"/>
    <row r="25" spans="1:13" ht="16.149999999999999" customHeight="1" x14ac:dyDescent="0.2"/>
    <row r="26" spans="1:13" ht="16.149999999999999" customHeight="1" x14ac:dyDescent="0.2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3" orientation="landscape" r:id="rId1"/>
  <headerFooter>
    <oddHeader>&amp;L&amp;"Times New Roman,Félkövér"&amp;13Szent László Völgye TKT&amp;C&amp;"Times New Roman,Félkövér"&amp;16 2018. ÉVI KÖLTSÉGVETÉS&amp;R1.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13"/>
  <sheetViews>
    <sheetView topLeftCell="A91" zoomScaleNormal="100" workbookViewId="0">
      <selection activeCell="H86" sqref="H86"/>
    </sheetView>
  </sheetViews>
  <sheetFormatPr defaultColWidth="8.85546875" defaultRowHeight="12.75" x14ac:dyDescent="0.2"/>
  <cols>
    <col min="1" max="1" width="6.28515625" style="1" customWidth="1"/>
    <col min="2" max="2" width="48" style="26" customWidth="1"/>
    <col min="3" max="3" width="10.42578125" style="26" customWidth="1"/>
    <col min="4" max="5" width="10.42578125" style="27" customWidth="1"/>
    <col min="6" max="6" width="10.42578125" style="644" customWidth="1"/>
    <col min="7" max="7" width="10.42578125" style="28" customWidth="1"/>
    <col min="8" max="9" width="10.42578125" style="14" customWidth="1"/>
    <col min="10" max="10" width="10.42578125" style="644" customWidth="1"/>
    <col min="11" max="13" width="10.42578125" style="14" customWidth="1"/>
    <col min="14" max="14" width="10.42578125" style="644" customWidth="1"/>
    <col min="15" max="15" width="8.85546875" style="1"/>
    <col min="16" max="16" width="10.85546875" style="2" bestFit="1" customWidth="1"/>
    <col min="17" max="16384" width="8.85546875" style="1"/>
  </cols>
  <sheetData>
    <row r="1" spans="1:16" s="168" customFormat="1" ht="45.75" customHeight="1" x14ac:dyDescent="0.2">
      <c r="A1" s="720" t="s">
        <v>118</v>
      </c>
      <c r="B1" s="722" t="s">
        <v>143</v>
      </c>
      <c r="C1" s="708" t="s">
        <v>57</v>
      </c>
      <c r="D1" s="709"/>
      <c r="E1" s="709"/>
      <c r="F1" s="710"/>
      <c r="G1" s="711" t="s">
        <v>58</v>
      </c>
      <c r="H1" s="712"/>
      <c r="I1" s="712"/>
      <c r="J1" s="713"/>
      <c r="K1" s="711" t="s">
        <v>51</v>
      </c>
      <c r="L1" s="712"/>
      <c r="M1" s="712"/>
      <c r="N1" s="713"/>
      <c r="P1" s="169"/>
    </row>
    <row r="2" spans="1:16" s="170" customFormat="1" ht="29.45" customHeight="1" x14ac:dyDescent="0.15">
      <c r="A2" s="721"/>
      <c r="B2" s="723"/>
      <c r="C2" s="178" t="s">
        <v>342</v>
      </c>
      <c r="D2" s="179" t="s">
        <v>358</v>
      </c>
      <c r="E2" s="179" t="s">
        <v>359</v>
      </c>
      <c r="F2" s="622" t="s">
        <v>317</v>
      </c>
      <c r="G2" s="178" t="s">
        <v>342</v>
      </c>
      <c r="H2" s="179" t="s">
        <v>358</v>
      </c>
      <c r="I2" s="179" t="s">
        <v>359</v>
      </c>
      <c r="J2" s="622" t="s">
        <v>317</v>
      </c>
      <c r="K2" s="178" t="s">
        <v>342</v>
      </c>
      <c r="L2" s="179" t="s">
        <v>358</v>
      </c>
      <c r="M2" s="179" t="s">
        <v>359</v>
      </c>
      <c r="N2" s="622" t="s">
        <v>317</v>
      </c>
      <c r="P2" s="171"/>
    </row>
    <row r="3" spans="1:16" ht="13.5" customHeight="1" x14ac:dyDescent="0.2">
      <c r="A3" s="180" t="s">
        <v>119</v>
      </c>
      <c r="B3" s="197" t="s">
        <v>79</v>
      </c>
      <c r="C3" s="65"/>
      <c r="D3" s="86"/>
      <c r="E3" s="86"/>
      <c r="F3" s="623"/>
      <c r="G3" s="65"/>
      <c r="H3" s="86"/>
      <c r="I3" s="86"/>
      <c r="J3" s="623"/>
      <c r="K3" s="65">
        <f>+C3+G3</f>
        <v>0</v>
      </c>
      <c r="L3" s="86">
        <f>+D3+H3</f>
        <v>0</v>
      </c>
      <c r="M3" s="86"/>
      <c r="N3" s="623"/>
    </row>
    <row r="4" spans="1:16" ht="24" customHeight="1" x14ac:dyDescent="0.2">
      <c r="A4" s="181" t="s">
        <v>120</v>
      </c>
      <c r="B4" s="198" t="s">
        <v>80</v>
      </c>
      <c r="C4" s="66"/>
      <c r="D4" s="82"/>
      <c r="E4" s="82"/>
      <c r="F4" s="624"/>
      <c r="G4" s="66">
        <f>+SUM(G5:G6)</f>
        <v>152983</v>
      </c>
      <c r="H4" s="82">
        <f>+SUM(H5:H6)</f>
        <v>130147</v>
      </c>
      <c r="I4" s="82"/>
      <c r="J4" s="624">
        <f>+H4/G4</f>
        <v>0.85072851231836222</v>
      </c>
      <c r="K4" s="65">
        <f>+SUM(K5:K6)</f>
        <v>152983</v>
      </c>
      <c r="L4" s="86">
        <f>+SUM(L5:L6)</f>
        <v>130147</v>
      </c>
      <c r="M4" s="82"/>
      <c r="N4" s="624">
        <f>+L4/K4</f>
        <v>0.85072851231836222</v>
      </c>
    </row>
    <row r="5" spans="1:16" s="301" customFormat="1" ht="13.5" customHeight="1" x14ac:dyDescent="0.2">
      <c r="A5" s="183"/>
      <c r="B5" s="184" t="s">
        <v>81</v>
      </c>
      <c r="C5" s="390"/>
      <c r="D5" s="391"/>
      <c r="E5" s="391"/>
      <c r="F5" s="625"/>
      <c r="G5" s="390">
        <v>29220</v>
      </c>
      <c r="H5" s="391">
        <f>+'2.SZ.TÁBL. BEVÉTELEK'!D4</f>
        <v>0</v>
      </c>
      <c r="I5" s="391"/>
      <c r="J5" s="625">
        <f>+H5/G5</f>
        <v>0</v>
      </c>
      <c r="K5" s="65">
        <f t="shared" ref="K5:K6" si="0">+C5+G5</f>
        <v>29220</v>
      </c>
      <c r="L5" s="86">
        <f t="shared" ref="L5:L6" si="1">+D5+H5</f>
        <v>0</v>
      </c>
      <c r="M5" s="391"/>
      <c r="N5" s="625">
        <f>+L5/K5</f>
        <v>0</v>
      </c>
      <c r="P5" s="392"/>
    </row>
    <row r="6" spans="1:16" s="296" customFormat="1" ht="24" customHeight="1" x14ac:dyDescent="0.2">
      <c r="A6" s="189"/>
      <c r="B6" s="199" t="s">
        <v>82</v>
      </c>
      <c r="C6" s="393"/>
      <c r="D6" s="394"/>
      <c r="E6" s="394"/>
      <c r="F6" s="626"/>
      <c r="G6" s="393">
        <v>123763</v>
      </c>
      <c r="H6" s="394">
        <f>+'2.SZ.TÁBL. BEVÉTELEK'!D63</f>
        <v>130147</v>
      </c>
      <c r="I6" s="394"/>
      <c r="J6" s="626">
        <f>+H6/G6</f>
        <v>1.0515824600244015</v>
      </c>
      <c r="K6" s="65">
        <f t="shared" si="0"/>
        <v>123763</v>
      </c>
      <c r="L6" s="86">
        <f t="shared" si="1"/>
        <v>130147</v>
      </c>
      <c r="M6" s="394"/>
      <c r="N6" s="626">
        <f>+L6/K6</f>
        <v>1.0515824600244015</v>
      </c>
      <c r="O6" s="395"/>
      <c r="P6" s="395"/>
    </row>
    <row r="7" spans="1:16" s="3" customFormat="1" ht="13.5" customHeight="1" x14ac:dyDescent="0.2">
      <c r="A7" s="172" t="s">
        <v>121</v>
      </c>
      <c r="B7" s="167" t="s">
        <v>83</v>
      </c>
      <c r="C7" s="405"/>
      <c r="D7" s="406"/>
      <c r="E7" s="406"/>
      <c r="F7" s="627"/>
      <c r="G7" s="407">
        <f>+G3+G4</f>
        <v>152983</v>
      </c>
      <c r="H7" s="408">
        <f>+H3+H4</f>
        <v>130147</v>
      </c>
      <c r="I7" s="408"/>
      <c r="J7" s="633">
        <f>+H7/G7</f>
        <v>0.85072851231836222</v>
      </c>
      <c r="K7" s="405">
        <f>+K3+K4</f>
        <v>152983</v>
      </c>
      <c r="L7" s="406">
        <f>+L3+L4</f>
        <v>130147</v>
      </c>
      <c r="M7" s="406"/>
      <c r="N7" s="627">
        <f>+L7/K7</f>
        <v>0.85072851231836222</v>
      </c>
      <c r="P7" s="4"/>
    </row>
    <row r="8" spans="1:16" ht="13.5" customHeight="1" x14ac:dyDescent="0.2">
      <c r="A8" s="190" t="s">
        <v>122</v>
      </c>
      <c r="B8" s="200" t="s">
        <v>117</v>
      </c>
      <c r="C8" s="65"/>
      <c r="D8" s="86"/>
      <c r="E8" s="86"/>
      <c r="F8" s="623"/>
      <c r="G8" s="5"/>
      <c r="H8" s="84"/>
      <c r="I8" s="84"/>
      <c r="J8" s="634"/>
      <c r="K8" s="65">
        <f>+C8+G8</f>
        <v>0</v>
      </c>
      <c r="L8" s="86">
        <f>+D8+H8</f>
        <v>0</v>
      </c>
      <c r="M8" s="86"/>
      <c r="N8" s="623"/>
    </row>
    <row r="9" spans="1:16" ht="24" customHeight="1" x14ac:dyDescent="0.2">
      <c r="A9" s="181" t="s">
        <v>123</v>
      </c>
      <c r="B9" s="198" t="s">
        <v>84</v>
      </c>
      <c r="C9" s="66"/>
      <c r="D9" s="82"/>
      <c r="E9" s="82"/>
      <c r="F9" s="624"/>
      <c r="G9" s="6">
        <v>0</v>
      </c>
      <c r="H9" s="166">
        <f>+H10</f>
        <v>0</v>
      </c>
      <c r="I9" s="166"/>
      <c r="J9" s="636"/>
      <c r="K9" s="65">
        <f>+SUM(K10)</f>
        <v>0</v>
      </c>
      <c r="L9" s="86">
        <f>+SUM(L10)</f>
        <v>0</v>
      </c>
      <c r="M9" s="82"/>
      <c r="N9" s="624"/>
    </row>
    <row r="10" spans="1:16" s="301" customFormat="1" ht="23.25" customHeight="1" x14ac:dyDescent="0.2">
      <c r="A10" s="189"/>
      <c r="B10" s="199" t="s">
        <v>82</v>
      </c>
      <c r="C10" s="393"/>
      <c r="D10" s="394"/>
      <c r="E10" s="394"/>
      <c r="F10" s="626"/>
      <c r="G10" s="396">
        <v>0</v>
      </c>
      <c r="H10" s="397">
        <f>+'2.SZ.TÁBL. BEVÉTELEK'!D68</f>
        <v>0</v>
      </c>
      <c r="I10" s="397"/>
      <c r="J10" s="638"/>
      <c r="K10" s="65">
        <f>+C10+G10</f>
        <v>0</v>
      </c>
      <c r="L10" s="86">
        <f>+D10+H10</f>
        <v>0</v>
      </c>
      <c r="M10" s="394"/>
      <c r="N10" s="626"/>
      <c r="P10" s="392"/>
    </row>
    <row r="11" spans="1:16" s="3" customFormat="1" ht="13.5" customHeight="1" x14ac:dyDescent="0.2">
      <c r="A11" s="172" t="s">
        <v>124</v>
      </c>
      <c r="B11" s="167" t="s">
        <v>85</v>
      </c>
      <c r="C11" s="405"/>
      <c r="D11" s="406"/>
      <c r="E11" s="406"/>
      <c r="F11" s="627"/>
      <c r="G11" s="407">
        <f>+G8+G9</f>
        <v>0</v>
      </c>
      <c r="H11" s="408">
        <f>+H8+H9</f>
        <v>0</v>
      </c>
      <c r="I11" s="408"/>
      <c r="J11" s="633"/>
      <c r="K11" s="405">
        <f>+K8+K9</f>
        <v>0</v>
      </c>
      <c r="L11" s="406">
        <f>+L8+L9</f>
        <v>0</v>
      </c>
      <c r="M11" s="406"/>
      <c r="N11" s="627"/>
      <c r="P11" s="4"/>
    </row>
    <row r="12" spans="1:16" ht="13.5" customHeight="1" x14ac:dyDescent="0.2">
      <c r="A12" s="190" t="s">
        <v>125</v>
      </c>
      <c r="B12" s="200" t="s">
        <v>86</v>
      </c>
      <c r="C12" s="65">
        <f>+'[3]1.1.SZ.TÁBL. BEV - KIAD'!$C12</f>
        <v>0</v>
      </c>
      <c r="D12" s="86">
        <f>+'3.SZ.TÁBL. SEGÍTŐ SZOLGÁLAT'!AB12</f>
        <v>0</v>
      </c>
      <c r="E12" s="86"/>
      <c r="F12" s="623"/>
      <c r="G12" s="5"/>
      <c r="H12" s="84"/>
      <c r="I12" s="86"/>
      <c r="J12" s="623"/>
      <c r="K12" s="65">
        <f t="shared" ref="K12:K20" si="2">+C12+G12</f>
        <v>0</v>
      </c>
      <c r="L12" s="86">
        <f t="shared" ref="L12:L20" si="3">+D12+H12</f>
        <v>0</v>
      </c>
      <c r="M12" s="86"/>
      <c r="N12" s="623"/>
    </row>
    <row r="13" spans="1:16" ht="13.5" customHeight="1" x14ac:dyDescent="0.2">
      <c r="A13" s="181" t="s">
        <v>126</v>
      </c>
      <c r="B13" s="198" t="s">
        <v>87</v>
      </c>
      <c r="C13" s="66">
        <v>1237</v>
      </c>
      <c r="D13" s="82">
        <f>+'3.SZ.TÁBL. SEGÍTŐ SZOLGÁLAT'!AB13</f>
        <v>500</v>
      </c>
      <c r="E13" s="82"/>
      <c r="F13" s="624">
        <f>+D13/C13</f>
        <v>0.40420371867421179</v>
      </c>
      <c r="G13" s="6"/>
      <c r="H13" s="166"/>
      <c r="I13" s="166"/>
      <c r="J13" s="636"/>
      <c r="K13" s="66">
        <f t="shared" si="2"/>
        <v>1237</v>
      </c>
      <c r="L13" s="82">
        <f t="shared" si="3"/>
        <v>500</v>
      </c>
      <c r="M13" s="82"/>
      <c r="N13" s="624">
        <f>+L13/K13</f>
        <v>0.40420371867421179</v>
      </c>
    </row>
    <row r="14" spans="1:16" ht="13.5" customHeight="1" x14ac:dyDescent="0.2">
      <c r="A14" s="181" t="s">
        <v>127</v>
      </c>
      <c r="B14" s="198" t="s">
        <v>88</v>
      </c>
      <c r="C14" s="66">
        <f>+'[3]1.1.SZ.TÁBL. BEV - KIAD'!$C14</f>
        <v>0</v>
      </c>
      <c r="D14" s="82">
        <f>+'3.SZ.TÁBL. SEGÍTŐ SZOLGÁLAT'!AB14</f>
        <v>0</v>
      </c>
      <c r="E14" s="82"/>
      <c r="F14" s="624"/>
      <c r="G14" s="6"/>
      <c r="H14" s="166"/>
      <c r="I14" s="82"/>
      <c r="J14" s="624"/>
      <c r="K14" s="66">
        <f t="shared" si="2"/>
        <v>0</v>
      </c>
      <c r="L14" s="82">
        <f t="shared" si="3"/>
        <v>0</v>
      </c>
      <c r="M14" s="82"/>
      <c r="N14" s="624"/>
    </row>
    <row r="15" spans="1:16" ht="13.5" customHeight="1" x14ac:dyDescent="0.2">
      <c r="A15" s="181" t="s">
        <v>128</v>
      </c>
      <c r="B15" s="198" t="s">
        <v>89</v>
      </c>
      <c r="C15" s="66">
        <f>+'[3]1.1.SZ.TÁBL. BEV - KIAD'!$C15</f>
        <v>0</v>
      </c>
      <c r="D15" s="82">
        <f>+'3.SZ.TÁBL. SEGÍTŐ SZOLGÁLAT'!AB15</f>
        <v>0</v>
      </c>
      <c r="E15" s="82"/>
      <c r="F15" s="624"/>
      <c r="G15" s="6"/>
      <c r="H15" s="166"/>
      <c r="I15" s="166"/>
      <c r="J15" s="636"/>
      <c r="K15" s="66">
        <f t="shared" si="2"/>
        <v>0</v>
      </c>
      <c r="L15" s="82">
        <f t="shared" si="3"/>
        <v>0</v>
      </c>
      <c r="M15" s="166"/>
      <c r="N15" s="636"/>
    </row>
    <row r="16" spans="1:16" ht="13.5" customHeight="1" x14ac:dyDescent="0.2">
      <c r="A16" s="181" t="s">
        <v>129</v>
      </c>
      <c r="B16" s="198" t="s">
        <v>90</v>
      </c>
      <c r="C16" s="66">
        <v>8998</v>
      </c>
      <c r="D16" s="82">
        <f>+'3.SZ.TÁBL. SEGÍTŐ SZOLGÁLAT'!AB16</f>
        <v>10010</v>
      </c>
      <c r="E16" s="82"/>
      <c r="F16" s="624">
        <f>+D16/C16</f>
        <v>1.1124694376528117</v>
      </c>
      <c r="G16" s="6"/>
      <c r="H16" s="166"/>
      <c r="I16" s="166"/>
      <c r="J16" s="636"/>
      <c r="K16" s="66">
        <f t="shared" si="2"/>
        <v>8998</v>
      </c>
      <c r="L16" s="82">
        <f t="shared" si="3"/>
        <v>10010</v>
      </c>
      <c r="M16" s="166"/>
      <c r="N16" s="636">
        <f>+L16/K16</f>
        <v>1.1124694376528117</v>
      </c>
    </row>
    <row r="17" spans="1:16" ht="13.5" customHeight="1" x14ac:dyDescent="0.2">
      <c r="A17" s="181" t="s">
        <v>130</v>
      </c>
      <c r="B17" s="198" t="s">
        <v>91</v>
      </c>
      <c r="C17" s="66">
        <f>+'[3]1.1.SZ.TÁBL. BEV - KIAD'!$C17</f>
        <v>0</v>
      </c>
      <c r="D17" s="82">
        <f>+'3.SZ.TÁBL. SEGÍTŐ SZOLGÁLAT'!AB17</f>
        <v>0</v>
      </c>
      <c r="E17" s="82"/>
      <c r="F17" s="624"/>
      <c r="G17" s="6"/>
      <c r="H17" s="166"/>
      <c r="I17" s="166"/>
      <c r="J17" s="636"/>
      <c r="K17" s="66">
        <f t="shared" si="2"/>
        <v>0</v>
      </c>
      <c r="L17" s="82">
        <f t="shared" si="3"/>
        <v>0</v>
      </c>
      <c r="M17" s="166"/>
      <c r="N17" s="636"/>
    </row>
    <row r="18" spans="1:16" ht="13.5" customHeight="1" x14ac:dyDescent="0.2">
      <c r="A18" s="181" t="s">
        <v>131</v>
      </c>
      <c r="B18" s="198" t="s">
        <v>92</v>
      </c>
      <c r="C18" s="66">
        <f>+'[3]1.1.SZ.TÁBL. BEV - KIAD'!$C18</f>
        <v>0</v>
      </c>
      <c r="D18" s="82">
        <f>+'3.SZ.TÁBL. SEGÍTŐ SZOLGÁLAT'!AB18</f>
        <v>0</v>
      </c>
      <c r="E18" s="82"/>
      <c r="F18" s="624"/>
      <c r="G18" s="6"/>
      <c r="H18" s="166"/>
      <c r="I18" s="166"/>
      <c r="J18" s="636"/>
      <c r="K18" s="66">
        <f t="shared" si="2"/>
        <v>0</v>
      </c>
      <c r="L18" s="82">
        <f t="shared" si="3"/>
        <v>0</v>
      </c>
      <c r="M18" s="166"/>
      <c r="N18" s="636"/>
    </row>
    <row r="19" spans="1:16" ht="13.5" customHeight="1" x14ac:dyDescent="0.2">
      <c r="A19" s="181" t="s">
        <v>132</v>
      </c>
      <c r="B19" s="198" t="s">
        <v>93</v>
      </c>
      <c r="C19" s="66">
        <f>+'[3]1.1.SZ.TÁBL. BEV - KIAD'!$C19</f>
        <v>0</v>
      </c>
      <c r="D19" s="82">
        <f>+'3.SZ.TÁBL. SEGÍTŐ SZOLGÁLAT'!AB19</f>
        <v>0</v>
      </c>
      <c r="E19" s="82"/>
      <c r="F19" s="624"/>
      <c r="G19" s="6"/>
      <c r="H19" s="166"/>
      <c r="I19" s="166"/>
      <c r="J19" s="636"/>
      <c r="K19" s="66">
        <f t="shared" si="2"/>
        <v>0</v>
      </c>
      <c r="L19" s="82">
        <f t="shared" si="3"/>
        <v>0</v>
      </c>
      <c r="M19" s="166"/>
      <c r="N19" s="636"/>
    </row>
    <row r="20" spans="1:16" ht="13.5" customHeight="1" x14ac:dyDescent="0.2">
      <c r="A20" s="192" t="s">
        <v>133</v>
      </c>
      <c r="B20" s="201" t="s">
        <v>94</v>
      </c>
      <c r="C20" s="67">
        <f>+'[3]1.1.SZ.TÁBL. BEV - KIAD'!$C20</f>
        <v>0</v>
      </c>
      <c r="D20" s="83">
        <f>+'3.SZ.TÁBL. SEGÍTŐ SZOLGÁLAT'!AB20</f>
        <v>0</v>
      </c>
      <c r="E20" s="83"/>
      <c r="F20" s="628"/>
      <c r="G20" s="191"/>
      <c r="H20" s="203"/>
      <c r="I20" s="203"/>
      <c r="J20" s="635"/>
      <c r="K20" s="67">
        <f t="shared" si="2"/>
        <v>0</v>
      </c>
      <c r="L20" s="83">
        <f t="shared" si="3"/>
        <v>0</v>
      </c>
      <c r="M20" s="203"/>
      <c r="N20" s="635"/>
    </row>
    <row r="21" spans="1:16" s="3" customFormat="1" ht="13.5" customHeight="1" x14ac:dyDescent="0.2">
      <c r="A21" s="172" t="s">
        <v>134</v>
      </c>
      <c r="B21" s="167" t="s">
        <v>95</v>
      </c>
      <c r="C21" s="302">
        <f>SUM(C12:C20)</f>
        <v>10235</v>
      </c>
      <c r="D21" s="307">
        <f>SUM(D12:D20)</f>
        <v>10510</v>
      </c>
      <c r="E21" s="406"/>
      <c r="F21" s="627">
        <f>+D21/C21</f>
        <v>1.0268685881778212</v>
      </c>
      <c r="G21" s="302">
        <f>SUM(G12:G20)</f>
        <v>0</v>
      </c>
      <c r="H21" s="307">
        <f>SUM(H12:H20)</f>
        <v>0</v>
      </c>
      <c r="I21" s="408"/>
      <c r="J21" s="633"/>
      <c r="K21" s="405">
        <f>SUM(K12:K20)</f>
        <v>10235</v>
      </c>
      <c r="L21" s="406">
        <f>SUM(L12:L20)</f>
        <v>10510</v>
      </c>
      <c r="M21" s="408"/>
      <c r="N21" s="633">
        <f>+L21/K21</f>
        <v>1.0268685881778212</v>
      </c>
      <c r="P21" s="4"/>
    </row>
    <row r="22" spans="1:16" s="3" customFormat="1" ht="13.5" customHeight="1" x14ac:dyDescent="0.2">
      <c r="A22" s="172" t="s">
        <v>135</v>
      </c>
      <c r="B22" s="167" t="s">
        <v>96</v>
      </c>
      <c r="C22" s="302"/>
      <c r="D22" s="307"/>
      <c r="E22" s="406"/>
      <c r="F22" s="627"/>
      <c r="G22" s="407"/>
      <c r="H22" s="408"/>
      <c r="I22" s="408"/>
      <c r="J22" s="633"/>
      <c r="K22" s="700">
        <f t="shared" ref="K22:K23" si="4">+C22+G22</f>
        <v>0</v>
      </c>
      <c r="L22" s="701">
        <f t="shared" ref="L22:L23" si="5">+D22+H22</f>
        <v>0</v>
      </c>
      <c r="M22" s="408"/>
      <c r="N22" s="633"/>
      <c r="P22" s="4"/>
    </row>
    <row r="23" spans="1:16" ht="13.5" customHeight="1" x14ac:dyDescent="0.2">
      <c r="A23" s="193" t="s">
        <v>136</v>
      </c>
      <c r="B23" s="202" t="s">
        <v>97</v>
      </c>
      <c r="C23" s="259"/>
      <c r="D23" s="254"/>
      <c r="E23" s="121"/>
      <c r="F23" s="629"/>
      <c r="G23" s="7"/>
      <c r="H23" s="204"/>
      <c r="I23" s="204"/>
      <c r="J23" s="645"/>
      <c r="K23" s="65">
        <f t="shared" si="4"/>
        <v>0</v>
      </c>
      <c r="L23" s="86">
        <f t="shared" si="5"/>
        <v>0</v>
      </c>
      <c r="M23" s="204"/>
      <c r="N23" s="645"/>
    </row>
    <row r="24" spans="1:16" s="3" customFormat="1" ht="13.5" customHeight="1" x14ac:dyDescent="0.2">
      <c r="A24" s="172" t="s">
        <v>137</v>
      </c>
      <c r="B24" s="167" t="s">
        <v>257</v>
      </c>
      <c r="C24" s="302">
        <f>+C23</f>
        <v>0</v>
      </c>
      <c r="D24" s="307">
        <f>+D23</f>
        <v>0</v>
      </c>
      <c r="E24" s="406"/>
      <c r="F24" s="627"/>
      <c r="G24" s="302">
        <f>+G23</f>
        <v>0</v>
      </c>
      <c r="H24" s="307">
        <f>+H23</f>
        <v>0</v>
      </c>
      <c r="I24" s="408"/>
      <c r="J24" s="627"/>
      <c r="K24" s="405">
        <f>+K23</f>
        <v>0</v>
      </c>
      <c r="L24" s="406">
        <f>+L23</f>
        <v>0</v>
      </c>
      <c r="M24" s="406"/>
      <c r="N24" s="627"/>
      <c r="P24" s="4"/>
    </row>
    <row r="25" spans="1:16" ht="13.5" customHeight="1" x14ac:dyDescent="0.2">
      <c r="A25" s="193" t="s">
        <v>138</v>
      </c>
      <c r="B25" s="202" t="s">
        <v>98</v>
      </c>
      <c r="C25" s="259"/>
      <c r="D25" s="254"/>
      <c r="E25" s="121"/>
      <c r="F25" s="629"/>
      <c r="G25" s="7"/>
      <c r="H25" s="204"/>
      <c r="I25" s="204"/>
      <c r="J25" s="645"/>
      <c r="K25" s="66">
        <f t="shared" ref="K25" si="6">+C25+G25</f>
        <v>0</v>
      </c>
      <c r="L25" s="82">
        <f t="shared" ref="L25" si="7">+D25+H25</f>
        <v>0</v>
      </c>
      <c r="M25" s="204"/>
      <c r="N25" s="645"/>
    </row>
    <row r="26" spans="1:16" s="3" customFormat="1" ht="13.5" customHeight="1" x14ac:dyDescent="0.2">
      <c r="A26" s="172" t="s">
        <v>139</v>
      </c>
      <c r="B26" s="167" t="s">
        <v>258</v>
      </c>
      <c r="C26" s="302">
        <f>+C25</f>
        <v>0</v>
      </c>
      <c r="D26" s="307">
        <f>+D25</f>
        <v>0</v>
      </c>
      <c r="E26" s="406"/>
      <c r="F26" s="627"/>
      <c r="G26" s="302">
        <f>+G25</f>
        <v>0</v>
      </c>
      <c r="H26" s="307">
        <f>+H25</f>
        <v>0</v>
      </c>
      <c r="I26" s="408"/>
      <c r="J26" s="633"/>
      <c r="K26" s="405">
        <f>+K25</f>
        <v>0</v>
      </c>
      <c r="L26" s="406">
        <f>+L25</f>
        <v>0</v>
      </c>
      <c r="M26" s="408"/>
      <c r="N26" s="633"/>
      <c r="P26" s="4"/>
    </row>
    <row r="27" spans="1:16" s="3" customFormat="1" ht="13.5" customHeight="1" x14ac:dyDescent="0.2">
      <c r="A27" s="172" t="s">
        <v>140</v>
      </c>
      <c r="B27" s="167" t="s">
        <v>99</v>
      </c>
      <c r="C27" s="302">
        <f>+C7+C11+C21+C22+C24+C26</f>
        <v>10235</v>
      </c>
      <c r="D27" s="307">
        <f>+D7+D11+D21+D22+D24+D26</f>
        <v>10510</v>
      </c>
      <c r="E27" s="406"/>
      <c r="F27" s="627">
        <f>+D27/C27</f>
        <v>1.0268685881778212</v>
      </c>
      <c r="G27" s="302">
        <f>+G7+G11+G21+G22+G24+G26</f>
        <v>152983</v>
      </c>
      <c r="H27" s="307">
        <f>+H7+H11+H21+H22+H24+H26</f>
        <v>130147</v>
      </c>
      <c r="I27" s="408"/>
      <c r="J27" s="633">
        <f>+H27/G27</f>
        <v>0.85072851231836222</v>
      </c>
      <c r="K27" s="405">
        <f>+K7+K11+K21+K22+K24+K26</f>
        <v>163218</v>
      </c>
      <c r="L27" s="406">
        <f>+L7+L11+L21+L22+L24+L26</f>
        <v>140657</v>
      </c>
      <c r="M27" s="408"/>
      <c r="N27" s="633">
        <f>+L27/K27</f>
        <v>0.86177382396549396</v>
      </c>
      <c r="P27" s="4"/>
    </row>
    <row r="28" spans="1:16" s="3" customFormat="1" ht="13.5" customHeight="1" x14ac:dyDescent="0.2">
      <c r="A28" s="173" t="s">
        <v>141</v>
      </c>
      <c r="B28" s="167" t="s">
        <v>100</v>
      </c>
      <c r="C28" s="302"/>
      <c r="D28" s="307"/>
      <c r="E28" s="406"/>
      <c r="F28" s="627"/>
      <c r="G28" s="407"/>
      <c r="H28" s="408"/>
      <c r="I28" s="408"/>
      <c r="J28" s="633"/>
      <c r="K28" s="66">
        <f t="shared" ref="K28" si="8">+C28+G28</f>
        <v>0</v>
      </c>
      <c r="L28" s="82">
        <f t="shared" ref="L28" si="9">+D28+H28</f>
        <v>0</v>
      </c>
      <c r="M28" s="408"/>
      <c r="N28" s="633"/>
      <c r="P28" s="4"/>
    </row>
    <row r="29" spans="1:16" s="3" customFormat="1" ht="13.5" customHeight="1" x14ac:dyDescent="0.2">
      <c r="A29" s="436" t="s">
        <v>255</v>
      </c>
      <c r="B29" s="437" t="s">
        <v>256</v>
      </c>
      <c r="C29" s="438">
        <v>100827</v>
      </c>
      <c r="D29" s="618">
        <f>+'3.SZ.TÁBL. SEGÍTŐ SZOLGÁLAT'!AB29</f>
        <v>103292</v>
      </c>
      <c r="E29" s="439"/>
      <c r="F29" s="630">
        <f>+D29/C29</f>
        <v>1.024447816557073</v>
      </c>
      <c r="G29" s="441"/>
      <c r="H29" s="442"/>
      <c r="I29" s="442"/>
      <c r="J29" s="646"/>
      <c r="K29" s="440"/>
      <c r="L29" s="439"/>
      <c r="M29" s="442"/>
      <c r="N29" s="646"/>
      <c r="P29" s="4"/>
    </row>
    <row r="30" spans="1:16" s="3" customFormat="1" ht="13.5" customHeight="1" thickBot="1" x14ac:dyDescent="0.25">
      <c r="A30" s="174" t="s">
        <v>142</v>
      </c>
      <c r="B30" s="205" t="s">
        <v>101</v>
      </c>
      <c r="C30" s="699">
        <f>SUM(C28:C29)</f>
        <v>100827</v>
      </c>
      <c r="D30" s="378">
        <f>SUM(D28:D29)</f>
        <v>103292</v>
      </c>
      <c r="E30" s="378"/>
      <c r="F30" s="631">
        <f>+D30/C30</f>
        <v>1.024447816557073</v>
      </c>
      <c r="G30" s="377">
        <f>SUM(G28:G29)</f>
        <v>0</v>
      </c>
      <c r="H30" s="378">
        <f>SUM(H28:H29)</f>
        <v>0</v>
      </c>
      <c r="I30" s="379"/>
      <c r="J30" s="647"/>
      <c r="K30" s="377">
        <f>+K28+K29</f>
        <v>0</v>
      </c>
      <c r="L30" s="378">
        <f>+L28+L29</f>
        <v>0</v>
      </c>
      <c r="M30" s="379"/>
      <c r="N30" s="647"/>
      <c r="P30" s="4"/>
    </row>
    <row r="31" spans="1:16" s="3" customFormat="1" ht="13.5" customHeight="1" thickBot="1" x14ac:dyDescent="0.25">
      <c r="A31" s="716" t="s">
        <v>0</v>
      </c>
      <c r="B31" s="717"/>
      <c r="C31" s="380">
        <f>+C27+C30</f>
        <v>111062</v>
      </c>
      <c r="D31" s="381">
        <f>+D27+D30</f>
        <v>113802</v>
      </c>
      <c r="E31" s="381"/>
      <c r="F31" s="632">
        <f>+D31/C31</f>
        <v>1.0246709045398066</v>
      </c>
      <c r="G31" s="380">
        <f>+G27+G30</f>
        <v>152983</v>
      </c>
      <c r="H31" s="381">
        <f>+H27+H30</f>
        <v>130147</v>
      </c>
      <c r="I31" s="212"/>
      <c r="J31" s="641">
        <f>+H31/G31</f>
        <v>0.85072851231836222</v>
      </c>
      <c r="K31" s="380">
        <f>+K27+K30</f>
        <v>163218</v>
      </c>
      <c r="L31" s="381">
        <f>+L27+L30</f>
        <v>140657</v>
      </c>
      <c r="M31" s="212"/>
      <c r="N31" s="641">
        <f>+L31/K31</f>
        <v>0.86177382396549396</v>
      </c>
      <c r="P31" s="4"/>
    </row>
    <row r="32" spans="1:16" ht="13.5" customHeight="1" x14ac:dyDescent="0.2">
      <c r="A32" s="213" t="s">
        <v>160</v>
      </c>
      <c r="B32" s="194" t="s">
        <v>161</v>
      </c>
      <c r="C32" s="65">
        <v>66082</v>
      </c>
      <c r="D32" s="231">
        <f>+'3.SZ.TÁBL. SEGÍTŐ SZOLGÁLAT'!AB41</f>
        <v>68182</v>
      </c>
      <c r="E32" s="86"/>
      <c r="F32" s="623">
        <f>+D32/C32</f>
        <v>1.0317786991919131</v>
      </c>
      <c r="G32" s="5"/>
      <c r="H32" s="84"/>
      <c r="I32" s="84"/>
      <c r="J32" s="634"/>
      <c r="K32" s="66">
        <f t="shared" ref="K32:K45" si="10">+C32+G32</f>
        <v>66082</v>
      </c>
      <c r="L32" s="82">
        <f t="shared" ref="L32:L45" si="11">+D32+H32</f>
        <v>68182</v>
      </c>
      <c r="M32" s="84"/>
      <c r="N32" s="634">
        <f>+L32/K32</f>
        <v>1.0317786991919131</v>
      </c>
    </row>
    <row r="33" spans="1:16" ht="13.5" customHeight="1" x14ac:dyDescent="0.2">
      <c r="A33" s="214" t="s">
        <v>162</v>
      </c>
      <c r="B33" s="185" t="s">
        <v>163</v>
      </c>
      <c r="C33" s="66">
        <f>+'[3]1.1.SZ.TÁBL. BEV - KIAD'!$C33</f>
        <v>0</v>
      </c>
      <c r="D33" s="231">
        <f>+'3.SZ.TÁBL. SEGÍTŐ SZOLGÁLAT'!AB42</f>
        <v>0</v>
      </c>
      <c r="E33" s="82"/>
      <c r="F33" s="624"/>
      <c r="G33" s="6"/>
      <c r="H33" s="166"/>
      <c r="I33" s="166"/>
      <c r="J33" s="636"/>
      <c r="K33" s="66">
        <f t="shared" si="10"/>
        <v>0</v>
      </c>
      <c r="L33" s="82">
        <f t="shared" si="11"/>
        <v>0</v>
      </c>
      <c r="M33" s="166"/>
      <c r="N33" s="636"/>
    </row>
    <row r="34" spans="1:16" ht="13.5" customHeight="1" x14ac:dyDescent="0.2">
      <c r="A34" s="214" t="s">
        <v>164</v>
      </c>
      <c r="B34" s="185" t="s">
        <v>165</v>
      </c>
      <c r="C34" s="66">
        <f>+'[3]1.1.SZ.TÁBL. BEV - KIAD'!$C34</f>
        <v>0</v>
      </c>
      <c r="D34" s="231">
        <f>+'3.SZ.TÁBL. SEGÍTŐ SZOLGÁLAT'!AB43</f>
        <v>0</v>
      </c>
      <c r="E34" s="82"/>
      <c r="F34" s="624"/>
      <c r="G34" s="6"/>
      <c r="H34" s="166"/>
      <c r="I34" s="166"/>
      <c r="J34" s="636"/>
      <c r="K34" s="66">
        <f t="shared" si="10"/>
        <v>0</v>
      </c>
      <c r="L34" s="82">
        <f t="shared" si="11"/>
        <v>0</v>
      </c>
      <c r="M34" s="166"/>
      <c r="N34" s="636"/>
    </row>
    <row r="35" spans="1:16" ht="13.5" customHeight="1" x14ac:dyDescent="0.2">
      <c r="A35" s="214" t="s">
        <v>166</v>
      </c>
      <c r="B35" s="185" t="s">
        <v>167</v>
      </c>
      <c r="C35" s="66">
        <v>903</v>
      </c>
      <c r="D35" s="231">
        <f>+'3.SZ.TÁBL. SEGÍTŐ SZOLGÁLAT'!AB44</f>
        <v>932</v>
      </c>
      <c r="E35" s="82"/>
      <c r="F35" s="623">
        <f>+D35/C35</f>
        <v>1.0321151716500554</v>
      </c>
      <c r="G35" s="6"/>
      <c r="H35" s="166"/>
      <c r="I35" s="166"/>
      <c r="J35" s="636"/>
      <c r="K35" s="66">
        <f t="shared" si="10"/>
        <v>903</v>
      </c>
      <c r="L35" s="82">
        <f t="shared" si="11"/>
        <v>932</v>
      </c>
      <c r="M35" s="166"/>
      <c r="N35" s="636">
        <f>+L35/K35</f>
        <v>1.0321151716500554</v>
      </c>
    </row>
    <row r="36" spans="1:16" ht="13.5" customHeight="1" x14ac:dyDescent="0.2">
      <c r="A36" s="214" t="s">
        <v>168</v>
      </c>
      <c r="B36" s="185" t="s">
        <v>169</v>
      </c>
      <c r="C36" s="66">
        <f>+'[3]1.1.SZ.TÁBL. BEV - KIAD'!$C36</f>
        <v>0</v>
      </c>
      <c r="D36" s="231">
        <f>+'3.SZ.TÁBL. SEGÍTŐ SZOLGÁLAT'!AB45</f>
        <v>0</v>
      </c>
      <c r="E36" s="82"/>
      <c r="F36" s="624"/>
      <c r="G36" s="6"/>
      <c r="H36" s="166"/>
      <c r="I36" s="82"/>
      <c r="J36" s="624"/>
      <c r="K36" s="66">
        <f t="shared" si="10"/>
        <v>0</v>
      </c>
      <c r="L36" s="82">
        <f t="shared" si="11"/>
        <v>0</v>
      </c>
      <c r="M36" s="166"/>
      <c r="N36" s="636"/>
    </row>
    <row r="37" spans="1:16" ht="13.5" customHeight="1" x14ac:dyDescent="0.2">
      <c r="A37" s="214" t="s">
        <v>170</v>
      </c>
      <c r="B37" s="185" t="s">
        <v>1</v>
      </c>
      <c r="C37" s="66">
        <v>626</v>
      </c>
      <c r="D37" s="231">
        <f>+'3.SZ.TÁBL. SEGÍTŐ SZOLGÁLAT'!AB46</f>
        <v>0</v>
      </c>
      <c r="E37" s="82"/>
      <c r="F37" s="623">
        <f t="shared" ref="F37:F38" si="12">+D37/C37</f>
        <v>0</v>
      </c>
      <c r="G37" s="6"/>
      <c r="H37" s="166"/>
      <c r="I37" s="166"/>
      <c r="J37" s="636"/>
      <c r="K37" s="66">
        <f t="shared" si="10"/>
        <v>626</v>
      </c>
      <c r="L37" s="82">
        <f t="shared" si="11"/>
        <v>0</v>
      </c>
      <c r="M37" s="166"/>
      <c r="N37" s="636">
        <f>+L37/K37</f>
        <v>0</v>
      </c>
    </row>
    <row r="38" spans="1:16" ht="13.5" customHeight="1" x14ac:dyDescent="0.2">
      <c r="A38" s="214" t="s">
        <v>171</v>
      </c>
      <c r="B38" s="185" t="s">
        <v>172</v>
      </c>
      <c r="C38" s="66">
        <v>1835</v>
      </c>
      <c r="D38" s="231">
        <f>+'3.SZ.TÁBL. SEGÍTŐ SZOLGÁLAT'!AB47</f>
        <v>1800</v>
      </c>
      <c r="E38" s="82"/>
      <c r="F38" s="623">
        <f t="shared" si="12"/>
        <v>0.98092643051771122</v>
      </c>
      <c r="G38" s="6"/>
      <c r="H38" s="166"/>
      <c r="I38" s="166"/>
      <c r="J38" s="636"/>
      <c r="K38" s="66">
        <f t="shared" si="10"/>
        <v>1835</v>
      </c>
      <c r="L38" s="82">
        <f t="shared" si="11"/>
        <v>1800</v>
      </c>
      <c r="M38" s="166"/>
      <c r="N38" s="636">
        <f>+L38/K38</f>
        <v>0.98092643051771122</v>
      </c>
    </row>
    <row r="39" spans="1:16" ht="13.5" customHeight="1" x14ac:dyDescent="0.2">
      <c r="A39" s="214" t="s">
        <v>173</v>
      </c>
      <c r="B39" s="185" t="s">
        <v>174</v>
      </c>
      <c r="C39" s="66">
        <f>+'[3]1.1.SZ.TÁBL. BEV - KIAD'!$C39</f>
        <v>0</v>
      </c>
      <c r="D39" s="231">
        <f>+'3.SZ.TÁBL. SEGÍTŐ SZOLGÁLAT'!AB48</f>
        <v>0</v>
      </c>
      <c r="E39" s="82"/>
      <c r="F39" s="624"/>
      <c r="G39" s="6"/>
      <c r="H39" s="166"/>
      <c r="I39" s="166"/>
      <c r="J39" s="636"/>
      <c r="K39" s="66">
        <f t="shared" si="10"/>
        <v>0</v>
      </c>
      <c r="L39" s="82">
        <f t="shared" si="11"/>
        <v>0</v>
      </c>
      <c r="M39" s="166"/>
      <c r="N39" s="636"/>
    </row>
    <row r="40" spans="1:16" ht="13.5" customHeight="1" x14ac:dyDescent="0.2">
      <c r="A40" s="214" t="s">
        <v>175</v>
      </c>
      <c r="B40" s="185" t="s">
        <v>2</v>
      </c>
      <c r="C40" s="66">
        <v>611</v>
      </c>
      <c r="D40" s="231">
        <f>+'3.SZ.TÁBL. SEGÍTŐ SZOLGÁLAT'!AB49</f>
        <v>430</v>
      </c>
      <c r="E40" s="82"/>
      <c r="F40" s="623">
        <f>+D40/C40</f>
        <v>0.70376432078559736</v>
      </c>
      <c r="G40" s="6"/>
      <c r="H40" s="166"/>
      <c r="I40" s="82"/>
      <c r="J40" s="624"/>
      <c r="K40" s="66">
        <f t="shared" si="10"/>
        <v>611</v>
      </c>
      <c r="L40" s="82">
        <f t="shared" si="11"/>
        <v>430</v>
      </c>
      <c r="M40" s="82"/>
      <c r="N40" s="636">
        <f>+L40/K40</f>
        <v>0.70376432078559736</v>
      </c>
    </row>
    <row r="41" spans="1:16" ht="13.5" customHeight="1" x14ac:dyDescent="0.2">
      <c r="A41" s="214" t="s">
        <v>176</v>
      </c>
      <c r="B41" s="185" t="s">
        <v>177</v>
      </c>
      <c r="C41" s="66">
        <f>+'[3]1.1.SZ.TÁBL. BEV - KIAD'!$C41</f>
        <v>0</v>
      </c>
      <c r="D41" s="231">
        <f>+'3.SZ.TÁBL. SEGÍTŐ SZOLGÁLAT'!AB50</f>
        <v>0</v>
      </c>
      <c r="E41" s="82"/>
      <c r="F41" s="624"/>
      <c r="G41" s="6"/>
      <c r="H41" s="166"/>
      <c r="I41" s="82"/>
      <c r="J41" s="624"/>
      <c r="K41" s="66">
        <f t="shared" si="10"/>
        <v>0</v>
      </c>
      <c r="L41" s="82">
        <f t="shared" si="11"/>
        <v>0</v>
      </c>
      <c r="M41" s="166"/>
      <c r="N41" s="636"/>
    </row>
    <row r="42" spans="1:16" ht="13.5" customHeight="1" x14ac:dyDescent="0.2">
      <c r="A42" s="214" t="s">
        <v>178</v>
      </c>
      <c r="B42" s="185" t="s">
        <v>179</v>
      </c>
      <c r="C42" s="66">
        <f>+'[3]1.1.SZ.TÁBL. BEV - KIAD'!$C42</f>
        <v>0</v>
      </c>
      <c r="D42" s="231">
        <f>+'3.SZ.TÁBL. SEGÍTŐ SZOLGÁLAT'!AB51</f>
        <v>0</v>
      </c>
      <c r="E42" s="82"/>
      <c r="F42" s="624"/>
      <c r="G42" s="6"/>
      <c r="H42" s="166"/>
      <c r="I42" s="166"/>
      <c r="J42" s="636"/>
      <c r="K42" s="66">
        <f t="shared" si="10"/>
        <v>0</v>
      </c>
      <c r="L42" s="82">
        <f t="shared" si="11"/>
        <v>0</v>
      </c>
      <c r="M42" s="166"/>
      <c r="N42" s="636"/>
    </row>
    <row r="43" spans="1:16" ht="13.5" customHeight="1" x14ac:dyDescent="0.2">
      <c r="A43" s="214" t="s">
        <v>180</v>
      </c>
      <c r="B43" s="185" t="s">
        <v>181</v>
      </c>
      <c r="C43" s="66">
        <f>+'[3]1.1.SZ.TÁBL. BEV - KIAD'!$C43</f>
        <v>0</v>
      </c>
      <c r="D43" s="231">
        <f>+'3.SZ.TÁBL. SEGÍTŐ SZOLGÁLAT'!AB52</f>
        <v>0</v>
      </c>
      <c r="E43" s="82"/>
      <c r="F43" s="624"/>
      <c r="G43" s="6"/>
      <c r="H43" s="166"/>
      <c r="I43" s="166"/>
      <c r="J43" s="636"/>
      <c r="K43" s="66">
        <f t="shared" si="10"/>
        <v>0</v>
      </c>
      <c r="L43" s="82">
        <f t="shared" si="11"/>
        <v>0</v>
      </c>
      <c r="M43" s="166"/>
      <c r="N43" s="636"/>
    </row>
    <row r="44" spans="1:16" ht="13.5" customHeight="1" x14ac:dyDescent="0.2">
      <c r="A44" s="214" t="s">
        <v>182</v>
      </c>
      <c r="B44" s="185" t="s">
        <v>183</v>
      </c>
      <c r="C44" s="66">
        <f>+'[3]1.1.SZ.TÁBL. BEV - KIAD'!$C44</f>
        <v>0</v>
      </c>
      <c r="D44" s="231">
        <f>+'3.SZ.TÁBL. SEGÍTŐ SZOLGÁLAT'!AB53</f>
        <v>0</v>
      </c>
      <c r="E44" s="82"/>
      <c r="F44" s="624"/>
      <c r="G44" s="6"/>
      <c r="H44" s="166"/>
      <c r="I44" s="166"/>
      <c r="J44" s="636"/>
      <c r="K44" s="66">
        <f t="shared" si="10"/>
        <v>0</v>
      </c>
      <c r="L44" s="82">
        <f t="shared" si="11"/>
        <v>0</v>
      </c>
      <c r="M44" s="166"/>
      <c r="N44" s="636"/>
    </row>
    <row r="45" spans="1:16" ht="13.5" customHeight="1" x14ac:dyDescent="0.2">
      <c r="A45" s="215" t="s">
        <v>182</v>
      </c>
      <c r="B45" s="195" t="s">
        <v>184</v>
      </c>
      <c r="C45" s="67">
        <f>+'[3]1.1.SZ.TÁBL. BEV - KIAD'!$C45</f>
        <v>0</v>
      </c>
      <c r="D45" s="231">
        <f>+'3.SZ.TÁBL. SEGÍTŐ SZOLGÁLAT'!AB54</f>
        <v>0</v>
      </c>
      <c r="E45" s="83"/>
      <c r="F45" s="628"/>
      <c r="G45" s="191"/>
      <c r="H45" s="203"/>
      <c r="I45" s="83"/>
      <c r="J45" s="628"/>
      <c r="K45" s="66">
        <f t="shared" si="10"/>
        <v>0</v>
      </c>
      <c r="L45" s="82">
        <f t="shared" si="11"/>
        <v>0</v>
      </c>
      <c r="M45" s="83"/>
      <c r="N45" s="628"/>
    </row>
    <row r="46" spans="1:16" s="3" customFormat="1" ht="13.5" customHeight="1" x14ac:dyDescent="0.2">
      <c r="A46" s="216" t="s">
        <v>144</v>
      </c>
      <c r="B46" s="196" t="s">
        <v>102</v>
      </c>
      <c r="C46" s="302">
        <f>+SUM(C32:C44)</f>
        <v>70057</v>
      </c>
      <c r="D46" s="307">
        <f>+SUM(D32:D44)</f>
        <v>71344</v>
      </c>
      <c r="E46" s="406"/>
      <c r="F46" s="627">
        <f>+D46/C46</f>
        <v>1.0183707552421599</v>
      </c>
      <c r="G46" s="407"/>
      <c r="H46" s="408"/>
      <c r="I46" s="408"/>
      <c r="J46" s="633"/>
      <c r="K46" s="405">
        <f>SUM(K32:K45)</f>
        <v>70057</v>
      </c>
      <c r="L46" s="406">
        <f>SUM(L32:L45)</f>
        <v>71344</v>
      </c>
      <c r="M46" s="408"/>
      <c r="N46" s="633">
        <f>+L46/K46</f>
        <v>1.0183707552421599</v>
      </c>
      <c r="P46" s="4"/>
    </row>
    <row r="47" spans="1:16" ht="13.5" customHeight="1" x14ac:dyDescent="0.2">
      <c r="A47" s="213" t="s">
        <v>185</v>
      </c>
      <c r="B47" s="194" t="s">
        <v>186</v>
      </c>
      <c r="C47" s="65">
        <f>+'[3]1.1.SZ.TÁBL. BEV - KIAD'!$C47</f>
        <v>0</v>
      </c>
      <c r="D47" s="231">
        <f>+'3.SZ.TÁBL. SEGÍTŐ SZOLGÁLAT'!AA56</f>
        <v>0</v>
      </c>
      <c r="E47" s="86"/>
      <c r="F47" s="623"/>
      <c r="G47" s="5"/>
      <c r="H47" s="84"/>
      <c r="I47" s="86"/>
      <c r="J47" s="623"/>
      <c r="K47" s="66">
        <f t="shared" ref="K47:K49" si="13">+C47+G47</f>
        <v>0</v>
      </c>
      <c r="L47" s="82">
        <f t="shared" ref="L47:L49" si="14">+D47+H47</f>
        <v>0</v>
      </c>
      <c r="M47" s="86"/>
      <c r="N47" s="623"/>
    </row>
    <row r="48" spans="1:16" ht="23.25" customHeight="1" x14ac:dyDescent="0.2">
      <c r="A48" s="214" t="s">
        <v>187</v>
      </c>
      <c r="B48" s="185" t="s">
        <v>188</v>
      </c>
      <c r="C48" s="66">
        <v>550</v>
      </c>
      <c r="D48" s="221">
        <f>+'3.SZ.TÁBL. SEGÍTŐ SZOLGÁLAT'!AB57</f>
        <v>510</v>
      </c>
      <c r="E48" s="82"/>
      <c r="F48" s="623">
        <f t="shared" ref="F48:F49" si="15">+D48/C48</f>
        <v>0.92727272727272725</v>
      </c>
      <c r="G48" s="6"/>
      <c r="H48" s="166"/>
      <c r="I48" s="166"/>
      <c r="J48" s="636"/>
      <c r="K48" s="66">
        <f t="shared" si="13"/>
        <v>550</v>
      </c>
      <c r="L48" s="82">
        <f t="shared" si="14"/>
        <v>510</v>
      </c>
      <c r="M48" s="166"/>
      <c r="N48" s="636">
        <f>+L48/K48</f>
        <v>0.92727272727272725</v>
      </c>
    </row>
    <row r="49" spans="1:26" ht="13.5" customHeight="1" x14ac:dyDescent="0.2">
      <c r="A49" s="215" t="s">
        <v>189</v>
      </c>
      <c r="B49" s="195" t="s">
        <v>190</v>
      </c>
      <c r="C49" s="67">
        <v>75</v>
      </c>
      <c r="D49" s="221">
        <f>+'3.SZ.TÁBL. SEGÍTŐ SZOLGÁLAT'!AB58</f>
        <v>65</v>
      </c>
      <c r="E49" s="83"/>
      <c r="F49" s="623">
        <f t="shared" si="15"/>
        <v>0.8666666666666667</v>
      </c>
      <c r="G49" s="191"/>
      <c r="H49" s="203"/>
      <c r="I49" s="206"/>
      <c r="J49" s="635"/>
      <c r="K49" s="66">
        <f t="shared" si="13"/>
        <v>75</v>
      </c>
      <c r="L49" s="82">
        <f t="shared" si="14"/>
        <v>65</v>
      </c>
      <c r="M49" s="203"/>
      <c r="N49" s="635">
        <f>+L49/K49</f>
        <v>0.8666666666666667</v>
      </c>
      <c r="O49" s="2"/>
      <c r="Q49" s="2"/>
      <c r="R49" s="2"/>
      <c r="S49" s="2"/>
      <c r="T49" s="2"/>
      <c r="V49" s="2"/>
      <c r="W49" s="2"/>
      <c r="X49" s="2"/>
      <c r="Y49" s="2"/>
      <c r="Z49" s="2"/>
    </row>
    <row r="50" spans="1:26" s="3" customFormat="1" ht="13.5" customHeight="1" x14ac:dyDescent="0.2">
      <c r="A50" s="216" t="s">
        <v>145</v>
      </c>
      <c r="B50" s="196" t="s">
        <v>103</v>
      </c>
      <c r="C50" s="302">
        <f>SUM(C47:C49)</f>
        <v>625</v>
      </c>
      <c r="D50" s="307">
        <f>SUM(D47:D49)</f>
        <v>575</v>
      </c>
      <c r="E50" s="406"/>
      <c r="F50" s="627">
        <f>+D50/C50</f>
        <v>0.92</v>
      </c>
      <c r="G50" s="302">
        <f t="shared" ref="G50:H50" si="16">SUM(G47:G49)</f>
        <v>0</v>
      </c>
      <c r="H50" s="307">
        <f t="shared" si="16"/>
        <v>0</v>
      </c>
      <c r="I50" s="409"/>
      <c r="J50" s="633"/>
      <c r="K50" s="405">
        <f>SUM(K47:K49)</f>
        <v>625</v>
      </c>
      <c r="L50" s="406">
        <f>SUM(L47:L49)</f>
        <v>575</v>
      </c>
      <c r="M50" s="408"/>
      <c r="N50" s="633">
        <f>+L50/K50</f>
        <v>0.92</v>
      </c>
      <c r="O50" s="4"/>
      <c r="P50" s="4"/>
      <c r="Q50" s="4"/>
      <c r="R50" s="4"/>
      <c r="S50" s="4"/>
      <c r="T50" s="4"/>
      <c r="V50" s="4"/>
      <c r="W50" s="4"/>
      <c r="X50" s="4"/>
      <c r="Y50" s="4"/>
      <c r="Z50" s="4"/>
    </row>
    <row r="51" spans="1:26" s="3" customFormat="1" ht="13.5" customHeight="1" x14ac:dyDescent="0.2">
      <c r="A51" s="216" t="s">
        <v>146</v>
      </c>
      <c r="B51" s="196" t="s">
        <v>104</v>
      </c>
      <c r="C51" s="302">
        <f>+C46+C50</f>
        <v>70682</v>
      </c>
      <c r="D51" s="307">
        <f>+D46+D50</f>
        <v>71919</v>
      </c>
      <c r="E51" s="406"/>
      <c r="F51" s="627">
        <f>+D51/C51</f>
        <v>1.0175009196117824</v>
      </c>
      <c r="G51" s="302">
        <f>+G46+G50</f>
        <v>0</v>
      </c>
      <c r="H51" s="307">
        <f>+H46+H50</f>
        <v>0</v>
      </c>
      <c r="I51" s="408"/>
      <c r="J51" s="633"/>
      <c r="K51" s="405">
        <f>+K46+K50</f>
        <v>70682</v>
      </c>
      <c r="L51" s="406">
        <f>+L46+L50</f>
        <v>71919</v>
      </c>
      <c r="M51" s="408"/>
      <c r="N51" s="633">
        <f>+L51/K51</f>
        <v>1.0175009196117824</v>
      </c>
      <c r="O51" s="4"/>
      <c r="P51" s="4"/>
      <c r="Q51" s="4"/>
      <c r="R51" s="4"/>
      <c r="S51" s="4"/>
      <c r="T51" s="4"/>
      <c r="V51" s="4"/>
      <c r="W51" s="4"/>
      <c r="X51" s="4"/>
      <c r="Y51" s="4"/>
      <c r="Z51" s="4"/>
    </row>
    <row r="52" spans="1:26" s="3" customFormat="1" ht="25.5" customHeight="1" x14ac:dyDescent="0.2">
      <c r="A52" s="216" t="s">
        <v>147</v>
      </c>
      <c r="B52" s="196" t="s">
        <v>105</v>
      </c>
      <c r="C52" s="302">
        <f>+SUM(C53:C57)</f>
        <v>17722</v>
      </c>
      <c r="D52" s="307">
        <f>+SUM(D53:D57)</f>
        <v>16854</v>
      </c>
      <c r="E52" s="406"/>
      <c r="F52" s="627">
        <f>+D52/C52</f>
        <v>0.95102132942105855</v>
      </c>
      <c r="G52" s="302">
        <f>+SUM(G53:G57)</f>
        <v>0</v>
      </c>
      <c r="H52" s="307">
        <f>+SUM(H53:H57)</f>
        <v>0</v>
      </c>
      <c r="I52" s="408"/>
      <c r="J52" s="633"/>
      <c r="K52" s="405">
        <f>+SUM(K53:K57)</f>
        <v>17722</v>
      </c>
      <c r="L52" s="406">
        <f>+SUM(L53:L57)</f>
        <v>16854</v>
      </c>
      <c r="M52" s="408"/>
      <c r="N52" s="633">
        <f>+L52/K52</f>
        <v>0.95102132942105855</v>
      </c>
      <c r="P52" s="4"/>
    </row>
    <row r="53" spans="1:26" s="301" customFormat="1" ht="13.5" customHeight="1" x14ac:dyDescent="0.2">
      <c r="A53" s="217" t="s">
        <v>147</v>
      </c>
      <c r="B53" s="207" t="s">
        <v>248</v>
      </c>
      <c r="C53" s="65">
        <v>14876</v>
      </c>
      <c r="D53" s="323">
        <f>+'3.SZ.TÁBL. SEGÍTŐ SZOLGÁLAT'!AB62</f>
        <v>13724</v>
      </c>
      <c r="E53" s="398"/>
      <c r="F53" s="623">
        <f t="shared" ref="F53:F59" si="17">+D53/C53</f>
        <v>0.92255982791072866</v>
      </c>
      <c r="G53" s="399"/>
      <c r="H53" s="400"/>
      <c r="I53" s="400"/>
      <c r="J53" s="648"/>
      <c r="K53" s="66">
        <f t="shared" ref="K53:K60" si="18">+C53+G53</f>
        <v>14876</v>
      </c>
      <c r="L53" s="82">
        <f t="shared" ref="L53:L60" si="19">+D53+H53</f>
        <v>13724</v>
      </c>
      <c r="M53" s="400"/>
      <c r="N53" s="634">
        <f t="shared" ref="N53:N59" si="20">+L53/K53</f>
        <v>0.92255982791072866</v>
      </c>
      <c r="P53" s="392"/>
    </row>
    <row r="54" spans="1:26" s="301" customFormat="1" ht="13.5" customHeight="1" x14ac:dyDescent="0.2">
      <c r="A54" s="218" t="s">
        <v>147</v>
      </c>
      <c r="B54" s="187" t="s">
        <v>249</v>
      </c>
      <c r="C54" s="66">
        <v>1929</v>
      </c>
      <c r="D54" s="323">
        <f>+'3.SZ.TÁBL. SEGÍTŐ SZOLGÁLAT'!AB63</f>
        <v>2484</v>
      </c>
      <c r="E54" s="391"/>
      <c r="F54" s="623">
        <f t="shared" si="17"/>
        <v>1.2877138413685847</v>
      </c>
      <c r="G54" s="401"/>
      <c r="H54" s="402"/>
      <c r="I54" s="402"/>
      <c r="J54" s="637"/>
      <c r="K54" s="66">
        <f t="shared" si="18"/>
        <v>1929</v>
      </c>
      <c r="L54" s="82">
        <f t="shared" si="19"/>
        <v>2484</v>
      </c>
      <c r="M54" s="402"/>
      <c r="N54" s="636">
        <f t="shared" si="20"/>
        <v>1.2877138413685847</v>
      </c>
      <c r="P54" s="392"/>
    </row>
    <row r="55" spans="1:26" s="301" customFormat="1" ht="13.5" customHeight="1" x14ac:dyDescent="0.2">
      <c r="A55" s="218" t="s">
        <v>147</v>
      </c>
      <c r="B55" s="187" t="s">
        <v>250</v>
      </c>
      <c r="C55" s="66">
        <v>588</v>
      </c>
      <c r="D55" s="323">
        <f>+'3.SZ.TÁBL. SEGÍTŐ SZOLGÁLAT'!AB64</f>
        <v>315</v>
      </c>
      <c r="E55" s="391"/>
      <c r="F55" s="623">
        <f t="shared" si="17"/>
        <v>0.5357142857142857</v>
      </c>
      <c r="G55" s="401"/>
      <c r="H55" s="402"/>
      <c r="I55" s="402"/>
      <c r="J55" s="637"/>
      <c r="K55" s="66">
        <f t="shared" si="18"/>
        <v>588</v>
      </c>
      <c r="L55" s="82">
        <f t="shared" si="19"/>
        <v>315</v>
      </c>
      <c r="M55" s="402"/>
      <c r="N55" s="636">
        <f t="shared" si="20"/>
        <v>0.5357142857142857</v>
      </c>
      <c r="P55" s="392"/>
    </row>
    <row r="56" spans="1:26" s="301" customFormat="1" ht="23.25" customHeight="1" x14ac:dyDescent="0.2">
      <c r="A56" s="218" t="s">
        <v>147</v>
      </c>
      <c r="B56" s="187" t="s">
        <v>251</v>
      </c>
      <c r="C56" s="66">
        <f>+'[3]1.1.SZ.TÁBL. BEV - KIAD'!$C56</f>
        <v>0</v>
      </c>
      <c r="D56" s="323">
        <f>+'3.SZ.TÁBL. SEGÍTŐ SZOLGÁLAT'!AB65</f>
        <v>0</v>
      </c>
      <c r="E56" s="391"/>
      <c r="F56" s="623"/>
      <c r="G56" s="401"/>
      <c r="H56" s="402"/>
      <c r="I56" s="402"/>
      <c r="J56" s="637"/>
      <c r="K56" s="66">
        <f t="shared" si="18"/>
        <v>0</v>
      </c>
      <c r="L56" s="82">
        <f t="shared" si="19"/>
        <v>0</v>
      </c>
      <c r="M56" s="402"/>
      <c r="N56" s="636"/>
      <c r="P56" s="392"/>
    </row>
    <row r="57" spans="1:26" s="301" customFormat="1" ht="13.5" customHeight="1" x14ac:dyDescent="0.2">
      <c r="A57" s="218" t="s">
        <v>147</v>
      </c>
      <c r="B57" s="187" t="s">
        <v>252</v>
      </c>
      <c r="C57" s="66">
        <v>329</v>
      </c>
      <c r="D57" s="323">
        <f>+'3.SZ.TÁBL. SEGÍTŐ SZOLGÁLAT'!AB66</f>
        <v>331</v>
      </c>
      <c r="E57" s="391"/>
      <c r="F57" s="623">
        <f t="shared" si="17"/>
        <v>1.006079027355623</v>
      </c>
      <c r="G57" s="401"/>
      <c r="H57" s="402"/>
      <c r="I57" s="402"/>
      <c r="J57" s="637"/>
      <c r="K57" s="66">
        <f t="shared" si="18"/>
        <v>329</v>
      </c>
      <c r="L57" s="82">
        <f t="shared" si="19"/>
        <v>331</v>
      </c>
      <c r="M57" s="402"/>
      <c r="N57" s="636">
        <f t="shared" si="20"/>
        <v>1.006079027355623</v>
      </c>
      <c r="P57" s="392"/>
    </row>
    <row r="58" spans="1:26" ht="13.5" customHeight="1" x14ac:dyDescent="0.2">
      <c r="A58" s="214" t="s">
        <v>191</v>
      </c>
      <c r="B58" s="185" t="s">
        <v>192</v>
      </c>
      <c r="C58" s="65">
        <v>98</v>
      </c>
      <c r="D58" s="323">
        <f>+'3.SZ.TÁBL. SEGÍTŐ SZOLGÁLAT'!AB67</f>
        <v>105</v>
      </c>
      <c r="E58" s="82"/>
      <c r="F58" s="623">
        <f t="shared" si="17"/>
        <v>1.0714285714285714</v>
      </c>
      <c r="G58" s="6"/>
      <c r="H58" s="166"/>
      <c r="I58" s="166"/>
      <c r="J58" s="636"/>
      <c r="K58" s="66">
        <f t="shared" si="18"/>
        <v>98</v>
      </c>
      <c r="L58" s="82">
        <f t="shared" si="19"/>
        <v>105</v>
      </c>
      <c r="M58" s="166"/>
      <c r="N58" s="636">
        <f t="shared" si="20"/>
        <v>1.0714285714285714</v>
      </c>
    </row>
    <row r="59" spans="1:26" ht="13.5" customHeight="1" x14ac:dyDescent="0.2">
      <c r="A59" s="214" t="s">
        <v>193</v>
      </c>
      <c r="B59" s="185" t="s">
        <v>194</v>
      </c>
      <c r="C59" s="66">
        <v>3514</v>
      </c>
      <c r="D59" s="323">
        <f>+'3.SZ.TÁBL. SEGÍTŐ SZOLGÁLAT'!AB68</f>
        <v>4709</v>
      </c>
      <c r="E59" s="82"/>
      <c r="F59" s="623">
        <f t="shared" si="17"/>
        <v>1.3400682982356289</v>
      </c>
      <c r="G59" s="6"/>
      <c r="H59" s="166"/>
      <c r="I59" s="166"/>
      <c r="J59" s="636"/>
      <c r="K59" s="66">
        <f t="shared" si="18"/>
        <v>3514</v>
      </c>
      <c r="L59" s="82">
        <f t="shared" si="19"/>
        <v>4709</v>
      </c>
      <c r="M59" s="166"/>
      <c r="N59" s="636">
        <f t="shared" si="20"/>
        <v>1.3400682982356289</v>
      </c>
    </row>
    <row r="60" spans="1:26" ht="13.5" customHeight="1" x14ac:dyDescent="0.2">
      <c r="A60" s="215" t="s">
        <v>195</v>
      </c>
      <c r="B60" s="195" t="s">
        <v>196</v>
      </c>
      <c r="C60" s="67">
        <f>+'[3]1.1.SZ.TÁBL. BEV - KIAD'!$C60</f>
        <v>0</v>
      </c>
      <c r="D60" s="323">
        <f>+'3.SZ.TÁBL. SEGÍTŐ SZOLGÁLAT'!AB69</f>
        <v>0</v>
      </c>
      <c r="E60" s="83"/>
      <c r="F60" s="623"/>
      <c r="G60" s="191"/>
      <c r="H60" s="203"/>
      <c r="I60" s="203"/>
      <c r="J60" s="635"/>
      <c r="K60" s="66">
        <f t="shared" si="18"/>
        <v>0</v>
      </c>
      <c r="L60" s="82">
        <f t="shared" si="19"/>
        <v>0</v>
      </c>
      <c r="M60" s="203"/>
      <c r="N60" s="635"/>
    </row>
    <row r="61" spans="1:26" s="3" customFormat="1" ht="13.5" customHeight="1" x14ac:dyDescent="0.2">
      <c r="A61" s="216" t="s">
        <v>148</v>
      </c>
      <c r="B61" s="196" t="s">
        <v>106</v>
      </c>
      <c r="C61" s="302">
        <f>SUM(C58:C60)</f>
        <v>3612</v>
      </c>
      <c r="D61" s="307">
        <f>SUM(D58:D60)</f>
        <v>4814</v>
      </c>
      <c r="E61" s="409"/>
      <c r="F61" s="633">
        <f>+D61/C61</f>
        <v>1.3327796234772979</v>
      </c>
      <c r="G61" s="302">
        <f>SUM(G58:G60)</f>
        <v>0</v>
      </c>
      <c r="H61" s="307">
        <f>SUM(H58:H60)</f>
        <v>0</v>
      </c>
      <c r="I61" s="408"/>
      <c r="J61" s="633"/>
      <c r="K61" s="405">
        <f>+SUM(K58:K60)</f>
        <v>3612</v>
      </c>
      <c r="L61" s="406">
        <f>+SUM(L58:L60)</f>
        <v>4814</v>
      </c>
      <c r="M61" s="408"/>
      <c r="N61" s="633">
        <f>+L61/K61</f>
        <v>1.3327796234772979</v>
      </c>
      <c r="P61" s="4"/>
    </row>
    <row r="62" spans="1:26" ht="13.5" customHeight="1" x14ac:dyDescent="0.2">
      <c r="A62" s="213" t="s">
        <v>197</v>
      </c>
      <c r="B62" s="194" t="s">
        <v>198</v>
      </c>
      <c r="C62" s="65">
        <v>300</v>
      </c>
      <c r="D62" s="231">
        <f>+'3.SZ.TÁBL. SEGÍTŐ SZOLGÁLAT'!AB71</f>
        <v>629</v>
      </c>
      <c r="E62" s="208"/>
      <c r="F62" s="623">
        <f t="shared" ref="F62:F63" si="21">+D62/C62</f>
        <v>2.0966666666666667</v>
      </c>
      <c r="G62" s="5"/>
      <c r="H62" s="84"/>
      <c r="I62" s="84"/>
      <c r="J62" s="634"/>
      <c r="K62" s="66">
        <f t="shared" ref="K62:K63" si="22">+C62+G62</f>
        <v>300</v>
      </c>
      <c r="L62" s="82">
        <f t="shared" ref="L62:L63" si="23">+D62+H62</f>
        <v>629</v>
      </c>
      <c r="M62" s="84"/>
      <c r="N62" s="634">
        <f t="shared" ref="N62:N63" si="24">+L62/K62</f>
        <v>2.0966666666666667</v>
      </c>
    </row>
    <row r="63" spans="1:26" ht="13.5" customHeight="1" x14ac:dyDescent="0.2">
      <c r="A63" s="215" t="s">
        <v>199</v>
      </c>
      <c r="B63" s="195" t="s">
        <v>200</v>
      </c>
      <c r="C63" s="67">
        <v>808</v>
      </c>
      <c r="D63" s="231">
        <f>+'3.SZ.TÁBL. SEGÍTŐ SZOLGÁLAT'!AB72</f>
        <v>596</v>
      </c>
      <c r="E63" s="206"/>
      <c r="F63" s="623">
        <f t="shared" si="21"/>
        <v>0.73762376237623761</v>
      </c>
      <c r="G63" s="191"/>
      <c r="H63" s="203"/>
      <c r="I63" s="203"/>
      <c r="J63" s="635"/>
      <c r="K63" s="66">
        <f t="shared" si="22"/>
        <v>808</v>
      </c>
      <c r="L63" s="82">
        <f t="shared" si="23"/>
        <v>596</v>
      </c>
      <c r="M63" s="203"/>
      <c r="N63" s="635">
        <f t="shared" si="24"/>
        <v>0.73762376237623761</v>
      </c>
    </row>
    <row r="64" spans="1:26" s="3" customFormat="1" ht="13.5" customHeight="1" x14ac:dyDescent="0.2">
      <c r="A64" s="216" t="s">
        <v>149</v>
      </c>
      <c r="B64" s="196" t="s">
        <v>107</v>
      </c>
      <c r="C64" s="302">
        <f>SUM(C62:C63)</f>
        <v>1108</v>
      </c>
      <c r="D64" s="307">
        <f>SUM(D62:D63)</f>
        <v>1225</v>
      </c>
      <c r="E64" s="409"/>
      <c r="F64" s="633">
        <f>+D64/C64</f>
        <v>1.105595667870036</v>
      </c>
      <c r="G64" s="302">
        <f>SUM(G62:G63)</f>
        <v>0</v>
      </c>
      <c r="H64" s="307">
        <f>SUM(H62:H63)</f>
        <v>0</v>
      </c>
      <c r="I64" s="408"/>
      <c r="J64" s="633"/>
      <c r="K64" s="405">
        <f>+SUM(K62:K63)</f>
        <v>1108</v>
      </c>
      <c r="L64" s="406">
        <f>+SUM(L62:L63)</f>
        <v>1225</v>
      </c>
      <c r="M64" s="408"/>
      <c r="N64" s="633">
        <f>+L64/K64</f>
        <v>1.105595667870036</v>
      </c>
      <c r="P64" s="4"/>
    </row>
    <row r="65" spans="1:16" ht="13.5" customHeight="1" x14ac:dyDescent="0.2">
      <c r="A65" s="213" t="s">
        <v>201</v>
      </c>
      <c r="B65" s="194" t="s">
        <v>202</v>
      </c>
      <c r="C65" s="65">
        <v>2505</v>
      </c>
      <c r="D65" s="231">
        <f>+'3.SZ.TÁBL. SEGÍTŐ SZOLGÁLAT'!AB74</f>
        <v>2505</v>
      </c>
      <c r="E65" s="208"/>
      <c r="F65" s="623">
        <f t="shared" ref="F65:F73" si="25">+D65/C65</f>
        <v>1</v>
      </c>
      <c r="G65" s="5"/>
      <c r="H65" s="84"/>
      <c r="I65" s="84"/>
      <c r="J65" s="634"/>
      <c r="K65" s="66">
        <f t="shared" ref="K65:K73" si="26">+C65+G65</f>
        <v>2505</v>
      </c>
      <c r="L65" s="82">
        <f t="shared" ref="L65:L73" si="27">+D65+H65</f>
        <v>2505</v>
      </c>
      <c r="M65" s="84"/>
      <c r="N65" s="634">
        <f t="shared" ref="N65:N73" si="28">+L65/K65</f>
        <v>1</v>
      </c>
    </row>
    <row r="66" spans="1:16" ht="13.5" customHeight="1" x14ac:dyDescent="0.2">
      <c r="A66" s="214" t="s">
        <v>203</v>
      </c>
      <c r="B66" s="185" t="s">
        <v>3</v>
      </c>
      <c r="C66" s="66">
        <v>1560</v>
      </c>
      <c r="D66" s="231">
        <f>+'3.SZ.TÁBL. SEGÍTŐ SZOLGÁLAT'!AB75</f>
        <v>1180</v>
      </c>
      <c r="E66" s="186"/>
      <c r="F66" s="623">
        <f t="shared" si="25"/>
        <v>0.75641025641025639</v>
      </c>
      <c r="G66" s="6"/>
      <c r="H66" s="166"/>
      <c r="I66" s="166"/>
      <c r="J66" s="636"/>
      <c r="K66" s="66">
        <f t="shared" si="26"/>
        <v>1560</v>
      </c>
      <c r="L66" s="82">
        <f t="shared" si="27"/>
        <v>1180</v>
      </c>
      <c r="M66" s="166"/>
      <c r="N66" s="636">
        <f t="shared" si="28"/>
        <v>0.75641025641025639</v>
      </c>
    </row>
    <row r="67" spans="1:16" ht="13.5" customHeight="1" x14ac:dyDescent="0.2">
      <c r="A67" s="214" t="s">
        <v>204</v>
      </c>
      <c r="B67" s="185" t="s">
        <v>205</v>
      </c>
      <c r="C67" s="66">
        <f>+'[3]1.1.SZ.TÁBL. BEV - KIAD'!$C67</f>
        <v>0</v>
      </c>
      <c r="D67" s="231">
        <f>+'3.SZ.TÁBL. SEGÍTŐ SZOLGÁLAT'!AB76</f>
        <v>0</v>
      </c>
      <c r="E67" s="186"/>
      <c r="F67" s="623"/>
      <c r="G67" s="6"/>
      <c r="H67" s="166"/>
      <c r="I67" s="166"/>
      <c r="J67" s="636"/>
      <c r="K67" s="66">
        <f t="shared" si="26"/>
        <v>0</v>
      </c>
      <c r="L67" s="82">
        <f t="shared" si="27"/>
        <v>0</v>
      </c>
      <c r="M67" s="166"/>
      <c r="N67" s="636"/>
    </row>
    <row r="68" spans="1:16" ht="13.5" customHeight="1" x14ac:dyDescent="0.2">
      <c r="A68" s="214" t="s">
        <v>206</v>
      </c>
      <c r="B68" s="185" t="s">
        <v>207</v>
      </c>
      <c r="C68" s="66">
        <v>2060</v>
      </c>
      <c r="D68" s="231">
        <f>+'3.SZ.TÁBL. SEGÍTŐ SZOLGÁLAT'!AB77</f>
        <v>2430</v>
      </c>
      <c r="E68" s="186"/>
      <c r="F68" s="623">
        <f t="shared" si="25"/>
        <v>1.1796116504854368</v>
      </c>
      <c r="G68" s="6"/>
      <c r="H68" s="166"/>
      <c r="I68" s="166"/>
      <c r="J68" s="636"/>
      <c r="K68" s="66">
        <f t="shared" si="26"/>
        <v>2060</v>
      </c>
      <c r="L68" s="82">
        <f t="shared" si="27"/>
        <v>2430</v>
      </c>
      <c r="M68" s="166"/>
      <c r="N68" s="636">
        <f t="shared" si="28"/>
        <v>1.1796116504854368</v>
      </c>
    </row>
    <row r="69" spans="1:16" ht="13.5" customHeight="1" x14ac:dyDescent="0.2">
      <c r="A69" s="214" t="s">
        <v>208</v>
      </c>
      <c r="B69" s="185" t="s">
        <v>209</v>
      </c>
      <c r="C69" s="66">
        <f>+'[3]1.1.SZ.TÁBL. BEV - KIAD'!$C69</f>
        <v>0</v>
      </c>
      <c r="D69" s="231">
        <f>+'3.SZ.TÁBL. SEGÍTŐ SZOLGÁLAT'!AB78</f>
        <v>0</v>
      </c>
      <c r="E69" s="186"/>
      <c r="F69" s="623"/>
      <c r="G69" s="6"/>
      <c r="H69" s="166"/>
      <c r="I69" s="166"/>
      <c r="J69" s="636"/>
      <c r="K69" s="66">
        <f t="shared" si="26"/>
        <v>0</v>
      </c>
      <c r="L69" s="82">
        <f t="shared" si="27"/>
        <v>0</v>
      </c>
      <c r="M69" s="166"/>
      <c r="N69" s="636"/>
    </row>
    <row r="70" spans="1:16" s="301" customFormat="1" ht="13.5" customHeight="1" x14ac:dyDescent="0.2">
      <c r="A70" s="218" t="s">
        <v>208</v>
      </c>
      <c r="B70" s="187" t="s">
        <v>253</v>
      </c>
      <c r="C70" s="66">
        <f>+'[3]1.1.SZ.TÁBL. BEV - KIAD'!$C70</f>
        <v>0</v>
      </c>
      <c r="D70" s="231">
        <f>+'3.SZ.TÁBL. SEGÍTŐ SZOLGÁLAT'!AB79</f>
        <v>0</v>
      </c>
      <c r="E70" s="403"/>
      <c r="F70" s="623"/>
      <c r="G70" s="401"/>
      <c r="H70" s="402"/>
      <c r="I70" s="402"/>
      <c r="J70" s="637"/>
      <c r="K70" s="66">
        <f t="shared" si="26"/>
        <v>0</v>
      </c>
      <c r="L70" s="82">
        <f t="shared" si="27"/>
        <v>0</v>
      </c>
      <c r="M70" s="402"/>
      <c r="N70" s="636"/>
      <c r="P70" s="392"/>
    </row>
    <row r="71" spans="1:16" s="301" customFormat="1" ht="13.5" customHeight="1" x14ac:dyDescent="0.2">
      <c r="A71" s="218" t="s">
        <v>208</v>
      </c>
      <c r="B71" s="187" t="s">
        <v>254</v>
      </c>
      <c r="C71" s="66">
        <f>+'[3]1.1.SZ.TÁBL. BEV - KIAD'!$C71</f>
        <v>0</v>
      </c>
      <c r="D71" s="231">
        <f>+'3.SZ.TÁBL. SEGÍTŐ SZOLGÁLAT'!AB80</f>
        <v>0</v>
      </c>
      <c r="E71" s="403"/>
      <c r="F71" s="623"/>
      <c r="G71" s="401"/>
      <c r="H71" s="402"/>
      <c r="I71" s="402"/>
      <c r="J71" s="637"/>
      <c r="K71" s="66">
        <f t="shared" si="26"/>
        <v>0</v>
      </c>
      <c r="L71" s="82">
        <f t="shared" si="27"/>
        <v>0</v>
      </c>
      <c r="M71" s="402"/>
      <c r="N71" s="636"/>
      <c r="P71" s="392"/>
    </row>
    <row r="72" spans="1:16" ht="13.5" customHeight="1" x14ac:dyDescent="0.2">
      <c r="A72" s="214" t="s">
        <v>210</v>
      </c>
      <c r="B72" s="185" t="s">
        <v>211</v>
      </c>
      <c r="C72" s="66">
        <v>2065</v>
      </c>
      <c r="D72" s="231">
        <f>+'3.SZ.TÁBL. SEGÍTŐ SZOLGÁLAT'!AB81</f>
        <v>2125</v>
      </c>
      <c r="E72" s="186"/>
      <c r="F72" s="623">
        <f t="shared" si="25"/>
        <v>1.0290556900726393</v>
      </c>
      <c r="G72" s="6">
        <v>41864</v>
      </c>
      <c r="H72" s="166">
        <f>(12*1250)+(12*200)+(12*136)+(174*3)</f>
        <v>19554</v>
      </c>
      <c r="I72" s="166"/>
      <c r="J72" s="636">
        <f>+H72/G72</f>
        <v>0.46708389069367473</v>
      </c>
      <c r="K72" s="66">
        <f t="shared" si="26"/>
        <v>43929</v>
      </c>
      <c r="L72" s="82">
        <f t="shared" si="27"/>
        <v>21679</v>
      </c>
      <c r="M72" s="166"/>
      <c r="N72" s="636">
        <f t="shared" si="28"/>
        <v>0.49350087641421386</v>
      </c>
    </row>
    <row r="73" spans="1:16" ht="29.25" customHeight="1" x14ac:dyDescent="0.2">
      <c r="A73" s="215" t="s">
        <v>212</v>
      </c>
      <c r="B73" s="195" t="s">
        <v>318</v>
      </c>
      <c r="C73" s="67">
        <v>4098</v>
      </c>
      <c r="D73" s="231">
        <f>+'3.SZ.TÁBL. SEGÍTŐ SZOLGÁLAT'!AB82</f>
        <v>4563</v>
      </c>
      <c r="E73" s="206"/>
      <c r="F73" s="623">
        <f t="shared" si="25"/>
        <v>1.1134699853587116</v>
      </c>
      <c r="G73" s="191">
        <v>523</v>
      </c>
      <c r="H73" s="203">
        <f>500+26</f>
        <v>526</v>
      </c>
      <c r="I73" s="203"/>
      <c r="J73" s="635">
        <f>+H73/G73</f>
        <v>1.005736137667304</v>
      </c>
      <c r="K73" s="66">
        <f t="shared" si="26"/>
        <v>4621</v>
      </c>
      <c r="L73" s="82">
        <f t="shared" si="27"/>
        <v>5089</v>
      </c>
      <c r="M73" s="203"/>
      <c r="N73" s="635">
        <f t="shared" si="28"/>
        <v>1.1012767799177667</v>
      </c>
    </row>
    <row r="74" spans="1:16" s="3" customFormat="1" ht="13.5" customHeight="1" x14ac:dyDescent="0.2">
      <c r="A74" s="216" t="s">
        <v>150</v>
      </c>
      <c r="B74" s="196" t="s">
        <v>108</v>
      </c>
      <c r="C74" s="302">
        <f>+SUM(C65:C69,C72:C73)</f>
        <v>12288</v>
      </c>
      <c r="D74" s="307">
        <f>+SUM(D65:D69,D72:D73)</f>
        <v>12803</v>
      </c>
      <c r="E74" s="409"/>
      <c r="F74" s="633">
        <f>+D74/C74</f>
        <v>1.0419108072916667</v>
      </c>
      <c r="G74" s="302">
        <f>+SUM(G65:G69,G72:G73)</f>
        <v>42387</v>
      </c>
      <c r="H74" s="307">
        <f>+SUM(H65:H69,H72:H73)</f>
        <v>20080</v>
      </c>
      <c r="I74" s="408"/>
      <c r="J74" s="633">
        <f>+H74/G74</f>
        <v>0.47373015311298278</v>
      </c>
      <c r="K74" s="405">
        <f>+SUM(K65:K73)</f>
        <v>54675</v>
      </c>
      <c r="L74" s="406">
        <f>+SUM(L65:L73)</f>
        <v>32883</v>
      </c>
      <c r="M74" s="408"/>
      <c r="N74" s="633">
        <f>+L74/K74</f>
        <v>0.6014266117969822</v>
      </c>
      <c r="P74" s="4"/>
    </row>
    <row r="75" spans="1:16" ht="13.5" customHeight="1" x14ac:dyDescent="0.2">
      <c r="A75" s="213" t="s">
        <v>213</v>
      </c>
      <c r="B75" s="194" t="s">
        <v>214</v>
      </c>
      <c r="C75" s="65">
        <v>580</v>
      </c>
      <c r="D75" s="231">
        <f>+'3.SZ.TÁBL. SEGÍTŐ SZOLGÁLAT'!AB84</f>
        <v>760</v>
      </c>
      <c r="E75" s="208"/>
      <c r="F75" s="623">
        <f t="shared" ref="F75" si="29">+D75/C75</f>
        <v>1.3103448275862069</v>
      </c>
      <c r="G75" s="5"/>
      <c r="H75" s="84"/>
      <c r="I75" s="84"/>
      <c r="J75" s="634"/>
      <c r="K75" s="66">
        <f t="shared" ref="K75:K76" si="30">+C75+G75</f>
        <v>580</v>
      </c>
      <c r="L75" s="82">
        <f t="shared" ref="L75:L76" si="31">+D75+H75</f>
        <v>760</v>
      </c>
      <c r="M75" s="84"/>
      <c r="N75" s="634">
        <f t="shared" ref="N75" si="32">+L75/K75</f>
        <v>1.3103448275862069</v>
      </c>
    </row>
    <row r="76" spans="1:16" ht="13.5" customHeight="1" x14ac:dyDescent="0.2">
      <c r="A76" s="215" t="s">
        <v>215</v>
      </c>
      <c r="B76" s="195" t="s">
        <v>216</v>
      </c>
      <c r="C76" s="67">
        <f>+'[3]1.1.SZ.TÁBL. BEV - KIAD'!$C76</f>
        <v>0</v>
      </c>
      <c r="D76" s="244">
        <f>+'3.SZ.TÁBL. SEGÍTŐ SZOLGÁLAT'!AA85</f>
        <v>0</v>
      </c>
      <c r="E76" s="206"/>
      <c r="F76" s="623"/>
      <c r="G76" s="191"/>
      <c r="H76" s="203"/>
      <c r="I76" s="203"/>
      <c r="J76" s="635"/>
      <c r="K76" s="66">
        <f t="shared" si="30"/>
        <v>0</v>
      </c>
      <c r="L76" s="82">
        <f t="shared" si="31"/>
        <v>0</v>
      </c>
      <c r="M76" s="203"/>
      <c r="N76" s="635"/>
    </row>
    <row r="77" spans="1:16" s="3" customFormat="1" ht="13.5" customHeight="1" x14ac:dyDescent="0.2">
      <c r="A77" s="216" t="s">
        <v>151</v>
      </c>
      <c r="B77" s="196" t="s">
        <v>109</v>
      </c>
      <c r="C77" s="302">
        <f>+SUM(C75:C76)</f>
        <v>580</v>
      </c>
      <c r="D77" s="307">
        <f>+SUM(D75:D76)</f>
        <v>760</v>
      </c>
      <c r="E77" s="409"/>
      <c r="F77" s="633">
        <f>+D77/C77</f>
        <v>1.3103448275862069</v>
      </c>
      <c r="G77" s="302">
        <f>+SUM(G75:G76)</f>
        <v>0</v>
      </c>
      <c r="H77" s="307">
        <f>+SUM(H75:H76)</f>
        <v>0</v>
      </c>
      <c r="I77" s="408"/>
      <c r="J77" s="633"/>
      <c r="K77" s="405">
        <f>+SUM(K75:K76)</f>
        <v>580</v>
      </c>
      <c r="L77" s="406">
        <f>+SUM(L75:L76)</f>
        <v>760</v>
      </c>
      <c r="M77" s="408"/>
      <c r="N77" s="633">
        <f>+L77/K77</f>
        <v>1.3103448275862069</v>
      </c>
      <c r="P77" s="4"/>
    </row>
    <row r="78" spans="1:16" ht="13.5" customHeight="1" x14ac:dyDescent="0.2">
      <c r="A78" s="213" t="s">
        <v>217</v>
      </c>
      <c r="B78" s="194" t="s">
        <v>218</v>
      </c>
      <c r="C78" s="65">
        <v>4430</v>
      </c>
      <c r="D78" s="231">
        <f>+'3.SZ.TÁBL. SEGÍTŐ SZOLGÁLAT'!AB87</f>
        <v>5167</v>
      </c>
      <c r="E78" s="208"/>
      <c r="F78" s="623">
        <f t="shared" ref="F78:F82" si="33">+D78/C78</f>
        <v>1.1663656884875846</v>
      </c>
      <c r="G78" s="5">
        <v>644</v>
      </c>
      <c r="H78" s="84">
        <v>582</v>
      </c>
      <c r="I78" s="84"/>
      <c r="J78" s="634">
        <f>+H78/G78</f>
        <v>0.90372670807453415</v>
      </c>
      <c r="K78" s="66">
        <f t="shared" ref="K78:K82" si="34">+C78+G78</f>
        <v>5074</v>
      </c>
      <c r="L78" s="82">
        <f t="shared" ref="L78:L82" si="35">+D78+H78</f>
        <v>5749</v>
      </c>
      <c r="M78" s="84"/>
      <c r="N78" s="634">
        <f t="shared" ref="N78:N82" si="36">+L78/K78</f>
        <v>1.1330311391407173</v>
      </c>
    </row>
    <row r="79" spans="1:16" ht="13.5" customHeight="1" x14ac:dyDescent="0.2">
      <c r="A79" s="214" t="s">
        <v>219</v>
      </c>
      <c r="B79" s="185" t="s">
        <v>220</v>
      </c>
      <c r="C79" s="66">
        <f>+'[3]1.1.SZ.TÁBL. BEV - KIAD'!$C79</f>
        <v>0</v>
      </c>
      <c r="D79" s="231">
        <f>+'3.SZ.TÁBL. SEGÍTŐ SZOLGÁLAT'!AB88</f>
        <v>0</v>
      </c>
      <c r="E79" s="186"/>
      <c r="F79" s="623"/>
      <c r="G79" s="6"/>
      <c r="H79" s="166"/>
      <c r="I79" s="166"/>
      <c r="J79" s="636"/>
      <c r="K79" s="66">
        <f t="shared" si="34"/>
        <v>0</v>
      </c>
      <c r="L79" s="82">
        <f t="shared" si="35"/>
        <v>0</v>
      </c>
      <c r="M79" s="166"/>
      <c r="N79" s="636"/>
    </row>
    <row r="80" spans="1:16" ht="13.5" customHeight="1" x14ac:dyDescent="0.2">
      <c r="A80" s="214" t="s">
        <v>221</v>
      </c>
      <c r="B80" s="185" t="s">
        <v>222</v>
      </c>
      <c r="C80" s="66">
        <f>+'[3]1.1.SZ.TÁBL. BEV - KIAD'!$C80</f>
        <v>0</v>
      </c>
      <c r="D80" s="231">
        <f>+'3.SZ.TÁBL. SEGÍTŐ SZOLGÁLAT'!AB89</f>
        <v>0</v>
      </c>
      <c r="E80" s="186"/>
      <c r="F80" s="623"/>
      <c r="G80" s="6"/>
      <c r="H80" s="166"/>
      <c r="I80" s="166"/>
      <c r="J80" s="636"/>
      <c r="K80" s="66">
        <f t="shared" si="34"/>
        <v>0</v>
      </c>
      <c r="L80" s="82">
        <f t="shared" si="35"/>
        <v>0</v>
      </c>
      <c r="M80" s="166"/>
      <c r="N80" s="636"/>
    </row>
    <row r="81" spans="1:16" ht="13.5" customHeight="1" x14ac:dyDescent="0.2">
      <c r="A81" s="214" t="s">
        <v>223</v>
      </c>
      <c r="B81" s="185" t="s">
        <v>224</v>
      </c>
      <c r="C81" s="66">
        <f>+'[3]1.1.SZ.TÁBL. BEV - KIAD'!$C81</f>
        <v>0</v>
      </c>
      <c r="D81" s="231">
        <f>+'3.SZ.TÁBL. SEGÍTŐ SZOLGÁLAT'!AB90</f>
        <v>0</v>
      </c>
      <c r="E81" s="186"/>
      <c r="F81" s="623"/>
      <c r="G81" s="6"/>
      <c r="H81" s="166"/>
      <c r="I81" s="166"/>
      <c r="J81" s="636"/>
      <c r="K81" s="66">
        <f t="shared" si="34"/>
        <v>0</v>
      </c>
      <c r="L81" s="82">
        <f t="shared" si="35"/>
        <v>0</v>
      </c>
      <c r="M81" s="166"/>
      <c r="N81" s="636"/>
    </row>
    <row r="82" spans="1:16" ht="13.5" customHeight="1" x14ac:dyDescent="0.2">
      <c r="A82" s="215" t="s">
        <v>225</v>
      </c>
      <c r="B82" s="195" t="s">
        <v>319</v>
      </c>
      <c r="C82" s="67">
        <v>640</v>
      </c>
      <c r="D82" s="231">
        <f>+'3.SZ.TÁBL. SEGÍTŐ SZOLGÁLAT'!AB91</f>
        <v>260</v>
      </c>
      <c r="E82" s="206"/>
      <c r="F82" s="623">
        <f t="shared" si="33"/>
        <v>0.40625</v>
      </c>
      <c r="G82" s="191"/>
      <c r="H82" s="203"/>
      <c r="I82" s="203"/>
      <c r="J82" s="635"/>
      <c r="K82" s="66">
        <f t="shared" si="34"/>
        <v>640</v>
      </c>
      <c r="L82" s="82">
        <f t="shared" si="35"/>
        <v>260</v>
      </c>
      <c r="M82" s="203"/>
      <c r="N82" s="635">
        <f t="shared" si="36"/>
        <v>0.40625</v>
      </c>
    </row>
    <row r="83" spans="1:16" s="3" customFormat="1" ht="13.5" customHeight="1" x14ac:dyDescent="0.2">
      <c r="A83" s="216" t="s">
        <v>152</v>
      </c>
      <c r="B83" s="196" t="s">
        <v>110</v>
      </c>
      <c r="C83" s="302">
        <f>SUM(C78:C82)</f>
        <v>5070</v>
      </c>
      <c r="D83" s="307">
        <f>SUM(D78:D82)</f>
        <v>5427</v>
      </c>
      <c r="E83" s="409"/>
      <c r="F83" s="633">
        <f>+D83/C83</f>
        <v>1.0704142011834319</v>
      </c>
      <c r="G83" s="302">
        <f>SUM(G78:G82)</f>
        <v>644</v>
      </c>
      <c r="H83" s="307">
        <f>SUM(H78:H82)</f>
        <v>582</v>
      </c>
      <c r="I83" s="408"/>
      <c r="J83" s="633">
        <f>+H83/G83</f>
        <v>0.90372670807453415</v>
      </c>
      <c r="K83" s="405">
        <f>+SUM(K78:K82)</f>
        <v>5714</v>
      </c>
      <c r="L83" s="406">
        <f>+SUM(L78:L82)</f>
        <v>6009</v>
      </c>
      <c r="M83" s="408"/>
      <c r="N83" s="633">
        <f>+L83/K83</f>
        <v>1.051627581379069</v>
      </c>
      <c r="P83" s="4"/>
    </row>
    <row r="84" spans="1:16" s="3" customFormat="1" ht="13.5" customHeight="1" x14ac:dyDescent="0.2">
      <c r="A84" s="216" t="s">
        <v>153</v>
      </c>
      <c r="B84" s="196" t="s">
        <v>111</v>
      </c>
      <c r="C84" s="302">
        <f>+C61+C64+C74+C77+C83</f>
        <v>22658</v>
      </c>
      <c r="D84" s="307">
        <f>+D61+D64+D74+D77+D83</f>
        <v>25029</v>
      </c>
      <c r="E84" s="409"/>
      <c r="F84" s="633">
        <f>+D84/C84</f>
        <v>1.1046429517168328</v>
      </c>
      <c r="G84" s="302">
        <f>+G61+G64+G74+G77+G83</f>
        <v>43031</v>
      </c>
      <c r="H84" s="307">
        <f>+H61+H64+H74+H77+H83</f>
        <v>20662</v>
      </c>
      <c r="I84" s="408"/>
      <c r="J84" s="633">
        <f>+H84/G84</f>
        <v>0.4801654621087123</v>
      </c>
      <c r="K84" s="405">
        <f>+K61+K64+K74+K77+K83</f>
        <v>65689</v>
      </c>
      <c r="L84" s="406">
        <f>+L61+L64+L74+L77+L83</f>
        <v>45691</v>
      </c>
      <c r="M84" s="408"/>
      <c r="N84" s="633">
        <f>+L84/K84</f>
        <v>0.69556546758209137</v>
      </c>
      <c r="P84" s="4"/>
    </row>
    <row r="85" spans="1:16" ht="13.5" customHeight="1" x14ac:dyDescent="0.2">
      <c r="A85" s="213" t="s">
        <v>266</v>
      </c>
      <c r="B85" s="209" t="s">
        <v>267</v>
      </c>
      <c r="C85" s="65">
        <f>+'[3]1.1.SZ.TÁBL. BEV - KIAD'!$C85</f>
        <v>0</v>
      </c>
      <c r="D85" s="231">
        <f>+'3.SZ.TÁBL. SEGÍTŐ SZOLGÁLAT'!AA95</f>
        <v>0</v>
      </c>
      <c r="E85" s="208"/>
      <c r="F85" s="634"/>
      <c r="G85" s="5">
        <v>6926</v>
      </c>
      <c r="H85" s="84">
        <f>+H86</f>
        <v>4000</v>
      </c>
      <c r="I85" s="84"/>
      <c r="J85" s="634">
        <f>+H85/G85</f>
        <v>0.57753393011839449</v>
      </c>
      <c r="K85" s="65">
        <f>+K86</f>
        <v>6926</v>
      </c>
      <c r="L85" s="86">
        <f>+L86</f>
        <v>4000</v>
      </c>
      <c r="M85" s="84"/>
      <c r="N85" s="634">
        <f t="shared" ref="N85:N90" si="37">+L85/K85</f>
        <v>0.57753393011839449</v>
      </c>
    </row>
    <row r="86" spans="1:16" s="301" customFormat="1" ht="29.25" customHeight="1" x14ac:dyDescent="0.2">
      <c r="A86" s="219" t="s">
        <v>266</v>
      </c>
      <c r="B86" s="210" t="s">
        <v>320</v>
      </c>
      <c r="C86" s="67">
        <f>+'[3]1.1.SZ.TÁBL. BEV - KIAD'!$C86</f>
        <v>0</v>
      </c>
      <c r="D86" s="303">
        <f>+'3.SZ.TÁBL. SEGÍTŐ SZOLGÁLAT'!AA96</f>
        <v>0</v>
      </c>
      <c r="E86" s="404"/>
      <c r="F86" s="638"/>
      <c r="G86" s="396">
        <v>6926</v>
      </c>
      <c r="H86" s="397">
        <f>+'2.SZ.TÁBL. BEVÉTELEK'!D51</f>
        <v>4000</v>
      </c>
      <c r="I86" s="397"/>
      <c r="J86" s="638">
        <f>+H86/G86</f>
        <v>0.57753393011839449</v>
      </c>
      <c r="K86" s="66">
        <f t="shared" ref="K86" si="38">+C86+G86</f>
        <v>6926</v>
      </c>
      <c r="L86" s="82">
        <f t="shared" ref="L86" si="39">+D86+H86</f>
        <v>4000</v>
      </c>
      <c r="M86" s="397"/>
      <c r="N86" s="635">
        <f t="shared" si="37"/>
        <v>0.57753393011839449</v>
      </c>
      <c r="P86" s="392"/>
    </row>
    <row r="87" spans="1:16" ht="13.5" customHeight="1" x14ac:dyDescent="0.2">
      <c r="A87" s="428" t="s">
        <v>268</v>
      </c>
      <c r="B87" s="429" t="s">
        <v>269</v>
      </c>
      <c r="C87" s="66">
        <f>+'[3]1.1.SZ.TÁBL. BEV - KIAD'!$C87</f>
        <v>0</v>
      </c>
      <c r="D87" s="221">
        <f>+SUM(D88:D91)</f>
        <v>0</v>
      </c>
      <c r="E87" s="186"/>
      <c r="F87" s="636"/>
      <c r="G87" s="229">
        <f>+SUM(G88:G91)</f>
        <v>2199</v>
      </c>
      <c r="H87" s="221">
        <f>+SUM(H88:H91)</f>
        <v>2193</v>
      </c>
      <c r="I87" s="166"/>
      <c r="J87" s="636">
        <f>+H87/G87</f>
        <v>0.99727148703956348</v>
      </c>
      <c r="K87" s="229">
        <f>+SUM(K88:K91)</f>
        <v>2199</v>
      </c>
      <c r="L87" s="221">
        <f>+SUM(L88:L91)</f>
        <v>2193</v>
      </c>
      <c r="M87" s="166"/>
      <c r="N87" s="636">
        <f t="shared" si="37"/>
        <v>0.99727148703956348</v>
      </c>
    </row>
    <row r="88" spans="1:16" s="301" customFormat="1" ht="13.5" customHeight="1" x14ac:dyDescent="0.2">
      <c r="A88" s="430"/>
      <c r="B88" s="431" t="s">
        <v>294</v>
      </c>
      <c r="C88" s="66">
        <f>+'[3]1.1.SZ.TÁBL. BEV - KIAD'!$C88</f>
        <v>0</v>
      </c>
      <c r="D88" s="290"/>
      <c r="E88" s="403"/>
      <c r="F88" s="637"/>
      <c r="G88" s="401">
        <f>+'[4]1.1.SZ.TÁBL. BEV - KIAD'!$P$88</f>
        <v>0</v>
      </c>
      <c r="H88" s="402"/>
      <c r="I88" s="402"/>
      <c r="J88" s="637"/>
      <c r="K88" s="66">
        <f t="shared" ref="K88:K91" si="40">+C88+G88</f>
        <v>0</v>
      </c>
      <c r="L88" s="82">
        <f t="shared" ref="L88:L91" si="41">+D88+H88</f>
        <v>0</v>
      </c>
      <c r="M88" s="402"/>
      <c r="N88" s="636"/>
      <c r="P88" s="392"/>
    </row>
    <row r="89" spans="1:16" s="301" customFormat="1" ht="13.5" customHeight="1" x14ac:dyDescent="0.2">
      <c r="A89" s="430"/>
      <c r="B89" s="431" t="s">
        <v>295</v>
      </c>
      <c r="C89" s="66">
        <f>+'[3]1.1.SZ.TÁBL. BEV - KIAD'!$C89</f>
        <v>0</v>
      </c>
      <c r="D89" s="290"/>
      <c r="E89" s="403"/>
      <c r="F89" s="637"/>
      <c r="G89" s="401">
        <f>+'[3]1.1.SZ.TÁBL. BEV - KIAD'!$L89</f>
        <v>0</v>
      </c>
      <c r="H89" s="402"/>
      <c r="I89" s="402"/>
      <c r="J89" s="637"/>
      <c r="K89" s="66">
        <f t="shared" si="40"/>
        <v>0</v>
      </c>
      <c r="L89" s="82">
        <f t="shared" si="41"/>
        <v>0</v>
      </c>
      <c r="M89" s="402"/>
      <c r="N89" s="636"/>
      <c r="P89" s="392"/>
    </row>
    <row r="90" spans="1:16" s="301" customFormat="1" ht="13.5" customHeight="1" x14ac:dyDescent="0.2">
      <c r="A90" s="430"/>
      <c r="B90" s="431" t="s">
        <v>296</v>
      </c>
      <c r="C90" s="66">
        <f>+'[3]1.1.SZ.TÁBL. BEV - KIAD'!$C90</f>
        <v>0</v>
      </c>
      <c r="D90" s="290"/>
      <c r="E90" s="403"/>
      <c r="F90" s="637"/>
      <c r="G90" s="401">
        <v>2199</v>
      </c>
      <c r="H90" s="402">
        <v>2193</v>
      </c>
      <c r="I90" s="402"/>
      <c r="J90" s="637">
        <f>+H90/G90</f>
        <v>0.99727148703956348</v>
      </c>
      <c r="K90" s="66">
        <f t="shared" si="40"/>
        <v>2199</v>
      </c>
      <c r="L90" s="82">
        <f t="shared" si="41"/>
        <v>2193</v>
      </c>
      <c r="M90" s="402"/>
      <c r="N90" s="636">
        <f t="shared" si="37"/>
        <v>0.99727148703956348</v>
      </c>
      <c r="P90" s="392"/>
    </row>
    <row r="91" spans="1:16" s="301" customFormat="1" ht="13.5" customHeight="1" x14ac:dyDescent="0.2">
      <c r="A91" s="432"/>
      <c r="B91" s="433" t="s">
        <v>297</v>
      </c>
      <c r="C91" s="621">
        <f>+'[3]1.1.SZ.TÁBL. BEV - KIAD'!$C91</f>
        <v>0</v>
      </c>
      <c r="D91" s="297"/>
      <c r="E91" s="434"/>
      <c r="F91" s="639"/>
      <c r="G91" s="401">
        <f>+'[3]1.1.SZ.TÁBL. BEV - KIAD'!$L91</f>
        <v>0</v>
      </c>
      <c r="H91" s="420"/>
      <c r="I91" s="420"/>
      <c r="J91" s="639"/>
      <c r="K91" s="66">
        <f t="shared" si="40"/>
        <v>0</v>
      </c>
      <c r="L91" s="82">
        <f t="shared" si="41"/>
        <v>0</v>
      </c>
      <c r="M91" s="420"/>
      <c r="N91" s="650"/>
      <c r="P91" s="392"/>
    </row>
    <row r="92" spans="1:16" s="3" customFormat="1" ht="13.5" customHeight="1" x14ac:dyDescent="0.2">
      <c r="A92" s="216" t="s">
        <v>154</v>
      </c>
      <c r="B92" s="196" t="s">
        <v>112</v>
      </c>
      <c r="C92" s="302">
        <f>+C85+C87</f>
        <v>0</v>
      </c>
      <c r="D92" s="307">
        <f>+D85+D87</f>
        <v>0</v>
      </c>
      <c r="E92" s="409"/>
      <c r="F92" s="633"/>
      <c r="G92" s="302">
        <f>+G85+G87</f>
        <v>9125</v>
      </c>
      <c r="H92" s="307">
        <f>+H85+H87</f>
        <v>6193</v>
      </c>
      <c r="I92" s="408"/>
      <c r="J92" s="633">
        <f>+H92/G92</f>
        <v>0.67868493150684928</v>
      </c>
      <c r="K92" s="405">
        <f>+K85+K87</f>
        <v>9125</v>
      </c>
      <c r="L92" s="406">
        <f>+L85+L87</f>
        <v>6193</v>
      </c>
      <c r="M92" s="408"/>
      <c r="N92" s="633">
        <f>+L92/K92</f>
        <v>0.67868493150684928</v>
      </c>
      <c r="P92" s="4"/>
    </row>
    <row r="93" spans="1:16" ht="13.5" customHeight="1" x14ac:dyDescent="0.2">
      <c r="A93" s="213" t="s">
        <v>226</v>
      </c>
      <c r="B93" s="194" t="s">
        <v>227</v>
      </c>
      <c r="C93" s="65">
        <f>+'[3]1.1.SZ.TÁBL. BEV - KIAD'!$C93</f>
        <v>0</v>
      </c>
      <c r="D93" s="231">
        <f>+'3.SZ.TÁBL. SEGÍTŐ SZOLGÁLAT'!AA99</f>
        <v>0</v>
      </c>
      <c r="E93" s="208"/>
      <c r="F93" s="634"/>
      <c r="G93" s="5"/>
      <c r="H93" s="84"/>
      <c r="I93" s="84"/>
      <c r="J93" s="634"/>
      <c r="K93" s="66">
        <f t="shared" ref="K93:K99" si="42">+C93+G93</f>
        <v>0</v>
      </c>
      <c r="L93" s="82">
        <f t="shared" ref="L93:L99" si="43">+D93+H93</f>
        <v>0</v>
      </c>
      <c r="M93" s="84"/>
      <c r="N93" s="634"/>
    </row>
    <row r="94" spans="1:16" ht="13.5" customHeight="1" x14ac:dyDescent="0.2">
      <c r="A94" s="214" t="s">
        <v>228</v>
      </c>
      <c r="B94" s="185" t="s">
        <v>229</v>
      </c>
      <c r="C94" s="66">
        <f>+'[3]1.1.SZ.TÁBL. BEV - KIAD'!$C94</f>
        <v>0</v>
      </c>
      <c r="D94" s="221">
        <f>+'3.SZ.TÁBL. SEGÍTŐ SZOLGÁLAT'!AA100</f>
        <v>0</v>
      </c>
      <c r="E94" s="186"/>
      <c r="F94" s="636"/>
      <c r="G94" s="6"/>
      <c r="H94" s="166"/>
      <c r="I94" s="166"/>
      <c r="J94" s="636"/>
      <c r="K94" s="66">
        <f t="shared" si="42"/>
        <v>0</v>
      </c>
      <c r="L94" s="82">
        <f t="shared" si="43"/>
        <v>0</v>
      </c>
      <c r="M94" s="166"/>
      <c r="N94" s="636"/>
    </row>
    <row r="95" spans="1:16" ht="13.5" customHeight="1" x14ac:dyDescent="0.2">
      <c r="A95" s="214" t="s">
        <v>230</v>
      </c>
      <c r="B95" s="185" t="s">
        <v>231</v>
      </c>
      <c r="C95" s="66">
        <v>0</v>
      </c>
      <c r="D95" s="221">
        <f>+'3.SZ.TÁBL. SEGÍTŐ SZOLGÁLAT'!AB101</f>
        <v>0</v>
      </c>
      <c r="E95" s="186"/>
      <c r="F95" s="636"/>
      <c r="G95" s="6"/>
      <c r="H95" s="166"/>
      <c r="I95" s="166"/>
      <c r="J95" s="636"/>
      <c r="K95" s="66">
        <f t="shared" si="42"/>
        <v>0</v>
      </c>
      <c r="L95" s="82">
        <f t="shared" si="43"/>
        <v>0</v>
      </c>
      <c r="M95" s="166"/>
      <c r="N95" s="636"/>
    </row>
    <row r="96" spans="1:16" ht="13.5" customHeight="1" x14ac:dyDescent="0.2">
      <c r="A96" s="214" t="s">
        <v>232</v>
      </c>
      <c r="B96" s="185" t="s">
        <v>233</v>
      </c>
      <c r="C96" s="66">
        <v>0</v>
      </c>
      <c r="D96" s="221">
        <f>+'3.SZ.TÁBL. SEGÍTŐ SZOLGÁLAT'!AB102</f>
        <v>0</v>
      </c>
      <c r="E96" s="186"/>
      <c r="F96" s="636"/>
      <c r="G96" s="6"/>
      <c r="H96" s="166"/>
      <c r="I96" s="166"/>
      <c r="J96" s="636"/>
      <c r="K96" s="66">
        <f t="shared" si="42"/>
        <v>0</v>
      </c>
      <c r="L96" s="82">
        <f t="shared" si="43"/>
        <v>0</v>
      </c>
      <c r="M96" s="166"/>
      <c r="N96" s="636"/>
    </row>
    <row r="97" spans="1:23" ht="13.5" customHeight="1" x14ac:dyDescent="0.2">
      <c r="A97" s="214" t="s">
        <v>234</v>
      </c>
      <c r="B97" s="185" t="s">
        <v>235</v>
      </c>
      <c r="C97" s="66">
        <f>+'[3]1.1.SZ.TÁBL. BEV - KIAD'!$C97</f>
        <v>0</v>
      </c>
      <c r="D97" s="221">
        <f>+'3.SZ.TÁBL. SEGÍTŐ SZOLGÁLAT'!AB103</f>
        <v>0</v>
      </c>
      <c r="E97" s="186"/>
      <c r="F97" s="636"/>
      <c r="G97" s="6"/>
      <c r="H97" s="166"/>
      <c r="I97" s="166"/>
      <c r="J97" s="636"/>
      <c r="K97" s="66">
        <f t="shared" si="42"/>
        <v>0</v>
      </c>
      <c r="L97" s="82">
        <f t="shared" si="43"/>
        <v>0</v>
      </c>
      <c r="M97" s="166"/>
      <c r="N97" s="636"/>
    </row>
    <row r="98" spans="1:23" ht="13.5" customHeight="1" x14ac:dyDescent="0.2">
      <c r="A98" s="214" t="s">
        <v>236</v>
      </c>
      <c r="B98" s="185" t="s">
        <v>237</v>
      </c>
      <c r="C98" s="66">
        <f>+'[3]1.1.SZ.TÁBL. BEV - KIAD'!$C98</f>
        <v>0</v>
      </c>
      <c r="D98" s="221">
        <f>+'3.SZ.TÁBL. SEGÍTŐ SZOLGÁLAT'!AB104</f>
        <v>0</v>
      </c>
      <c r="E98" s="186"/>
      <c r="F98" s="636"/>
      <c r="G98" s="6"/>
      <c r="H98" s="166"/>
      <c r="I98" s="166"/>
      <c r="J98" s="636"/>
      <c r="K98" s="66">
        <f t="shared" si="42"/>
        <v>0</v>
      </c>
      <c r="L98" s="82">
        <f t="shared" si="43"/>
        <v>0</v>
      </c>
      <c r="M98" s="166"/>
      <c r="N98" s="636"/>
    </row>
    <row r="99" spans="1:23" ht="13.5" customHeight="1" x14ac:dyDescent="0.2">
      <c r="A99" s="215" t="s">
        <v>238</v>
      </c>
      <c r="B99" s="195" t="s">
        <v>239</v>
      </c>
      <c r="C99" s="67">
        <v>0</v>
      </c>
      <c r="D99" s="221">
        <f>+'3.SZ.TÁBL. SEGÍTŐ SZOLGÁLAT'!AB105</f>
        <v>0</v>
      </c>
      <c r="E99" s="206"/>
      <c r="F99" s="635"/>
      <c r="G99" s="191"/>
      <c r="H99" s="203"/>
      <c r="I99" s="203"/>
      <c r="J99" s="635"/>
      <c r="K99" s="66">
        <f t="shared" si="42"/>
        <v>0</v>
      </c>
      <c r="L99" s="82">
        <f t="shared" si="43"/>
        <v>0</v>
      </c>
      <c r="M99" s="203"/>
      <c r="N99" s="635"/>
    </row>
    <row r="100" spans="1:23" s="3" customFormat="1" ht="13.5" customHeight="1" x14ac:dyDescent="0.2">
      <c r="A100" s="216" t="s">
        <v>155</v>
      </c>
      <c r="B100" s="196" t="s">
        <v>68</v>
      </c>
      <c r="C100" s="302">
        <f>SUM(C93:C99)</f>
        <v>0</v>
      </c>
      <c r="D100" s="307">
        <f>SUM(D93:D99)</f>
        <v>0</v>
      </c>
      <c r="E100" s="409"/>
      <c r="F100" s="633"/>
      <c r="G100" s="302">
        <f>SUM(G93:G99)</f>
        <v>0</v>
      </c>
      <c r="H100" s="307">
        <f>SUM(H93:H99)</f>
        <v>0</v>
      </c>
      <c r="I100" s="408"/>
      <c r="J100" s="633"/>
      <c r="K100" s="405">
        <f>+SUM(K93:K99)</f>
        <v>0</v>
      </c>
      <c r="L100" s="406">
        <f>+SUM(L93:L99)</f>
        <v>0</v>
      </c>
      <c r="M100" s="408"/>
      <c r="N100" s="633"/>
      <c r="P100" s="4"/>
    </row>
    <row r="101" spans="1:23" ht="13.5" customHeight="1" x14ac:dyDescent="0.2">
      <c r="A101" s="213" t="s">
        <v>240</v>
      </c>
      <c r="B101" s="194" t="s">
        <v>241</v>
      </c>
      <c r="C101" s="65">
        <f>+'[3]1.1.SZ.TÁBL. BEV - KIAD'!$C101</f>
        <v>0</v>
      </c>
      <c r="D101" s="231">
        <f>+'3.SZ.TÁBL. SEGÍTŐ SZOLGÁLAT'!AA107</f>
        <v>0</v>
      </c>
      <c r="E101" s="208"/>
      <c r="F101" s="634"/>
      <c r="G101" s="5"/>
      <c r="H101" s="84"/>
      <c r="I101" s="84"/>
      <c r="J101" s="634"/>
      <c r="K101" s="66">
        <f t="shared" ref="K101:K104" si="44">+C101+G101</f>
        <v>0</v>
      </c>
      <c r="L101" s="82">
        <f t="shared" ref="L101:L104" si="45">+D101+H101</f>
        <v>0</v>
      </c>
      <c r="M101" s="84"/>
      <c r="N101" s="634"/>
    </row>
    <row r="102" spans="1:23" ht="13.5" customHeight="1" x14ac:dyDescent="0.2">
      <c r="A102" s="214" t="s">
        <v>242</v>
      </c>
      <c r="B102" s="185" t="s">
        <v>243</v>
      </c>
      <c r="C102" s="66">
        <f>+'[3]1.1.SZ.TÁBL. BEV - KIAD'!$C102</f>
        <v>0</v>
      </c>
      <c r="D102" s="221">
        <f>+'3.SZ.TÁBL. SEGÍTŐ SZOLGÁLAT'!AA108</f>
        <v>0</v>
      </c>
      <c r="E102" s="186"/>
      <c r="F102" s="636"/>
      <c r="G102" s="6"/>
      <c r="H102" s="166"/>
      <c r="I102" s="166"/>
      <c r="J102" s="636"/>
      <c r="K102" s="66">
        <f t="shared" si="44"/>
        <v>0</v>
      </c>
      <c r="L102" s="82">
        <f t="shared" si="45"/>
        <v>0</v>
      </c>
      <c r="M102" s="166"/>
      <c r="N102" s="636"/>
    </row>
    <row r="103" spans="1:23" ht="13.5" customHeight="1" x14ac:dyDescent="0.2">
      <c r="A103" s="214" t="s">
        <v>244</v>
      </c>
      <c r="B103" s="185" t="s">
        <v>245</v>
      </c>
      <c r="C103" s="66">
        <f>+'[3]1.1.SZ.TÁBL. BEV - KIAD'!$C103</f>
        <v>0</v>
      </c>
      <c r="D103" s="221">
        <f>+'3.SZ.TÁBL. SEGÍTŐ SZOLGÁLAT'!AA109</f>
        <v>0</v>
      </c>
      <c r="E103" s="186"/>
      <c r="F103" s="636"/>
      <c r="G103" s="6"/>
      <c r="H103" s="166"/>
      <c r="I103" s="166"/>
      <c r="J103" s="636"/>
      <c r="K103" s="66">
        <f t="shared" si="44"/>
        <v>0</v>
      </c>
      <c r="L103" s="82">
        <f t="shared" si="45"/>
        <v>0</v>
      </c>
      <c r="M103" s="166"/>
      <c r="N103" s="636"/>
    </row>
    <row r="104" spans="1:23" ht="13.5" customHeight="1" x14ac:dyDescent="0.2">
      <c r="A104" s="215" t="s">
        <v>246</v>
      </c>
      <c r="B104" s="195" t="s">
        <v>247</v>
      </c>
      <c r="C104" s="67">
        <f>+'[3]1.1.SZ.TÁBL. BEV - KIAD'!$C104</f>
        <v>0</v>
      </c>
      <c r="D104" s="244">
        <f>+'3.SZ.TÁBL. SEGÍTŐ SZOLGÁLAT'!AA110</f>
        <v>0</v>
      </c>
      <c r="E104" s="206"/>
      <c r="F104" s="635"/>
      <c r="G104" s="191"/>
      <c r="H104" s="203"/>
      <c r="I104" s="203"/>
      <c r="J104" s="635"/>
      <c r="K104" s="66">
        <f t="shared" si="44"/>
        <v>0</v>
      </c>
      <c r="L104" s="82">
        <f t="shared" si="45"/>
        <v>0</v>
      </c>
      <c r="M104" s="203"/>
      <c r="N104" s="635"/>
    </row>
    <row r="105" spans="1:23" s="3" customFormat="1" ht="13.5" customHeight="1" x14ac:dyDescent="0.2">
      <c r="A105" s="216" t="s">
        <v>156</v>
      </c>
      <c r="B105" s="196" t="s">
        <v>113</v>
      </c>
      <c r="C105" s="302">
        <f>SUM(C101:C104)</f>
        <v>0</v>
      </c>
      <c r="D105" s="307">
        <f>SUM(D101:D104)</f>
        <v>0</v>
      </c>
      <c r="E105" s="409"/>
      <c r="F105" s="633"/>
      <c r="G105" s="302">
        <f>SUM(G101:G104)</f>
        <v>0</v>
      </c>
      <c r="H105" s="307">
        <f>SUM(H101:H104)</f>
        <v>0</v>
      </c>
      <c r="I105" s="408"/>
      <c r="J105" s="633"/>
      <c r="K105" s="405">
        <f>+SUM(K101:K104)</f>
        <v>0</v>
      </c>
      <c r="L105" s="406">
        <f>+SUM(L101:L104)</f>
        <v>0</v>
      </c>
      <c r="M105" s="408"/>
      <c r="N105" s="633"/>
      <c r="P105" s="4"/>
    </row>
    <row r="106" spans="1:23" s="3" customFormat="1" ht="13.5" customHeight="1" x14ac:dyDescent="0.2">
      <c r="A106" s="216" t="s">
        <v>157</v>
      </c>
      <c r="B106" s="196" t="s">
        <v>114</v>
      </c>
      <c r="C106" s="302">
        <f>+'[3]1.1.SZ.TÁBL. BEV - KIAD'!$C$106</f>
        <v>0</v>
      </c>
      <c r="D106" s="307">
        <f>+'3.SZ.TÁBL. SEGÍTŐ SZOLGÁLAT'!AA112</f>
        <v>0</v>
      </c>
      <c r="E106" s="409"/>
      <c r="F106" s="633"/>
      <c r="G106" s="407"/>
      <c r="H106" s="408"/>
      <c r="I106" s="408"/>
      <c r="J106" s="633"/>
      <c r="K106" s="66">
        <f t="shared" ref="K106" si="46">+C106+G106</f>
        <v>0</v>
      </c>
      <c r="L106" s="82">
        <f t="shared" ref="L106" si="47">+D106+H106</f>
        <v>0</v>
      </c>
      <c r="M106" s="408"/>
      <c r="N106" s="633"/>
      <c r="P106" s="4"/>
    </row>
    <row r="107" spans="1:23" s="3" customFormat="1" ht="13.5" customHeight="1" x14ac:dyDescent="0.2">
      <c r="A107" s="220" t="s">
        <v>158</v>
      </c>
      <c r="B107" s="196" t="s">
        <v>115</v>
      </c>
      <c r="C107" s="302">
        <f>+C51+C52+C84+C92+C100+C105+C106</f>
        <v>111062</v>
      </c>
      <c r="D107" s="307">
        <f>+D51+D52+D84+D92+D100+D105+D106</f>
        <v>113802</v>
      </c>
      <c r="E107" s="409"/>
      <c r="F107" s="633">
        <f>+D107/C107</f>
        <v>1.0246709045398066</v>
      </c>
      <c r="G107" s="302">
        <f>+G51+G52+G84+G92+G100+G105+G106</f>
        <v>52156</v>
      </c>
      <c r="H107" s="307">
        <f>+H51+H52+H84+H92+H100+H105+H106</f>
        <v>26855</v>
      </c>
      <c r="I107" s="408"/>
      <c r="J107" s="633">
        <f>+H107/G107</f>
        <v>0.51489761484776442</v>
      </c>
      <c r="K107" s="405">
        <f>+K51+K52+K84+K92+K100+K105+K106</f>
        <v>163218</v>
      </c>
      <c r="L107" s="406">
        <f>+L51+L52+L84+L92+L100+L105+L106</f>
        <v>140657</v>
      </c>
      <c r="M107" s="408"/>
      <c r="N107" s="633">
        <f>+L107/K107</f>
        <v>0.86177382396549396</v>
      </c>
      <c r="P107" s="4"/>
    </row>
    <row r="108" spans="1:23" s="3" customFormat="1" ht="13.5" customHeight="1" thickBot="1" x14ac:dyDescent="0.25">
      <c r="A108" s="443" t="s">
        <v>298</v>
      </c>
      <c r="B108" s="444" t="s">
        <v>116</v>
      </c>
      <c r="C108" s="445">
        <f>+'[3]1.1.SZ.TÁBL. BEV - KIAD'!$C$108</f>
        <v>0</v>
      </c>
      <c r="D108" s="619">
        <f>+'3.SZ.TÁBL. SEGÍTŐ SZOLGÁLAT'!AA114</f>
        <v>0</v>
      </c>
      <c r="E108" s="446"/>
      <c r="F108" s="640"/>
      <c r="G108" s="448">
        <f>+C29</f>
        <v>100827</v>
      </c>
      <c r="H108" s="449">
        <f>+D29</f>
        <v>103292</v>
      </c>
      <c r="I108" s="449"/>
      <c r="J108" s="640"/>
      <c r="K108" s="450"/>
      <c r="L108" s="620"/>
      <c r="M108" s="447"/>
      <c r="N108" s="640"/>
      <c r="O108" s="4"/>
    </row>
    <row r="109" spans="1:23" s="3" customFormat="1" ht="13.5" customHeight="1" thickBot="1" x14ac:dyDescent="0.25">
      <c r="A109" s="718" t="s">
        <v>260</v>
      </c>
      <c r="B109" s="719"/>
      <c r="C109" s="317">
        <f>+SUM(C107:C108)</f>
        <v>111062</v>
      </c>
      <c r="D109" s="318">
        <f>+SUM(D107:D108)</f>
        <v>113802</v>
      </c>
      <c r="E109" s="211"/>
      <c r="F109" s="641">
        <f>+D109/C109</f>
        <v>1.0246709045398066</v>
      </c>
      <c r="G109" s="317">
        <f>+SUM(G107:G108)</f>
        <v>152983</v>
      </c>
      <c r="H109" s="318">
        <f>+SUM(H107:H108)</f>
        <v>130147</v>
      </c>
      <c r="I109" s="212"/>
      <c r="J109" s="641">
        <f>+H109/G109</f>
        <v>0.85072851231836222</v>
      </c>
      <c r="K109" s="10">
        <f>+K107+K108</f>
        <v>163218</v>
      </c>
      <c r="L109" s="212">
        <f>+L107+L108</f>
        <v>140657</v>
      </c>
      <c r="M109" s="212"/>
      <c r="N109" s="641">
        <f>+L109/K109</f>
        <v>0.86177382396549396</v>
      </c>
      <c r="P109" s="4"/>
    </row>
    <row r="110" spans="1:23" s="3" customFormat="1" ht="13.5" customHeight="1" thickBot="1" x14ac:dyDescent="0.25">
      <c r="B110" s="410"/>
      <c r="C110" s="410"/>
      <c r="D110" s="411"/>
      <c r="E110" s="411"/>
      <c r="F110" s="642"/>
      <c r="G110" s="412"/>
      <c r="H110" s="413"/>
      <c r="I110" s="413"/>
      <c r="J110" s="642"/>
      <c r="K110" s="413"/>
      <c r="L110" s="413"/>
      <c r="M110" s="413"/>
      <c r="N110" s="642"/>
      <c r="P110" s="4"/>
    </row>
    <row r="111" spans="1:23" s="334" customFormat="1" ht="13.5" customHeight="1" thickBot="1" x14ac:dyDescent="0.25">
      <c r="A111" s="714" t="s">
        <v>270</v>
      </c>
      <c r="B111" s="715"/>
      <c r="C111" s="318">
        <f>+C31-C109</f>
        <v>0</v>
      </c>
      <c r="D111" s="318">
        <f>+D31-D109</f>
        <v>0</v>
      </c>
      <c r="E111" s="318"/>
      <c r="F111" s="643"/>
      <c r="G111" s="338">
        <f>+G31-G109</f>
        <v>0</v>
      </c>
      <c r="H111" s="338">
        <f>+H31-H109</f>
        <v>0</v>
      </c>
      <c r="I111" s="318"/>
      <c r="J111" s="643"/>
      <c r="K111" s="338">
        <f>+K31-K109</f>
        <v>0</v>
      </c>
      <c r="L111" s="338">
        <f>+L31-L109</f>
        <v>0</v>
      </c>
      <c r="M111" s="318"/>
      <c r="N111" s="649"/>
      <c r="O111" s="418"/>
      <c r="P111" s="419"/>
      <c r="Q111" s="419"/>
      <c r="R111" s="419"/>
      <c r="S111" s="419"/>
      <c r="T111" s="419"/>
      <c r="U111" s="419"/>
      <c r="V111" s="419"/>
      <c r="W111" s="419"/>
    </row>
    <row r="112" spans="1:23" ht="13.5" customHeight="1" x14ac:dyDescent="0.2"/>
    <row r="113" ht="13.5" customHeight="1" x14ac:dyDescent="0.2"/>
  </sheetData>
  <mergeCells count="8">
    <mergeCell ref="C1:F1"/>
    <mergeCell ref="G1:J1"/>
    <mergeCell ref="K1:N1"/>
    <mergeCell ref="A111:B111"/>
    <mergeCell ref="A31:B31"/>
    <mergeCell ref="A109:B109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Roman,Félkövér"&amp;16 2018. ÉVI KÖLTSÉGVETÉS&amp;R1/1.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U96"/>
  <sheetViews>
    <sheetView topLeftCell="A49" zoomScale="110" zoomScaleNormal="110" workbookViewId="0">
      <selection activeCell="D63" sqref="D63"/>
    </sheetView>
  </sheetViews>
  <sheetFormatPr defaultColWidth="8.85546875" defaultRowHeight="12.95" customHeight="1" x14ac:dyDescent="0.2"/>
  <cols>
    <col min="1" max="1" width="6.5703125" style="11" customWidth="1"/>
    <col min="2" max="2" width="54.5703125" style="1" customWidth="1"/>
    <col min="3" max="6" width="10.42578125" style="59" customWidth="1"/>
    <col min="7" max="7" width="7.7109375" style="589" customWidth="1"/>
    <col min="8" max="8" width="10.42578125" style="59" customWidth="1"/>
    <col min="9" max="9" width="11.7109375" style="19" customWidth="1"/>
    <col min="10" max="10" width="10.42578125" style="21" customWidth="1"/>
    <col min="11" max="11" width="24.85546875" style="21" customWidth="1"/>
    <col min="12" max="12" width="10.140625" style="21" customWidth="1"/>
    <col min="13" max="13" width="8.85546875" style="21"/>
    <col min="14" max="14" width="9.28515625" style="21" customWidth="1"/>
    <col min="15" max="16384" width="8.85546875" style="21"/>
  </cols>
  <sheetData>
    <row r="1" spans="1:15" ht="12.75" customHeight="1" x14ac:dyDescent="0.2">
      <c r="A1" s="733" t="s">
        <v>118</v>
      </c>
      <c r="B1" s="735" t="s">
        <v>143</v>
      </c>
      <c r="C1" s="726" t="s">
        <v>341</v>
      </c>
      <c r="D1" s="726" t="s">
        <v>355</v>
      </c>
      <c r="E1" s="724" t="s">
        <v>356</v>
      </c>
      <c r="F1" s="731" t="s">
        <v>360</v>
      </c>
      <c r="G1" s="729" t="s">
        <v>317</v>
      </c>
      <c r="H1" s="414"/>
    </row>
    <row r="2" spans="1:15" ht="31.5" customHeight="1" x14ac:dyDescent="0.2">
      <c r="A2" s="734"/>
      <c r="B2" s="736"/>
      <c r="C2" s="727"/>
      <c r="D2" s="727"/>
      <c r="E2" s="725"/>
      <c r="F2" s="732"/>
      <c r="G2" s="730"/>
      <c r="H2" s="414"/>
    </row>
    <row r="3" spans="1:15" s="58" customFormat="1" ht="14.25" customHeight="1" x14ac:dyDescent="0.2">
      <c r="A3" s="181" t="s">
        <v>120</v>
      </c>
      <c r="B3" s="182" t="s">
        <v>80</v>
      </c>
      <c r="C3" s="351">
        <f>+C4+C63</f>
        <v>152983</v>
      </c>
      <c r="D3" s="351">
        <f>+D4+D63</f>
        <v>130147</v>
      </c>
      <c r="E3" s="175"/>
      <c r="F3" s="576"/>
      <c r="G3" s="590"/>
      <c r="H3" s="59"/>
      <c r="I3" s="60"/>
      <c r="J3" s="663"/>
      <c r="K3" s="21"/>
      <c r="L3" s="21"/>
      <c r="N3" s="21"/>
      <c r="O3" s="21"/>
    </row>
    <row r="4" spans="1:15" s="58" customFormat="1" ht="14.25" customHeight="1" x14ac:dyDescent="0.2">
      <c r="A4" s="183"/>
      <c r="B4" s="389" t="s">
        <v>290</v>
      </c>
      <c r="C4" s="352">
        <v>29220</v>
      </c>
      <c r="D4" s="352">
        <f>+J4</f>
        <v>0</v>
      </c>
      <c r="E4" s="177"/>
      <c r="F4" s="577"/>
      <c r="G4" s="591">
        <f>+D4/C4</f>
        <v>0</v>
      </c>
      <c r="H4" s="60"/>
      <c r="I4" s="60"/>
      <c r="J4" s="664"/>
      <c r="K4" s="21"/>
      <c r="L4" s="21"/>
      <c r="N4" s="21"/>
      <c r="O4" s="21"/>
    </row>
    <row r="5" spans="1:15" s="58" customFormat="1" ht="14.25" customHeight="1" x14ac:dyDescent="0.2">
      <c r="A5" s="189"/>
      <c r="B5" s="376" t="s">
        <v>291</v>
      </c>
      <c r="C5" s="358"/>
      <c r="D5" s="358"/>
      <c r="E5" s="359"/>
      <c r="F5" s="578"/>
      <c r="G5" s="592"/>
      <c r="H5" s="60"/>
      <c r="I5" s="60"/>
      <c r="J5" s="663"/>
      <c r="K5" s="21"/>
      <c r="L5" s="728" t="s">
        <v>363</v>
      </c>
      <c r="N5" s="21"/>
      <c r="O5" s="21"/>
    </row>
    <row r="6" spans="1:15" s="58" customFormat="1" ht="14.25" customHeight="1" x14ac:dyDescent="0.2">
      <c r="A6" s="189"/>
      <c r="B6" s="375" t="s">
        <v>284</v>
      </c>
      <c r="C6" s="353">
        <f>SUM(C7:C13)</f>
        <v>10260</v>
      </c>
      <c r="D6" s="353">
        <f>SUM(D7:D13)</f>
        <v>15000</v>
      </c>
      <c r="E6" s="354"/>
      <c r="F6" s="579"/>
      <c r="G6" s="593">
        <f>+D6/C6</f>
        <v>1.4619883040935673</v>
      </c>
      <c r="H6" s="60"/>
      <c r="I6" s="19" t="s">
        <v>365</v>
      </c>
      <c r="J6" s="21">
        <f>(1250*12)</f>
        <v>15000</v>
      </c>
      <c r="K6" s="21"/>
      <c r="L6" s="728"/>
      <c r="N6" s="21"/>
      <c r="O6" s="21"/>
    </row>
    <row r="7" spans="1:15" s="357" customFormat="1" ht="14.25" customHeight="1" x14ac:dyDescent="0.2">
      <c r="A7" s="189"/>
      <c r="B7" s="665" t="s">
        <v>272</v>
      </c>
      <c r="C7" s="353">
        <v>1152</v>
      </c>
      <c r="D7" s="353">
        <f>+O7</f>
        <v>1713</v>
      </c>
      <c r="E7" s="354"/>
      <c r="F7" s="579"/>
      <c r="G7" s="593">
        <f>+D7/C7</f>
        <v>1.4869791666666667</v>
      </c>
      <c r="H7" s="60"/>
      <c r="I7" s="356"/>
      <c r="J7" s="663"/>
      <c r="K7" s="666" t="s">
        <v>272</v>
      </c>
      <c r="L7" s="689">
        <v>2814</v>
      </c>
      <c r="M7" s="384">
        <f>+L7/L14</f>
        <v>0.11419064237308769</v>
      </c>
      <c r="N7" s="21">
        <f>+$J$6*M7</f>
        <v>1712.8596355963155</v>
      </c>
      <c r="O7" s="64">
        <v>1713</v>
      </c>
    </row>
    <row r="8" spans="1:15" ht="14.25" customHeight="1" x14ac:dyDescent="0.2">
      <c r="A8" s="189"/>
      <c r="B8" s="665" t="s">
        <v>273</v>
      </c>
      <c r="C8" s="353">
        <v>3499</v>
      </c>
      <c r="D8" s="353">
        <f t="shared" ref="D8:D13" si="0">+O8</f>
        <v>5069</v>
      </c>
      <c r="E8" s="354"/>
      <c r="F8" s="579"/>
      <c r="G8" s="593">
        <f t="shared" ref="G8:G65" si="1">+D8/C8</f>
        <v>1.4486996284652758</v>
      </c>
      <c r="H8" s="60"/>
      <c r="J8" s="663"/>
      <c r="K8" s="666" t="s">
        <v>273</v>
      </c>
      <c r="L8" s="689">
        <v>8327</v>
      </c>
      <c r="M8" s="384">
        <f>+L8/L14</f>
        <v>0.33790528750557969</v>
      </c>
      <c r="N8" s="21">
        <f>+$J$6*M8</f>
        <v>5068.5793125836954</v>
      </c>
      <c r="O8" s="21">
        <v>5069</v>
      </c>
    </row>
    <row r="9" spans="1:15" ht="14.25" customHeight="1" x14ac:dyDescent="0.2">
      <c r="A9" s="189"/>
      <c r="B9" s="665" t="s">
        <v>278</v>
      </c>
      <c r="C9" s="353">
        <v>525</v>
      </c>
      <c r="D9" s="353">
        <f t="shared" si="0"/>
        <v>770</v>
      </c>
      <c r="E9" s="354"/>
      <c r="F9" s="579"/>
      <c r="G9" s="593">
        <f t="shared" si="1"/>
        <v>1.4666666666666666</v>
      </c>
      <c r="H9" s="60"/>
      <c r="J9" s="663"/>
      <c r="K9" s="666" t="s">
        <v>278</v>
      </c>
      <c r="L9" s="689">
        <v>1265</v>
      </c>
      <c r="M9" s="384">
        <f>+L9/L14</f>
        <v>5.133303575051739E-2</v>
      </c>
      <c r="N9" s="21">
        <f t="shared" ref="N9:N13" si="2">+$J$6*M9</f>
        <v>769.99553625776082</v>
      </c>
      <c r="O9" s="21">
        <v>770</v>
      </c>
    </row>
    <row r="10" spans="1:15" ht="14.25" customHeight="1" x14ac:dyDescent="0.2">
      <c r="A10" s="189"/>
      <c r="B10" s="665" t="s">
        <v>274</v>
      </c>
      <c r="C10" s="353">
        <v>453</v>
      </c>
      <c r="D10" s="353">
        <f t="shared" si="0"/>
        <v>662</v>
      </c>
      <c r="E10" s="354"/>
      <c r="F10" s="579"/>
      <c r="G10" s="593">
        <f t="shared" si="1"/>
        <v>1.4613686534216335</v>
      </c>
      <c r="H10" s="60"/>
      <c r="J10" s="663"/>
      <c r="K10" s="666" t="s">
        <v>274</v>
      </c>
      <c r="L10" s="689">
        <v>1088</v>
      </c>
      <c r="M10" s="384">
        <f>+L10/L14</f>
        <v>4.415046869293511E-2</v>
      </c>
      <c r="N10" s="21">
        <f t="shared" si="2"/>
        <v>662.25703039402663</v>
      </c>
      <c r="O10" s="21">
        <v>662</v>
      </c>
    </row>
    <row r="11" spans="1:15" ht="14.25" customHeight="1" x14ac:dyDescent="0.2">
      <c r="A11" s="189"/>
      <c r="B11" s="665" t="s">
        <v>275</v>
      </c>
      <c r="C11" s="353">
        <v>2370</v>
      </c>
      <c r="D11" s="353">
        <f t="shared" si="0"/>
        <v>3473</v>
      </c>
      <c r="E11" s="354"/>
      <c r="F11" s="579"/>
      <c r="G11" s="593">
        <f t="shared" si="1"/>
        <v>1.4654008438818564</v>
      </c>
      <c r="H11" s="60"/>
      <c r="J11" s="663"/>
      <c r="K11" s="666" t="s">
        <v>275</v>
      </c>
      <c r="L11" s="689">
        <v>5705</v>
      </c>
      <c r="M11" s="384">
        <f>+L11/L14</f>
        <v>0.23150590431359819</v>
      </c>
      <c r="N11" s="21">
        <f t="shared" si="2"/>
        <v>3472.5885647039727</v>
      </c>
      <c r="O11" s="21">
        <v>3473</v>
      </c>
    </row>
    <row r="12" spans="1:15" ht="14.25" customHeight="1" x14ac:dyDescent="0.2">
      <c r="A12" s="189"/>
      <c r="B12" s="665" t="s">
        <v>276</v>
      </c>
      <c r="C12" s="353">
        <v>1397</v>
      </c>
      <c r="D12" s="353">
        <f t="shared" si="0"/>
        <v>2060</v>
      </c>
      <c r="E12" s="354"/>
      <c r="F12" s="579"/>
      <c r="G12" s="593">
        <f t="shared" si="1"/>
        <v>1.4745884037222621</v>
      </c>
      <c r="H12" s="60"/>
      <c r="J12" s="663"/>
      <c r="K12" s="666" t="s">
        <v>276</v>
      </c>
      <c r="L12" s="689">
        <v>3385</v>
      </c>
      <c r="M12" s="384">
        <f>+L12/L14</f>
        <v>0.13736152254189832</v>
      </c>
      <c r="N12" s="21">
        <f t="shared" si="2"/>
        <v>2060.4228381284747</v>
      </c>
      <c r="O12" s="21">
        <v>2060</v>
      </c>
    </row>
    <row r="13" spans="1:15" ht="14.25" customHeight="1" x14ac:dyDescent="0.2">
      <c r="A13" s="189"/>
      <c r="B13" s="665" t="s">
        <v>277</v>
      </c>
      <c r="C13" s="353">
        <v>864</v>
      </c>
      <c r="D13" s="353">
        <f t="shared" si="0"/>
        <v>1253</v>
      </c>
      <c r="E13" s="354"/>
      <c r="F13" s="579"/>
      <c r="G13" s="593">
        <f t="shared" si="1"/>
        <v>1.4502314814814814</v>
      </c>
      <c r="H13" s="60"/>
      <c r="J13" s="663"/>
      <c r="K13" s="666" t="s">
        <v>277</v>
      </c>
      <c r="L13" s="689">
        <v>2059</v>
      </c>
      <c r="M13" s="384">
        <f>+L13/L14</f>
        <v>8.3553138822383632E-2</v>
      </c>
      <c r="N13" s="21">
        <f t="shared" si="2"/>
        <v>1253.2970823357546</v>
      </c>
      <c r="O13" s="21">
        <v>1253</v>
      </c>
    </row>
    <row r="14" spans="1:15" s="58" customFormat="1" ht="14.25" customHeight="1" x14ac:dyDescent="0.2">
      <c r="A14" s="189"/>
      <c r="B14" s="242"/>
      <c r="C14" s="358"/>
      <c r="D14" s="358"/>
      <c r="E14" s="359"/>
      <c r="F14" s="578"/>
      <c r="G14" s="592"/>
      <c r="H14" s="60"/>
      <c r="I14" s="60"/>
      <c r="J14" s="663"/>
      <c r="L14" s="383">
        <f>SUM(L7:L13)</f>
        <v>24643</v>
      </c>
      <c r="M14" s="385"/>
      <c r="N14" s="386">
        <f>SUM(N7:N13)</f>
        <v>15000</v>
      </c>
      <c r="O14" s="21">
        <f>SUM(O7:O13)</f>
        <v>15000</v>
      </c>
    </row>
    <row r="15" spans="1:15" s="58" customFormat="1" ht="14.25" customHeight="1" x14ac:dyDescent="0.2">
      <c r="A15" s="189"/>
      <c r="B15" s="375" t="s">
        <v>362</v>
      </c>
      <c r="C15" s="353">
        <f>SUM(C16:C21)</f>
        <v>0</v>
      </c>
      <c r="D15" s="353">
        <f>SUM(D16:D21)</f>
        <v>2400</v>
      </c>
      <c r="E15" s="359"/>
      <c r="F15" s="578"/>
      <c r="G15" s="593"/>
      <c r="H15" s="60"/>
      <c r="I15" s="60"/>
      <c r="J15" s="663"/>
      <c r="L15" s="383"/>
      <c r="M15" s="385"/>
      <c r="N15" s="386"/>
      <c r="O15" s="21"/>
    </row>
    <row r="16" spans="1:15" s="58" customFormat="1" ht="14.25" customHeight="1" x14ac:dyDescent="0.2">
      <c r="A16" s="189"/>
      <c r="B16" s="665" t="s">
        <v>272</v>
      </c>
      <c r="C16" s="358"/>
      <c r="D16" s="353">
        <f>+O18</f>
        <v>437</v>
      </c>
      <c r="E16" s="359"/>
      <c r="F16" s="578"/>
      <c r="G16" s="593"/>
      <c r="H16" s="60"/>
      <c r="I16" s="60"/>
      <c r="J16" s="663"/>
      <c r="K16" s="21"/>
      <c r="L16" s="728" t="s">
        <v>363</v>
      </c>
      <c r="N16" s="21"/>
      <c r="O16" s="21"/>
    </row>
    <row r="17" spans="1:21" s="58" customFormat="1" ht="14.25" customHeight="1" x14ac:dyDescent="0.2">
      <c r="A17" s="189"/>
      <c r="B17" s="665" t="s">
        <v>278</v>
      </c>
      <c r="C17" s="358"/>
      <c r="D17" s="353">
        <f t="shared" ref="D17:D21" si="3">+O19</f>
        <v>196</v>
      </c>
      <c r="E17" s="359"/>
      <c r="F17" s="578"/>
      <c r="G17" s="593"/>
      <c r="H17" s="60"/>
      <c r="I17" s="19" t="s">
        <v>364</v>
      </c>
      <c r="J17" s="21">
        <f>(200*12)</f>
        <v>2400</v>
      </c>
      <c r="K17" s="21"/>
      <c r="L17" s="728"/>
      <c r="N17" s="21"/>
      <c r="O17" s="21"/>
    </row>
    <row r="18" spans="1:21" s="58" customFormat="1" ht="14.25" customHeight="1" x14ac:dyDescent="0.2">
      <c r="A18" s="189"/>
      <c r="B18" s="665" t="s">
        <v>274</v>
      </c>
      <c r="C18" s="358"/>
      <c r="D18" s="353">
        <f t="shared" si="3"/>
        <v>169</v>
      </c>
      <c r="E18" s="359"/>
      <c r="F18" s="578"/>
      <c r="G18" s="593"/>
      <c r="H18" s="60"/>
      <c r="I18" s="356"/>
      <c r="J18" s="663"/>
      <c r="K18" s="666" t="s">
        <v>272</v>
      </c>
      <c r="L18" s="689">
        <v>2814</v>
      </c>
      <c r="M18" s="384">
        <f>+L18/L24</f>
        <v>0.18186518451496156</v>
      </c>
      <c r="N18" s="21">
        <f>+$J$17*M18</f>
        <v>436.47644283590773</v>
      </c>
      <c r="O18" s="64">
        <v>437</v>
      </c>
    </row>
    <row r="19" spans="1:21" s="58" customFormat="1" ht="14.25" customHeight="1" x14ac:dyDescent="0.2">
      <c r="A19" s="189"/>
      <c r="B19" s="665" t="s">
        <v>275</v>
      </c>
      <c r="C19" s="358"/>
      <c r="D19" s="353">
        <f t="shared" si="3"/>
        <v>885</v>
      </c>
      <c r="E19" s="359"/>
      <c r="F19" s="578"/>
      <c r="G19" s="593"/>
      <c r="H19" s="60"/>
      <c r="I19" s="19"/>
      <c r="J19" s="663"/>
      <c r="K19" s="666" t="s">
        <v>278</v>
      </c>
      <c r="L19" s="689">
        <v>1265</v>
      </c>
      <c r="M19" s="384">
        <f>+L19/L24</f>
        <v>8.1755315711238938E-2</v>
      </c>
      <c r="N19" s="21">
        <f t="shared" ref="N19:N23" si="4">+$J$17*M19</f>
        <v>196.21275770697346</v>
      </c>
      <c r="O19" s="21">
        <v>196</v>
      </c>
    </row>
    <row r="20" spans="1:21" s="58" customFormat="1" ht="14.25" customHeight="1" x14ac:dyDescent="0.2">
      <c r="A20" s="189"/>
      <c r="B20" s="665" t="s">
        <v>10</v>
      </c>
      <c r="C20" s="358"/>
      <c r="D20" s="353">
        <f t="shared" si="3"/>
        <v>319</v>
      </c>
      <c r="E20" s="359"/>
      <c r="F20" s="578"/>
      <c r="G20" s="593"/>
      <c r="H20" s="60"/>
      <c r="I20" s="19"/>
      <c r="J20" s="663"/>
      <c r="K20" s="666" t="s">
        <v>274</v>
      </c>
      <c r="L20" s="689">
        <v>1088</v>
      </c>
      <c r="M20" s="384">
        <f>+L20/L24</f>
        <v>7.0316034382472692E-2</v>
      </c>
      <c r="N20" s="21">
        <f t="shared" si="4"/>
        <v>168.75848251793445</v>
      </c>
      <c r="O20" s="21">
        <v>169</v>
      </c>
    </row>
    <row r="21" spans="1:21" s="58" customFormat="1" ht="14.25" customHeight="1" x14ac:dyDescent="0.2">
      <c r="A21" s="189"/>
      <c r="B21" s="665" t="s">
        <v>263</v>
      </c>
      <c r="C21" s="358"/>
      <c r="D21" s="353">
        <f t="shared" si="3"/>
        <v>394</v>
      </c>
      <c r="E21" s="359"/>
      <c r="F21" s="578"/>
      <c r="G21" s="593"/>
      <c r="H21" s="60"/>
      <c r="I21" s="19"/>
      <c r="J21" s="663"/>
      <c r="K21" s="666" t="s">
        <v>275</v>
      </c>
      <c r="L21" s="689">
        <v>5705</v>
      </c>
      <c r="M21" s="384">
        <f>+L21/L24</f>
        <v>0.36870677955147679</v>
      </c>
      <c r="N21" s="21">
        <f t="shared" si="4"/>
        <v>884.89627092354431</v>
      </c>
      <c r="O21" s="21">
        <v>885</v>
      </c>
    </row>
    <row r="22" spans="1:21" s="58" customFormat="1" ht="14.25" customHeight="1" x14ac:dyDescent="0.2">
      <c r="A22" s="189"/>
      <c r="B22" s="688"/>
      <c r="C22" s="358"/>
      <c r="D22" s="358"/>
      <c r="E22" s="359"/>
      <c r="F22" s="578"/>
      <c r="G22" s="592"/>
      <c r="H22" s="60"/>
      <c r="I22" s="19"/>
      <c r="J22" s="663"/>
      <c r="K22" s="666" t="s">
        <v>277</v>
      </c>
      <c r="L22" s="689">
        <v>2059</v>
      </c>
      <c r="M22" s="384">
        <f>+L22/L24</f>
        <v>0.1330705099205067</v>
      </c>
      <c r="N22" s="21">
        <f t="shared" si="4"/>
        <v>319.36922380921607</v>
      </c>
      <c r="O22" s="21">
        <v>319</v>
      </c>
    </row>
    <row r="23" spans="1:21" ht="14.25" customHeight="1" x14ac:dyDescent="0.2">
      <c r="A23" s="192"/>
      <c r="B23" s="375" t="s">
        <v>279</v>
      </c>
      <c r="C23" s="353">
        <f>+SUM(C24:C30)</f>
        <v>44219</v>
      </c>
      <c r="D23" s="353">
        <f>+SUM(D24:D30)</f>
        <v>30383</v>
      </c>
      <c r="E23" s="354"/>
      <c r="F23" s="579"/>
      <c r="G23" s="593">
        <f t="shared" si="1"/>
        <v>0.68710282910061282</v>
      </c>
      <c r="H23" s="19"/>
      <c r="J23" s="663"/>
      <c r="K23" s="666" t="s">
        <v>263</v>
      </c>
      <c r="L23" s="689">
        <v>2542</v>
      </c>
      <c r="M23" s="384">
        <f>+L23/L24</f>
        <v>0.16428617591934339</v>
      </c>
      <c r="N23" s="21">
        <f t="shared" si="4"/>
        <v>394.28682220642412</v>
      </c>
      <c r="O23" s="21">
        <v>394</v>
      </c>
    </row>
    <row r="24" spans="1:21" ht="14.25" customHeight="1" x14ac:dyDescent="0.2">
      <c r="A24" s="192"/>
      <c r="B24" s="665" t="s">
        <v>272</v>
      </c>
      <c r="C24" s="353">
        <v>8990</v>
      </c>
      <c r="D24" s="353">
        <f>+'3.SZ.TÁBL. SEGÍTŐ SZOLGÁLAT'!AB32</f>
        <v>6625</v>
      </c>
      <c r="E24" s="354"/>
      <c r="F24" s="579"/>
      <c r="G24" s="593">
        <f t="shared" si="1"/>
        <v>0.73692992213570629</v>
      </c>
      <c r="H24" s="19"/>
      <c r="J24" s="663"/>
      <c r="K24" s="58"/>
      <c r="L24" s="383">
        <f>SUM(L18:L23)</f>
        <v>15473</v>
      </c>
      <c r="M24" s="385"/>
      <c r="N24" s="386">
        <f>SUM(N18:N23)</f>
        <v>2400</v>
      </c>
      <c r="O24" s="21">
        <f>SUM(O18:O23)</f>
        <v>2400</v>
      </c>
    </row>
    <row r="25" spans="1:21" ht="14.25" customHeight="1" x14ac:dyDescent="0.2">
      <c r="A25" s="192"/>
      <c r="B25" s="665" t="s">
        <v>278</v>
      </c>
      <c r="C25" s="353">
        <v>2606</v>
      </c>
      <c r="D25" s="353">
        <f>+'3.SZ.TÁBL. SEGÍTŐ SZOLGÁLAT'!AB33</f>
        <v>1788</v>
      </c>
      <c r="E25" s="354"/>
      <c r="F25" s="579"/>
      <c r="G25" s="593">
        <f t="shared" si="1"/>
        <v>0.68610897927858783</v>
      </c>
      <c r="H25" s="19"/>
      <c r="I25" s="60"/>
      <c r="J25" s="663"/>
      <c r="K25" s="382"/>
      <c r="L25" s="382"/>
    </row>
    <row r="26" spans="1:21" ht="14.25" customHeight="1" x14ac:dyDescent="0.2">
      <c r="A26" s="192"/>
      <c r="B26" s="665" t="s">
        <v>274</v>
      </c>
      <c r="C26" s="353">
        <v>2252</v>
      </c>
      <c r="D26" s="353">
        <f>+'3.SZ.TÁBL. SEGÍTŐ SZOLGÁLAT'!AB34</f>
        <v>1339</v>
      </c>
      <c r="E26" s="354"/>
      <c r="F26" s="579"/>
      <c r="G26" s="593">
        <f t="shared" si="1"/>
        <v>0.59458259325044405</v>
      </c>
      <c r="H26" s="19"/>
      <c r="M26" s="382"/>
    </row>
    <row r="27" spans="1:21" ht="14.25" customHeight="1" x14ac:dyDescent="0.2">
      <c r="A27" s="192"/>
      <c r="B27" s="665" t="s">
        <v>275</v>
      </c>
      <c r="C27" s="353">
        <v>14482</v>
      </c>
      <c r="D27" s="353">
        <f>+'3.SZ.TÁBL. SEGÍTŐ SZOLGÁLAT'!AB35</f>
        <v>10875</v>
      </c>
      <c r="E27" s="354"/>
      <c r="F27" s="579"/>
      <c r="G27" s="593">
        <f t="shared" si="1"/>
        <v>0.75093219168623115</v>
      </c>
      <c r="H27" s="19"/>
      <c r="M27" s="382"/>
    </row>
    <row r="28" spans="1:21" ht="14.25" customHeight="1" x14ac:dyDescent="0.2">
      <c r="A28" s="192"/>
      <c r="B28" s="665" t="s">
        <v>276</v>
      </c>
      <c r="C28" s="353">
        <v>6939</v>
      </c>
      <c r="D28" s="353">
        <f>+'3.SZ.TÁBL. SEGÍTŐ SZOLGÁLAT'!AB36</f>
        <v>4165</v>
      </c>
      <c r="E28" s="354"/>
      <c r="F28" s="579"/>
      <c r="G28" s="593">
        <f t="shared" si="1"/>
        <v>0.60023058077532787</v>
      </c>
      <c r="H28" s="19"/>
      <c r="M28" s="382"/>
    </row>
    <row r="29" spans="1:21" s="382" customFormat="1" ht="14.25" customHeight="1" x14ac:dyDescent="0.2">
      <c r="A29" s="192"/>
      <c r="B29" s="665" t="s">
        <v>277</v>
      </c>
      <c r="C29" s="353">
        <v>4291</v>
      </c>
      <c r="D29" s="353">
        <f>+'3.SZ.TÁBL. SEGÍTŐ SZOLGÁLAT'!AB37</f>
        <v>3226</v>
      </c>
      <c r="E29" s="354"/>
      <c r="F29" s="579"/>
      <c r="G29" s="593">
        <f t="shared" si="1"/>
        <v>0.75180610580284313</v>
      </c>
      <c r="H29" s="19"/>
      <c r="I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1" s="382" customFormat="1" ht="14.25" customHeight="1" x14ac:dyDescent="0.2">
      <c r="A30" s="192"/>
      <c r="B30" s="667" t="s">
        <v>263</v>
      </c>
      <c r="C30" s="353">
        <v>4659</v>
      </c>
      <c r="D30" s="353">
        <f>+'3.SZ.TÁBL. SEGÍTŐ SZOLGÁLAT'!AB38</f>
        <v>2365</v>
      </c>
      <c r="E30" s="354"/>
      <c r="F30" s="579"/>
      <c r="G30" s="593">
        <f t="shared" si="1"/>
        <v>0.50761966087143162</v>
      </c>
      <c r="H30" s="19"/>
      <c r="I30" s="19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382" customFormat="1" ht="14.25" customHeight="1" x14ac:dyDescent="0.2">
      <c r="A31" s="192"/>
      <c r="B31" s="667"/>
      <c r="C31" s="353"/>
      <c r="D31" s="353"/>
      <c r="E31" s="354"/>
      <c r="F31" s="579"/>
      <c r="G31" s="593"/>
      <c r="H31" s="19"/>
      <c r="I31" s="19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1" s="374" customFormat="1" ht="14.25" customHeight="1" x14ac:dyDescent="0.25">
      <c r="A32" s="189"/>
      <c r="B32" s="375" t="s">
        <v>373</v>
      </c>
      <c r="C32" s="353">
        <f>SUM(C33:C40)</f>
        <v>2722</v>
      </c>
      <c r="D32" s="353">
        <f>SUM(D33:D40)</f>
        <v>2719</v>
      </c>
      <c r="E32" s="359"/>
      <c r="F32" s="578"/>
      <c r="G32" s="593">
        <f t="shared" si="1"/>
        <v>0.99889786921381341</v>
      </c>
      <c r="H32" s="19"/>
      <c r="I32" s="20"/>
      <c r="J32" s="21"/>
      <c r="K32" s="21"/>
      <c r="L32" s="21"/>
      <c r="M32" s="21"/>
      <c r="N32" s="21"/>
      <c r="O32" s="21"/>
      <c r="P32" s="382"/>
      <c r="Q32" s="382"/>
      <c r="R32" s="382"/>
      <c r="S32" s="382"/>
      <c r="T32" s="382"/>
      <c r="U32" s="382"/>
    </row>
    <row r="33" spans="1:19" s="374" customFormat="1" ht="14.25" customHeight="1" x14ac:dyDescent="0.25">
      <c r="A33" s="189"/>
      <c r="B33" s="665" t="s">
        <v>272</v>
      </c>
      <c r="C33" s="353">
        <v>277</v>
      </c>
      <c r="D33" s="353">
        <f>+N35</f>
        <v>281</v>
      </c>
      <c r="E33" s="359"/>
      <c r="F33" s="578"/>
      <c r="G33" s="593">
        <f t="shared" si="1"/>
        <v>1.0144404332129964</v>
      </c>
      <c r="H33" s="19"/>
      <c r="I33" s="20"/>
      <c r="J33" s="21"/>
      <c r="K33" s="21"/>
      <c r="L33" s="728" t="s">
        <v>363</v>
      </c>
      <c r="M33" s="21"/>
      <c r="N33" s="21"/>
      <c r="O33" s="21"/>
      <c r="P33" s="382"/>
      <c r="Q33" s="382"/>
      <c r="R33" s="382"/>
      <c r="S33" s="382"/>
    </row>
    <row r="34" spans="1:19" s="374" customFormat="1" ht="14.25" customHeight="1" x14ac:dyDescent="0.25">
      <c r="A34" s="189"/>
      <c r="B34" s="665" t="s">
        <v>273</v>
      </c>
      <c r="C34" s="353">
        <v>841</v>
      </c>
      <c r="D34" s="353">
        <f t="shared" ref="D34:D40" si="5">+N36</f>
        <v>833</v>
      </c>
      <c r="E34" s="359"/>
      <c r="F34" s="578"/>
      <c r="G34" s="593">
        <f t="shared" si="1"/>
        <v>0.99048751486325803</v>
      </c>
      <c r="H34" s="60"/>
      <c r="I34" s="20"/>
      <c r="J34" s="21"/>
      <c r="K34" s="21"/>
      <c r="L34" s="728"/>
      <c r="M34" s="21"/>
      <c r="N34" s="21"/>
      <c r="O34" s="21"/>
    </row>
    <row r="35" spans="1:19" s="374" customFormat="1" ht="14.25" customHeight="1" x14ac:dyDescent="0.25">
      <c r="A35" s="189"/>
      <c r="B35" s="665" t="s">
        <v>278</v>
      </c>
      <c r="C35" s="353">
        <v>126</v>
      </c>
      <c r="D35" s="353">
        <f t="shared" si="5"/>
        <v>126</v>
      </c>
      <c r="E35" s="359"/>
      <c r="F35" s="578"/>
      <c r="G35" s="593">
        <f t="shared" si="1"/>
        <v>1</v>
      </c>
      <c r="H35" s="60"/>
      <c r="I35" s="373"/>
      <c r="J35" s="21"/>
      <c r="K35" s="21" t="s">
        <v>4</v>
      </c>
      <c r="L35" s="689">
        <v>2814</v>
      </c>
      <c r="M35" s="19">
        <f>+$J$36*L35</f>
        <v>281400</v>
      </c>
      <c r="N35" s="21">
        <v>281</v>
      </c>
      <c r="O35" s="21"/>
    </row>
    <row r="36" spans="1:19" s="374" customFormat="1" ht="14.25" customHeight="1" x14ac:dyDescent="0.25">
      <c r="A36" s="189"/>
      <c r="B36" s="665" t="s">
        <v>274</v>
      </c>
      <c r="C36" s="353">
        <v>109</v>
      </c>
      <c r="D36" s="353">
        <f t="shared" si="5"/>
        <v>109</v>
      </c>
      <c r="E36" s="359"/>
      <c r="F36" s="578"/>
      <c r="G36" s="593">
        <f t="shared" si="1"/>
        <v>1</v>
      </c>
      <c r="H36" s="60"/>
      <c r="I36" s="19" t="s">
        <v>280</v>
      </c>
      <c r="J36" s="21">
        <v>100</v>
      </c>
      <c r="K36" s="21" t="s">
        <v>5</v>
      </c>
      <c r="L36" s="689">
        <v>8327</v>
      </c>
      <c r="M36" s="19">
        <f t="shared" ref="M36:M42" si="6">+$J$36*L36</f>
        <v>832700</v>
      </c>
      <c r="N36" s="21">
        <v>833</v>
      </c>
      <c r="O36" s="21"/>
    </row>
    <row r="37" spans="1:19" s="374" customFormat="1" ht="14.25" customHeight="1" x14ac:dyDescent="0.25">
      <c r="A37" s="189"/>
      <c r="B37" s="665" t="s">
        <v>275</v>
      </c>
      <c r="C37" s="353">
        <v>570</v>
      </c>
      <c r="D37" s="353">
        <f t="shared" si="5"/>
        <v>571</v>
      </c>
      <c r="E37" s="359"/>
      <c r="F37" s="578"/>
      <c r="G37" s="593">
        <f t="shared" si="1"/>
        <v>1.0017543859649123</v>
      </c>
      <c r="H37" s="60"/>
      <c r="I37" s="19"/>
      <c r="J37" s="21"/>
      <c r="K37" s="21" t="s">
        <v>6</v>
      </c>
      <c r="L37" s="689">
        <v>1265</v>
      </c>
      <c r="M37" s="19">
        <f t="shared" si="6"/>
        <v>126500</v>
      </c>
      <c r="N37" s="21">
        <v>126</v>
      </c>
      <c r="O37" s="21"/>
    </row>
    <row r="38" spans="1:19" s="374" customFormat="1" ht="14.25" customHeight="1" x14ac:dyDescent="0.25">
      <c r="A38" s="189"/>
      <c r="B38" s="665" t="s">
        <v>276</v>
      </c>
      <c r="C38" s="353">
        <v>336</v>
      </c>
      <c r="D38" s="353">
        <f t="shared" si="5"/>
        <v>339</v>
      </c>
      <c r="E38" s="359"/>
      <c r="F38" s="578"/>
      <c r="G38" s="593">
        <f t="shared" si="1"/>
        <v>1.0089285714285714</v>
      </c>
      <c r="H38" s="60"/>
      <c r="I38" s="19"/>
      <c r="J38" s="21"/>
      <c r="K38" s="21" t="s">
        <v>7</v>
      </c>
      <c r="L38" s="689">
        <v>1088</v>
      </c>
      <c r="M38" s="19">
        <f t="shared" si="6"/>
        <v>108800</v>
      </c>
      <c r="N38" s="21">
        <v>109</v>
      </c>
      <c r="O38" s="21"/>
    </row>
    <row r="39" spans="1:19" s="374" customFormat="1" ht="14.25" customHeight="1" x14ac:dyDescent="0.25">
      <c r="A39" s="189"/>
      <c r="B39" s="665" t="s">
        <v>277</v>
      </c>
      <c r="C39" s="353">
        <v>208</v>
      </c>
      <c r="D39" s="353">
        <f t="shared" si="5"/>
        <v>206</v>
      </c>
      <c r="E39" s="359"/>
      <c r="F39" s="578"/>
      <c r="G39" s="593">
        <f t="shared" si="1"/>
        <v>0.99038461538461542</v>
      </c>
      <c r="H39" s="60"/>
      <c r="I39" s="19"/>
      <c r="J39" s="21"/>
      <c r="K39" s="21" t="s">
        <v>8</v>
      </c>
      <c r="L39" s="689">
        <v>5705</v>
      </c>
      <c r="M39" s="19">
        <f t="shared" si="6"/>
        <v>570500</v>
      </c>
      <c r="N39" s="21">
        <v>571</v>
      </c>
      <c r="O39" s="21"/>
    </row>
    <row r="40" spans="1:19" s="374" customFormat="1" ht="14.25" customHeight="1" x14ac:dyDescent="0.25">
      <c r="A40" s="189"/>
      <c r="B40" s="667" t="s">
        <v>263</v>
      </c>
      <c r="C40" s="353">
        <v>255</v>
      </c>
      <c r="D40" s="353">
        <f t="shared" si="5"/>
        <v>254</v>
      </c>
      <c r="E40" s="359"/>
      <c r="F40" s="578"/>
      <c r="G40" s="593">
        <f t="shared" si="1"/>
        <v>0.99607843137254903</v>
      </c>
      <c r="H40" s="60"/>
      <c r="I40" s="19"/>
      <c r="J40" s="21"/>
      <c r="K40" s="21" t="s">
        <v>9</v>
      </c>
      <c r="L40" s="689">
        <v>3385</v>
      </c>
      <c r="M40" s="19">
        <f t="shared" si="6"/>
        <v>338500</v>
      </c>
      <c r="N40" s="21">
        <v>339</v>
      </c>
      <c r="O40" s="21"/>
    </row>
    <row r="41" spans="1:19" s="374" customFormat="1" ht="14.25" customHeight="1" x14ac:dyDescent="0.25">
      <c r="A41" s="189"/>
      <c r="B41" s="667"/>
      <c r="C41" s="358"/>
      <c r="D41" s="358"/>
      <c r="E41" s="359"/>
      <c r="F41" s="578"/>
      <c r="G41" s="593"/>
      <c r="H41" s="60"/>
      <c r="I41" s="19"/>
      <c r="J41" s="21"/>
      <c r="K41" s="21" t="s">
        <v>10</v>
      </c>
      <c r="L41" s="689">
        <v>2059</v>
      </c>
      <c r="M41" s="19">
        <f t="shared" si="6"/>
        <v>205900</v>
      </c>
      <c r="N41" s="21">
        <v>206</v>
      </c>
      <c r="O41" s="21"/>
    </row>
    <row r="42" spans="1:19" s="374" customFormat="1" ht="14.25" customHeight="1" x14ac:dyDescent="0.25">
      <c r="A42" s="189"/>
      <c r="B42" s="375" t="s">
        <v>374</v>
      </c>
      <c r="C42" s="353">
        <f>+SUM(C43:C49)</f>
        <v>3028</v>
      </c>
      <c r="D42" s="353">
        <f>+SUM(D43:D49)</f>
        <v>2736</v>
      </c>
      <c r="E42" s="359"/>
      <c r="F42" s="578"/>
      <c r="G42" s="593">
        <f t="shared" si="1"/>
        <v>0.90356671070013206</v>
      </c>
      <c r="H42" s="60"/>
      <c r="I42" s="19"/>
      <c r="J42" s="21"/>
      <c r="K42" s="64" t="s">
        <v>263</v>
      </c>
      <c r="L42" s="689">
        <v>2542</v>
      </c>
      <c r="M42" s="19">
        <f t="shared" si="6"/>
        <v>254200</v>
      </c>
      <c r="N42" s="347">
        <v>254</v>
      </c>
      <c r="O42" s="21"/>
    </row>
    <row r="43" spans="1:19" s="374" customFormat="1" ht="14.25" customHeight="1" x14ac:dyDescent="0.25">
      <c r="A43" s="189"/>
      <c r="B43" s="665" t="s">
        <v>272</v>
      </c>
      <c r="C43" s="353">
        <v>386</v>
      </c>
      <c r="D43" s="353">
        <f>+N46</f>
        <v>269</v>
      </c>
      <c r="E43" s="359"/>
      <c r="F43" s="578"/>
      <c r="G43" s="593">
        <f t="shared" si="1"/>
        <v>0.69689119170984459</v>
      </c>
      <c r="H43" s="60"/>
      <c r="I43" s="373"/>
      <c r="J43" s="21"/>
      <c r="K43" s="21"/>
      <c r="L43" s="383">
        <f>SUM(L35:L42)</f>
        <v>27185</v>
      </c>
      <c r="M43" s="19">
        <f>SUM(M35:M42)</f>
        <v>2718500</v>
      </c>
      <c r="N43" s="19">
        <f>SUM(N35:N42)</f>
        <v>2719</v>
      </c>
      <c r="O43" s="21"/>
    </row>
    <row r="44" spans="1:19" s="374" customFormat="1" ht="14.25" customHeight="1" x14ac:dyDescent="0.25">
      <c r="A44" s="189"/>
      <c r="B44" s="665" t="s">
        <v>278</v>
      </c>
      <c r="C44" s="353">
        <v>270</v>
      </c>
      <c r="D44" s="353">
        <f t="shared" ref="D44:D49" si="7">+N47</f>
        <v>512</v>
      </c>
      <c r="E44" s="359"/>
      <c r="F44" s="578"/>
      <c r="G44" s="593">
        <f t="shared" si="1"/>
        <v>1.8962962962962964</v>
      </c>
      <c r="H44" s="60"/>
      <c r="I44" s="373"/>
      <c r="J44" s="21"/>
      <c r="K44" s="21"/>
      <c r="L44" s="383"/>
      <c r="M44" s="19"/>
      <c r="N44" s="19"/>
      <c r="O44" s="21"/>
    </row>
    <row r="45" spans="1:19" s="374" customFormat="1" ht="14.25" customHeight="1" x14ac:dyDescent="0.25">
      <c r="A45" s="189"/>
      <c r="B45" s="665" t="s">
        <v>274</v>
      </c>
      <c r="C45" s="353">
        <v>347</v>
      </c>
      <c r="D45" s="353">
        <f t="shared" si="7"/>
        <v>296</v>
      </c>
      <c r="E45" s="359"/>
      <c r="F45" s="578"/>
      <c r="G45" s="593">
        <f t="shared" si="1"/>
        <v>0.85302593659942361</v>
      </c>
      <c r="H45" s="698"/>
      <c r="I45" s="373"/>
      <c r="J45" s="21"/>
      <c r="K45" s="21"/>
      <c r="L45" s="383" t="s">
        <v>288</v>
      </c>
      <c r="M45" s="19"/>
      <c r="N45" s="19"/>
      <c r="O45" s="21"/>
    </row>
    <row r="46" spans="1:19" s="374" customFormat="1" ht="14.25" customHeight="1" x14ac:dyDescent="0.25">
      <c r="A46" s="189"/>
      <c r="B46" s="665" t="s">
        <v>275</v>
      </c>
      <c r="C46" s="353">
        <v>955</v>
      </c>
      <c r="D46" s="353">
        <f t="shared" si="7"/>
        <v>663</v>
      </c>
      <c r="E46" s="359"/>
      <c r="F46" s="578"/>
      <c r="G46" s="593">
        <f t="shared" si="1"/>
        <v>0.69424083769633504</v>
      </c>
      <c r="H46" s="698"/>
      <c r="I46" s="19" t="s">
        <v>287</v>
      </c>
      <c r="J46" s="21" t="s">
        <v>289</v>
      </c>
      <c r="K46" s="21" t="s">
        <v>4</v>
      </c>
      <c r="L46" s="383">
        <v>10</v>
      </c>
      <c r="M46" s="19">
        <f>+J47*L46</f>
        <v>269180</v>
      </c>
      <c r="N46" s="19">
        <v>269</v>
      </c>
      <c r="O46" s="21"/>
    </row>
    <row r="47" spans="1:19" s="374" customFormat="1" ht="14.25" customHeight="1" x14ac:dyDescent="0.25">
      <c r="A47" s="189"/>
      <c r="B47" s="665" t="s">
        <v>276</v>
      </c>
      <c r="C47" s="353">
        <v>289</v>
      </c>
      <c r="D47" s="353">
        <f t="shared" si="7"/>
        <v>269</v>
      </c>
      <c r="E47" s="359"/>
      <c r="F47" s="578"/>
      <c r="G47" s="593">
        <f t="shared" si="1"/>
        <v>0.9307958477508651</v>
      </c>
      <c r="H47" s="698"/>
      <c r="I47" s="19"/>
      <c r="J47" s="21">
        <v>26918</v>
      </c>
      <c r="K47" s="21" t="s">
        <v>6</v>
      </c>
      <c r="L47" s="383">
        <v>19</v>
      </c>
      <c r="M47" s="19">
        <f>+J47*L47</f>
        <v>511442</v>
      </c>
      <c r="N47" s="19">
        <v>512</v>
      </c>
      <c r="O47" s="21"/>
      <c r="P47" s="21" t="s">
        <v>323</v>
      </c>
      <c r="Q47" s="19">
        <f>172720*12</f>
        <v>2072640</v>
      </c>
    </row>
    <row r="48" spans="1:19" s="374" customFormat="1" ht="14.25" customHeight="1" x14ac:dyDescent="0.25">
      <c r="A48" s="189"/>
      <c r="B48" s="665" t="s">
        <v>277</v>
      </c>
      <c r="C48" s="353">
        <v>482</v>
      </c>
      <c r="D48" s="353">
        <f t="shared" si="7"/>
        <v>269</v>
      </c>
      <c r="E48" s="359"/>
      <c r="F48" s="578"/>
      <c r="G48" s="593">
        <f t="shared" si="1"/>
        <v>0.55809128630705396</v>
      </c>
      <c r="H48" s="698"/>
      <c r="I48" s="19"/>
      <c r="J48" s="21"/>
      <c r="K48" s="21" t="s">
        <v>7</v>
      </c>
      <c r="L48" s="383">
        <v>11</v>
      </c>
      <c r="M48" s="19">
        <f>+J47*L48</f>
        <v>296098</v>
      </c>
      <c r="N48" s="19">
        <v>296</v>
      </c>
      <c r="O48" s="21"/>
      <c r="P48" s="21" t="s">
        <v>324</v>
      </c>
      <c r="Q48" s="21">
        <f>+L46+L47+L48+L50+L51+L52</f>
        <v>77</v>
      </c>
    </row>
    <row r="49" spans="1:21" s="374" customFormat="1" ht="14.25" customHeight="1" x14ac:dyDescent="0.25">
      <c r="A49" s="189"/>
      <c r="B49" s="667" t="s">
        <v>263</v>
      </c>
      <c r="C49" s="353">
        <v>299</v>
      </c>
      <c r="D49" s="353">
        <f t="shared" si="7"/>
        <v>458</v>
      </c>
      <c r="E49" s="359"/>
      <c r="F49" s="578"/>
      <c r="G49" s="593">
        <f t="shared" si="1"/>
        <v>1.5317725752508362</v>
      </c>
      <c r="H49" s="698"/>
      <c r="I49" s="19"/>
      <c r="J49" s="21">
        <v>3810</v>
      </c>
      <c r="K49" s="21" t="s">
        <v>8</v>
      </c>
      <c r="L49" s="383">
        <v>174</v>
      </c>
      <c r="M49" s="19">
        <f>+J49*L49</f>
        <v>662940</v>
      </c>
      <c r="N49" s="19">
        <v>663</v>
      </c>
      <c r="O49" s="21"/>
      <c r="P49" s="21" t="s">
        <v>325</v>
      </c>
      <c r="Q49" s="21">
        <f>+Q47/Q48</f>
        <v>26917.402597402597</v>
      </c>
    </row>
    <row r="50" spans="1:21" s="374" customFormat="1" ht="14.25" customHeight="1" x14ac:dyDescent="0.25">
      <c r="A50" s="189"/>
      <c r="B50" s="668"/>
      <c r="C50" s="358"/>
      <c r="D50" s="358"/>
      <c r="E50" s="359"/>
      <c r="F50" s="578"/>
      <c r="G50" s="593"/>
      <c r="H50" s="698"/>
      <c r="I50" s="19"/>
      <c r="K50" s="21" t="s">
        <v>9</v>
      </c>
      <c r="L50" s="383">
        <v>10</v>
      </c>
      <c r="M50" s="19">
        <f>+J47*L50</f>
        <v>269180</v>
      </c>
      <c r="N50" s="19">
        <v>269</v>
      </c>
      <c r="O50" s="21"/>
    </row>
    <row r="51" spans="1:21" s="374" customFormat="1" ht="14.25" customHeight="1" x14ac:dyDescent="0.25">
      <c r="A51" s="189"/>
      <c r="B51" s="375" t="s">
        <v>375</v>
      </c>
      <c r="C51" s="353">
        <f>+SUM(C52:C58)</f>
        <v>6926</v>
      </c>
      <c r="D51" s="353">
        <f>+SUM(D52:D58)</f>
        <v>4000</v>
      </c>
      <c r="E51" s="359"/>
      <c r="F51" s="578"/>
      <c r="G51" s="593">
        <f t="shared" si="1"/>
        <v>0.57753393011839449</v>
      </c>
      <c r="H51" s="698"/>
      <c r="I51" s="19"/>
      <c r="J51" s="21"/>
      <c r="K51" s="21" t="s">
        <v>10</v>
      </c>
      <c r="L51" s="383">
        <v>10</v>
      </c>
      <c r="M51" s="19">
        <f>+J47*L51</f>
        <v>269180</v>
      </c>
      <c r="N51" s="19">
        <v>269</v>
      </c>
      <c r="O51" s="21"/>
    </row>
    <row r="52" spans="1:21" s="374" customFormat="1" ht="14.25" customHeight="1" x14ac:dyDescent="0.25">
      <c r="A52" s="189"/>
      <c r="B52" s="665" t="s">
        <v>272</v>
      </c>
      <c r="C52" s="353">
        <v>2058</v>
      </c>
      <c r="D52" s="353">
        <f t="shared" ref="D52:D58" si="8">+O57</f>
        <v>524</v>
      </c>
      <c r="E52" s="359"/>
      <c r="F52" s="578"/>
      <c r="G52" s="593">
        <f t="shared" si="1"/>
        <v>0.25461613216715256</v>
      </c>
      <c r="H52" s="698"/>
      <c r="I52" s="19"/>
      <c r="J52" s="21"/>
      <c r="K52" s="64" t="s">
        <v>263</v>
      </c>
      <c r="L52" s="383">
        <v>17</v>
      </c>
      <c r="M52" s="19">
        <f>+J47*L52</f>
        <v>457606</v>
      </c>
      <c r="N52" s="19">
        <v>458</v>
      </c>
      <c r="O52" s="21"/>
    </row>
    <row r="53" spans="1:21" s="374" customFormat="1" ht="14.25" customHeight="1" x14ac:dyDescent="0.25">
      <c r="A53" s="189"/>
      <c r="B53" s="665" t="s">
        <v>273</v>
      </c>
      <c r="C53" s="353">
        <v>408</v>
      </c>
      <c r="D53" s="353">
        <f t="shared" si="8"/>
        <v>1551</v>
      </c>
      <c r="E53" s="359"/>
      <c r="F53" s="578"/>
      <c r="G53" s="593">
        <f t="shared" si="1"/>
        <v>3.8014705882352939</v>
      </c>
      <c r="H53" s="698"/>
      <c r="I53" s="19"/>
      <c r="J53" s="21"/>
      <c r="K53" s="64"/>
      <c r="L53" s="383"/>
      <c r="M53" s="19">
        <f>SUM(M46:M52)</f>
        <v>2735626</v>
      </c>
      <c r="N53" s="19">
        <f>SUM(N46:N52)</f>
        <v>2736</v>
      </c>
      <c r="O53" s="21"/>
    </row>
    <row r="54" spans="1:21" ht="13.5" x14ac:dyDescent="0.25">
      <c r="A54" s="189"/>
      <c r="B54" s="665" t="s">
        <v>278</v>
      </c>
      <c r="C54" s="353">
        <v>1000</v>
      </c>
      <c r="D54" s="353">
        <f t="shared" si="8"/>
        <v>236</v>
      </c>
      <c r="E54" s="359"/>
      <c r="F54" s="578"/>
      <c r="G54" s="593">
        <f t="shared" si="1"/>
        <v>0.23599999999999999</v>
      </c>
      <c r="H54" s="60"/>
      <c r="L54" s="383"/>
      <c r="M54" s="19"/>
      <c r="N54" s="19"/>
      <c r="P54" s="374"/>
      <c r="Q54" s="374"/>
      <c r="R54" s="374"/>
      <c r="S54" s="374"/>
      <c r="T54" s="374"/>
      <c r="U54" s="374"/>
    </row>
    <row r="55" spans="1:21" ht="12.95" customHeight="1" x14ac:dyDescent="0.25">
      <c r="A55" s="189"/>
      <c r="B55" s="665" t="s">
        <v>274</v>
      </c>
      <c r="C55" s="353">
        <v>243</v>
      </c>
      <c r="D55" s="353">
        <f t="shared" si="8"/>
        <v>203</v>
      </c>
      <c r="E55" s="359"/>
      <c r="F55" s="578"/>
      <c r="G55" s="593">
        <f t="shared" si="1"/>
        <v>0.83539094650205759</v>
      </c>
      <c r="H55" s="60"/>
      <c r="M55" s="19"/>
      <c r="Q55" s="374"/>
      <c r="R55" s="374"/>
      <c r="S55" s="374"/>
      <c r="T55" s="374"/>
      <c r="U55" s="374"/>
    </row>
    <row r="56" spans="1:21" ht="12.95" customHeight="1" x14ac:dyDescent="0.25">
      <c r="A56" s="189"/>
      <c r="B56" s="665" t="s">
        <v>276</v>
      </c>
      <c r="C56" s="353">
        <v>747</v>
      </c>
      <c r="D56" s="353">
        <f t="shared" si="8"/>
        <v>630</v>
      </c>
      <c r="E56" s="359"/>
      <c r="F56" s="578"/>
      <c r="G56" s="593">
        <f t="shared" si="1"/>
        <v>0.84337349397590367</v>
      </c>
      <c r="H56" s="60"/>
      <c r="I56" s="19" t="s">
        <v>281</v>
      </c>
      <c r="K56" s="21" t="s">
        <v>283</v>
      </c>
      <c r="L56" s="21" t="s">
        <v>282</v>
      </c>
      <c r="M56" s="21">
        <v>4000</v>
      </c>
      <c r="Q56" s="374"/>
      <c r="R56" s="374"/>
      <c r="S56" s="374"/>
    </row>
    <row r="57" spans="1:21" ht="12.95" customHeight="1" x14ac:dyDescent="0.2">
      <c r="A57" s="189"/>
      <c r="B57" s="665" t="s">
        <v>277</v>
      </c>
      <c r="C57" s="353">
        <v>1904</v>
      </c>
      <c r="D57" s="353">
        <f t="shared" si="8"/>
        <v>383</v>
      </c>
      <c r="E57" s="359"/>
      <c r="F57" s="578"/>
      <c r="G57" s="593">
        <f t="shared" si="1"/>
        <v>0.20115546218487396</v>
      </c>
      <c r="H57" s="60"/>
      <c r="K57" s="21" t="s">
        <v>4</v>
      </c>
      <c r="L57" s="689">
        <v>2814</v>
      </c>
      <c r="M57" s="384">
        <f>+L57/$L$64</f>
        <v>0.13100558659217876</v>
      </c>
      <c r="N57" s="706">
        <f>+$M$56*M57</f>
        <v>524.02234636871503</v>
      </c>
      <c r="O57" s="21">
        <v>524</v>
      </c>
    </row>
    <row r="58" spans="1:21" ht="12.95" customHeight="1" x14ac:dyDescent="0.2">
      <c r="A58" s="189"/>
      <c r="B58" s="667" t="s">
        <v>263</v>
      </c>
      <c r="C58" s="353">
        <v>566</v>
      </c>
      <c r="D58" s="353">
        <f t="shared" si="8"/>
        <v>473</v>
      </c>
      <c r="E58" s="359"/>
      <c r="F58" s="578"/>
      <c r="G58" s="593">
        <f t="shared" si="1"/>
        <v>0.83568904593639581</v>
      </c>
      <c r="H58" s="60"/>
      <c r="K58" s="21" t="s">
        <v>5</v>
      </c>
      <c r="L58" s="689">
        <v>8327</v>
      </c>
      <c r="M58" s="384">
        <f t="shared" ref="M58:M63" si="9">+L58/$L$64</f>
        <v>0.38766294227188081</v>
      </c>
      <c r="N58" s="706">
        <f t="shared" ref="N58:N63" si="10">+$M$56*M58</f>
        <v>1550.6517690875232</v>
      </c>
      <c r="O58" s="383">
        <v>1551</v>
      </c>
    </row>
    <row r="59" spans="1:21" ht="12.95" customHeight="1" x14ac:dyDescent="0.2">
      <c r="A59" s="189"/>
      <c r="B59" s="667"/>
      <c r="C59" s="358"/>
      <c r="D59" s="358"/>
      <c r="E59" s="359"/>
      <c r="F59" s="578"/>
      <c r="G59" s="593"/>
      <c r="H59" s="60"/>
      <c r="K59" s="21" t="s">
        <v>6</v>
      </c>
      <c r="L59" s="689">
        <v>1265</v>
      </c>
      <c r="M59" s="384">
        <f t="shared" si="9"/>
        <v>5.8891992551210429E-2</v>
      </c>
      <c r="N59" s="706">
        <f t="shared" si="10"/>
        <v>235.56797020484171</v>
      </c>
      <c r="O59" s="383">
        <v>236</v>
      </c>
    </row>
    <row r="60" spans="1:21" ht="12.95" customHeight="1" x14ac:dyDescent="0.2">
      <c r="A60" s="189"/>
      <c r="B60" s="375" t="s">
        <v>376</v>
      </c>
      <c r="C60" s="353">
        <f>+SUM(C61:C61)</f>
        <v>56608</v>
      </c>
      <c r="D60" s="353">
        <f>+SUM(D61:D61)</f>
        <v>72909</v>
      </c>
      <c r="E60" s="359"/>
      <c r="F60" s="578"/>
      <c r="G60" s="593">
        <f t="shared" si="1"/>
        <v>1.2879628321085359</v>
      </c>
      <c r="H60" s="60"/>
      <c r="K60" s="21" t="s">
        <v>7</v>
      </c>
      <c r="L60" s="689">
        <v>1088</v>
      </c>
      <c r="M60" s="384">
        <f t="shared" si="9"/>
        <v>5.065176908752328E-2</v>
      </c>
      <c r="N60" s="706">
        <f t="shared" si="10"/>
        <v>202.60707635009311</v>
      </c>
      <c r="O60" s="383">
        <v>203</v>
      </c>
    </row>
    <row r="61" spans="1:21" ht="12.95" customHeight="1" x14ac:dyDescent="0.2">
      <c r="A61" s="189"/>
      <c r="B61" s="667" t="s">
        <v>285</v>
      </c>
      <c r="C61" s="353">
        <v>56608</v>
      </c>
      <c r="D61" s="353">
        <f>+'4.SZ.TÁBL. SZOCIÁLIS NORMATÍVA'!E12</f>
        <v>72909</v>
      </c>
      <c r="E61" s="359"/>
      <c r="F61" s="578"/>
      <c r="G61" s="593">
        <f t="shared" si="1"/>
        <v>1.2879628321085359</v>
      </c>
      <c r="H61" s="60"/>
      <c r="K61" s="21" t="s">
        <v>9</v>
      </c>
      <c r="L61" s="689">
        <v>3385</v>
      </c>
      <c r="M61" s="384">
        <f t="shared" si="9"/>
        <v>0.15758845437616387</v>
      </c>
      <c r="N61" s="706">
        <f t="shared" si="10"/>
        <v>630.35381750465547</v>
      </c>
      <c r="O61" s="383">
        <v>630</v>
      </c>
    </row>
    <row r="62" spans="1:21" ht="12.95" customHeight="1" x14ac:dyDescent="0.2">
      <c r="A62" s="189"/>
      <c r="B62" s="667"/>
      <c r="C62" s="358"/>
      <c r="D62" s="358"/>
      <c r="E62" s="359"/>
      <c r="F62" s="578"/>
      <c r="G62" s="593"/>
      <c r="H62" s="60"/>
      <c r="K62" s="21" t="s">
        <v>10</v>
      </c>
      <c r="L62" s="689">
        <v>2059</v>
      </c>
      <c r="M62" s="384">
        <f t="shared" si="9"/>
        <v>9.5856610800744882E-2</v>
      </c>
      <c r="N62" s="706">
        <f t="shared" si="10"/>
        <v>383.42644320297956</v>
      </c>
      <c r="O62" s="383">
        <v>383</v>
      </c>
    </row>
    <row r="63" spans="1:21" ht="12.95" customHeight="1" x14ac:dyDescent="0.2">
      <c r="A63" s="189"/>
      <c r="B63" s="388" t="s">
        <v>286</v>
      </c>
      <c r="C63" s="353">
        <f>+C6+C23+C32+C42+C51+C60+C15</f>
        <v>123763</v>
      </c>
      <c r="D63" s="353">
        <f>+D6+D23+D32+D42+D51+D60+D15</f>
        <v>130147</v>
      </c>
      <c r="E63" s="359"/>
      <c r="F63" s="578"/>
      <c r="G63" s="593">
        <f t="shared" si="1"/>
        <v>1.0515824600244015</v>
      </c>
      <c r="H63" s="60"/>
      <c r="K63" s="707" t="s">
        <v>263</v>
      </c>
      <c r="L63" s="689">
        <v>2542</v>
      </c>
      <c r="M63" s="384">
        <f t="shared" si="9"/>
        <v>0.11834264432029795</v>
      </c>
      <c r="N63" s="706">
        <f t="shared" si="10"/>
        <v>473.3705772811918</v>
      </c>
      <c r="O63" s="383">
        <v>473</v>
      </c>
    </row>
    <row r="64" spans="1:21" ht="12.95" customHeight="1" x14ac:dyDescent="0.2">
      <c r="A64" s="189"/>
      <c r="B64" s="242"/>
      <c r="C64" s="358"/>
      <c r="D64" s="358"/>
      <c r="E64" s="359"/>
      <c r="F64" s="578"/>
      <c r="G64" s="593"/>
      <c r="H64" s="60"/>
      <c r="L64" s="21">
        <f>SUM(L57:L63)</f>
        <v>21480</v>
      </c>
      <c r="M64" s="384">
        <f>SUM(M57:M63)</f>
        <v>1</v>
      </c>
      <c r="N64" s="706">
        <f>SUM(N57:N63)</f>
        <v>4000</v>
      </c>
      <c r="O64" s="383">
        <f>SUM(O57:O63)</f>
        <v>4000</v>
      </c>
    </row>
    <row r="65" spans="1:15" ht="12.95" customHeight="1" x14ac:dyDescent="0.2">
      <c r="A65" s="172" t="s">
        <v>121</v>
      </c>
      <c r="B65" s="251" t="s">
        <v>83</v>
      </c>
      <c r="C65" s="361">
        <f>+C4+C63</f>
        <v>152983</v>
      </c>
      <c r="D65" s="361">
        <f>+D4+D63</f>
        <v>130147</v>
      </c>
      <c r="E65" s="362"/>
      <c r="F65" s="580"/>
      <c r="G65" s="596">
        <f t="shared" si="1"/>
        <v>0.85072851231836222</v>
      </c>
      <c r="H65" s="60"/>
      <c r="I65" s="691"/>
      <c r="J65" s="692"/>
      <c r="K65" s="692"/>
      <c r="L65" s="692"/>
      <c r="M65" s="692"/>
      <c r="N65" s="692"/>
      <c r="O65" s="692"/>
    </row>
    <row r="66" spans="1:15" ht="12.95" customHeight="1" x14ac:dyDescent="0.2">
      <c r="A66" s="190" t="s">
        <v>122</v>
      </c>
      <c r="B66" s="230" t="s">
        <v>117</v>
      </c>
      <c r="C66" s="350"/>
      <c r="D66" s="350"/>
      <c r="E66" s="360"/>
      <c r="F66" s="581"/>
      <c r="G66" s="594"/>
      <c r="H66" s="60"/>
      <c r="I66" s="691"/>
      <c r="J66" s="692"/>
    </row>
    <row r="67" spans="1:15" ht="12.95" customHeight="1" x14ac:dyDescent="0.2">
      <c r="A67" s="181" t="s">
        <v>123</v>
      </c>
      <c r="B67" s="182" t="s">
        <v>84</v>
      </c>
      <c r="C67" s="351">
        <f>+C68</f>
        <v>0</v>
      </c>
      <c r="D67" s="351">
        <f>+D68</f>
        <v>0</v>
      </c>
      <c r="E67" s="34"/>
      <c r="F67" s="116"/>
      <c r="G67" s="595"/>
      <c r="H67" s="60"/>
      <c r="I67" s="691"/>
      <c r="J67" s="692"/>
    </row>
    <row r="68" spans="1:15" ht="12.95" customHeight="1" x14ac:dyDescent="0.2">
      <c r="A68" s="189"/>
      <c r="B68" s="242" t="s">
        <v>82</v>
      </c>
      <c r="C68" s="353">
        <v>0</v>
      </c>
      <c r="D68" s="353"/>
      <c r="E68" s="354"/>
      <c r="F68" s="579"/>
      <c r="G68" s="593"/>
      <c r="H68" s="60"/>
      <c r="I68" s="691"/>
      <c r="J68" s="692"/>
    </row>
    <row r="69" spans="1:15" ht="12.95" customHeight="1" x14ac:dyDescent="0.2">
      <c r="A69" s="172" t="s">
        <v>124</v>
      </c>
      <c r="B69" s="251" t="s">
        <v>85</v>
      </c>
      <c r="C69" s="363">
        <f>+C66+C67</f>
        <v>0</v>
      </c>
      <c r="D69" s="363">
        <f>+D66+D67</f>
        <v>0</v>
      </c>
      <c r="E69" s="364"/>
      <c r="F69" s="582"/>
      <c r="G69" s="599"/>
      <c r="H69" s="60"/>
      <c r="I69" s="691"/>
      <c r="J69" s="692"/>
    </row>
    <row r="70" spans="1:15" ht="12.95" customHeight="1" x14ac:dyDescent="0.2">
      <c r="A70" s="190" t="s">
        <v>125</v>
      </c>
      <c r="B70" s="230" t="s">
        <v>86</v>
      </c>
      <c r="C70" s="350"/>
      <c r="D70" s="350"/>
      <c r="E70" s="360"/>
      <c r="F70" s="581"/>
      <c r="G70" s="594"/>
      <c r="H70" s="60"/>
      <c r="I70" s="691"/>
      <c r="J70" s="692"/>
    </row>
    <row r="71" spans="1:15" ht="12.95" customHeight="1" x14ac:dyDescent="0.2">
      <c r="A71" s="181" t="s">
        <v>126</v>
      </c>
      <c r="B71" s="182" t="s">
        <v>87</v>
      </c>
      <c r="C71" s="353">
        <v>1237</v>
      </c>
      <c r="D71" s="351">
        <f>+'3.SZ.TÁBL. SEGÍTŐ SZOLGÁLAT'!AB13</f>
        <v>500</v>
      </c>
      <c r="E71" s="34"/>
      <c r="F71" s="116"/>
      <c r="G71" s="595">
        <f t="shared" ref="G71:G89" si="11">+D71/C71</f>
        <v>0.40420371867421179</v>
      </c>
      <c r="H71" s="60"/>
      <c r="I71" s="691"/>
      <c r="J71" s="692"/>
    </row>
    <row r="72" spans="1:15" ht="12.95" customHeight="1" x14ac:dyDescent="0.2">
      <c r="A72" s="181" t="s">
        <v>127</v>
      </c>
      <c r="B72" s="182" t="s">
        <v>88</v>
      </c>
      <c r="C72" s="351"/>
      <c r="D72" s="351"/>
      <c r="E72" s="34"/>
      <c r="F72" s="116"/>
      <c r="G72" s="595"/>
      <c r="H72" s="356"/>
      <c r="I72" s="691"/>
      <c r="J72" s="692"/>
    </row>
    <row r="73" spans="1:15" ht="12.95" customHeight="1" x14ac:dyDescent="0.2">
      <c r="A73" s="181" t="s">
        <v>128</v>
      </c>
      <c r="B73" s="182" t="s">
        <v>89</v>
      </c>
      <c r="C73" s="353"/>
      <c r="D73" s="351"/>
      <c r="E73" s="34"/>
      <c r="F73" s="116"/>
      <c r="G73" s="595"/>
      <c r="H73" s="19"/>
      <c r="I73" s="694"/>
      <c r="J73" s="695"/>
    </row>
    <row r="74" spans="1:15" ht="12.95" customHeight="1" x14ac:dyDescent="0.2">
      <c r="A74" s="181" t="s">
        <v>129</v>
      </c>
      <c r="B74" s="182" t="s">
        <v>90</v>
      </c>
      <c r="C74" s="353">
        <v>8998</v>
      </c>
      <c r="D74" s="351">
        <f>+'3.SZ.TÁBL. SEGÍTŐ SZOLGÁLAT'!AB16</f>
        <v>10010</v>
      </c>
      <c r="E74" s="176"/>
      <c r="F74" s="583"/>
      <c r="G74" s="595">
        <f t="shared" si="11"/>
        <v>1.1124694376528117</v>
      </c>
      <c r="H74" s="19"/>
      <c r="I74" s="696"/>
      <c r="J74" s="692"/>
    </row>
    <row r="75" spans="1:15" ht="12.95" customHeight="1" x14ac:dyDescent="0.2">
      <c r="A75" s="181" t="s">
        <v>130</v>
      </c>
      <c r="B75" s="182" t="s">
        <v>91</v>
      </c>
      <c r="C75" s="352"/>
      <c r="D75" s="352"/>
      <c r="E75" s="177"/>
      <c r="F75" s="577"/>
      <c r="G75" s="595"/>
      <c r="H75" s="19"/>
      <c r="I75" s="696"/>
      <c r="J75" s="697"/>
    </row>
    <row r="76" spans="1:15" ht="12.95" customHeight="1" x14ac:dyDescent="0.2">
      <c r="A76" s="181" t="s">
        <v>131</v>
      </c>
      <c r="B76" s="182" t="s">
        <v>92</v>
      </c>
      <c r="C76" s="351"/>
      <c r="D76" s="351"/>
      <c r="E76" s="34"/>
      <c r="F76" s="116"/>
      <c r="G76" s="595"/>
      <c r="H76" s="20"/>
      <c r="I76" s="696"/>
      <c r="J76" s="697"/>
    </row>
    <row r="77" spans="1:15" ht="12.95" customHeight="1" x14ac:dyDescent="0.2">
      <c r="A77" s="181" t="s">
        <v>132</v>
      </c>
      <c r="B77" s="182" t="s">
        <v>93</v>
      </c>
      <c r="C77" s="351"/>
      <c r="D77" s="351"/>
      <c r="E77" s="34"/>
      <c r="F77" s="116"/>
      <c r="G77" s="595"/>
      <c r="H77" s="19"/>
      <c r="I77" s="696"/>
      <c r="J77" s="692"/>
    </row>
    <row r="78" spans="1:15" ht="12.95" customHeight="1" x14ac:dyDescent="0.2">
      <c r="A78" s="192" t="s">
        <v>133</v>
      </c>
      <c r="B78" s="252" t="s">
        <v>94</v>
      </c>
      <c r="C78" s="353"/>
      <c r="D78" s="353"/>
      <c r="E78" s="354"/>
      <c r="F78" s="579"/>
      <c r="G78" s="593"/>
      <c r="H78" s="19"/>
      <c r="I78" s="696"/>
      <c r="J78" s="692"/>
    </row>
    <row r="79" spans="1:15" ht="12.95" customHeight="1" x14ac:dyDescent="0.2">
      <c r="A79" s="172" t="s">
        <v>134</v>
      </c>
      <c r="B79" s="251" t="s">
        <v>95</v>
      </c>
      <c r="C79" s="363">
        <f>SUM(C70:C78)</f>
        <v>10235</v>
      </c>
      <c r="D79" s="363">
        <f>SUM(D70:D78)</f>
        <v>10510</v>
      </c>
      <c r="E79" s="364"/>
      <c r="F79" s="582"/>
      <c r="G79" s="596">
        <f t="shared" si="11"/>
        <v>1.0268685881778212</v>
      </c>
      <c r="H79" s="19"/>
      <c r="I79" s="696"/>
      <c r="J79" s="693"/>
    </row>
    <row r="80" spans="1:15" ht="12.95" customHeight="1" x14ac:dyDescent="0.2">
      <c r="A80" s="172" t="s">
        <v>135</v>
      </c>
      <c r="B80" s="251" t="s">
        <v>96</v>
      </c>
      <c r="C80" s="363"/>
      <c r="D80" s="363"/>
      <c r="E80" s="364"/>
      <c r="F80" s="582"/>
      <c r="G80" s="599"/>
      <c r="H80" s="19"/>
      <c r="I80" s="387"/>
    </row>
    <row r="81" spans="1:9" ht="12.95" customHeight="1" x14ac:dyDescent="0.2">
      <c r="A81" s="193" t="s">
        <v>136</v>
      </c>
      <c r="B81" s="253" t="s">
        <v>97</v>
      </c>
      <c r="C81" s="365"/>
      <c r="D81" s="365"/>
      <c r="E81" s="366"/>
      <c r="F81" s="584"/>
      <c r="G81" s="597"/>
      <c r="H81" s="415"/>
      <c r="I81" s="387"/>
    </row>
    <row r="82" spans="1:9" ht="12.95" customHeight="1" x14ac:dyDescent="0.2">
      <c r="A82" s="172" t="s">
        <v>137</v>
      </c>
      <c r="B82" s="251" t="s">
        <v>257</v>
      </c>
      <c r="C82" s="363">
        <f>+C81</f>
        <v>0</v>
      </c>
      <c r="D82" s="363">
        <f>+D81</f>
        <v>0</v>
      </c>
      <c r="E82" s="364"/>
      <c r="F82" s="582"/>
      <c r="G82" s="599"/>
      <c r="H82" s="60"/>
    </row>
    <row r="83" spans="1:9" ht="12.95" customHeight="1" x14ac:dyDescent="0.2">
      <c r="A83" s="193" t="s">
        <v>138</v>
      </c>
      <c r="B83" s="253" t="s">
        <v>98</v>
      </c>
      <c r="C83" s="365"/>
      <c r="D83" s="365"/>
      <c r="E83" s="366"/>
      <c r="F83" s="584"/>
      <c r="G83" s="597"/>
      <c r="H83" s="19"/>
    </row>
    <row r="84" spans="1:9" ht="12.95" customHeight="1" x14ac:dyDescent="0.25">
      <c r="A84" s="172" t="s">
        <v>139</v>
      </c>
      <c r="B84" s="251" t="s">
        <v>258</v>
      </c>
      <c r="C84" s="363">
        <f>+C83</f>
        <v>0</v>
      </c>
      <c r="D84" s="363">
        <f>+D83</f>
        <v>0</v>
      </c>
      <c r="E84" s="368"/>
      <c r="F84" s="585"/>
      <c r="G84" s="599"/>
      <c r="H84" s="19"/>
    </row>
    <row r="85" spans="1:9" ht="12.95" customHeight="1" x14ac:dyDescent="0.2">
      <c r="A85" s="172" t="s">
        <v>140</v>
      </c>
      <c r="B85" s="251" t="s">
        <v>99</v>
      </c>
      <c r="C85" s="363">
        <f>+C65+C69+C79+C80+C82+C84</f>
        <v>163218</v>
      </c>
      <c r="D85" s="363">
        <f>+D65+D69+D79+D80+D82+D84</f>
        <v>140657</v>
      </c>
      <c r="E85" s="369"/>
      <c r="F85" s="586"/>
      <c r="G85" s="596">
        <f t="shared" si="11"/>
        <v>0.86177382396549396</v>
      </c>
      <c r="H85" s="19"/>
    </row>
    <row r="86" spans="1:9" ht="12.95" customHeight="1" x14ac:dyDescent="0.2">
      <c r="A86" s="261" t="s">
        <v>141</v>
      </c>
      <c r="B86" s="251" t="s">
        <v>100</v>
      </c>
      <c r="C86" s="363"/>
      <c r="D86" s="363"/>
      <c r="E86" s="364"/>
      <c r="F86" s="582"/>
      <c r="G86" s="599"/>
      <c r="H86" s="20"/>
    </row>
    <row r="87" spans="1:9" ht="12.95" customHeight="1" x14ac:dyDescent="0.2">
      <c r="A87" s="261" t="s">
        <v>255</v>
      </c>
      <c r="B87" s="251" t="s">
        <v>256</v>
      </c>
      <c r="C87" s="363"/>
      <c r="D87" s="363"/>
      <c r="E87" s="364"/>
      <c r="F87" s="582"/>
      <c r="G87" s="599"/>
      <c r="H87" s="20"/>
    </row>
    <row r="88" spans="1:9" ht="12.95" customHeight="1" thickBot="1" x14ac:dyDescent="0.25">
      <c r="A88" s="298" t="s">
        <v>142</v>
      </c>
      <c r="B88" s="367" t="s">
        <v>101</v>
      </c>
      <c r="C88" s="370">
        <f>+SUM(C86:C87)</f>
        <v>0</v>
      </c>
      <c r="D88" s="370">
        <f>+SUM(D86:D87)</f>
        <v>0</v>
      </c>
      <c r="E88" s="371"/>
      <c r="F88" s="587"/>
      <c r="G88" s="600"/>
      <c r="H88" s="19"/>
    </row>
    <row r="89" spans="1:9" ht="12.95" customHeight="1" thickBot="1" x14ac:dyDescent="0.25">
      <c r="A89" s="714" t="s">
        <v>0</v>
      </c>
      <c r="B89" s="715"/>
      <c r="C89" s="372">
        <f>+C85+C88</f>
        <v>163218</v>
      </c>
      <c r="D89" s="372">
        <f>+D85+D88</f>
        <v>140657</v>
      </c>
      <c r="E89" s="38"/>
      <c r="F89" s="588"/>
      <c r="G89" s="598">
        <f t="shared" si="11"/>
        <v>0.86177382396549396</v>
      </c>
      <c r="H89" s="20"/>
    </row>
    <row r="90" spans="1:9" ht="12.95" customHeight="1" x14ac:dyDescent="0.2">
      <c r="H90" s="19"/>
    </row>
    <row r="91" spans="1:9" ht="12.95" customHeight="1" x14ac:dyDescent="0.25">
      <c r="H91" s="416"/>
    </row>
    <row r="92" spans="1:9" ht="12.95" customHeight="1" x14ac:dyDescent="0.2">
      <c r="H92" s="417"/>
    </row>
    <row r="93" spans="1:9" ht="12.95" customHeight="1" x14ac:dyDescent="0.2">
      <c r="H93" s="20"/>
    </row>
    <row r="94" spans="1:9" ht="12.95" customHeight="1" x14ac:dyDescent="0.2">
      <c r="H94" s="20"/>
    </row>
    <row r="95" spans="1:9" ht="12.95" customHeight="1" x14ac:dyDescent="0.2">
      <c r="H95" s="20"/>
    </row>
    <row r="96" spans="1:9" ht="12.95" customHeight="1" x14ac:dyDescent="0.2">
      <c r="H96" s="20"/>
    </row>
  </sheetData>
  <mergeCells count="11">
    <mergeCell ref="A89:B89"/>
    <mergeCell ref="E1:E2"/>
    <mergeCell ref="D1:D2"/>
    <mergeCell ref="C1:C2"/>
    <mergeCell ref="L5:L6"/>
    <mergeCell ref="L33:L34"/>
    <mergeCell ref="G1:G2"/>
    <mergeCell ref="F1:F2"/>
    <mergeCell ref="A1:A2"/>
    <mergeCell ref="B1:B2"/>
    <mergeCell ref="L16:L17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9" orientation="portrait" r:id="rId1"/>
  <headerFooter alignWithMargins="0">
    <oddHeader>&amp;L&amp;"Times New Roman,Félkövér"&amp;13Szent László Völgye TKT&amp;C&amp;"Times New Roman,Félkövér"&amp;16 2018. ÉVI KÖLTSÉGVETÉS&amp;R2.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C161"/>
  <sheetViews>
    <sheetView topLeftCell="J93" zoomScaleNormal="100" zoomScaleSheetLayoutView="50" workbookViewId="0">
      <selection activeCell="S34" sqref="S34"/>
    </sheetView>
  </sheetViews>
  <sheetFormatPr defaultColWidth="8.85546875" defaultRowHeight="15" customHeight="1" x14ac:dyDescent="0.2"/>
  <cols>
    <col min="1" max="1" width="8.85546875" style="8"/>
    <col min="2" max="2" width="56" style="61" customWidth="1"/>
    <col min="3" max="13" width="10.42578125" style="62" customWidth="1"/>
    <col min="14" max="14" width="10.42578125" style="63" customWidth="1"/>
    <col min="15" max="19" width="10.42578125" style="62" customWidth="1"/>
    <col min="20" max="20" width="10.42578125" style="63" customWidth="1"/>
    <col min="21" max="22" width="10.42578125" style="62" customWidth="1"/>
    <col min="23" max="23" width="10.42578125" style="63" customWidth="1"/>
    <col min="24" max="25" width="10.42578125" style="62" customWidth="1"/>
    <col min="26" max="26" width="10.42578125" style="63" customWidth="1"/>
    <col min="27" max="29" width="10.42578125" style="62" customWidth="1"/>
    <col min="30" max="31" width="11.5703125" style="8" bestFit="1" customWidth="1"/>
    <col min="32" max="16384" width="8.85546875" style="8"/>
  </cols>
  <sheetData>
    <row r="1" spans="1:29" s="9" customFormat="1" ht="30" customHeight="1" x14ac:dyDescent="0.2">
      <c r="A1" s="733" t="s">
        <v>118</v>
      </c>
      <c r="B1" s="747" t="s">
        <v>143</v>
      </c>
      <c r="C1" s="738" t="s">
        <v>11</v>
      </c>
      <c r="D1" s="739"/>
      <c r="E1" s="740"/>
      <c r="F1" s="749" t="s">
        <v>327</v>
      </c>
      <c r="G1" s="712"/>
      <c r="H1" s="750"/>
      <c r="I1" s="738" t="s">
        <v>12</v>
      </c>
      <c r="J1" s="739"/>
      <c r="K1" s="740"/>
      <c r="L1" s="738" t="s">
        <v>328</v>
      </c>
      <c r="M1" s="739"/>
      <c r="N1" s="740"/>
      <c r="O1" s="738" t="s">
        <v>13</v>
      </c>
      <c r="P1" s="739"/>
      <c r="Q1" s="740"/>
      <c r="R1" s="743" t="s">
        <v>16</v>
      </c>
      <c r="S1" s="744"/>
      <c r="T1" s="745"/>
      <c r="U1" s="743" t="s">
        <v>346</v>
      </c>
      <c r="V1" s="744"/>
      <c r="W1" s="745"/>
      <c r="X1" s="743" t="s">
        <v>329</v>
      </c>
      <c r="Y1" s="744"/>
      <c r="Z1" s="746"/>
      <c r="AA1" s="741" t="s">
        <v>14</v>
      </c>
      <c r="AB1" s="739"/>
      <c r="AC1" s="742"/>
    </row>
    <row r="2" spans="1:29" s="13" customFormat="1" ht="29.25" customHeight="1" x14ac:dyDescent="0.2">
      <c r="A2" s="734"/>
      <c r="B2" s="748"/>
      <c r="C2" s="239" t="s">
        <v>361</v>
      </c>
      <c r="D2" s="238" t="s">
        <v>358</v>
      </c>
      <c r="E2" s="240" t="s">
        <v>78</v>
      </c>
      <c r="F2" s="239" t="s">
        <v>361</v>
      </c>
      <c r="G2" s="238" t="s">
        <v>358</v>
      </c>
      <c r="H2" s="659" t="s">
        <v>78</v>
      </c>
      <c r="I2" s="239" t="s">
        <v>361</v>
      </c>
      <c r="J2" s="238" t="s">
        <v>358</v>
      </c>
      <c r="K2" s="240" t="s">
        <v>78</v>
      </c>
      <c r="L2" s="239" t="s">
        <v>361</v>
      </c>
      <c r="M2" s="238" t="s">
        <v>358</v>
      </c>
      <c r="N2" s="240" t="s">
        <v>78</v>
      </c>
      <c r="O2" s="239" t="s">
        <v>361</v>
      </c>
      <c r="P2" s="238" t="s">
        <v>358</v>
      </c>
      <c r="Q2" s="240" t="s">
        <v>78</v>
      </c>
      <c r="R2" s="239" t="s">
        <v>361</v>
      </c>
      <c r="S2" s="238" t="s">
        <v>358</v>
      </c>
      <c r="T2" s="240" t="s">
        <v>78</v>
      </c>
      <c r="U2" s="239" t="s">
        <v>361</v>
      </c>
      <c r="V2" s="238" t="s">
        <v>358</v>
      </c>
      <c r="W2" s="240" t="s">
        <v>78</v>
      </c>
      <c r="X2" s="239" t="s">
        <v>361</v>
      </c>
      <c r="Y2" s="238" t="s">
        <v>358</v>
      </c>
      <c r="Z2" s="241" t="s">
        <v>78</v>
      </c>
      <c r="AA2" s="178" t="s">
        <v>361</v>
      </c>
      <c r="AB2" s="238" t="s">
        <v>358</v>
      </c>
      <c r="AC2" s="241" t="s">
        <v>78</v>
      </c>
    </row>
    <row r="3" spans="1:29" ht="13.5" customHeight="1" x14ac:dyDescent="0.2">
      <c r="A3" s="190" t="s">
        <v>119</v>
      </c>
      <c r="B3" s="230" t="s">
        <v>79</v>
      </c>
      <c r="C3" s="233"/>
      <c r="D3" s="231"/>
      <c r="E3" s="234"/>
      <c r="F3" s="233"/>
      <c r="G3" s="231"/>
      <c r="H3" s="232"/>
      <c r="I3" s="233"/>
      <c r="J3" s="231"/>
      <c r="K3" s="234"/>
      <c r="L3" s="233"/>
      <c r="M3" s="231"/>
      <c r="N3" s="235"/>
      <c r="O3" s="233"/>
      <c r="P3" s="231"/>
      <c r="Q3" s="234"/>
      <c r="R3" s="233"/>
      <c r="S3" s="231"/>
      <c r="T3" s="235"/>
      <c r="U3" s="233"/>
      <c r="V3" s="231"/>
      <c r="W3" s="235"/>
      <c r="X3" s="233"/>
      <c r="Y3" s="231"/>
      <c r="Z3" s="269"/>
      <c r="AA3" s="236"/>
      <c r="AB3" s="231"/>
      <c r="AC3" s="237"/>
    </row>
    <row r="4" spans="1:29" ht="13.5" customHeight="1" x14ac:dyDescent="0.2">
      <c r="A4" s="181" t="s">
        <v>120</v>
      </c>
      <c r="B4" s="182" t="s">
        <v>80</v>
      </c>
      <c r="C4" s="226"/>
      <c r="D4" s="221"/>
      <c r="E4" s="227"/>
      <c r="F4" s="226"/>
      <c r="G4" s="221"/>
      <c r="H4" s="225"/>
      <c r="I4" s="226"/>
      <c r="J4" s="221"/>
      <c r="K4" s="227"/>
      <c r="L4" s="226"/>
      <c r="M4" s="221"/>
      <c r="N4" s="228"/>
      <c r="O4" s="226"/>
      <c r="P4" s="221"/>
      <c r="Q4" s="227"/>
      <c r="R4" s="226"/>
      <c r="S4" s="221"/>
      <c r="T4" s="228"/>
      <c r="U4" s="226"/>
      <c r="V4" s="221"/>
      <c r="W4" s="228"/>
      <c r="X4" s="226"/>
      <c r="Y4" s="221"/>
      <c r="Z4" s="270"/>
      <c r="AA4" s="229"/>
      <c r="AB4" s="221"/>
      <c r="AC4" s="222"/>
    </row>
    <row r="5" spans="1:29" ht="13.5" customHeight="1" x14ac:dyDescent="0.2">
      <c r="A5" s="183"/>
      <c r="B5" s="422" t="s">
        <v>81</v>
      </c>
      <c r="C5" s="226"/>
      <c r="D5" s="221"/>
      <c r="E5" s="227"/>
      <c r="F5" s="226"/>
      <c r="G5" s="221"/>
      <c r="H5" s="225"/>
      <c r="I5" s="226"/>
      <c r="J5" s="221"/>
      <c r="K5" s="227"/>
      <c r="L5" s="226"/>
      <c r="M5" s="221"/>
      <c r="N5" s="228"/>
      <c r="O5" s="226"/>
      <c r="P5" s="221"/>
      <c r="Q5" s="227"/>
      <c r="R5" s="226"/>
      <c r="S5" s="221"/>
      <c r="T5" s="228"/>
      <c r="U5" s="226"/>
      <c r="V5" s="221"/>
      <c r="W5" s="228"/>
      <c r="X5" s="226"/>
      <c r="Y5" s="221"/>
      <c r="Z5" s="270"/>
      <c r="AA5" s="229"/>
      <c r="AB5" s="221"/>
      <c r="AC5" s="222"/>
    </row>
    <row r="6" spans="1:29" ht="13.5" customHeight="1" x14ac:dyDescent="0.2">
      <c r="A6" s="189"/>
      <c r="B6" s="423" t="s">
        <v>82</v>
      </c>
      <c r="C6" s="246"/>
      <c r="D6" s="244"/>
      <c r="E6" s="247"/>
      <c r="F6" s="246"/>
      <c r="G6" s="244"/>
      <c r="H6" s="245"/>
      <c r="I6" s="246"/>
      <c r="J6" s="244"/>
      <c r="K6" s="247"/>
      <c r="L6" s="246"/>
      <c r="M6" s="244"/>
      <c r="N6" s="248"/>
      <c r="O6" s="246"/>
      <c r="P6" s="244"/>
      <c r="Q6" s="247"/>
      <c r="R6" s="246"/>
      <c r="S6" s="244"/>
      <c r="T6" s="248"/>
      <c r="U6" s="246"/>
      <c r="V6" s="244"/>
      <c r="W6" s="248"/>
      <c r="X6" s="246"/>
      <c r="Y6" s="244"/>
      <c r="Z6" s="271"/>
      <c r="AA6" s="249"/>
      <c r="AB6" s="244"/>
      <c r="AC6" s="250"/>
    </row>
    <row r="7" spans="1:29" s="334" customFormat="1" ht="13.5" customHeight="1" x14ac:dyDescent="0.2">
      <c r="A7" s="172" t="s">
        <v>121</v>
      </c>
      <c r="B7" s="251" t="s">
        <v>83</v>
      </c>
      <c r="C7" s="331">
        <f>SUM(C3:C4)</f>
        <v>0</v>
      </c>
      <c r="D7" s="309">
        <f>SUM(D3:D4)</f>
        <v>0</v>
      </c>
      <c r="E7" s="332"/>
      <c r="F7" s="331">
        <f>SUM(F3:F4)</f>
        <v>0</v>
      </c>
      <c r="G7" s="307">
        <f>SUM(G3:G4)</f>
        <v>0</v>
      </c>
      <c r="H7" s="310"/>
      <c r="I7" s="331">
        <f>SUM(I3:I4)</f>
        <v>0</v>
      </c>
      <c r="J7" s="307">
        <f>SUM(J3:J4)</f>
        <v>0</v>
      </c>
      <c r="K7" s="332"/>
      <c r="L7" s="331">
        <f>SUM(L3:L4)</f>
        <v>0</v>
      </c>
      <c r="M7" s="307">
        <f>SUM(M3:M4)</f>
        <v>0</v>
      </c>
      <c r="N7" s="333"/>
      <c r="O7" s="331">
        <f>SUM(O3:O4)</f>
        <v>0</v>
      </c>
      <c r="P7" s="307">
        <f>SUM(P3:P4)</f>
        <v>0</v>
      </c>
      <c r="Q7" s="332"/>
      <c r="R7" s="331">
        <f>SUM(R3:R4)</f>
        <v>0</v>
      </c>
      <c r="S7" s="307">
        <f>SUM(S3:S4)</f>
        <v>0</v>
      </c>
      <c r="T7" s="333"/>
      <c r="U7" s="331">
        <f>SUM(U3:U4)</f>
        <v>0</v>
      </c>
      <c r="V7" s="307">
        <f>SUM(V3:V4)</f>
        <v>0</v>
      </c>
      <c r="W7" s="333"/>
      <c r="X7" s="331">
        <f>SUM(X3:X4)</f>
        <v>0</v>
      </c>
      <c r="Y7" s="307">
        <f>SUM(Y3:Y4)</f>
        <v>0</v>
      </c>
      <c r="Z7" s="311"/>
      <c r="AA7" s="302">
        <f>SUM(AA3:AA4)</f>
        <v>0</v>
      </c>
      <c r="AB7" s="307">
        <f>SUM(AB3:AB4)</f>
        <v>0</v>
      </c>
      <c r="AC7" s="308"/>
    </row>
    <row r="8" spans="1:29" ht="13.5" customHeight="1" x14ac:dyDescent="0.2">
      <c r="A8" s="190" t="s">
        <v>122</v>
      </c>
      <c r="B8" s="230" t="s">
        <v>117</v>
      </c>
      <c r="C8" s="233"/>
      <c r="D8" s="231"/>
      <c r="E8" s="234"/>
      <c r="F8" s="233"/>
      <c r="G8" s="231"/>
      <c r="H8" s="232"/>
      <c r="I8" s="233"/>
      <c r="J8" s="231"/>
      <c r="K8" s="234"/>
      <c r="L8" s="233"/>
      <c r="M8" s="231"/>
      <c r="N8" s="235"/>
      <c r="O8" s="233"/>
      <c r="P8" s="231"/>
      <c r="Q8" s="234"/>
      <c r="R8" s="233"/>
      <c r="S8" s="231"/>
      <c r="T8" s="235"/>
      <c r="U8" s="233"/>
      <c r="V8" s="231"/>
      <c r="W8" s="235"/>
      <c r="X8" s="233"/>
      <c r="Y8" s="231"/>
      <c r="Z8" s="269"/>
      <c r="AA8" s="236"/>
      <c r="AB8" s="231"/>
      <c r="AC8" s="237"/>
    </row>
    <row r="9" spans="1:29" ht="13.5" customHeight="1" x14ac:dyDescent="0.2">
      <c r="A9" s="181" t="s">
        <v>123</v>
      </c>
      <c r="B9" s="182" t="s">
        <v>84</v>
      </c>
      <c r="C9" s="226"/>
      <c r="D9" s="221"/>
      <c r="E9" s="227"/>
      <c r="F9" s="226"/>
      <c r="G9" s="221"/>
      <c r="H9" s="225"/>
      <c r="I9" s="226"/>
      <c r="J9" s="221"/>
      <c r="K9" s="227"/>
      <c r="L9" s="226"/>
      <c r="M9" s="221"/>
      <c r="N9" s="228"/>
      <c r="O9" s="226"/>
      <c r="P9" s="221"/>
      <c r="Q9" s="227"/>
      <c r="R9" s="226"/>
      <c r="S9" s="221"/>
      <c r="T9" s="228"/>
      <c r="U9" s="226"/>
      <c r="V9" s="221"/>
      <c r="W9" s="228"/>
      <c r="X9" s="226"/>
      <c r="Y9" s="221"/>
      <c r="Z9" s="270"/>
      <c r="AA9" s="229"/>
      <c r="AB9" s="221"/>
      <c r="AC9" s="222"/>
    </row>
    <row r="10" spans="1:29" ht="13.5" customHeight="1" x14ac:dyDescent="0.2">
      <c r="A10" s="189"/>
      <c r="B10" s="423" t="s">
        <v>82</v>
      </c>
      <c r="C10" s="246"/>
      <c r="D10" s="244"/>
      <c r="E10" s="247"/>
      <c r="F10" s="246"/>
      <c r="G10" s="244"/>
      <c r="H10" s="245"/>
      <c r="I10" s="246"/>
      <c r="J10" s="244"/>
      <c r="K10" s="247"/>
      <c r="L10" s="246"/>
      <c r="M10" s="244"/>
      <c r="N10" s="248"/>
      <c r="O10" s="246"/>
      <c r="P10" s="244"/>
      <c r="Q10" s="247"/>
      <c r="R10" s="246"/>
      <c r="S10" s="244"/>
      <c r="T10" s="248"/>
      <c r="U10" s="246"/>
      <c r="V10" s="244"/>
      <c r="W10" s="248"/>
      <c r="X10" s="246"/>
      <c r="Y10" s="244"/>
      <c r="Z10" s="271"/>
      <c r="AA10" s="249"/>
      <c r="AB10" s="244"/>
      <c r="AC10" s="250"/>
    </row>
    <row r="11" spans="1:29" s="334" customFormat="1" ht="13.5" customHeight="1" x14ac:dyDescent="0.2">
      <c r="A11" s="172" t="s">
        <v>124</v>
      </c>
      <c r="B11" s="251" t="s">
        <v>85</v>
      </c>
      <c r="C11" s="331">
        <f>SUM(C8:C9)</f>
        <v>0</v>
      </c>
      <c r="D11" s="309">
        <f>SUM(D8:D9)</f>
        <v>0</v>
      </c>
      <c r="E11" s="332"/>
      <c r="F11" s="331">
        <f>SUM(F8:F9)</f>
        <v>0</v>
      </c>
      <c r="G11" s="307">
        <f>SUM(G8:G9)</f>
        <v>0</v>
      </c>
      <c r="H11" s="310"/>
      <c r="I11" s="331">
        <f>SUM(I8:I9)</f>
        <v>0</v>
      </c>
      <c r="J11" s="307">
        <f>SUM(J8:J9)</f>
        <v>0</v>
      </c>
      <c r="K11" s="332"/>
      <c r="L11" s="331">
        <f>SUM(L8:L9)</f>
        <v>0</v>
      </c>
      <c r="M11" s="307">
        <f>SUM(M8:M9)</f>
        <v>0</v>
      </c>
      <c r="N11" s="333"/>
      <c r="O11" s="331">
        <f>SUM(O8:O9)</f>
        <v>0</v>
      </c>
      <c r="P11" s="307">
        <f>SUM(P8:P9)</f>
        <v>0</v>
      </c>
      <c r="Q11" s="332"/>
      <c r="R11" s="331">
        <f>SUM(R8:R9)</f>
        <v>0</v>
      </c>
      <c r="S11" s="307">
        <f>SUM(S8:S9)</f>
        <v>0</v>
      </c>
      <c r="T11" s="333"/>
      <c r="U11" s="331">
        <f>SUM(U8:U9)</f>
        <v>0</v>
      </c>
      <c r="V11" s="307">
        <f>SUM(V8:V9)</f>
        <v>0</v>
      </c>
      <c r="W11" s="333"/>
      <c r="X11" s="331">
        <f>SUM(X8:X9)</f>
        <v>0</v>
      </c>
      <c r="Y11" s="307">
        <f>SUM(Y8:Y9)</f>
        <v>0</v>
      </c>
      <c r="Z11" s="311"/>
      <c r="AA11" s="302">
        <f>SUM(AA8:AA9)</f>
        <v>0</v>
      </c>
      <c r="AB11" s="307">
        <f>SUM(AB8:AB9)</f>
        <v>0</v>
      </c>
      <c r="AC11" s="308"/>
    </row>
    <row r="12" spans="1:29" ht="13.5" customHeight="1" x14ac:dyDescent="0.2">
      <c r="A12" s="190" t="s">
        <v>125</v>
      </c>
      <c r="B12" s="230" t="s">
        <v>86</v>
      </c>
      <c r="C12" s="233"/>
      <c r="D12" s="231"/>
      <c r="E12" s="234"/>
      <c r="F12" s="233"/>
      <c r="G12" s="231"/>
      <c r="H12" s="232"/>
      <c r="I12" s="233"/>
      <c r="J12" s="231"/>
      <c r="K12" s="234"/>
      <c r="L12" s="233"/>
      <c r="M12" s="231"/>
      <c r="N12" s="235"/>
      <c r="O12" s="233"/>
      <c r="P12" s="231"/>
      <c r="Q12" s="234"/>
      <c r="R12" s="233"/>
      <c r="S12" s="231"/>
      <c r="T12" s="235"/>
      <c r="U12" s="233"/>
      <c r="V12" s="231"/>
      <c r="W12" s="235"/>
      <c r="X12" s="233"/>
      <c r="Y12" s="231"/>
      <c r="Z12" s="269"/>
      <c r="AA12" s="236">
        <f>+C12+F12+I12+L12+O12+R12+U12+X12</f>
        <v>0</v>
      </c>
      <c r="AB12" s="231">
        <f>+D12+G12+J12+M12+P12+S12+V12+Y12</f>
        <v>0</v>
      </c>
      <c r="AC12" s="237"/>
    </row>
    <row r="13" spans="1:29" ht="13.5" customHeight="1" x14ac:dyDescent="0.2">
      <c r="A13" s="181" t="s">
        <v>126</v>
      </c>
      <c r="B13" s="182" t="s">
        <v>87</v>
      </c>
      <c r="C13" s="226">
        <f>+'[5]3.SZ.TÁBL. SEGÍTŐ SZOLGÁLAT'!$D$13</f>
        <v>0</v>
      </c>
      <c r="D13" s="221"/>
      <c r="E13" s="227"/>
      <c r="F13" s="226"/>
      <c r="G13" s="221"/>
      <c r="H13" s="225"/>
      <c r="I13" s="226">
        <v>272</v>
      </c>
      <c r="J13" s="221"/>
      <c r="K13" s="227"/>
      <c r="L13" s="226"/>
      <c r="M13" s="221"/>
      <c r="N13" s="228"/>
      <c r="O13" s="226">
        <v>465</v>
      </c>
      <c r="P13" s="221"/>
      <c r="Q13" s="227"/>
      <c r="R13" s="226">
        <v>500</v>
      </c>
      <c r="S13" s="221">
        <v>500</v>
      </c>
      <c r="T13" s="228"/>
      <c r="U13" s="226"/>
      <c r="V13" s="221"/>
      <c r="W13" s="228"/>
      <c r="X13" s="226"/>
      <c r="Y13" s="221"/>
      <c r="Z13" s="270"/>
      <c r="AA13" s="236">
        <f t="shared" ref="AA13:AB20" si="0">+C13+F13+I13+L13+O13+R13+U13+X13</f>
        <v>1237</v>
      </c>
      <c r="AB13" s="221">
        <f t="shared" si="0"/>
        <v>500</v>
      </c>
      <c r="AC13" s="222"/>
    </row>
    <row r="14" spans="1:29" ht="13.5" customHeight="1" x14ac:dyDescent="0.2">
      <c r="A14" s="181" t="s">
        <v>127</v>
      </c>
      <c r="B14" s="182" t="s">
        <v>88</v>
      </c>
      <c r="C14" s="226"/>
      <c r="D14" s="221"/>
      <c r="E14" s="227"/>
      <c r="F14" s="226"/>
      <c r="G14" s="221"/>
      <c r="H14" s="225"/>
      <c r="I14" s="226"/>
      <c r="J14" s="221"/>
      <c r="K14" s="227"/>
      <c r="L14" s="226"/>
      <c r="M14" s="221"/>
      <c r="N14" s="228"/>
      <c r="O14" s="226"/>
      <c r="P14" s="221"/>
      <c r="Q14" s="227"/>
      <c r="R14" s="226"/>
      <c r="S14" s="221"/>
      <c r="T14" s="228"/>
      <c r="U14" s="226"/>
      <c r="V14" s="221"/>
      <c r="W14" s="228"/>
      <c r="X14" s="226"/>
      <c r="Y14" s="221"/>
      <c r="Z14" s="270"/>
      <c r="AA14" s="236">
        <f t="shared" si="0"/>
        <v>0</v>
      </c>
      <c r="AB14" s="221">
        <f t="shared" si="0"/>
        <v>0</v>
      </c>
      <c r="AC14" s="222"/>
    </row>
    <row r="15" spans="1:29" ht="13.5" customHeight="1" x14ac:dyDescent="0.2">
      <c r="A15" s="181" t="s">
        <v>128</v>
      </c>
      <c r="B15" s="182" t="s">
        <v>89</v>
      </c>
      <c r="C15" s="226"/>
      <c r="D15" s="221"/>
      <c r="E15" s="227"/>
      <c r="F15" s="226"/>
      <c r="G15" s="221"/>
      <c r="H15" s="225"/>
      <c r="I15" s="226"/>
      <c r="J15" s="221"/>
      <c r="K15" s="227"/>
      <c r="L15" s="226"/>
      <c r="M15" s="221"/>
      <c r="N15" s="228"/>
      <c r="O15" s="226"/>
      <c r="P15" s="221"/>
      <c r="Q15" s="227"/>
      <c r="R15" s="226"/>
      <c r="S15" s="221"/>
      <c r="T15" s="228"/>
      <c r="U15" s="226"/>
      <c r="V15" s="221"/>
      <c r="W15" s="228"/>
      <c r="X15" s="226"/>
      <c r="Y15" s="221"/>
      <c r="Z15" s="270"/>
      <c r="AA15" s="236">
        <f t="shared" si="0"/>
        <v>0</v>
      </c>
      <c r="AB15" s="221">
        <f t="shared" si="0"/>
        <v>0</v>
      </c>
      <c r="AC15" s="222"/>
    </row>
    <row r="16" spans="1:29" ht="13.5" customHeight="1" x14ac:dyDescent="0.2">
      <c r="A16" s="181" t="s">
        <v>129</v>
      </c>
      <c r="B16" s="182" t="s">
        <v>90</v>
      </c>
      <c r="C16" s="226">
        <v>200</v>
      </c>
      <c r="D16" s="221">
        <v>10</v>
      </c>
      <c r="E16" s="227"/>
      <c r="F16" s="226"/>
      <c r="G16" s="221"/>
      <c r="H16" s="225"/>
      <c r="I16" s="226">
        <v>1800</v>
      </c>
      <c r="J16" s="221">
        <v>3200</v>
      </c>
      <c r="K16" s="227"/>
      <c r="L16" s="226"/>
      <c r="M16" s="221"/>
      <c r="N16" s="228"/>
      <c r="O16" s="226">
        <v>1155</v>
      </c>
      <c r="P16" s="221">
        <v>1300</v>
      </c>
      <c r="Q16" s="227"/>
      <c r="R16" s="226"/>
      <c r="S16" s="221"/>
      <c r="T16" s="228"/>
      <c r="U16" s="226">
        <v>5343</v>
      </c>
      <c r="V16" s="221">
        <v>5000</v>
      </c>
      <c r="W16" s="228"/>
      <c r="X16" s="226">
        <v>500</v>
      </c>
      <c r="Y16" s="221">
        <v>500</v>
      </c>
      <c r="Z16" s="270"/>
      <c r="AA16" s="236">
        <f t="shared" si="0"/>
        <v>8998</v>
      </c>
      <c r="AB16" s="221">
        <f t="shared" si="0"/>
        <v>10010</v>
      </c>
      <c r="AC16" s="222"/>
    </row>
    <row r="17" spans="1:29" ht="13.5" customHeight="1" x14ac:dyDescent="0.2">
      <c r="A17" s="181" t="s">
        <v>130</v>
      </c>
      <c r="B17" s="182" t="s">
        <v>91</v>
      </c>
      <c r="C17" s="226"/>
      <c r="D17" s="221"/>
      <c r="E17" s="227"/>
      <c r="F17" s="226"/>
      <c r="G17" s="221"/>
      <c r="H17" s="225"/>
      <c r="I17" s="226"/>
      <c r="J17" s="221"/>
      <c r="K17" s="227"/>
      <c r="L17" s="226"/>
      <c r="M17" s="221"/>
      <c r="N17" s="228"/>
      <c r="O17" s="226"/>
      <c r="P17" s="221"/>
      <c r="Q17" s="227"/>
      <c r="R17" s="226"/>
      <c r="S17" s="221"/>
      <c r="T17" s="228"/>
      <c r="U17" s="226"/>
      <c r="V17" s="221"/>
      <c r="W17" s="228"/>
      <c r="X17" s="226"/>
      <c r="Y17" s="221"/>
      <c r="Z17" s="270"/>
      <c r="AA17" s="236">
        <f t="shared" si="0"/>
        <v>0</v>
      </c>
      <c r="AB17" s="221">
        <f t="shared" si="0"/>
        <v>0</v>
      </c>
      <c r="AC17" s="222"/>
    </row>
    <row r="18" spans="1:29" ht="13.5" customHeight="1" x14ac:dyDescent="0.2">
      <c r="A18" s="181" t="s">
        <v>131</v>
      </c>
      <c r="B18" s="182" t="s">
        <v>92</v>
      </c>
      <c r="C18" s="226"/>
      <c r="D18" s="221"/>
      <c r="E18" s="227"/>
      <c r="F18" s="226"/>
      <c r="G18" s="221"/>
      <c r="H18" s="225"/>
      <c r="I18" s="226"/>
      <c r="J18" s="221"/>
      <c r="K18" s="227"/>
      <c r="L18" s="226"/>
      <c r="M18" s="221"/>
      <c r="N18" s="228"/>
      <c r="O18" s="226"/>
      <c r="P18" s="221"/>
      <c r="Q18" s="227"/>
      <c r="R18" s="226"/>
      <c r="S18" s="221"/>
      <c r="T18" s="228"/>
      <c r="U18" s="226"/>
      <c r="V18" s="221"/>
      <c r="W18" s="228"/>
      <c r="X18" s="226"/>
      <c r="Y18" s="221"/>
      <c r="Z18" s="270"/>
      <c r="AA18" s="236">
        <f t="shared" si="0"/>
        <v>0</v>
      </c>
      <c r="AB18" s="221">
        <f t="shared" si="0"/>
        <v>0</v>
      </c>
      <c r="AC18" s="222"/>
    </row>
    <row r="19" spans="1:29" ht="13.5" customHeight="1" x14ac:dyDescent="0.2">
      <c r="A19" s="181" t="s">
        <v>132</v>
      </c>
      <c r="B19" s="182" t="s">
        <v>93</v>
      </c>
      <c r="C19" s="226"/>
      <c r="D19" s="221"/>
      <c r="E19" s="227"/>
      <c r="F19" s="226"/>
      <c r="G19" s="221"/>
      <c r="H19" s="225"/>
      <c r="I19" s="226"/>
      <c r="J19" s="221"/>
      <c r="K19" s="227"/>
      <c r="L19" s="226"/>
      <c r="M19" s="221"/>
      <c r="N19" s="228"/>
      <c r="O19" s="226"/>
      <c r="P19" s="221"/>
      <c r="Q19" s="227"/>
      <c r="R19" s="226"/>
      <c r="S19" s="221"/>
      <c r="T19" s="228"/>
      <c r="U19" s="226"/>
      <c r="V19" s="221"/>
      <c r="W19" s="228"/>
      <c r="X19" s="226"/>
      <c r="Y19" s="221"/>
      <c r="Z19" s="270"/>
      <c r="AA19" s="236">
        <f t="shared" si="0"/>
        <v>0</v>
      </c>
      <c r="AB19" s="221">
        <f t="shared" si="0"/>
        <v>0</v>
      </c>
      <c r="AC19" s="222"/>
    </row>
    <row r="20" spans="1:29" ht="13.5" customHeight="1" x14ac:dyDescent="0.2">
      <c r="A20" s="192" t="s">
        <v>133</v>
      </c>
      <c r="B20" s="252" t="s">
        <v>94</v>
      </c>
      <c r="C20" s="246"/>
      <c r="D20" s="244"/>
      <c r="E20" s="247"/>
      <c r="F20" s="246"/>
      <c r="G20" s="244"/>
      <c r="H20" s="245"/>
      <c r="I20" s="246"/>
      <c r="J20" s="244"/>
      <c r="K20" s="247"/>
      <c r="L20" s="246"/>
      <c r="M20" s="244"/>
      <c r="N20" s="248"/>
      <c r="O20" s="246"/>
      <c r="P20" s="244"/>
      <c r="Q20" s="247"/>
      <c r="R20" s="246"/>
      <c r="S20" s="244"/>
      <c r="T20" s="248"/>
      <c r="U20" s="246"/>
      <c r="V20" s="244"/>
      <c r="W20" s="248"/>
      <c r="X20" s="246"/>
      <c r="Y20" s="244"/>
      <c r="Z20" s="271"/>
      <c r="AA20" s="236">
        <f t="shared" si="0"/>
        <v>0</v>
      </c>
      <c r="AB20" s="244">
        <f t="shared" si="0"/>
        <v>0</v>
      </c>
      <c r="AC20" s="250"/>
    </row>
    <row r="21" spans="1:29" s="334" customFormat="1" ht="13.5" customHeight="1" x14ac:dyDescent="0.2">
      <c r="A21" s="172" t="s">
        <v>134</v>
      </c>
      <c r="B21" s="251" t="s">
        <v>95</v>
      </c>
      <c r="C21" s="331">
        <f>SUM(C12:C20)</f>
        <v>200</v>
      </c>
      <c r="D21" s="309">
        <f>SUM(D12:D20)</f>
        <v>10</v>
      </c>
      <c r="E21" s="332"/>
      <c r="F21" s="331">
        <f>SUM(F12:F20)</f>
        <v>0</v>
      </c>
      <c r="G21" s="307">
        <f>SUM(G12:G20)</f>
        <v>0</v>
      </c>
      <c r="H21" s="310"/>
      <c r="I21" s="331">
        <f>SUM(I12:I20)</f>
        <v>2072</v>
      </c>
      <c r="J21" s="307">
        <f>SUM(J12:J20)</f>
        <v>3200</v>
      </c>
      <c r="K21" s="332"/>
      <c r="L21" s="331">
        <f>SUM(L12:L20)</f>
        <v>0</v>
      </c>
      <c r="M21" s="307">
        <f>SUM(M12:M20)</f>
        <v>0</v>
      </c>
      <c r="N21" s="333"/>
      <c r="O21" s="331">
        <f>SUM(O12:O20)</f>
        <v>1620</v>
      </c>
      <c r="P21" s="307">
        <f>SUM(P12:P20)</f>
        <v>1300</v>
      </c>
      <c r="Q21" s="332"/>
      <c r="R21" s="331">
        <f>SUM(R12:R20)</f>
        <v>500</v>
      </c>
      <c r="S21" s="307">
        <f>SUM(S12:S20)</f>
        <v>500</v>
      </c>
      <c r="T21" s="333"/>
      <c r="U21" s="331">
        <f>SUM(U12:U20)</f>
        <v>5343</v>
      </c>
      <c r="V21" s="307">
        <f>SUM(V12:V20)</f>
        <v>5000</v>
      </c>
      <c r="W21" s="333"/>
      <c r="X21" s="331">
        <f>SUM(X12:X20)</f>
        <v>500</v>
      </c>
      <c r="Y21" s="307">
        <f>SUM(Y12:Y20)</f>
        <v>500</v>
      </c>
      <c r="Z21" s="311"/>
      <c r="AA21" s="302">
        <f>SUM(AA12:AA20)</f>
        <v>10235</v>
      </c>
      <c r="AB21" s="307">
        <f>SUM(AB12:AB20)</f>
        <v>10510</v>
      </c>
      <c r="AC21" s="308"/>
    </row>
    <row r="22" spans="1:29" s="334" customFormat="1" ht="13.5" customHeight="1" x14ac:dyDescent="0.2">
      <c r="A22" s="172" t="s">
        <v>135</v>
      </c>
      <c r="B22" s="251" t="s">
        <v>96</v>
      </c>
      <c r="C22" s="331"/>
      <c r="D22" s="307"/>
      <c r="E22" s="332"/>
      <c r="F22" s="331"/>
      <c r="G22" s="307"/>
      <c r="H22" s="310"/>
      <c r="I22" s="331"/>
      <c r="J22" s="307"/>
      <c r="K22" s="332"/>
      <c r="L22" s="331"/>
      <c r="M22" s="307"/>
      <c r="N22" s="333"/>
      <c r="O22" s="331"/>
      <c r="P22" s="307"/>
      <c r="Q22" s="332"/>
      <c r="R22" s="331"/>
      <c r="S22" s="307"/>
      <c r="T22" s="333"/>
      <c r="U22" s="331"/>
      <c r="V22" s="307"/>
      <c r="W22" s="333"/>
      <c r="X22" s="331"/>
      <c r="Y22" s="307"/>
      <c r="Z22" s="311"/>
      <c r="AA22" s="302"/>
      <c r="AB22" s="307"/>
      <c r="AC22" s="308"/>
    </row>
    <row r="23" spans="1:29" ht="13.5" customHeight="1" x14ac:dyDescent="0.2">
      <c r="A23" s="193" t="s">
        <v>136</v>
      </c>
      <c r="B23" s="253" t="s">
        <v>97</v>
      </c>
      <c r="C23" s="256"/>
      <c r="D23" s="254"/>
      <c r="E23" s="257"/>
      <c r="F23" s="256"/>
      <c r="G23" s="254"/>
      <c r="H23" s="255"/>
      <c r="I23" s="256"/>
      <c r="J23" s="254"/>
      <c r="K23" s="257"/>
      <c r="L23" s="256"/>
      <c r="M23" s="254"/>
      <c r="N23" s="258"/>
      <c r="O23" s="256"/>
      <c r="P23" s="254"/>
      <c r="Q23" s="257"/>
      <c r="R23" s="256"/>
      <c r="S23" s="254"/>
      <c r="T23" s="258"/>
      <c r="U23" s="256"/>
      <c r="V23" s="254"/>
      <c r="W23" s="258"/>
      <c r="X23" s="256"/>
      <c r="Y23" s="254"/>
      <c r="Z23" s="272"/>
      <c r="AA23" s="259"/>
      <c r="AB23" s="254"/>
      <c r="AC23" s="260"/>
    </row>
    <row r="24" spans="1:29" s="334" customFormat="1" ht="13.5" customHeight="1" x14ac:dyDescent="0.2">
      <c r="A24" s="172" t="s">
        <v>137</v>
      </c>
      <c r="B24" s="251" t="s">
        <v>257</v>
      </c>
      <c r="C24" s="331">
        <f>+C23</f>
        <v>0</v>
      </c>
      <c r="D24" s="307"/>
      <c r="E24" s="332"/>
      <c r="F24" s="331">
        <f>+F23</f>
        <v>0</v>
      </c>
      <c r="G24" s="307">
        <f>+G23</f>
        <v>0</v>
      </c>
      <c r="H24" s="310"/>
      <c r="I24" s="331">
        <f>+I23</f>
        <v>0</v>
      </c>
      <c r="J24" s="307"/>
      <c r="K24" s="332"/>
      <c r="L24" s="331">
        <f>+L23</f>
        <v>0</v>
      </c>
      <c r="M24" s="307">
        <f>+M23</f>
        <v>0</v>
      </c>
      <c r="N24" s="333"/>
      <c r="O24" s="331">
        <f>+O23</f>
        <v>0</v>
      </c>
      <c r="P24" s="307">
        <f>+P23</f>
        <v>0</v>
      </c>
      <c r="Q24" s="332"/>
      <c r="R24" s="331">
        <f>+R23</f>
        <v>0</v>
      </c>
      <c r="S24" s="307">
        <f>+S23</f>
        <v>0</v>
      </c>
      <c r="T24" s="333"/>
      <c r="U24" s="331">
        <f>+U23</f>
        <v>0</v>
      </c>
      <c r="V24" s="307"/>
      <c r="W24" s="333"/>
      <c r="X24" s="331">
        <f>+X23</f>
        <v>0</v>
      </c>
      <c r="Y24" s="307">
        <f>+Y23</f>
        <v>0</v>
      </c>
      <c r="Z24" s="311"/>
      <c r="AA24" s="302">
        <f>+AA23</f>
        <v>0</v>
      </c>
      <c r="AB24" s="307">
        <f>+AB23</f>
        <v>0</v>
      </c>
      <c r="AC24" s="308"/>
    </row>
    <row r="25" spans="1:29" ht="13.5" customHeight="1" x14ac:dyDescent="0.2">
      <c r="A25" s="193" t="s">
        <v>138</v>
      </c>
      <c r="B25" s="253" t="s">
        <v>98</v>
      </c>
      <c r="C25" s="256"/>
      <c r="D25" s="254"/>
      <c r="E25" s="257"/>
      <c r="F25" s="256"/>
      <c r="G25" s="254"/>
      <c r="H25" s="255"/>
      <c r="I25" s="256"/>
      <c r="J25" s="254"/>
      <c r="K25" s="257"/>
      <c r="L25" s="256"/>
      <c r="M25" s="254"/>
      <c r="N25" s="258"/>
      <c r="O25" s="256"/>
      <c r="P25" s="254"/>
      <c r="Q25" s="257"/>
      <c r="R25" s="256"/>
      <c r="S25" s="254"/>
      <c r="T25" s="258"/>
      <c r="U25" s="256"/>
      <c r="V25" s="254"/>
      <c r="W25" s="258"/>
      <c r="X25" s="256"/>
      <c r="Y25" s="254"/>
      <c r="Z25" s="272"/>
      <c r="AA25" s="259"/>
      <c r="AB25" s="254"/>
      <c r="AC25" s="260"/>
    </row>
    <row r="26" spans="1:29" s="334" customFormat="1" ht="13.5" customHeight="1" x14ac:dyDescent="0.2">
      <c r="A26" s="172" t="s">
        <v>139</v>
      </c>
      <c r="B26" s="251" t="s">
        <v>258</v>
      </c>
      <c r="C26" s="331">
        <f>+C25</f>
        <v>0</v>
      </c>
      <c r="D26" s="307"/>
      <c r="E26" s="332"/>
      <c r="F26" s="331">
        <f>+F25</f>
        <v>0</v>
      </c>
      <c r="G26" s="307">
        <f>+G25</f>
        <v>0</v>
      </c>
      <c r="H26" s="310"/>
      <c r="I26" s="331">
        <f>+I25</f>
        <v>0</v>
      </c>
      <c r="J26" s="307"/>
      <c r="K26" s="332"/>
      <c r="L26" s="331">
        <f>+L25</f>
        <v>0</v>
      </c>
      <c r="M26" s="307">
        <f>+M25</f>
        <v>0</v>
      </c>
      <c r="N26" s="333"/>
      <c r="O26" s="331">
        <f>+O25</f>
        <v>0</v>
      </c>
      <c r="P26" s="307"/>
      <c r="Q26" s="332"/>
      <c r="R26" s="331">
        <f>+R25</f>
        <v>0</v>
      </c>
      <c r="S26" s="307">
        <f>+S25</f>
        <v>0</v>
      </c>
      <c r="T26" s="333"/>
      <c r="U26" s="331">
        <f>+U25</f>
        <v>0</v>
      </c>
      <c r="V26" s="307"/>
      <c r="W26" s="333"/>
      <c r="X26" s="331">
        <f>+X25</f>
        <v>0</v>
      </c>
      <c r="Y26" s="307"/>
      <c r="Z26" s="311"/>
      <c r="AA26" s="302">
        <f>+AA25</f>
        <v>0</v>
      </c>
      <c r="AB26" s="307">
        <f>+AB25</f>
        <v>0</v>
      </c>
      <c r="AC26" s="308"/>
    </row>
    <row r="27" spans="1:29" s="334" customFormat="1" ht="13.5" customHeight="1" x14ac:dyDescent="0.2">
      <c r="A27" s="172" t="s">
        <v>140</v>
      </c>
      <c r="B27" s="251" t="s">
        <v>99</v>
      </c>
      <c r="C27" s="331">
        <f>+C7+C11+C21+C22+C24+C26</f>
        <v>200</v>
      </c>
      <c r="D27" s="309">
        <f>+D7+D11+D21+D22+D24+D26</f>
        <v>10</v>
      </c>
      <c r="E27" s="332"/>
      <c r="F27" s="331">
        <f>+F7+F11+F21+F22+F24+F26</f>
        <v>0</v>
      </c>
      <c r="G27" s="307">
        <f>+G7+G11+G21+G22+G24+G26</f>
        <v>0</v>
      </c>
      <c r="H27" s="310"/>
      <c r="I27" s="331">
        <f>+I7+I11+I21+I22+I24+I26</f>
        <v>2072</v>
      </c>
      <c r="J27" s="307">
        <f>+J7+J11+J21+J22+J24+J26</f>
        <v>3200</v>
      </c>
      <c r="K27" s="332"/>
      <c r="L27" s="331">
        <f>+L7+L11+L21+L22+L24+L26</f>
        <v>0</v>
      </c>
      <c r="M27" s="307">
        <f>+M7+M11+M21+M22+M24+M26</f>
        <v>0</v>
      </c>
      <c r="N27" s="333"/>
      <c r="O27" s="331">
        <f>+O7+O11+O21+O22+O24+O26</f>
        <v>1620</v>
      </c>
      <c r="P27" s="307">
        <f>+P7+P11+P21+P22+P24+P26</f>
        <v>1300</v>
      </c>
      <c r="Q27" s="332"/>
      <c r="R27" s="331">
        <f>+R7+R11+R21+R22+R24+R26</f>
        <v>500</v>
      </c>
      <c r="S27" s="307">
        <f>+S7+S11+S21+S22+S24+S26</f>
        <v>500</v>
      </c>
      <c r="T27" s="333"/>
      <c r="U27" s="331">
        <f>+U7+U11+U21+U22+U24+U26</f>
        <v>5343</v>
      </c>
      <c r="V27" s="307">
        <f>+V7+V11+V21+V22+V24+V26</f>
        <v>5000</v>
      </c>
      <c r="W27" s="333"/>
      <c r="X27" s="331">
        <f>+X7+X11+X21+X22+X24+X26</f>
        <v>500</v>
      </c>
      <c r="Y27" s="307">
        <f>+Y7+Y11+Y21+Y22+Y24+Y26</f>
        <v>500</v>
      </c>
      <c r="Z27" s="311"/>
      <c r="AA27" s="302">
        <f>+AA7+AA11+AA21+AA22+AA24+AA26</f>
        <v>10235</v>
      </c>
      <c r="AB27" s="307">
        <f>+AB7+AB11+AB21+AB22+AB24+AB26</f>
        <v>10510</v>
      </c>
      <c r="AC27" s="308"/>
    </row>
    <row r="28" spans="1:29" s="334" customFormat="1" ht="13.5" customHeight="1" x14ac:dyDescent="0.2">
      <c r="A28" s="261" t="s">
        <v>141</v>
      </c>
      <c r="B28" s="251" t="s">
        <v>100</v>
      </c>
      <c r="C28" s="331"/>
      <c r="D28" s="307"/>
      <c r="E28" s="332"/>
      <c r="F28" s="331"/>
      <c r="G28" s="307"/>
      <c r="H28" s="310"/>
      <c r="I28" s="331"/>
      <c r="J28" s="307"/>
      <c r="K28" s="332"/>
      <c r="L28" s="331"/>
      <c r="M28" s="307"/>
      <c r="N28" s="333"/>
      <c r="O28" s="331"/>
      <c r="P28" s="307"/>
      <c r="Q28" s="332"/>
      <c r="R28" s="331"/>
      <c r="S28" s="307"/>
      <c r="T28" s="333"/>
      <c r="U28" s="331"/>
      <c r="V28" s="307"/>
      <c r="W28" s="333"/>
      <c r="X28" s="331"/>
      <c r="Y28" s="307"/>
      <c r="Z28" s="311"/>
      <c r="AA28" s="302"/>
      <c r="AB28" s="307"/>
      <c r="AC28" s="308"/>
    </row>
    <row r="29" spans="1:29" s="334" customFormat="1" ht="13.5" customHeight="1" x14ac:dyDescent="0.2">
      <c r="A29" s="261" t="s">
        <v>255</v>
      </c>
      <c r="B29" s="251" t="s">
        <v>256</v>
      </c>
      <c r="C29" s="331">
        <f>+SUM(C30:C31)</f>
        <v>2198</v>
      </c>
      <c r="D29" s="309">
        <f>+SUM(D30:D31)</f>
        <v>2437</v>
      </c>
      <c r="E29" s="332"/>
      <c r="F29" s="331">
        <f>+SUM(F30:F31)</f>
        <v>19562</v>
      </c>
      <c r="G29" s="307">
        <f>+SUM(G30:G31)</f>
        <v>22088</v>
      </c>
      <c r="H29" s="310"/>
      <c r="I29" s="331">
        <f>+SUM(I30:I31)</f>
        <v>31741</v>
      </c>
      <c r="J29" s="307">
        <f>+SUM(J30:J31)</f>
        <v>29732</v>
      </c>
      <c r="K29" s="332"/>
      <c r="L29" s="331">
        <f>+SUM(L30:L31)</f>
        <v>21019</v>
      </c>
      <c r="M29" s="307">
        <f>+SUM(M30:M31)</f>
        <v>20261</v>
      </c>
      <c r="N29" s="333"/>
      <c r="O29" s="331">
        <f>+SUM(O30:O31)</f>
        <v>12796</v>
      </c>
      <c r="P29" s="307">
        <f>+SUM(P30:P31)</f>
        <v>14941</v>
      </c>
      <c r="Q29" s="332"/>
      <c r="R29" s="331">
        <f>+SUM(R30:R31)</f>
        <v>5766</v>
      </c>
      <c r="S29" s="307">
        <f>+SUM(S30:S31)</f>
        <v>5801</v>
      </c>
      <c r="T29" s="333"/>
      <c r="U29" s="331">
        <f>+SUM(U30:U31)</f>
        <v>6297</v>
      </c>
      <c r="V29" s="307">
        <f>+SUM(V30:V31)</f>
        <v>7101</v>
      </c>
      <c r="W29" s="333"/>
      <c r="X29" s="331">
        <f>+SUM(X30:X31)</f>
        <v>1448</v>
      </c>
      <c r="Y29" s="307">
        <f>+SUM(Y30:Y31)</f>
        <v>931</v>
      </c>
      <c r="Z29" s="311"/>
      <c r="AA29" s="302">
        <f>+SUM(AA30:AA31)</f>
        <v>100827</v>
      </c>
      <c r="AB29" s="307">
        <f>+SUM(AB30:AB31)</f>
        <v>103292</v>
      </c>
      <c r="AC29" s="308"/>
    </row>
    <row r="30" spans="1:29" ht="13.5" customHeight="1" x14ac:dyDescent="0.2">
      <c r="A30" s="287"/>
      <c r="B30" s="424" t="s">
        <v>261</v>
      </c>
      <c r="C30" s="281">
        <v>491</v>
      </c>
      <c r="D30" s="279">
        <f>+'4.SZ.TÁBL. SZOCIÁLIS NORMATÍVA'!E8</f>
        <v>163</v>
      </c>
      <c r="E30" s="282"/>
      <c r="F30" s="281">
        <v>9900</v>
      </c>
      <c r="G30" s="279">
        <f>+'4.SZ.TÁBL. SZOCIÁLIS NORMATÍVA'!E4</f>
        <v>10890</v>
      </c>
      <c r="H30" s="280"/>
      <c r="I30" s="281">
        <v>13037</v>
      </c>
      <c r="J30" s="279">
        <f>+'4.SZ.TÁBL. SZOCIÁLIS NORMATÍVA'!E6+'4.SZ.TÁBL. SZOCIÁLIS NORMATÍVA'!E7</f>
        <v>26648</v>
      </c>
      <c r="K30" s="282"/>
      <c r="L30" s="281">
        <v>15000</v>
      </c>
      <c r="M30" s="279">
        <f>+'4.SZ.TÁBL. SZOCIÁLIS NORMATÍVA'!E3</f>
        <v>17000</v>
      </c>
      <c r="N30" s="283"/>
      <c r="O30" s="281">
        <v>8940</v>
      </c>
      <c r="P30" s="279">
        <f>+'4.SZ.TÁBL. SZOCIÁLIS NORMATÍVA'!E11</f>
        <v>10040</v>
      </c>
      <c r="Q30" s="282"/>
      <c r="R30" s="281">
        <v>2500</v>
      </c>
      <c r="S30" s="279">
        <f>+'4.SZ.TÁBL. SZOCIÁLIS NORMATÍVA'!E9</f>
        <v>3100</v>
      </c>
      <c r="T30" s="283"/>
      <c r="U30" s="281">
        <v>6297</v>
      </c>
      <c r="V30" s="279">
        <f>+'4.SZ.TÁBL. SZOCIÁLIS NORMATÍVA'!E10</f>
        <v>4680</v>
      </c>
      <c r="W30" s="283"/>
      <c r="X30" s="281">
        <v>443</v>
      </c>
      <c r="Y30" s="279">
        <f>+'4.SZ.TÁBL. SZOCIÁLIS NORMATÍVA'!E5</f>
        <v>388</v>
      </c>
      <c r="Z30" s="299"/>
      <c r="AA30" s="284">
        <f>+C30+F30+I30+L30+O30+R30+U30+X30</f>
        <v>56608</v>
      </c>
      <c r="AB30" s="279">
        <f>+D30+G30+J30+M30+P30+S30+V30+Y30</f>
        <v>72909</v>
      </c>
      <c r="AC30" s="285"/>
    </row>
    <row r="31" spans="1:29" ht="13.5" customHeight="1" x14ac:dyDescent="0.2">
      <c r="A31" s="288"/>
      <c r="B31" s="182" t="s">
        <v>262</v>
      </c>
      <c r="C31" s="226">
        <f>+SUM(C32:C38)</f>
        <v>1707</v>
      </c>
      <c r="D31" s="221">
        <f>+SUM(D32:D38)</f>
        <v>2274</v>
      </c>
      <c r="E31" s="227"/>
      <c r="F31" s="226">
        <f>+SUM(F32:F38)</f>
        <v>9662</v>
      </c>
      <c r="G31" s="221">
        <f>+SUM(G32:G38)</f>
        <v>11198</v>
      </c>
      <c r="H31" s="225"/>
      <c r="I31" s="226">
        <f>+SUM(I32:I38)</f>
        <v>18704</v>
      </c>
      <c r="J31" s="221">
        <f>+SUM(J32:J38)</f>
        <v>3084</v>
      </c>
      <c r="K31" s="227"/>
      <c r="L31" s="226">
        <f>+SUM(L32:L38)</f>
        <v>6019</v>
      </c>
      <c r="M31" s="221">
        <f>+SUM(M32:M38)</f>
        <v>3261</v>
      </c>
      <c r="N31" s="228"/>
      <c r="O31" s="226">
        <f>+SUM(O32:O38)</f>
        <v>3856</v>
      </c>
      <c r="P31" s="221">
        <f>+SUM(P32:P38)</f>
        <v>4901</v>
      </c>
      <c r="Q31" s="227"/>
      <c r="R31" s="226">
        <f>+SUM(R32:R38)</f>
        <v>3266</v>
      </c>
      <c r="S31" s="221">
        <f>+SUM(S32:S38)</f>
        <v>2701</v>
      </c>
      <c r="T31" s="228"/>
      <c r="U31" s="226">
        <f>+SUM(U32:U38)</f>
        <v>0</v>
      </c>
      <c r="V31" s="221">
        <f>+SUM(V32:V38)</f>
        <v>2421</v>
      </c>
      <c r="W31" s="228"/>
      <c r="X31" s="226">
        <f>+SUM(X32:X38)</f>
        <v>1005</v>
      </c>
      <c r="Y31" s="221">
        <f>+SUM(Y32:Y38)</f>
        <v>543</v>
      </c>
      <c r="Z31" s="270"/>
      <c r="AA31" s="229">
        <f>+SUM(AA32:AA38)</f>
        <v>44219</v>
      </c>
      <c r="AB31" s="221">
        <f>+SUM(AB32:AB38)</f>
        <v>30383</v>
      </c>
      <c r="AC31" s="222"/>
    </row>
    <row r="32" spans="1:29" s="296" customFormat="1" ht="13.5" customHeight="1" x14ac:dyDescent="0.2">
      <c r="A32" s="289"/>
      <c r="B32" s="422" t="s">
        <v>4</v>
      </c>
      <c r="C32" s="292"/>
      <c r="D32" s="290"/>
      <c r="E32" s="293"/>
      <c r="F32" s="292">
        <v>1424</v>
      </c>
      <c r="G32" s="221">
        <v>1671</v>
      </c>
      <c r="H32" s="291"/>
      <c r="I32" s="292">
        <v>2756</v>
      </c>
      <c r="J32" s="221">
        <v>460</v>
      </c>
      <c r="K32" s="293"/>
      <c r="L32" s="292">
        <v>887</v>
      </c>
      <c r="M32" s="221">
        <v>487</v>
      </c>
      <c r="N32" s="294"/>
      <c r="O32" s="292">
        <v>657</v>
      </c>
      <c r="P32" s="221">
        <v>845</v>
      </c>
      <c r="Q32" s="293"/>
      <c r="R32" s="292">
        <v>3266</v>
      </c>
      <c r="S32" s="290">
        <v>2701</v>
      </c>
      <c r="T32" s="294"/>
      <c r="U32" s="292"/>
      <c r="V32" s="221">
        <v>461</v>
      </c>
      <c r="W32" s="294"/>
      <c r="X32" s="292">
        <f>+'[4]3.SZ.TÁBL. SEGÍTŐ SZOLGÁLAT'!X32</f>
        <v>0</v>
      </c>
      <c r="Y32" s="290"/>
      <c r="Z32" s="300"/>
      <c r="AA32" s="236">
        <f t="shared" ref="AA32:AB38" si="1">+C32+F32+I32+L32+O32+R32+U32+X32</f>
        <v>8990</v>
      </c>
      <c r="AB32" s="221">
        <f>+D32+G32+J32+M32+P32+S32+V32+Y32</f>
        <v>6625</v>
      </c>
      <c r="AC32" s="295"/>
    </row>
    <row r="33" spans="1:29" s="296" customFormat="1" ht="13.5" customHeight="1" x14ac:dyDescent="0.2">
      <c r="A33" s="289"/>
      <c r="B33" s="422" t="s">
        <v>6</v>
      </c>
      <c r="C33" s="292">
        <f>+'[4]3.SZ.TÁBL. SEGÍTŐ SZOLGÁLAT'!$C33</f>
        <v>0</v>
      </c>
      <c r="D33" s="290"/>
      <c r="E33" s="293"/>
      <c r="F33" s="292">
        <v>648</v>
      </c>
      <c r="G33" s="221">
        <v>751</v>
      </c>
      <c r="H33" s="291"/>
      <c r="I33" s="292">
        <v>1255</v>
      </c>
      <c r="J33" s="221">
        <v>207</v>
      </c>
      <c r="K33" s="293"/>
      <c r="L33" s="292">
        <v>404</v>
      </c>
      <c r="M33" s="221">
        <v>219</v>
      </c>
      <c r="N33" s="294"/>
      <c r="O33" s="292">
        <v>299</v>
      </c>
      <c r="P33" s="221">
        <v>380</v>
      </c>
      <c r="Q33" s="293"/>
      <c r="R33" s="292">
        <f>+'[4]3.SZ.TÁBL. SEGÍTŐ SZOLGÁLAT'!R33</f>
        <v>0</v>
      </c>
      <c r="S33" s="290"/>
      <c r="T33" s="294"/>
      <c r="U33" s="292"/>
      <c r="V33" s="221">
        <v>231</v>
      </c>
      <c r="W33" s="294"/>
      <c r="X33" s="292">
        <f>+'[4]3.SZ.TÁBL. SEGÍTŐ SZOLGÁLAT'!X33</f>
        <v>0</v>
      </c>
      <c r="Y33" s="290"/>
      <c r="Z33" s="300"/>
      <c r="AA33" s="236">
        <f t="shared" si="1"/>
        <v>2606</v>
      </c>
      <c r="AB33" s="221">
        <f>+D33+G33+J33+M33+P33+S33+V33+Y33</f>
        <v>1788</v>
      </c>
      <c r="AC33" s="295"/>
    </row>
    <row r="34" spans="1:29" s="296" customFormat="1" ht="13.5" customHeight="1" x14ac:dyDescent="0.2">
      <c r="A34" s="289"/>
      <c r="B34" s="422" t="s">
        <v>7</v>
      </c>
      <c r="C34" s="292">
        <f>+'[5]3.SZ.TÁBL. SEGÍTŐ SZOLGÁLAT'!$S$34</f>
        <v>0</v>
      </c>
      <c r="D34" s="290"/>
      <c r="E34" s="293"/>
      <c r="F34" s="292">
        <v>560</v>
      </c>
      <c r="G34" s="221">
        <v>646</v>
      </c>
      <c r="H34" s="291"/>
      <c r="I34" s="292">
        <v>1084</v>
      </c>
      <c r="J34" s="221">
        <v>178</v>
      </c>
      <c r="K34" s="293"/>
      <c r="L34" s="292">
        <v>349</v>
      </c>
      <c r="M34" s="221">
        <v>188</v>
      </c>
      <c r="N34" s="294"/>
      <c r="O34" s="292">
        <v>259</v>
      </c>
      <c r="P34" s="221">
        <v>327</v>
      </c>
      <c r="Q34" s="293"/>
      <c r="R34" s="292">
        <f>+'[4]3.SZ.TÁBL. SEGÍTŐ SZOLGÁLAT'!R34</f>
        <v>0</v>
      </c>
      <c r="S34" s="290"/>
      <c r="T34" s="294"/>
      <c r="U34" s="292"/>
      <c r="V34" s="221">
        <v>0</v>
      </c>
      <c r="W34" s="294"/>
      <c r="X34" s="292">
        <f>+'[4]3.SZ.TÁBL. SEGÍTŐ SZOLGÁLAT'!X34</f>
        <v>0</v>
      </c>
      <c r="Y34" s="290"/>
      <c r="Z34" s="300"/>
      <c r="AA34" s="236">
        <f t="shared" si="1"/>
        <v>2252</v>
      </c>
      <c r="AB34" s="221">
        <f t="shared" si="1"/>
        <v>1339</v>
      </c>
      <c r="AC34" s="295"/>
    </row>
    <row r="35" spans="1:29" s="296" customFormat="1" ht="13.5" customHeight="1" x14ac:dyDescent="0.2">
      <c r="A35" s="289"/>
      <c r="B35" s="422" t="s">
        <v>8</v>
      </c>
      <c r="C35" s="292">
        <v>1707</v>
      </c>
      <c r="D35" s="290">
        <v>2274</v>
      </c>
      <c r="E35" s="293"/>
      <c r="F35" s="292">
        <v>2928</v>
      </c>
      <c r="G35" s="221">
        <v>3388</v>
      </c>
      <c r="H35" s="291"/>
      <c r="I35" s="292">
        <v>5667</v>
      </c>
      <c r="J35" s="221">
        <v>933</v>
      </c>
      <c r="K35" s="293"/>
      <c r="L35" s="292">
        <v>1824</v>
      </c>
      <c r="M35" s="221">
        <v>986</v>
      </c>
      <c r="N35" s="294"/>
      <c r="O35" s="292">
        <v>1351</v>
      </c>
      <c r="P35" s="221">
        <v>1714</v>
      </c>
      <c r="Q35" s="293"/>
      <c r="R35" s="292">
        <f>+'[4]3.SZ.TÁBL. SEGÍTŐ SZOLGÁLAT'!R35</f>
        <v>0</v>
      </c>
      <c r="S35" s="290"/>
      <c r="T35" s="294"/>
      <c r="U35" s="292"/>
      <c r="V35" s="221">
        <v>1037</v>
      </c>
      <c r="W35" s="294"/>
      <c r="X35" s="292">
        <v>1005</v>
      </c>
      <c r="Y35" s="290">
        <v>543</v>
      </c>
      <c r="Z35" s="300"/>
      <c r="AA35" s="236">
        <f t="shared" si="1"/>
        <v>14482</v>
      </c>
      <c r="AB35" s="221">
        <f>+D35+G35+J35+M35+P35+S35+V35+Y35</f>
        <v>10875</v>
      </c>
      <c r="AC35" s="295"/>
    </row>
    <row r="36" spans="1:29" s="296" customFormat="1" ht="13.5" customHeight="1" x14ac:dyDescent="0.2">
      <c r="A36" s="289"/>
      <c r="B36" s="422" t="s">
        <v>9</v>
      </c>
      <c r="C36" s="292">
        <f>+'[5]3.SZ.TÁBL. SEGÍTŐ SZOLGÁLAT'!$S$36</f>
        <v>0</v>
      </c>
      <c r="D36" s="290"/>
      <c r="E36" s="293"/>
      <c r="F36" s="292">
        <v>1726</v>
      </c>
      <c r="G36" s="221">
        <v>2010</v>
      </c>
      <c r="H36" s="291"/>
      <c r="I36" s="292">
        <v>3341</v>
      </c>
      <c r="J36" s="221">
        <v>553</v>
      </c>
      <c r="K36" s="293"/>
      <c r="L36" s="292">
        <v>1075</v>
      </c>
      <c r="M36" s="221">
        <v>585</v>
      </c>
      <c r="N36" s="294"/>
      <c r="O36" s="292">
        <v>797</v>
      </c>
      <c r="P36" s="221">
        <v>1017</v>
      </c>
      <c r="Q36" s="293"/>
      <c r="R36" s="292">
        <f>+'[4]3.SZ.TÁBL. SEGÍTŐ SZOLGÁLAT'!R36</f>
        <v>0</v>
      </c>
      <c r="S36" s="290"/>
      <c r="T36" s="294"/>
      <c r="U36" s="292"/>
      <c r="V36" s="221">
        <v>0</v>
      </c>
      <c r="W36" s="294"/>
      <c r="X36" s="292">
        <f>+'[4]3.SZ.TÁBL. SEGÍTŐ SZOLGÁLAT'!X36</f>
        <v>0</v>
      </c>
      <c r="Y36" s="290"/>
      <c r="Z36" s="300"/>
      <c r="AA36" s="236">
        <f t="shared" si="1"/>
        <v>6939</v>
      </c>
      <c r="AB36" s="221">
        <f t="shared" si="1"/>
        <v>4165</v>
      </c>
      <c r="AC36" s="295"/>
    </row>
    <row r="37" spans="1:29" s="296" customFormat="1" ht="13.5" customHeight="1" x14ac:dyDescent="0.2">
      <c r="A37" s="289"/>
      <c r="B37" s="422" t="s">
        <v>10</v>
      </c>
      <c r="C37" s="292">
        <f>+'[4]3.SZ.TÁBL. SEGÍTŐ SZOLGÁLAT'!$C37</f>
        <v>0</v>
      </c>
      <c r="D37" s="290"/>
      <c r="E37" s="293"/>
      <c r="F37" s="292">
        <v>1067</v>
      </c>
      <c r="G37" s="221">
        <v>1223</v>
      </c>
      <c r="H37" s="291"/>
      <c r="I37" s="292">
        <v>2066</v>
      </c>
      <c r="J37" s="221">
        <v>337</v>
      </c>
      <c r="K37" s="293"/>
      <c r="L37" s="292">
        <v>665</v>
      </c>
      <c r="M37" s="221">
        <v>356</v>
      </c>
      <c r="N37" s="294"/>
      <c r="O37" s="292">
        <v>493</v>
      </c>
      <c r="P37" s="221">
        <v>618</v>
      </c>
      <c r="Q37" s="293"/>
      <c r="R37" s="292">
        <f>+'[4]3.SZ.TÁBL. SEGÍTŐ SZOLGÁLAT'!R37</f>
        <v>0</v>
      </c>
      <c r="S37" s="290"/>
      <c r="T37" s="294"/>
      <c r="U37" s="292"/>
      <c r="V37" s="221">
        <v>692</v>
      </c>
      <c r="W37" s="294"/>
      <c r="X37" s="292">
        <f>+'[4]3.SZ.TÁBL. SEGÍTŐ SZOLGÁLAT'!X37</f>
        <v>0</v>
      </c>
      <c r="Y37" s="290"/>
      <c r="Z37" s="300"/>
      <c r="AA37" s="236">
        <f t="shared" si="1"/>
        <v>4291</v>
      </c>
      <c r="AB37" s="221">
        <f t="shared" si="1"/>
        <v>3226</v>
      </c>
      <c r="AC37" s="295"/>
    </row>
    <row r="38" spans="1:29" s="296" customFormat="1" ht="13.5" customHeight="1" x14ac:dyDescent="0.2">
      <c r="A38" s="612"/>
      <c r="B38" s="423" t="s">
        <v>263</v>
      </c>
      <c r="C38" s="292">
        <f>+'[4]3.SZ.TÁBL. SEGÍTŐ SZOLGÁLAT'!$C38</f>
        <v>0</v>
      </c>
      <c r="D38" s="303"/>
      <c r="E38" s="614"/>
      <c r="F38" s="292">
        <v>1309</v>
      </c>
      <c r="G38" s="273">
        <v>1509</v>
      </c>
      <c r="H38" s="305"/>
      <c r="I38" s="292">
        <v>2535</v>
      </c>
      <c r="J38" s="273">
        <v>416</v>
      </c>
      <c r="K38" s="614"/>
      <c r="L38" s="292">
        <v>815</v>
      </c>
      <c r="M38" s="273">
        <v>440</v>
      </c>
      <c r="N38" s="615"/>
      <c r="O38" s="292">
        <f>+'[4]3.SZ.TÁBL. SEGÍTŐ SZOLGÁLAT'!O38</f>
        <v>0</v>
      </c>
      <c r="P38" s="290"/>
      <c r="Q38" s="614"/>
      <c r="R38" s="292">
        <f>+'[4]3.SZ.TÁBL. SEGÍTŐ SZOLGÁLAT'!R38</f>
        <v>0</v>
      </c>
      <c r="S38" s="303"/>
      <c r="T38" s="615"/>
      <c r="U38" s="613"/>
      <c r="V38" s="303"/>
      <c r="W38" s="615"/>
      <c r="X38" s="292">
        <f>+'[4]3.SZ.TÁBL. SEGÍTŐ SZOLGÁLAT'!X38</f>
        <v>0</v>
      </c>
      <c r="Y38" s="303"/>
      <c r="Z38" s="306"/>
      <c r="AA38" s="259">
        <f t="shared" si="1"/>
        <v>4659</v>
      </c>
      <c r="AB38" s="244">
        <f t="shared" si="1"/>
        <v>2365</v>
      </c>
      <c r="AC38" s="304"/>
    </row>
    <row r="39" spans="1:29" s="334" customFormat="1" ht="13.5" customHeight="1" thickBot="1" x14ac:dyDescent="0.25">
      <c r="A39" s="298" t="s">
        <v>142</v>
      </c>
      <c r="B39" s="286" t="s">
        <v>101</v>
      </c>
      <c r="C39" s="349">
        <f>SUM(C28:C29)</f>
        <v>2198</v>
      </c>
      <c r="D39" s="349">
        <f>SUM(D28:D29)</f>
        <v>2437</v>
      </c>
      <c r="E39" s="616"/>
      <c r="F39" s="349">
        <f>SUM(F28:F29)</f>
        <v>19562</v>
      </c>
      <c r="G39" s="313">
        <f>SUM(G28:G29)</f>
        <v>22088</v>
      </c>
      <c r="H39" s="315"/>
      <c r="I39" s="349">
        <f>SUM(I28:I29)</f>
        <v>31741</v>
      </c>
      <c r="J39" s="313">
        <f>SUM(J28:J29)</f>
        <v>29732</v>
      </c>
      <c r="K39" s="616"/>
      <c r="L39" s="349">
        <f>SUM(L28:L29)</f>
        <v>21019</v>
      </c>
      <c r="M39" s="313">
        <f>SUM(M28:M29)</f>
        <v>20261</v>
      </c>
      <c r="N39" s="617"/>
      <c r="O39" s="349">
        <f>SUM(O28:O29)</f>
        <v>12796</v>
      </c>
      <c r="P39" s="313">
        <f>SUM(P28:P29)</f>
        <v>14941</v>
      </c>
      <c r="Q39" s="616"/>
      <c r="R39" s="349">
        <f>SUM(R28:R29)</f>
        <v>5766</v>
      </c>
      <c r="S39" s="313">
        <f>SUM(S28:S29)</f>
        <v>5801</v>
      </c>
      <c r="T39" s="617"/>
      <c r="U39" s="349">
        <f>SUM(U28:U29)</f>
        <v>6297</v>
      </c>
      <c r="V39" s="313">
        <f>SUM(V28:V29)</f>
        <v>7101</v>
      </c>
      <c r="W39" s="617"/>
      <c r="X39" s="349">
        <f>SUM(X28:X29)</f>
        <v>1448</v>
      </c>
      <c r="Y39" s="313">
        <f>SUM(Y28:Y29)</f>
        <v>931</v>
      </c>
      <c r="Z39" s="316"/>
      <c r="AA39" s="312">
        <f>SUM(AA28:AA29)</f>
        <v>100827</v>
      </c>
      <c r="AB39" s="313">
        <f>SUM(AB28:AB29)</f>
        <v>103292</v>
      </c>
      <c r="AC39" s="314"/>
    </row>
    <row r="40" spans="1:29" s="334" customFormat="1" ht="13.5" customHeight="1" thickBot="1" x14ac:dyDescent="0.25">
      <c r="A40" s="714" t="s">
        <v>0</v>
      </c>
      <c r="B40" s="715"/>
      <c r="C40" s="338">
        <f>+C27+C39</f>
        <v>2398</v>
      </c>
      <c r="D40" s="320">
        <f>+D27+D39</f>
        <v>2447</v>
      </c>
      <c r="E40" s="339"/>
      <c r="F40" s="338">
        <f>+F27+F39</f>
        <v>19562</v>
      </c>
      <c r="G40" s="318">
        <f>+G27+G39</f>
        <v>22088</v>
      </c>
      <c r="H40" s="321"/>
      <c r="I40" s="338">
        <f>+I27+I39</f>
        <v>33813</v>
      </c>
      <c r="J40" s="318">
        <f>+J27+J39</f>
        <v>32932</v>
      </c>
      <c r="K40" s="339"/>
      <c r="L40" s="338">
        <f>+L27+L39</f>
        <v>21019</v>
      </c>
      <c r="M40" s="318">
        <f>+M27+M39</f>
        <v>20261</v>
      </c>
      <c r="N40" s="340"/>
      <c r="O40" s="338">
        <f>+O27+O39</f>
        <v>14416</v>
      </c>
      <c r="P40" s="318">
        <f>+P27+P39</f>
        <v>16241</v>
      </c>
      <c r="Q40" s="339"/>
      <c r="R40" s="338">
        <f>+R27+R39</f>
        <v>6266</v>
      </c>
      <c r="S40" s="318">
        <f>+S27+S39</f>
        <v>6301</v>
      </c>
      <c r="T40" s="340"/>
      <c r="U40" s="338">
        <f>+U27+U39</f>
        <v>11640</v>
      </c>
      <c r="V40" s="318">
        <f>+V27+V39</f>
        <v>12101</v>
      </c>
      <c r="W40" s="340"/>
      <c r="X40" s="338">
        <f>+X27+X39</f>
        <v>1948</v>
      </c>
      <c r="Y40" s="318">
        <f>+Y27+Y39</f>
        <v>1431</v>
      </c>
      <c r="Z40" s="322"/>
      <c r="AA40" s="317">
        <f>+AA27+AA39</f>
        <v>111062</v>
      </c>
      <c r="AB40" s="318">
        <f>+AB27+AB39</f>
        <v>113802</v>
      </c>
      <c r="AC40" s="319"/>
    </row>
    <row r="41" spans="1:29" ht="13.5" customHeight="1" x14ac:dyDescent="0.2">
      <c r="A41" s="213" t="s">
        <v>160</v>
      </c>
      <c r="B41" s="262" t="s">
        <v>161</v>
      </c>
      <c r="C41" s="233">
        <v>1016</v>
      </c>
      <c r="D41" s="231">
        <f>+[6]Idősek!$E$9</f>
        <v>1073</v>
      </c>
      <c r="E41" s="234"/>
      <c r="F41" s="341">
        <v>11103</v>
      </c>
      <c r="G41" s="231">
        <f>+'[6]Cs-Gy. Központ'!$E$12</f>
        <v>12709</v>
      </c>
      <c r="H41" s="232"/>
      <c r="I41" s="341">
        <v>23326</v>
      </c>
      <c r="J41" s="231">
        <f>+'[6]Házi sg'!$E$26</f>
        <v>22880</v>
      </c>
      <c r="K41" s="234"/>
      <c r="L41" s="341">
        <v>12832</v>
      </c>
      <c r="M41" s="231">
        <f>+'[6]Cs-Gy. Szolgálat'!$E$12</f>
        <v>12435</v>
      </c>
      <c r="N41" s="235"/>
      <c r="O41" s="341">
        <v>7594</v>
      </c>
      <c r="P41" s="231">
        <f>+[6]Támogató!$E$11</f>
        <v>8112</v>
      </c>
      <c r="Q41" s="234"/>
      <c r="R41" s="341">
        <v>2143</v>
      </c>
      <c r="S41" s="231">
        <f>+[6]Tanyagond!$E$10</f>
        <v>2387</v>
      </c>
      <c r="T41" s="235"/>
      <c r="U41" s="341">
        <v>8068</v>
      </c>
      <c r="V41" s="231">
        <f>+[6]Bölcsőde!$E$10</f>
        <v>8586</v>
      </c>
      <c r="W41" s="235"/>
      <c r="X41" s="341">
        <f>+'[7]Segítő Szolgálat'!$I17</f>
        <v>0</v>
      </c>
      <c r="Y41" s="231"/>
      <c r="Z41" s="269"/>
      <c r="AA41" s="236">
        <f t="shared" ref="AA41:AB54" si="2">+C41+F41+I41+L41+O41+R41+U41+X41</f>
        <v>66082</v>
      </c>
      <c r="AB41" s="231">
        <f>+D41+G41+J41+M41+P41+S41+V41+Y41</f>
        <v>68182</v>
      </c>
      <c r="AC41" s="237"/>
    </row>
    <row r="42" spans="1:29" ht="13.5" customHeight="1" x14ac:dyDescent="0.2">
      <c r="A42" s="214" t="s">
        <v>162</v>
      </c>
      <c r="B42" s="223" t="s">
        <v>163</v>
      </c>
      <c r="C42" s="233">
        <v>0</v>
      </c>
      <c r="D42" s="221"/>
      <c r="E42" s="227"/>
      <c r="F42" s="233">
        <f>+'[7]Segítő Szolgálat'!$C18</f>
        <v>0</v>
      </c>
      <c r="G42" s="221"/>
      <c r="H42" s="225"/>
      <c r="I42" s="233">
        <f>+'[7]Segítő Szolgálat'!$D18</f>
        <v>0</v>
      </c>
      <c r="J42" s="221"/>
      <c r="K42" s="227"/>
      <c r="L42" s="233">
        <f>+'[7]Segítő Szolgálat'!$E18</f>
        <v>0</v>
      </c>
      <c r="M42" s="221"/>
      <c r="N42" s="228"/>
      <c r="O42" s="233">
        <f>+'[7]Segítő Szolgálat'!$F18</f>
        <v>0</v>
      </c>
      <c r="P42" s="221"/>
      <c r="Q42" s="227"/>
      <c r="R42" s="233">
        <f>+'[7]Segítő Szolgálat'!$G18</f>
        <v>0</v>
      </c>
      <c r="S42" s="221"/>
      <c r="T42" s="228"/>
      <c r="U42" s="233">
        <f>+'[7]Segítő Szolgálat'!$H18</f>
        <v>0</v>
      </c>
      <c r="V42" s="221"/>
      <c r="W42" s="228"/>
      <c r="X42" s="233">
        <f>+'[7]Segítő Szolgálat'!$I18</f>
        <v>0</v>
      </c>
      <c r="Y42" s="221"/>
      <c r="Z42" s="270"/>
      <c r="AA42" s="236">
        <f t="shared" si="2"/>
        <v>0</v>
      </c>
      <c r="AB42" s="231">
        <f t="shared" si="2"/>
        <v>0</v>
      </c>
      <c r="AC42" s="222"/>
    </row>
    <row r="43" spans="1:29" ht="13.5" customHeight="1" x14ac:dyDescent="0.2">
      <c r="A43" s="214" t="s">
        <v>164</v>
      </c>
      <c r="B43" s="223" t="s">
        <v>165</v>
      </c>
      <c r="C43" s="233">
        <v>0</v>
      </c>
      <c r="D43" s="221"/>
      <c r="E43" s="227"/>
      <c r="F43" s="233">
        <f>+'[7]Segítő Szolgálat'!$C19</f>
        <v>0</v>
      </c>
      <c r="G43" s="221"/>
      <c r="H43" s="225"/>
      <c r="I43" s="233">
        <f>+'[7]Segítő Szolgálat'!$D19</f>
        <v>0</v>
      </c>
      <c r="J43" s="221"/>
      <c r="K43" s="227"/>
      <c r="L43" s="233">
        <f>+'[7]Segítő Szolgálat'!$E19</f>
        <v>0</v>
      </c>
      <c r="M43" s="221"/>
      <c r="N43" s="228"/>
      <c r="O43" s="233">
        <f>+'[7]Segítő Szolgálat'!$F19</f>
        <v>0</v>
      </c>
      <c r="P43" s="221"/>
      <c r="Q43" s="227"/>
      <c r="R43" s="233">
        <f>+'[7]Segítő Szolgálat'!$G19</f>
        <v>0</v>
      </c>
      <c r="S43" s="221"/>
      <c r="T43" s="228"/>
      <c r="U43" s="233">
        <f>+'[7]Segítő Szolgálat'!$H19</f>
        <v>0</v>
      </c>
      <c r="V43" s="221"/>
      <c r="W43" s="228"/>
      <c r="X43" s="233">
        <f>+'[7]Segítő Szolgálat'!$I19</f>
        <v>0</v>
      </c>
      <c r="Y43" s="221"/>
      <c r="Z43" s="270"/>
      <c r="AA43" s="236">
        <f t="shared" si="2"/>
        <v>0</v>
      </c>
      <c r="AB43" s="231">
        <f t="shared" si="2"/>
        <v>0</v>
      </c>
      <c r="AC43" s="222"/>
    </row>
    <row r="44" spans="1:29" ht="13.5" customHeight="1" x14ac:dyDescent="0.2">
      <c r="A44" s="214" t="s">
        <v>166</v>
      </c>
      <c r="B44" s="223" t="s">
        <v>167</v>
      </c>
      <c r="C44" s="233">
        <v>0</v>
      </c>
      <c r="D44" s="221"/>
      <c r="E44" s="227"/>
      <c r="F44" s="233">
        <v>663</v>
      </c>
      <c r="G44" s="221">
        <f>+'[6]Cs-Gy. Központ'!$H$12</f>
        <v>700</v>
      </c>
      <c r="H44" s="225"/>
      <c r="I44" s="233">
        <v>100</v>
      </c>
      <c r="J44" s="221">
        <f>+'[6]Házi sg'!$H$26</f>
        <v>132</v>
      </c>
      <c r="K44" s="227"/>
      <c r="L44" s="233">
        <f>+'[7]Segítő Szolgálat'!$E20</f>
        <v>0</v>
      </c>
      <c r="M44" s="221"/>
      <c r="N44" s="228"/>
      <c r="O44" s="233">
        <v>100</v>
      </c>
      <c r="P44" s="221">
        <f>+[6]Támogató!$H$11</f>
        <v>100</v>
      </c>
      <c r="Q44" s="227"/>
      <c r="R44" s="233">
        <f>+'[7]Segítő Szolgálat'!$G20</f>
        <v>0</v>
      </c>
      <c r="S44" s="221"/>
      <c r="T44" s="228"/>
      <c r="U44" s="233">
        <v>40</v>
      </c>
      <c r="V44" s="221"/>
      <c r="W44" s="228"/>
      <c r="X44" s="233">
        <f>+'[7]Segítő Szolgálat'!$I20</f>
        <v>0</v>
      </c>
      <c r="Y44" s="221"/>
      <c r="Z44" s="270"/>
      <c r="AA44" s="236">
        <f t="shared" si="2"/>
        <v>903</v>
      </c>
      <c r="AB44" s="231">
        <f t="shared" si="2"/>
        <v>932</v>
      </c>
      <c r="AC44" s="222"/>
    </row>
    <row r="45" spans="1:29" ht="13.5" customHeight="1" x14ac:dyDescent="0.2">
      <c r="A45" s="214" t="s">
        <v>168</v>
      </c>
      <c r="B45" s="223" t="s">
        <v>169</v>
      </c>
      <c r="C45" s="233">
        <v>0</v>
      </c>
      <c r="D45" s="221"/>
      <c r="E45" s="227"/>
      <c r="F45" s="233">
        <f>+'[7]Segítő Szolgálat'!$C21</f>
        <v>0</v>
      </c>
      <c r="G45" s="221"/>
      <c r="H45" s="225"/>
      <c r="I45" s="233">
        <f>+'[7]Segítő Szolgálat'!$D21</f>
        <v>0</v>
      </c>
      <c r="J45" s="221"/>
      <c r="K45" s="227"/>
      <c r="L45" s="233">
        <f>+'[7]Segítő Szolgálat'!$E21</f>
        <v>0</v>
      </c>
      <c r="M45" s="221"/>
      <c r="N45" s="228"/>
      <c r="O45" s="233">
        <f>+'[7]Segítő Szolgálat'!$F21</f>
        <v>0</v>
      </c>
      <c r="P45" s="221"/>
      <c r="Q45" s="227"/>
      <c r="R45" s="233">
        <f>+'[7]Segítő Szolgálat'!$G21</f>
        <v>0</v>
      </c>
      <c r="S45" s="221"/>
      <c r="T45" s="228"/>
      <c r="U45" s="233">
        <f>+'[7]Segítő Szolgálat'!$H21</f>
        <v>0</v>
      </c>
      <c r="V45" s="221"/>
      <c r="W45" s="228"/>
      <c r="X45" s="233">
        <f>+'[7]Segítő Szolgálat'!$I21</f>
        <v>0</v>
      </c>
      <c r="Y45" s="221"/>
      <c r="Z45" s="270"/>
      <c r="AA45" s="236">
        <f t="shared" si="2"/>
        <v>0</v>
      </c>
      <c r="AB45" s="231">
        <f t="shared" si="2"/>
        <v>0</v>
      </c>
      <c r="AC45" s="222"/>
    </row>
    <row r="46" spans="1:29" ht="13.5" customHeight="1" x14ac:dyDescent="0.2">
      <c r="A46" s="214" t="s">
        <v>170</v>
      </c>
      <c r="B46" s="223" t="s">
        <v>1</v>
      </c>
      <c r="C46" s="233">
        <v>0</v>
      </c>
      <c r="D46" s="221"/>
      <c r="E46" s="227"/>
      <c r="F46" s="233">
        <f>+'[7]Segítő Szolgálat'!$C22</f>
        <v>0</v>
      </c>
      <c r="G46" s="221"/>
      <c r="H46" s="225"/>
      <c r="I46" s="233">
        <f>+'[7]Segítő Szolgálat'!$D22</f>
        <v>0</v>
      </c>
      <c r="J46" s="221"/>
      <c r="K46" s="227"/>
      <c r="L46" s="233">
        <v>313</v>
      </c>
      <c r="M46" s="221"/>
      <c r="N46" s="228"/>
      <c r="O46" s="233">
        <f>+'[7]Segítő Szolgálat'!$F22</f>
        <v>0</v>
      </c>
      <c r="P46" s="221"/>
      <c r="Q46" s="227"/>
      <c r="R46" s="233">
        <f>+'[7]Segítő Szolgálat'!$G22</f>
        <v>0</v>
      </c>
      <c r="S46" s="221"/>
      <c r="T46" s="228"/>
      <c r="U46" s="233">
        <v>313</v>
      </c>
      <c r="V46" s="221"/>
      <c r="W46" s="228"/>
      <c r="X46" s="233">
        <f>+'[7]Segítő Szolgálat'!$I22</f>
        <v>0</v>
      </c>
      <c r="Y46" s="221"/>
      <c r="Z46" s="270"/>
      <c r="AA46" s="236">
        <f t="shared" si="2"/>
        <v>626</v>
      </c>
      <c r="AB46" s="231">
        <f t="shared" si="2"/>
        <v>0</v>
      </c>
      <c r="AC46" s="222"/>
    </row>
    <row r="47" spans="1:29" ht="13.5" customHeight="1" x14ac:dyDescent="0.2">
      <c r="A47" s="214" t="s">
        <v>171</v>
      </c>
      <c r="B47" s="223" t="s">
        <v>172</v>
      </c>
      <c r="C47" s="233">
        <v>35</v>
      </c>
      <c r="D47" s="221">
        <f>+[6]Idősek!$K$9</f>
        <v>30</v>
      </c>
      <c r="E47" s="227"/>
      <c r="F47" s="233">
        <v>240</v>
      </c>
      <c r="G47" s="221">
        <f>+'[6]Cs-Gy. Központ'!$K$12</f>
        <v>270</v>
      </c>
      <c r="H47" s="225"/>
      <c r="I47" s="233">
        <v>720</v>
      </c>
      <c r="J47" s="221">
        <f>+'[6]Házi sg'!$K$26</f>
        <v>660</v>
      </c>
      <c r="K47" s="227"/>
      <c r="L47" s="233">
        <v>330</v>
      </c>
      <c r="M47" s="221">
        <f>+'[6]Cs-Gy. Szolgálat'!$K$12</f>
        <v>300</v>
      </c>
      <c r="N47" s="228"/>
      <c r="O47" s="233">
        <v>210</v>
      </c>
      <c r="P47" s="221">
        <f>+[6]Támogató!$K$11</f>
        <v>240</v>
      </c>
      <c r="Q47" s="227"/>
      <c r="R47" s="233">
        <v>60</v>
      </c>
      <c r="S47" s="221">
        <f>+[6]Tanyagond!$K$10</f>
        <v>60</v>
      </c>
      <c r="T47" s="228"/>
      <c r="U47" s="233">
        <v>240</v>
      </c>
      <c r="V47" s="221">
        <f>+[6]Bölcsőde!$K$10</f>
        <v>240</v>
      </c>
      <c r="W47" s="228"/>
      <c r="X47" s="233">
        <f>+'[7]Segítő Szolgálat'!$I23</f>
        <v>0</v>
      </c>
      <c r="Y47" s="221"/>
      <c r="Z47" s="270"/>
      <c r="AA47" s="236">
        <f t="shared" si="2"/>
        <v>1835</v>
      </c>
      <c r="AB47" s="231">
        <f t="shared" si="2"/>
        <v>1800</v>
      </c>
      <c r="AC47" s="222"/>
    </row>
    <row r="48" spans="1:29" ht="13.5" customHeight="1" x14ac:dyDescent="0.2">
      <c r="A48" s="214" t="s">
        <v>173</v>
      </c>
      <c r="B48" s="223" t="s">
        <v>174</v>
      </c>
      <c r="C48" s="233">
        <v>0</v>
      </c>
      <c r="D48" s="221"/>
      <c r="E48" s="227"/>
      <c r="F48" s="233">
        <f>+'[7]Segítő Szolgálat'!$C24</f>
        <v>0</v>
      </c>
      <c r="G48" s="221"/>
      <c r="H48" s="225"/>
      <c r="I48" s="233">
        <f>+'[7]Segítő Szolgálat'!$D24</f>
        <v>0</v>
      </c>
      <c r="J48" s="221"/>
      <c r="K48" s="227"/>
      <c r="L48" s="233">
        <f>+'[7]Segítő Szolgálat'!$E24</f>
        <v>0</v>
      </c>
      <c r="M48" s="221"/>
      <c r="N48" s="228"/>
      <c r="O48" s="233">
        <f>+'[7]Segítő Szolgálat'!$F24</f>
        <v>0</v>
      </c>
      <c r="P48" s="221"/>
      <c r="Q48" s="227"/>
      <c r="R48" s="233">
        <f>+'[7]Segítő Szolgálat'!$G24</f>
        <v>0</v>
      </c>
      <c r="S48" s="221"/>
      <c r="T48" s="228"/>
      <c r="U48" s="233">
        <f>+'[7]Segítő Szolgálat'!$H24</f>
        <v>0</v>
      </c>
      <c r="V48" s="221"/>
      <c r="W48" s="228"/>
      <c r="X48" s="233">
        <f>+'[7]Segítő Szolgálat'!$I24</f>
        <v>0</v>
      </c>
      <c r="Y48" s="221"/>
      <c r="Z48" s="270"/>
      <c r="AA48" s="236">
        <f t="shared" si="2"/>
        <v>0</v>
      </c>
      <c r="AB48" s="231">
        <f t="shared" si="2"/>
        <v>0</v>
      </c>
      <c r="AC48" s="222"/>
    </row>
    <row r="49" spans="1:29" ht="13.5" customHeight="1" x14ac:dyDescent="0.2">
      <c r="A49" s="214" t="s">
        <v>175</v>
      </c>
      <c r="B49" s="223" t="s">
        <v>2</v>
      </c>
      <c r="C49" s="233">
        <v>30</v>
      </c>
      <c r="D49" s="221"/>
      <c r="E49" s="227"/>
      <c r="F49" s="233">
        <v>98</v>
      </c>
      <c r="G49" s="221"/>
      <c r="H49" s="225"/>
      <c r="I49" s="233">
        <v>60</v>
      </c>
      <c r="J49" s="221"/>
      <c r="K49" s="227"/>
      <c r="L49" s="233">
        <v>168</v>
      </c>
      <c r="M49" s="221">
        <f>+'[6]Cs-Gy. Szolgálat'!$M$12</f>
        <v>155</v>
      </c>
      <c r="N49" s="228"/>
      <c r="O49" s="233">
        <v>243</v>
      </c>
      <c r="P49" s="221">
        <f>+[6]Támogató!$M$11</f>
        <v>225</v>
      </c>
      <c r="Q49" s="227"/>
      <c r="R49" s="233">
        <f>+'[7]Segítő Szolgálat'!$G25</f>
        <v>0</v>
      </c>
      <c r="S49" s="221"/>
      <c r="T49" s="228"/>
      <c r="U49" s="233">
        <v>12</v>
      </c>
      <c r="V49" s="221">
        <f>+[6]Bölcsőde!$M$10</f>
        <v>50</v>
      </c>
      <c r="W49" s="228"/>
      <c r="X49" s="233">
        <f>+'[7]Segítő Szolgálat'!$I25</f>
        <v>0</v>
      </c>
      <c r="Y49" s="221"/>
      <c r="Z49" s="270"/>
      <c r="AA49" s="236">
        <f t="shared" si="2"/>
        <v>611</v>
      </c>
      <c r="AB49" s="231">
        <f t="shared" si="2"/>
        <v>430</v>
      </c>
      <c r="AC49" s="222"/>
    </row>
    <row r="50" spans="1:29" ht="13.5" customHeight="1" x14ac:dyDescent="0.2">
      <c r="A50" s="214" t="s">
        <v>176</v>
      </c>
      <c r="B50" s="223" t="s">
        <v>177</v>
      </c>
      <c r="C50" s="233">
        <f>+'[7]Segítő Szolgálat'!$B26</f>
        <v>0</v>
      </c>
      <c r="D50" s="221"/>
      <c r="E50" s="227"/>
      <c r="F50" s="233">
        <f>+'[7]Segítő Szolgálat'!$C26</f>
        <v>0</v>
      </c>
      <c r="G50" s="221"/>
      <c r="H50" s="225"/>
      <c r="I50" s="233">
        <f>+'[7]Segítő Szolgálat'!$D26</f>
        <v>0</v>
      </c>
      <c r="J50" s="221"/>
      <c r="K50" s="227"/>
      <c r="L50" s="233">
        <f>+'[7]Segítő Szolgálat'!$E26</f>
        <v>0</v>
      </c>
      <c r="M50" s="221"/>
      <c r="N50" s="228"/>
      <c r="O50" s="233">
        <f>+'[7]Segítő Szolgálat'!$F26</f>
        <v>0</v>
      </c>
      <c r="P50" s="221"/>
      <c r="Q50" s="227"/>
      <c r="R50" s="233">
        <f>+'[7]Segítő Szolgálat'!$G26</f>
        <v>0</v>
      </c>
      <c r="S50" s="221"/>
      <c r="T50" s="228"/>
      <c r="U50" s="233">
        <f>+'[7]Segítő Szolgálat'!$H26</f>
        <v>0</v>
      </c>
      <c r="V50" s="221"/>
      <c r="W50" s="228"/>
      <c r="X50" s="233">
        <f>+'[7]Segítő Szolgálat'!$I26</f>
        <v>0</v>
      </c>
      <c r="Y50" s="221"/>
      <c r="Z50" s="270"/>
      <c r="AA50" s="236">
        <f t="shared" si="2"/>
        <v>0</v>
      </c>
      <c r="AB50" s="231">
        <f t="shared" si="2"/>
        <v>0</v>
      </c>
      <c r="AC50" s="222"/>
    </row>
    <row r="51" spans="1:29" ht="13.5" customHeight="1" x14ac:dyDescent="0.2">
      <c r="A51" s="214" t="s">
        <v>178</v>
      </c>
      <c r="B51" s="223" t="s">
        <v>179</v>
      </c>
      <c r="C51" s="233">
        <f>+'[7]Segítő Szolgálat'!$B27</f>
        <v>0</v>
      </c>
      <c r="D51" s="221"/>
      <c r="E51" s="227"/>
      <c r="F51" s="233">
        <f>+'[7]Segítő Szolgálat'!$C27</f>
        <v>0</v>
      </c>
      <c r="G51" s="221"/>
      <c r="H51" s="225"/>
      <c r="I51" s="233">
        <f>+'[7]Segítő Szolgálat'!$D27</f>
        <v>0</v>
      </c>
      <c r="J51" s="221"/>
      <c r="K51" s="227"/>
      <c r="L51" s="233">
        <f>+'[7]Segítő Szolgálat'!$E27</f>
        <v>0</v>
      </c>
      <c r="M51" s="221"/>
      <c r="N51" s="228"/>
      <c r="O51" s="233">
        <f>+'[7]Segítő Szolgálat'!$F27</f>
        <v>0</v>
      </c>
      <c r="P51" s="221"/>
      <c r="Q51" s="227"/>
      <c r="R51" s="233">
        <f>+'[7]Segítő Szolgálat'!$G27</f>
        <v>0</v>
      </c>
      <c r="S51" s="221"/>
      <c r="T51" s="228"/>
      <c r="U51" s="233">
        <f>+'[7]Segítő Szolgálat'!$H27</f>
        <v>0</v>
      </c>
      <c r="V51" s="221"/>
      <c r="W51" s="228"/>
      <c r="X51" s="233">
        <f>+'[7]Segítő Szolgálat'!$I27</f>
        <v>0</v>
      </c>
      <c r="Y51" s="221"/>
      <c r="Z51" s="270"/>
      <c r="AA51" s="236">
        <f t="shared" si="2"/>
        <v>0</v>
      </c>
      <c r="AB51" s="231">
        <f t="shared" si="2"/>
        <v>0</v>
      </c>
      <c r="AC51" s="222"/>
    </row>
    <row r="52" spans="1:29" ht="13.5" customHeight="1" x14ac:dyDescent="0.2">
      <c r="A52" s="214" t="s">
        <v>180</v>
      </c>
      <c r="B52" s="223" t="s">
        <v>181</v>
      </c>
      <c r="C52" s="233">
        <f>+'[7]Segítő Szolgálat'!$B28</f>
        <v>0</v>
      </c>
      <c r="D52" s="221"/>
      <c r="E52" s="227"/>
      <c r="F52" s="233">
        <f>+'[7]Segítő Szolgálat'!$C28</f>
        <v>0</v>
      </c>
      <c r="G52" s="221"/>
      <c r="H52" s="225"/>
      <c r="I52" s="233">
        <f>+'[7]Segítő Szolgálat'!$D28</f>
        <v>0</v>
      </c>
      <c r="J52" s="221"/>
      <c r="K52" s="227"/>
      <c r="L52" s="233">
        <f>+'[7]Segítő Szolgálat'!$E28</f>
        <v>0</v>
      </c>
      <c r="M52" s="221"/>
      <c r="N52" s="228"/>
      <c r="O52" s="233">
        <f>+'[7]Segítő Szolgálat'!$F28</f>
        <v>0</v>
      </c>
      <c r="P52" s="221"/>
      <c r="Q52" s="227"/>
      <c r="R52" s="233">
        <f>+'[7]Segítő Szolgálat'!$G28</f>
        <v>0</v>
      </c>
      <c r="S52" s="221"/>
      <c r="T52" s="228"/>
      <c r="U52" s="233">
        <f>+'[7]Segítő Szolgálat'!$H28</f>
        <v>0</v>
      </c>
      <c r="V52" s="221"/>
      <c r="W52" s="228"/>
      <c r="X52" s="233">
        <f>+'[7]Segítő Szolgálat'!$I28</f>
        <v>0</v>
      </c>
      <c r="Y52" s="221"/>
      <c r="Z52" s="270"/>
      <c r="AA52" s="236">
        <f t="shared" si="2"/>
        <v>0</v>
      </c>
      <c r="AB52" s="231">
        <f t="shared" si="2"/>
        <v>0</v>
      </c>
      <c r="AC52" s="222"/>
    </row>
    <row r="53" spans="1:29" ht="13.5" customHeight="1" x14ac:dyDescent="0.2">
      <c r="A53" s="214" t="s">
        <v>182</v>
      </c>
      <c r="B53" s="223" t="s">
        <v>183</v>
      </c>
      <c r="C53" s="233">
        <f>+'[7]Segítő Szolgálat'!$B29</f>
        <v>0</v>
      </c>
      <c r="D53" s="221"/>
      <c r="E53" s="227"/>
      <c r="F53" s="233">
        <f>+'[7]Segítő Szolgálat'!$C29</f>
        <v>0</v>
      </c>
      <c r="G53" s="221"/>
      <c r="H53" s="225"/>
      <c r="I53" s="233">
        <f>+'[7]Segítő Szolgálat'!$D29</f>
        <v>0</v>
      </c>
      <c r="J53" s="221"/>
      <c r="K53" s="227"/>
      <c r="L53" s="233">
        <f>+'[7]Segítő Szolgálat'!$E29</f>
        <v>0</v>
      </c>
      <c r="M53" s="221"/>
      <c r="N53" s="228"/>
      <c r="O53" s="233">
        <f>+'[7]Segítő Szolgálat'!$F29</f>
        <v>0</v>
      </c>
      <c r="P53" s="221"/>
      <c r="Q53" s="227"/>
      <c r="R53" s="233">
        <f>+'[7]Segítő Szolgálat'!$G29</f>
        <v>0</v>
      </c>
      <c r="S53" s="221"/>
      <c r="T53" s="228"/>
      <c r="U53" s="233">
        <f>+'[7]Segítő Szolgálat'!$H29</f>
        <v>0</v>
      </c>
      <c r="V53" s="221"/>
      <c r="W53" s="228"/>
      <c r="X53" s="233">
        <f>+'[7]Segítő Szolgálat'!$I29</f>
        <v>0</v>
      </c>
      <c r="Y53" s="221"/>
      <c r="Z53" s="270"/>
      <c r="AA53" s="236">
        <f t="shared" si="2"/>
        <v>0</v>
      </c>
      <c r="AB53" s="231">
        <f t="shared" si="2"/>
        <v>0</v>
      </c>
      <c r="AC53" s="222"/>
    </row>
    <row r="54" spans="1:29" ht="13.5" customHeight="1" x14ac:dyDescent="0.2">
      <c r="A54" s="215" t="s">
        <v>182</v>
      </c>
      <c r="B54" s="263" t="s">
        <v>184</v>
      </c>
      <c r="C54" s="233">
        <f>+'[7]Segítő Szolgálat'!$B30</f>
        <v>0</v>
      </c>
      <c r="D54" s="244"/>
      <c r="E54" s="247"/>
      <c r="F54" s="233">
        <f>+'[7]Segítő Szolgálat'!$C30</f>
        <v>0</v>
      </c>
      <c r="G54" s="244"/>
      <c r="H54" s="245"/>
      <c r="I54" s="233">
        <f>+'[7]Segítő Szolgálat'!$D30</f>
        <v>0</v>
      </c>
      <c r="J54" s="244"/>
      <c r="K54" s="247"/>
      <c r="L54" s="233">
        <f>+'[7]Segítő Szolgálat'!$E30</f>
        <v>0</v>
      </c>
      <c r="M54" s="244"/>
      <c r="N54" s="248"/>
      <c r="O54" s="233">
        <f>+'[7]Segítő Szolgálat'!$F30</f>
        <v>0</v>
      </c>
      <c r="P54" s="244"/>
      <c r="Q54" s="247"/>
      <c r="R54" s="233">
        <f>+'[7]Segítő Szolgálat'!$G30</f>
        <v>0</v>
      </c>
      <c r="S54" s="244"/>
      <c r="T54" s="248"/>
      <c r="U54" s="233">
        <f>+'[7]Segítő Szolgálat'!$H30</f>
        <v>0</v>
      </c>
      <c r="V54" s="244"/>
      <c r="W54" s="248"/>
      <c r="X54" s="233">
        <f>+'[7]Segítő Szolgálat'!$I30</f>
        <v>0</v>
      </c>
      <c r="Y54" s="244"/>
      <c r="Z54" s="271"/>
      <c r="AA54" s="236">
        <f t="shared" si="2"/>
        <v>0</v>
      </c>
      <c r="AB54" s="231">
        <f t="shared" si="2"/>
        <v>0</v>
      </c>
      <c r="AC54" s="250"/>
    </row>
    <row r="55" spans="1:29" s="334" customFormat="1" ht="13.5" customHeight="1" x14ac:dyDescent="0.2">
      <c r="A55" s="216" t="s">
        <v>144</v>
      </c>
      <c r="B55" s="264" t="s">
        <v>102</v>
      </c>
      <c r="C55" s="331">
        <f>+SUM(C41:C53)</f>
        <v>1081</v>
      </c>
      <c r="D55" s="309">
        <f>+SUM(D41:D53)</f>
        <v>1103</v>
      </c>
      <c r="E55" s="332"/>
      <c r="F55" s="331">
        <f>+SUM(F41:F53)</f>
        <v>12104</v>
      </c>
      <c r="G55" s="307">
        <f>+SUM(G41:G53)</f>
        <v>13679</v>
      </c>
      <c r="H55" s="310"/>
      <c r="I55" s="331">
        <f>+SUM(I41:I53)</f>
        <v>24206</v>
      </c>
      <c r="J55" s="307">
        <f>+SUM(J41:J53)</f>
        <v>23672</v>
      </c>
      <c r="K55" s="332"/>
      <c r="L55" s="331">
        <f>+SUM(L41:L53)</f>
        <v>13643</v>
      </c>
      <c r="M55" s="307">
        <f>+SUM(M41:M53)</f>
        <v>12890</v>
      </c>
      <c r="N55" s="333"/>
      <c r="O55" s="331">
        <f>+SUM(O41:O53)</f>
        <v>8147</v>
      </c>
      <c r="P55" s="307">
        <f>+SUM(P41:P53)</f>
        <v>8677</v>
      </c>
      <c r="Q55" s="332"/>
      <c r="R55" s="331">
        <f>+SUM(R41:R53)</f>
        <v>2203</v>
      </c>
      <c r="S55" s="307">
        <f>+SUM(S41:S53)</f>
        <v>2447</v>
      </c>
      <c r="T55" s="333"/>
      <c r="U55" s="331">
        <f>+SUM(U41:U53)</f>
        <v>8673</v>
      </c>
      <c r="V55" s="307">
        <f>+SUM(V41:V53)</f>
        <v>8876</v>
      </c>
      <c r="W55" s="333"/>
      <c r="X55" s="331">
        <f>+SUM(X41:X53)</f>
        <v>0</v>
      </c>
      <c r="Y55" s="307">
        <f>+SUM(Y41:Y53)</f>
        <v>0</v>
      </c>
      <c r="Z55" s="311"/>
      <c r="AA55" s="302">
        <f>+SUM(AA41:AA53)</f>
        <v>70057</v>
      </c>
      <c r="AB55" s="307">
        <f>+SUM(AB41:AB53)</f>
        <v>71344</v>
      </c>
      <c r="AC55" s="308"/>
    </row>
    <row r="56" spans="1:29" ht="13.5" customHeight="1" x14ac:dyDescent="0.2">
      <c r="A56" s="213" t="s">
        <v>185</v>
      </c>
      <c r="B56" s="262" t="s">
        <v>186</v>
      </c>
      <c r="C56" s="233">
        <f>+'[7]Segítő Szolgálat'!$B32</f>
        <v>0</v>
      </c>
      <c r="D56" s="231"/>
      <c r="E56" s="234"/>
      <c r="F56" s="233">
        <f>+'[7]Segítő Szolgálat'!$C32</f>
        <v>0</v>
      </c>
      <c r="G56" s="231"/>
      <c r="H56" s="232"/>
      <c r="I56" s="233">
        <f>+'[7]Segítő Szolgálat'!$D32</f>
        <v>0</v>
      </c>
      <c r="J56" s="231"/>
      <c r="K56" s="234"/>
      <c r="L56" s="233">
        <f>+'[7]Segítő Szolgálat'!$E32</f>
        <v>0</v>
      </c>
      <c r="M56" s="231"/>
      <c r="N56" s="235"/>
      <c r="O56" s="233">
        <f>+'[7]Segítő Szolgálat'!$F32</f>
        <v>0</v>
      </c>
      <c r="P56" s="231"/>
      <c r="Q56" s="234"/>
      <c r="R56" s="233">
        <f>+'[7]Segítő Szolgálat'!$G32</f>
        <v>0</v>
      </c>
      <c r="S56" s="231"/>
      <c r="T56" s="235"/>
      <c r="U56" s="233">
        <f>+'[7]Segítő Szolgálat'!$H32</f>
        <v>0</v>
      </c>
      <c r="V56" s="231"/>
      <c r="W56" s="235"/>
      <c r="X56" s="233">
        <f>+'[7]Segítő Szolgálat'!$I32</f>
        <v>0</v>
      </c>
      <c r="Y56" s="231"/>
      <c r="Z56" s="269"/>
      <c r="AA56" s="236">
        <f t="shared" ref="AA56:AB58" si="3">+C56+F56+I56+L56+O56+R56+U56+X56</f>
        <v>0</v>
      </c>
      <c r="AB56" s="231"/>
      <c r="AC56" s="237"/>
    </row>
    <row r="57" spans="1:29" ht="26.25" customHeight="1" x14ac:dyDescent="0.2">
      <c r="A57" s="214" t="s">
        <v>187</v>
      </c>
      <c r="B57" s="223" t="s">
        <v>188</v>
      </c>
      <c r="C57" s="233">
        <f>+'[7]Segítő Szolgálat'!$B33</f>
        <v>0</v>
      </c>
      <c r="D57" s="221"/>
      <c r="E57" s="227"/>
      <c r="F57" s="233">
        <v>150</v>
      </c>
      <c r="G57" s="221">
        <f>+'[6]Cs-Gy. Központ'!$U$12</f>
        <v>360</v>
      </c>
      <c r="H57" s="225"/>
      <c r="I57" s="233">
        <v>100</v>
      </c>
      <c r="J57" s="221"/>
      <c r="K57" s="227"/>
      <c r="L57" s="233">
        <v>150</v>
      </c>
      <c r="M57" s="221"/>
      <c r="N57" s="228"/>
      <c r="O57" s="233">
        <f>+'[7]Segítő Szolgálat'!$F33</f>
        <v>0</v>
      </c>
      <c r="P57" s="221"/>
      <c r="Q57" s="227"/>
      <c r="R57" s="233">
        <v>150</v>
      </c>
      <c r="S57" s="221">
        <f>+[6]Tanyagond!$U$10</f>
        <v>150</v>
      </c>
      <c r="T57" s="228"/>
      <c r="U57" s="233">
        <f>+'[7]Segítő Szolgálat'!$H33</f>
        <v>0</v>
      </c>
      <c r="V57" s="221"/>
      <c r="W57" s="228"/>
      <c r="X57" s="233">
        <f>+'[7]Segítő Szolgálat'!$I33</f>
        <v>0</v>
      </c>
      <c r="Y57" s="221"/>
      <c r="Z57" s="270"/>
      <c r="AA57" s="236">
        <f t="shared" si="3"/>
        <v>550</v>
      </c>
      <c r="AB57" s="231">
        <f t="shared" si="3"/>
        <v>510</v>
      </c>
      <c r="AC57" s="222"/>
    </row>
    <row r="58" spans="1:29" ht="13.5" customHeight="1" x14ac:dyDescent="0.2">
      <c r="A58" s="215" t="s">
        <v>189</v>
      </c>
      <c r="B58" s="263" t="s">
        <v>190</v>
      </c>
      <c r="C58" s="233">
        <f>+'[7]Segítő Szolgálat'!$B34</f>
        <v>0</v>
      </c>
      <c r="D58" s="244"/>
      <c r="E58" s="247"/>
      <c r="F58" s="233">
        <v>25</v>
      </c>
      <c r="G58" s="244">
        <f>+'[6]Cs-Gy. Központ'!$V$12</f>
        <v>15</v>
      </c>
      <c r="H58" s="245"/>
      <c r="I58" s="233">
        <v>15</v>
      </c>
      <c r="J58" s="244">
        <f>+'[6]Házi sg'!$V$26</f>
        <v>15</v>
      </c>
      <c r="K58" s="247"/>
      <c r="L58" s="233">
        <v>25</v>
      </c>
      <c r="M58" s="244">
        <f>+'[6]Cs-Gy. Szolgálat'!$V$12</f>
        <v>25</v>
      </c>
      <c r="N58" s="248"/>
      <c r="O58" s="233">
        <v>10</v>
      </c>
      <c r="P58" s="244">
        <f>+[6]Támogató!$V$11</f>
        <v>10</v>
      </c>
      <c r="Q58" s="247"/>
      <c r="R58" s="233">
        <f>+'[7]Segítő Szolgálat'!$G34</f>
        <v>0</v>
      </c>
      <c r="S58" s="244"/>
      <c r="T58" s="248"/>
      <c r="U58" s="233">
        <f>+'[7]Segítő Szolgálat'!$H34</f>
        <v>0</v>
      </c>
      <c r="V58" s="244"/>
      <c r="W58" s="248"/>
      <c r="X58" s="233">
        <f>+'[7]Segítő Szolgálat'!$I34</f>
        <v>0</v>
      </c>
      <c r="Y58" s="244"/>
      <c r="Z58" s="271"/>
      <c r="AA58" s="236">
        <f t="shared" si="3"/>
        <v>75</v>
      </c>
      <c r="AB58" s="231">
        <f t="shared" si="3"/>
        <v>65</v>
      </c>
      <c r="AC58" s="250"/>
    </row>
    <row r="59" spans="1:29" s="334" customFormat="1" ht="13.5" customHeight="1" x14ac:dyDescent="0.2">
      <c r="A59" s="216" t="s">
        <v>145</v>
      </c>
      <c r="B59" s="264" t="s">
        <v>103</v>
      </c>
      <c r="C59" s="331">
        <f>SUM(C56:C58)</f>
        <v>0</v>
      </c>
      <c r="D59" s="309">
        <f>SUM(D56:D58)</f>
        <v>0</v>
      </c>
      <c r="E59" s="332"/>
      <c r="F59" s="331">
        <f>SUM(F56:F58)</f>
        <v>175</v>
      </c>
      <c r="G59" s="307">
        <f>SUM(G56:G58)</f>
        <v>375</v>
      </c>
      <c r="H59" s="310"/>
      <c r="I59" s="331">
        <f>SUM(I56:I58)</f>
        <v>115</v>
      </c>
      <c r="J59" s="307">
        <f>SUM(J56:J58)</f>
        <v>15</v>
      </c>
      <c r="K59" s="332"/>
      <c r="L59" s="331">
        <f>SUM(L56:L58)</f>
        <v>175</v>
      </c>
      <c r="M59" s="307">
        <f>SUM(M56:M58)</f>
        <v>25</v>
      </c>
      <c r="N59" s="333"/>
      <c r="O59" s="331">
        <f>SUM(O56:O58)</f>
        <v>10</v>
      </c>
      <c r="P59" s="307">
        <f>SUM(P56:P58)</f>
        <v>10</v>
      </c>
      <c r="Q59" s="332"/>
      <c r="R59" s="331">
        <f>SUM(R56:R58)</f>
        <v>150</v>
      </c>
      <c r="S59" s="307">
        <f>SUM(S56:S58)</f>
        <v>150</v>
      </c>
      <c r="T59" s="333"/>
      <c r="U59" s="331">
        <f>SUM(U56:U58)</f>
        <v>0</v>
      </c>
      <c r="V59" s="307">
        <f>SUM(V56:V58)</f>
        <v>0</v>
      </c>
      <c r="W59" s="333"/>
      <c r="X59" s="331">
        <f>SUM(X56:X58)</f>
        <v>0</v>
      </c>
      <c r="Y59" s="307">
        <f>SUM(Y56:Y58)</f>
        <v>0</v>
      </c>
      <c r="Z59" s="311"/>
      <c r="AA59" s="302">
        <f>SUM(AA56:AA58)</f>
        <v>625</v>
      </c>
      <c r="AB59" s="307">
        <f>SUM(AB56:AB58)</f>
        <v>575</v>
      </c>
      <c r="AC59" s="308"/>
    </row>
    <row r="60" spans="1:29" s="334" customFormat="1" ht="13.5" customHeight="1" x14ac:dyDescent="0.2">
      <c r="A60" s="216" t="s">
        <v>146</v>
      </c>
      <c r="B60" s="264" t="s">
        <v>104</v>
      </c>
      <c r="C60" s="331">
        <f>+C55+C59</f>
        <v>1081</v>
      </c>
      <c r="D60" s="309">
        <f>+D55+D59</f>
        <v>1103</v>
      </c>
      <c r="E60" s="332"/>
      <c r="F60" s="331">
        <f>+F55+F59</f>
        <v>12279</v>
      </c>
      <c r="G60" s="307">
        <f>+G55+G59</f>
        <v>14054</v>
      </c>
      <c r="H60" s="310"/>
      <c r="I60" s="331">
        <f>+I55+I59</f>
        <v>24321</v>
      </c>
      <c r="J60" s="307">
        <f>+J55+J59</f>
        <v>23687</v>
      </c>
      <c r="K60" s="332"/>
      <c r="L60" s="331">
        <f>+L55+L59</f>
        <v>13818</v>
      </c>
      <c r="M60" s="307">
        <f>+M55+M59</f>
        <v>12915</v>
      </c>
      <c r="N60" s="333"/>
      <c r="O60" s="331">
        <f>+O55+O59</f>
        <v>8157</v>
      </c>
      <c r="P60" s="307">
        <f>+P55+P59</f>
        <v>8687</v>
      </c>
      <c r="Q60" s="332"/>
      <c r="R60" s="331">
        <f>+R55+R59</f>
        <v>2353</v>
      </c>
      <c r="S60" s="307">
        <f>+S55+S59</f>
        <v>2597</v>
      </c>
      <c r="T60" s="333"/>
      <c r="U60" s="331">
        <f>+U55+U59</f>
        <v>8673</v>
      </c>
      <c r="V60" s="307">
        <f>+V55+V59</f>
        <v>8876</v>
      </c>
      <c r="W60" s="333"/>
      <c r="X60" s="331">
        <f>+X55+X59</f>
        <v>0</v>
      </c>
      <c r="Y60" s="307">
        <f>+Y55+Y59</f>
        <v>0</v>
      </c>
      <c r="Z60" s="311"/>
      <c r="AA60" s="302">
        <f>+AA55+AA59</f>
        <v>70682</v>
      </c>
      <c r="AB60" s="307">
        <f>+AB55+AB59</f>
        <v>71919</v>
      </c>
      <c r="AC60" s="308"/>
    </row>
    <row r="61" spans="1:29" s="334" customFormat="1" ht="13.5" customHeight="1" x14ac:dyDescent="0.2">
      <c r="A61" s="216" t="s">
        <v>147</v>
      </c>
      <c r="B61" s="264" t="s">
        <v>105</v>
      </c>
      <c r="C61" s="331">
        <f>+SUM(C62:C66)</f>
        <v>273</v>
      </c>
      <c r="D61" s="331">
        <f>+SUM(D62:D66)</f>
        <v>265</v>
      </c>
      <c r="E61" s="332"/>
      <c r="F61" s="331">
        <f>+SUM(F62:F66)</f>
        <v>2961</v>
      </c>
      <c r="G61" s="307">
        <f>+SUM(G62:G66)</f>
        <v>3199</v>
      </c>
      <c r="H61" s="310"/>
      <c r="I61" s="331">
        <f>+SUM(I62:I66)</f>
        <v>6431</v>
      </c>
      <c r="J61" s="307">
        <f>+SUM(J62:J66)</f>
        <v>5666</v>
      </c>
      <c r="K61" s="332"/>
      <c r="L61" s="331">
        <f>+SUM(L62:L66)</f>
        <v>3405</v>
      </c>
      <c r="M61" s="307">
        <f>+SUM(M62:M66)</f>
        <v>2995</v>
      </c>
      <c r="N61" s="333"/>
      <c r="O61" s="331">
        <f>+SUM(O62:O66)</f>
        <v>2019</v>
      </c>
      <c r="P61" s="307">
        <f>+SUM(P62:P66)</f>
        <v>2005</v>
      </c>
      <c r="Q61" s="332"/>
      <c r="R61" s="331">
        <f>+SUM(R62:R66)</f>
        <v>565</v>
      </c>
      <c r="S61" s="307">
        <f>+SUM(S62:S66)</f>
        <v>607</v>
      </c>
      <c r="T61" s="333"/>
      <c r="U61" s="331">
        <f>+SUM(U62:U66)</f>
        <v>2068</v>
      </c>
      <c r="V61" s="307">
        <f>+SUM(V62:V66)</f>
        <v>2117</v>
      </c>
      <c r="W61" s="333"/>
      <c r="X61" s="331">
        <f>+SUM(X62:X66)</f>
        <v>0</v>
      </c>
      <c r="Y61" s="307">
        <f>+SUM(Y62:Y66)</f>
        <v>0</v>
      </c>
      <c r="Z61" s="311"/>
      <c r="AA61" s="302">
        <f>+SUM(AA62:AA66)</f>
        <v>17722</v>
      </c>
      <c r="AB61" s="307">
        <f>+SUM(AB62:AB66)</f>
        <v>16854</v>
      </c>
      <c r="AC61" s="308"/>
    </row>
    <row r="62" spans="1:29" ht="13.5" customHeight="1" x14ac:dyDescent="0.2">
      <c r="A62" s="217" t="s">
        <v>147</v>
      </c>
      <c r="B62" s="265" t="s">
        <v>248</v>
      </c>
      <c r="C62" s="233">
        <v>224</v>
      </c>
      <c r="D62" s="231">
        <f>+'[8]Segítő Szolgálat'!$B$38</f>
        <v>212</v>
      </c>
      <c r="E62" s="234"/>
      <c r="F62" s="233">
        <v>2588</v>
      </c>
      <c r="G62" s="231">
        <f>+'[8]Segítő Szolgálat'!$C$38</f>
        <v>2714</v>
      </c>
      <c r="H62" s="232"/>
      <c r="I62" s="233">
        <v>5154</v>
      </c>
      <c r="J62" s="231">
        <f>+'[8]Segítő Szolgálat'!$D$38</f>
        <v>4536</v>
      </c>
      <c r="K62" s="234"/>
      <c r="L62" s="233">
        <v>2892</v>
      </c>
      <c r="M62" s="231">
        <f>+'[8]Segítő Szolgálat'!$E$38</f>
        <v>2451</v>
      </c>
      <c r="N62" s="235"/>
      <c r="O62" s="233">
        <v>1693</v>
      </c>
      <c r="P62" s="231">
        <f>+'[8]Segítő Szolgálat'!$F$38</f>
        <v>1619</v>
      </c>
      <c r="Q62" s="234"/>
      <c r="R62" s="233">
        <v>472</v>
      </c>
      <c r="S62" s="231">
        <f>+'[8]Segítő Szolgálat'!$G$38</f>
        <v>500</v>
      </c>
      <c r="T62" s="235"/>
      <c r="U62" s="233">
        <v>1853</v>
      </c>
      <c r="V62" s="231">
        <f>+'[8]Segítő Szolgálat'!$H$38</f>
        <v>1692</v>
      </c>
      <c r="W62" s="235"/>
      <c r="X62" s="233">
        <f>+'[7]Segítő Szolgálat'!$I38</f>
        <v>0</v>
      </c>
      <c r="Y62" s="231"/>
      <c r="Z62" s="269"/>
      <c r="AA62" s="236">
        <f t="shared" ref="AA62:AB69" si="4">+C62+F62+I62+L62+O62+R62+U62+X62</f>
        <v>14876</v>
      </c>
      <c r="AB62" s="231">
        <f t="shared" si="4"/>
        <v>13724</v>
      </c>
      <c r="AC62" s="237"/>
    </row>
    <row r="63" spans="1:29" ht="13.5" customHeight="1" x14ac:dyDescent="0.2">
      <c r="A63" s="218" t="s">
        <v>147</v>
      </c>
      <c r="B63" s="224" t="s">
        <v>249</v>
      </c>
      <c r="C63" s="226">
        <v>32</v>
      </c>
      <c r="D63" s="221">
        <f>+[6]Idősek!$AA$9</f>
        <v>43</v>
      </c>
      <c r="E63" s="227"/>
      <c r="F63" s="226">
        <v>253</v>
      </c>
      <c r="G63" s="221">
        <f>+'[6]Cs-Gy. Központ'!$AA$12</f>
        <v>385</v>
      </c>
      <c r="H63" s="225"/>
      <c r="I63" s="226">
        <v>917</v>
      </c>
      <c r="J63" s="221">
        <f>+'[6]Házi sg'!$AA$26</f>
        <v>898</v>
      </c>
      <c r="K63" s="227"/>
      <c r="L63" s="226">
        <v>348</v>
      </c>
      <c r="M63" s="221">
        <f>+'[6]Cs-Gy. Szolgálat'!$AA$12</f>
        <v>430</v>
      </c>
      <c r="N63" s="228"/>
      <c r="O63" s="226">
        <v>221</v>
      </c>
      <c r="P63" s="221">
        <f>+[6]Támogató!$AA$11</f>
        <v>300</v>
      </c>
      <c r="Q63" s="227"/>
      <c r="R63" s="226">
        <v>63</v>
      </c>
      <c r="S63" s="221">
        <f>+[6]Tanyagond!$AA$10</f>
        <v>86</v>
      </c>
      <c r="T63" s="228"/>
      <c r="U63" s="226">
        <v>95</v>
      </c>
      <c r="V63" s="221">
        <f>+[6]Bölcsőde!$AA$10</f>
        <v>342</v>
      </c>
      <c r="W63" s="228"/>
      <c r="X63" s="226">
        <f>+'[7]Segítő Szolgálat'!$I39</f>
        <v>0</v>
      </c>
      <c r="Y63" s="221"/>
      <c r="Z63" s="270"/>
      <c r="AA63" s="236">
        <f t="shared" si="4"/>
        <v>1929</v>
      </c>
      <c r="AB63" s="231">
        <f t="shared" si="4"/>
        <v>2484</v>
      </c>
      <c r="AC63" s="222"/>
    </row>
    <row r="64" spans="1:29" ht="13.5" customHeight="1" x14ac:dyDescent="0.2">
      <c r="A64" s="218" t="s">
        <v>147</v>
      </c>
      <c r="B64" s="224" t="s">
        <v>250</v>
      </c>
      <c r="C64" s="226">
        <v>11</v>
      </c>
      <c r="D64" s="221">
        <f>+[6]Idősek!$AB$9</f>
        <v>5</v>
      </c>
      <c r="E64" s="227"/>
      <c r="F64" s="226">
        <v>77</v>
      </c>
      <c r="G64" s="221">
        <f>+'[6]Cs-Gy. Központ'!$AB$12</f>
        <v>49</v>
      </c>
      <c r="H64" s="225"/>
      <c r="I64" s="226">
        <v>231</v>
      </c>
      <c r="J64" s="221">
        <f>+'[6]Házi sg'!$AB$26</f>
        <v>113</v>
      </c>
      <c r="K64" s="227"/>
      <c r="L64" s="226">
        <v>106</v>
      </c>
      <c r="M64" s="221">
        <f>+'[6]Cs-Gy. Szolgálat'!$AB$12</f>
        <v>56</v>
      </c>
      <c r="N64" s="228"/>
      <c r="O64" s="226">
        <v>67</v>
      </c>
      <c r="P64" s="221">
        <f>+[6]Támogató!$AB$11</f>
        <v>42</v>
      </c>
      <c r="Q64" s="227"/>
      <c r="R64" s="226">
        <v>19</v>
      </c>
      <c r="S64" s="221">
        <f>+[6]Tanyagond!$AB$10</f>
        <v>10</v>
      </c>
      <c r="T64" s="228"/>
      <c r="U64" s="226">
        <v>77</v>
      </c>
      <c r="V64" s="221">
        <f>+[6]Bölcsőde!$AB$10</f>
        <v>40</v>
      </c>
      <c r="W64" s="228"/>
      <c r="X64" s="226">
        <f>+'[7]Segítő Szolgálat'!$I40</f>
        <v>0</v>
      </c>
      <c r="Y64" s="221"/>
      <c r="Z64" s="270"/>
      <c r="AA64" s="236">
        <f t="shared" si="4"/>
        <v>588</v>
      </c>
      <c r="AB64" s="231">
        <f t="shared" si="4"/>
        <v>315</v>
      </c>
      <c r="AC64" s="222"/>
    </row>
    <row r="65" spans="1:29" ht="25.5" customHeight="1" x14ac:dyDescent="0.2">
      <c r="A65" s="218" t="s">
        <v>147</v>
      </c>
      <c r="B65" s="224" t="s">
        <v>251</v>
      </c>
      <c r="C65" s="226">
        <f>+'[7]Segítő Szolgálat'!$B41</f>
        <v>0</v>
      </c>
      <c r="D65" s="221"/>
      <c r="E65" s="227"/>
      <c r="F65" s="226">
        <f>+'[7]Segítő Szolgálat'!$C41</f>
        <v>0</v>
      </c>
      <c r="G65" s="221"/>
      <c r="H65" s="225"/>
      <c r="I65" s="226">
        <f>+'[7]Segítő Szolgálat'!$D41</f>
        <v>0</v>
      </c>
      <c r="J65" s="221"/>
      <c r="K65" s="227"/>
      <c r="L65" s="226">
        <f>+'[7]Segítő Szolgálat'!$E41</f>
        <v>0</v>
      </c>
      <c r="M65" s="221"/>
      <c r="N65" s="228"/>
      <c r="O65" s="226">
        <f>+'[7]Segítő Szolgálat'!$F41</f>
        <v>0</v>
      </c>
      <c r="P65" s="221"/>
      <c r="Q65" s="227"/>
      <c r="R65" s="226">
        <f>+'[7]Segítő Szolgálat'!$G41</f>
        <v>0</v>
      </c>
      <c r="S65" s="221"/>
      <c r="T65" s="228"/>
      <c r="U65" s="226">
        <f>+'[7]Segítő Szolgálat'!$H41</f>
        <v>0</v>
      </c>
      <c r="V65" s="221"/>
      <c r="W65" s="228"/>
      <c r="X65" s="226">
        <f>+'[7]Segítő Szolgálat'!$I41</f>
        <v>0</v>
      </c>
      <c r="Y65" s="221"/>
      <c r="Z65" s="270"/>
      <c r="AA65" s="236">
        <f t="shared" si="4"/>
        <v>0</v>
      </c>
      <c r="AB65" s="231">
        <f t="shared" si="4"/>
        <v>0</v>
      </c>
      <c r="AC65" s="222"/>
    </row>
    <row r="66" spans="1:29" ht="13.5" customHeight="1" x14ac:dyDescent="0.2">
      <c r="A66" s="218" t="s">
        <v>147</v>
      </c>
      <c r="B66" s="224" t="s">
        <v>252</v>
      </c>
      <c r="C66" s="226">
        <v>6</v>
      </c>
      <c r="D66" s="221">
        <f>+[6]Idősek!$AD$9</f>
        <v>5</v>
      </c>
      <c r="E66" s="227"/>
      <c r="F66" s="226">
        <v>43</v>
      </c>
      <c r="G66" s="221">
        <f>+'[6]Cs-Gy. Központ'!$AD$12</f>
        <v>51</v>
      </c>
      <c r="H66" s="225"/>
      <c r="I66" s="226">
        <v>129</v>
      </c>
      <c r="J66" s="221">
        <f>+'[6]Házi sg'!$AD$26</f>
        <v>119</v>
      </c>
      <c r="K66" s="227"/>
      <c r="L66" s="226">
        <v>59</v>
      </c>
      <c r="M66" s="221">
        <f>+'[6]Cs-Gy. Szolgálat'!$AD$12</f>
        <v>58</v>
      </c>
      <c r="N66" s="228"/>
      <c r="O66" s="226">
        <v>38</v>
      </c>
      <c r="P66" s="221">
        <f>+[6]Támogató!$AD$11</f>
        <v>44</v>
      </c>
      <c r="Q66" s="227"/>
      <c r="R66" s="226">
        <v>11</v>
      </c>
      <c r="S66" s="221">
        <f>+[6]Tanyagond!$AD$10</f>
        <v>11</v>
      </c>
      <c r="T66" s="228"/>
      <c r="U66" s="226">
        <v>43</v>
      </c>
      <c r="V66" s="221">
        <f>+[6]Bölcsőde!$AD$10</f>
        <v>43</v>
      </c>
      <c r="W66" s="228"/>
      <c r="X66" s="226">
        <f>+'[7]Segítő Szolgálat'!$I42</f>
        <v>0</v>
      </c>
      <c r="Y66" s="221"/>
      <c r="Z66" s="270"/>
      <c r="AA66" s="236">
        <f t="shared" si="4"/>
        <v>329</v>
      </c>
      <c r="AB66" s="231">
        <f t="shared" si="4"/>
        <v>331</v>
      </c>
      <c r="AC66" s="222"/>
    </row>
    <row r="67" spans="1:29" ht="13.5" customHeight="1" x14ac:dyDescent="0.2">
      <c r="A67" s="213" t="s">
        <v>191</v>
      </c>
      <c r="B67" s="262" t="s">
        <v>192</v>
      </c>
      <c r="C67" s="233">
        <v>25</v>
      </c>
      <c r="D67" s="231">
        <f>+[9]Sheet!$E$10</f>
        <v>25</v>
      </c>
      <c r="E67" s="234"/>
      <c r="F67" s="226">
        <v>25</v>
      </c>
      <c r="G67" s="231">
        <f>+[9]Sheet!$K$10</f>
        <v>25</v>
      </c>
      <c r="H67" s="232"/>
      <c r="I67" s="226">
        <f>+[10]Sheet!$I$10</f>
        <v>0</v>
      </c>
      <c r="J67" s="231">
        <f>+[9]Sheet!$I$10</f>
        <v>10</v>
      </c>
      <c r="K67" s="234"/>
      <c r="L67" s="226">
        <v>18</v>
      </c>
      <c r="M67" s="231">
        <f>+[9]Sheet!$G$10</f>
        <v>8</v>
      </c>
      <c r="N67" s="235"/>
      <c r="O67" s="226"/>
      <c r="P67" s="231">
        <f>+[9]Sheet!$M$10</f>
        <v>7</v>
      </c>
      <c r="Q67" s="234"/>
      <c r="R67" s="226"/>
      <c r="S67" s="231">
        <f>+[11]Sheet!$O$10</f>
        <v>0</v>
      </c>
      <c r="T67" s="235"/>
      <c r="U67" s="226">
        <v>30</v>
      </c>
      <c r="V67" s="231">
        <f>+[9]Sheet!$Q$10</f>
        <v>30</v>
      </c>
      <c r="W67" s="235"/>
      <c r="X67" s="226"/>
      <c r="Y67" s="231"/>
      <c r="Z67" s="269"/>
      <c r="AA67" s="236">
        <f t="shared" si="4"/>
        <v>98</v>
      </c>
      <c r="AB67" s="231">
        <f t="shared" si="4"/>
        <v>105</v>
      </c>
      <c r="AC67" s="237"/>
    </row>
    <row r="68" spans="1:29" ht="15.75" customHeight="1" x14ac:dyDescent="0.2">
      <c r="A68" s="214" t="s">
        <v>193</v>
      </c>
      <c r="B68" s="223" t="s">
        <v>322</v>
      </c>
      <c r="C68" s="226">
        <v>27</v>
      </c>
      <c r="D68" s="221">
        <f>+[9]Sheet!$E$17</f>
        <v>54</v>
      </c>
      <c r="E68" s="227"/>
      <c r="F68" s="226">
        <v>300</v>
      </c>
      <c r="G68" s="221">
        <f>+[9]Sheet!$K$17</f>
        <v>446</v>
      </c>
      <c r="H68" s="225"/>
      <c r="I68" s="226">
        <v>525</v>
      </c>
      <c r="J68" s="221">
        <f>+[9]Sheet!$I$17</f>
        <v>862</v>
      </c>
      <c r="K68" s="227"/>
      <c r="L68" s="226">
        <v>70</v>
      </c>
      <c r="M68" s="221">
        <f>+[9]Sheet!$G$17</f>
        <v>244</v>
      </c>
      <c r="N68" s="228"/>
      <c r="O68" s="226">
        <v>1175</v>
      </c>
      <c r="P68" s="221">
        <f>+[9]Sheet!$M$17</f>
        <v>1801</v>
      </c>
      <c r="Q68" s="227"/>
      <c r="R68" s="226">
        <v>1322</v>
      </c>
      <c r="S68" s="221">
        <f>+[9]Sheet!$O$17</f>
        <v>1037</v>
      </c>
      <c r="T68" s="228"/>
      <c r="U68" s="226">
        <v>90</v>
      </c>
      <c r="V68" s="221">
        <f>+[9]Sheet!$Q$17</f>
        <v>260</v>
      </c>
      <c r="W68" s="228"/>
      <c r="X68" s="226">
        <v>5</v>
      </c>
      <c r="Y68" s="221">
        <f>+[9]Sheet!$S$17</f>
        <v>5</v>
      </c>
      <c r="Z68" s="270"/>
      <c r="AA68" s="236">
        <f t="shared" si="4"/>
        <v>3514</v>
      </c>
      <c r="AB68" s="231">
        <f t="shared" si="4"/>
        <v>4709</v>
      </c>
      <c r="AC68" s="222"/>
    </row>
    <row r="69" spans="1:29" ht="13.5" customHeight="1" x14ac:dyDescent="0.2">
      <c r="A69" s="215" t="s">
        <v>195</v>
      </c>
      <c r="B69" s="263" t="s">
        <v>196</v>
      </c>
      <c r="C69" s="246"/>
      <c r="D69" s="244"/>
      <c r="E69" s="247"/>
      <c r="F69" s="246"/>
      <c r="G69" s="244"/>
      <c r="H69" s="245"/>
      <c r="I69" s="246"/>
      <c r="J69" s="244"/>
      <c r="K69" s="247"/>
      <c r="L69" s="246"/>
      <c r="M69" s="244"/>
      <c r="N69" s="248"/>
      <c r="O69" s="246"/>
      <c r="P69" s="244"/>
      <c r="Q69" s="247"/>
      <c r="R69" s="246"/>
      <c r="S69" s="244"/>
      <c r="T69" s="248"/>
      <c r="U69" s="246"/>
      <c r="V69" s="244"/>
      <c r="W69" s="248"/>
      <c r="X69" s="246"/>
      <c r="Y69" s="244"/>
      <c r="Z69" s="271"/>
      <c r="AA69" s="236">
        <f t="shared" si="4"/>
        <v>0</v>
      </c>
      <c r="AB69" s="231">
        <f t="shared" si="4"/>
        <v>0</v>
      </c>
      <c r="AC69" s="250"/>
    </row>
    <row r="70" spans="1:29" s="334" customFormat="1" ht="13.5" customHeight="1" x14ac:dyDescent="0.2">
      <c r="A70" s="216" t="s">
        <v>148</v>
      </c>
      <c r="B70" s="264" t="s">
        <v>106</v>
      </c>
      <c r="C70" s="331">
        <f>SUM(C67:C69)</f>
        <v>52</v>
      </c>
      <c r="D70" s="309">
        <f>SUM(D67:D69)</f>
        <v>79</v>
      </c>
      <c r="E70" s="332"/>
      <c r="F70" s="331">
        <f>SUM(F67:F69)</f>
        <v>325</v>
      </c>
      <c r="G70" s="307">
        <f>SUM(G67:G69)</f>
        <v>471</v>
      </c>
      <c r="H70" s="310"/>
      <c r="I70" s="331">
        <f>SUM(I67:I69)</f>
        <v>525</v>
      </c>
      <c r="J70" s="307">
        <f>SUM(J67:J69)</f>
        <v>872</v>
      </c>
      <c r="K70" s="332"/>
      <c r="L70" s="331">
        <f>SUM(L67:L69)</f>
        <v>88</v>
      </c>
      <c r="M70" s="307">
        <f>SUM(M67:M69)</f>
        <v>252</v>
      </c>
      <c r="N70" s="333"/>
      <c r="O70" s="331">
        <f>SUM(O67:O69)</f>
        <v>1175</v>
      </c>
      <c r="P70" s="307">
        <f>SUM(P67:P69)</f>
        <v>1808</v>
      </c>
      <c r="Q70" s="332"/>
      <c r="R70" s="331">
        <f>SUM(R67:R69)</f>
        <v>1322</v>
      </c>
      <c r="S70" s="307">
        <f>SUM(S67:S69)</f>
        <v>1037</v>
      </c>
      <c r="T70" s="333"/>
      <c r="U70" s="331">
        <f>SUM(U67:U69)</f>
        <v>120</v>
      </c>
      <c r="V70" s="307">
        <f>SUM(V67:V69)</f>
        <v>290</v>
      </c>
      <c r="W70" s="333"/>
      <c r="X70" s="331">
        <f>SUM(X67:X69)</f>
        <v>5</v>
      </c>
      <c r="Y70" s="307">
        <f>SUM(Y67:Y69)</f>
        <v>5</v>
      </c>
      <c r="Z70" s="311"/>
      <c r="AA70" s="302">
        <f>SUM(AA67:AA69)</f>
        <v>3612</v>
      </c>
      <c r="AB70" s="307">
        <f>SUM(AB67:AB69)</f>
        <v>4814</v>
      </c>
      <c r="AC70" s="308"/>
    </row>
    <row r="71" spans="1:29" ht="13.5" customHeight="1" x14ac:dyDescent="0.2">
      <c r="A71" s="213" t="s">
        <v>197</v>
      </c>
      <c r="B71" s="262" t="s">
        <v>198</v>
      </c>
      <c r="C71" s="233"/>
      <c r="D71" s="231">
        <f>+[9]Sheet!$E$26</f>
        <v>20</v>
      </c>
      <c r="E71" s="234"/>
      <c r="F71" s="281"/>
      <c r="G71" s="231">
        <f>+[9]Sheet!$K$26</f>
        <v>30</v>
      </c>
      <c r="H71" s="232"/>
      <c r="I71" s="233"/>
      <c r="J71" s="231">
        <f>+[9]Sheet!$I$26</f>
        <v>19</v>
      </c>
      <c r="K71" s="234"/>
      <c r="L71" s="281">
        <v>300</v>
      </c>
      <c r="M71" s="231">
        <f>+[9]Sheet!$G$26</f>
        <v>510</v>
      </c>
      <c r="N71" s="235"/>
      <c r="O71" s="281"/>
      <c r="P71" s="231">
        <f>+[9]Sheet!$M$26</f>
        <v>30</v>
      </c>
      <c r="Q71" s="234"/>
      <c r="R71" s="281"/>
      <c r="S71" s="231"/>
      <c r="T71" s="235"/>
      <c r="U71" s="281"/>
      <c r="V71" s="231">
        <f>+[9]Sheet!$Q$26</f>
        <v>20</v>
      </c>
      <c r="W71" s="235"/>
      <c r="X71" s="281"/>
      <c r="Y71" s="231"/>
      <c r="Z71" s="269"/>
      <c r="AA71" s="236">
        <f t="shared" ref="AA71:AB72" si="5">+C71+F71+I71+L71+O71+R71+U71+X71</f>
        <v>300</v>
      </c>
      <c r="AB71" s="231">
        <f t="shared" si="5"/>
        <v>629</v>
      </c>
      <c r="AC71" s="237"/>
    </row>
    <row r="72" spans="1:29" ht="13.5" customHeight="1" x14ac:dyDescent="0.2">
      <c r="A72" s="215" t="s">
        <v>199</v>
      </c>
      <c r="B72" s="263" t="s">
        <v>200</v>
      </c>
      <c r="C72" s="246">
        <v>47</v>
      </c>
      <c r="D72" s="244">
        <f>+[9]Sheet!$E$29</f>
        <v>27</v>
      </c>
      <c r="E72" s="247"/>
      <c r="F72" s="276">
        <v>200</v>
      </c>
      <c r="G72" s="244">
        <f>+[9]Sheet!$K$29</f>
        <v>170</v>
      </c>
      <c r="H72" s="245"/>
      <c r="I72" s="246">
        <v>90</v>
      </c>
      <c r="J72" s="244">
        <f>+[9]Sheet!$I$29</f>
        <v>70</v>
      </c>
      <c r="K72" s="247"/>
      <c r="L72" s="276">
        <v>190</v>
      </c>
      <c r="M72" s="244">
        <f>+[9]Sheet!$G$29</f>
        <v>160</v>
      </c>
      <c r="N72" s="248"/>
      <c r="O72" s="276">
        <v>90</v>
      </c>
      <c r="P72" s="244">
        <f>+[9]Sheet!$M$29</f>
        <v>60</v>
      </c>
      <c r="Q72" s="247"/>
      <c r="R72" s="276">
        <v>12</v>
      </c>
      <c r="S72" s="244">
        <f>+[9]Sheet!$O$29</f>
        <v>30</v>
      </c>
      <c r="T72" s="248"/>
      <c r="U72" s="276">
        <v>150</v>
      </c>
      <c r="V72" s="244">
        <f>+[9]Sheet!$Q$29</f>
        <v>50</v>
      </c>
      <c r="W72" s="248"/>
      <c r="X72" s="276">
        <v>29</v>
      </c>
      <c r="Y72" s="244">
        <f>+[9]Sheet!$S$29</f>
        <v>29</v>
      </c>
      <c r="Z72" s="271"/>
      <c r="AA72" s="236">
        <f t="shared" si="5"/>
        <v>808</v>
      </c>
      <c r="AB72" s="231">
        <f>+D72+G72+J72+M72+P72+S72+V72+Y72</f>
        <v>596</v>
      </c>
      <c r="AC72" s="250"/>
    </row>
    <row r="73" spans="1:29" s="334" customFormat="1" ht="13.5" customHeight="1" x14ac:dyDescent="0.2">
      <c r="A73" s="216" t="s">
        <v>149</v>
      </c>
      <c r="B73" s="264" t="s">
        <v>107</v>
      </c>
      <c r="C73" s="331">
        <f>SUM(C71:C72)</f>
        <v>47</v>
      </c>
      <c r="D73" s="309">
        <f>SUM(D71:D72)</f>
        <v>47</v>
      </c>
      <c r="E73" s="332"/>
      <c r="F73" s="331">
        <f>SUM(F71:F72)</f>
        <v>200</v>
      </c>
      <c r="G73" s="307">
        <f>SUM(G71:G72)</f>
        <v>200</v>
      </c>
      <c r="H73" s="310"/>
      <c r="I73" s="331">
        <f>SUM(I71:I72)</f>
        <v>90</v>
      </c>
      <c r="J73" s="307">
        <f>SUM(J71:J72)</f>
        <v>89</v>
      </c>
      <c r="K73" s="332"/>
      <c r="L73" s="331">
        <f>SUM(L71:L72)</f>
        <v>490</v>
      </c>
      <c r="M73" s="307">
        <f>SUM(M71:M72)</f>
        <v>670</v>
      </c>
      <c r="N73" s="333"/>
      <c r="O73" s="331">
        <f>SUM(O71:O72)</f>
        <v>90</v>
      </c>
      <c r="P73" s="307">
        <f>SUM(P71:P72)</f>
        <v>90</v>
      </c>
      <c r="Q73" s="332"/>
      <c r="R73" s="331">
        <f>SUM(R71:R72)</f>
        <v>12</v>
      </c>
      <c r="S73" s="307">
        <f>SUM(S71:S72)</f>
        <v>30</v>
      </c>
      <c r="T73" s="333"/>
      <c r="U73" s="331">
        <f>SUM(U71:U72)</f>
        <v>150</v>
      </c>
      <c r="V73" s="307">
        <f>SUM(V71:V72)</f>
        <v>70</v>
      </c>
      <c r="W73" s="333"/>
      <c r="X73" s="331">
        <f>SUM(X71:X72)</f>
        <v>29</v>
      </c>
      <c r="Y73" s="307">
        <f>SUM(Y71:Y72)</f>
        <v>29</v>
      </c>
      <c r="Z73" s="311"/>
      <c r="AA73" s="302">
        <f>SUM(AA71:AA72)</f>
        <v>1108</v>
      </c>
      <c r="AB73" s="307">
        <f>SUM(AB71:AB72)</f>
        <v>1225</v>
      </c>
      <c r="AC73" s="308"/>
    </row>
    <row r="74" spans="1:29" ht="13.5" customHeight="1" x14ac:dyDescent="0.2">
      <c r="A74" s="213" t="s">
        <v>201</v>
      </c>
      <c r="B74" s="262" t="s">
        <v>202</v>
      </c>
      <c r="C74" s="281">
        <v>273</v>
      </c>
      <c r="D74" s="231">
        <f>+[9]Sheet!$E$33</f>
        <v>273</v>
      </c>
      <c r="E74" s="234"/>
      <c r="F74" s="281">
        <v>444</v>
      </c>
      <c r="G74" s="231">
        <f>+[9]Sheet!$K$33</f>
        <v>444</v>
      </c>
      <c r="H74" s="232"/>
      <c r="I74" s="281">
        <v>563</v>
      </c>
      <c r="J74" s="231">
        <f>+[9]Sheet!$I$33</f>
        <v>563</v>
      </c>
      <c r="K74" s="234"/>
      <c r="L74" s="281">
        <v>434</v>
      </c>
      <c r="M74" s="231">
        <f>+[9]Sheet!$G$33</f>
        <v>434</v>
      </c>
      <c r="N74" s="235"/>
      <c r="O74" s="233">
        <v>563</v>
      </c>
      <c r="P74" s="231">
        <f>+[9]Sheet!$M$33</f>
        <v>563</v>
      </c>
      <c r="Q74" s="234"/>
      <c r="R74" s="281"/>
      <c r="S74" s="231">
        <f>+[11]Sheet!$O$33</f>
        <v>0</v>
      </c>
      <c r="T74" s="235"/>
      <c r="U74" s="233">
        <v>228</v>
      </c>
      <c r="V74" s="231">
        <f>+[9]Sheet!$Q$33</f>
        <v>228</v>
      </c>
      <c r="W74" s="235"/>
      <c r="X74" s="233"/>
      <c r="Y74" s="231"/>
      <c r="Z74" s="269"/>
      <c r="AA74" s="236">
        <f t="shared" ref="AA74:AB77" si="6">+C74+F74+I74+L74+O74+R74+U74+X74</f>
        <v>2505</v>
      </c>
      <c r="AB74" s="231">
        <f t="shared" si="6"/>
        <v>2505</v>
      </c>
      <c r="AC74" s="237"/>
    </row>
    <row r="75" spans="1:29" ht="13.5" customHeight="1" x14ac:dyDescent="0.2">
      <c r="A75" s="214" t="s">
        <v>203</v>
      </c>
      <c r="B75" s="223" t="s">
        <v>3</v>
      </c>
      <c r="C75" s="226">
        <v>60</v>
      </c>
      <c r="D75" s="221">
        <f>+[9]Sheet!$E$35</f>
        <v>60</v>
      </c>
      <c r="E75" s="227"/>
      <c r="F75" s="226"/>
      <c r="G75" s="221"/>
      <c r="H75" s="225"/>
      <c r="I75" s="226"/>
      <c r="J75" s="221"/>
      <c r="K75" s="227"/>
      <c r="L75" s="226"/>
      <c r="M75" s="221"/>
      <c r="N75" s="228"/>
      <c r="O75" s="226"/>
      <c r="P75" s="221"/>
      <c r="Q75" s="227"/>
      <c r="R75" s="226"/>
      <c r="S75" s="221"/>
      <c r="T75" s="228"/>
      <c r="U75" s="226"/>
      <c r="V75" s="221">
        <f>+[9]Sheet!$Q$35</f>
        <v>20</v>
      </c>
      <c r="W75" s="228"/>
      <c r="X75" s="226">
        <v>1500</v>
      </c>
      <c r="Y75" s="221">
        <v>1100</v>
      </c>
      <c r="Z75" s="270"/>
      <c r="AA75" s="236">
        <f t="shared" si="6"/>
        <v>1560</v>
      </c>
      <c r="AB75" s="231">
        <f t="shared" si="6"/>
        <v>1180</v>
      </c>
      <c r="AC75" s="222"/>
    </row>
    <row r="76" spans="1:29" ht="13.5" customHeight="1" x14ac:dyDescent="0.2">
      <c r="A76" s="214" t="s">
        <v>204</v>
      </c>
      <c r="B76" s="223" t="s">
        <v>205</v>
      </c>
      <c r="C76" s="226"/>
      <c r="D76" s="221"/>
      <c r="E76" s="227"/>
      <c r="F76" s="226"/>
      <c r="G76" s="221"/>
      <c r="H76" s="225"/>
      <c r="I76" s="226"/>
      <c r="J76" s="221"/>
      <c r="K76" s="227"/>
      <c r="L76" s="226"/>
      <c r="M76" s="221"/>
      <c r="N76" s="228"/>
      <c r="O76" s="226"/>
      <c r="P76" s="221"/>
      <c r="Q76" s="227"/>
      <c r="R76" s="226"/>
      <c r="S76" s="221"/>
      <c r="T76" s="228"/>
      <c r="U76" s="226"/>
      <c r="V76" s="221"/>
      <c r="W76" s="228"/>
      <c r="X76" s="226"/>
      <c r="Y76" s="221"/>
      <c r="Z76" s="270"/>
      <c r="AA76" s="236">
        <f t="shared" si="6"/>
        <v>0</v>
      </c>
      <c r="AB76" s="231">
        <f t="shared" si="6"/>
        <v>0</v>
      </c>
      <c r="AC76" s="222"/>
    </row>
    <row r="77" spans="1:29" ht="13.5" customHeight="1" x14ac:dyDescent="0.2">
      <c r="A77" s="214" t="s">
        <v>206</v>
      </c>
      <c r="B77" s="223" t="s">
        <v>207</v>
      </c>
      <c r="C77" s="226">
        <v>10</v>
      </c>
      <c r="D77" s="221">
        <f>+[9]Sheet!$E$39</f>
        <v>10</v>
      </c>
      <c r="E77" s="227"/>
      <c r="F77" s="226">
        <v>200</v>
      </c>
      <c r="G77" s="221">
        <f>+[9]Sheet!$K$39</f>
        <v>250</v>
      </c>
      <c r="H77" s="225"/>
      <c r="I77" s="226">
        <v>350</v>
      </c>
      <c r="J77" s="221">
        <f>+[9]Sheet!$I$39</f>
        <v>370</v>
      </c>
      <c r="K77" s="227"/>
      <c r="L77" s="226"/>
      <c r="M77" s="221"/>
      <c r="N77" s="228"/>
      <c r="O77" s="226">
        <v>500</v>
      </c>
      <c r="P77" s="221">
        <f>+[9]Sheet!$M$39</f>
        <v>800</v>
      </c>
      <c r="Q77" s="227"/>
      <c r="R77" s="226">
        <v>1000</v>
      </c>
      <c r="S77" s="221">
        <f>+[9]Sheet!$O$39</f>
        <v>1000</v>
      </c>
      <c r="T77" s="228"/>
      <c r="U77" s="226"/>
      <c r="V77" s="221"/>
      <c r="W77" s="228"/>
      <c r="X77" s="226"/>
      <c r="Y77" s="221"/>
      <c r="Z77" s="270"/>
      <c r="AA77" s="236">
        <f t="shared" si="6"/>
        <v>2060</v>
      </c>
      <c r="AB77" s="231">
        <f t="shared" si="6"/>
        <v>2430</v>
      </c>
      <c r="AC77" s="222"/>
    </row>
    <row r="78" spans="1:29" ht="13.5" customHeight="1" x14ac:dyDescent="0.2">
      <c r="A78" s="214" t="s">
        <v>208</v>
      </c>
      <c r="B78" s="223" t="s">
        <v>209</v>
      </c>
      <c r="C78" s="226"/>
      <c r="D78" s="221"/>
      <c r="E78" s="227"/>
      <c r="F78" s="226"/>
      <c r="G78" s="221"/>
      <c r="H78" s="225"/>
      <c r="I78" s="226"/>
      <c r="J78" s="221"/>
      <c r="K78" s="227"/>
      <c r="L78" s="226"/>
      <c r="M78" s="221"/>
      <c r="N78" s="228"/>
      <c r="O78" s="226"/>
      <c r="P78" s="221"/>
      <c r="Q78" s="227"/>
      <c r="R78" s="226"/>
      <c r="S78" s="221"/>
      <c r="T78" s="228"/>
      <c r="U78" s="226"/>
      <c r="V78" s="221"/>
      <c r="W78" s="228"/>
      <c r="X78" s="226"/>
      <c r="Y78" s="221"/>
      <c r="Z78" s="270"/>
      <c r="AA78" s="229">
        <f>+SUM(AA79:AA80)</f>
        <v>0</v>
      </c>
      <c r="AB78" s="221">
        <f>+SUM(AB79:AB80)</f>
        <v>0</v>
      </c>
      <c r="AC78" s="222"/>
    </row>
    <row r="79" spans="1:29" ht="13.5" customHeight="1" x14ac:dyDescent="0.2">
      <c r="A79" s="218" t="s">
        <v>208</v>
      </c>
      <c r="B79" s="224" t="s">
        <v>253</v>
      </c>
      <c r="C79" s="226"/>
      <c r="D79" s="221"/>
      <c r="E79" s="227"/>
      <c r="F79" s="226"/>
      <c r="G79" s="221"/>
      <c r="H79" s="225"/>
      <c r="I79" s="226"/>
      <c r="J79" s="221"/>
      <c r="K79" s="227"/>
      <c r="L79" s="226"/>
      <c r="M79" s="221"/>
      <c r="N79" s="228"/>
      <c r="O79" s="226"/>
      <c r="P79" s="221"/>
      <c r="Q79" s="227"/>
      <c r="R79" s="226"/>
      <c r="S79" s="221"/>
      <c r="T79" s="228"/>
      <c r="U79" s="226"/>
      <c r="V79" s="221"/>
      <c r="W79" s="228"/>
      <c r="X79" s="226"/>
      <c r="Y79" s="221"/>
      <c r="Z79" s="270"/>
      <c r="AA79" s="236">
        <f t="shared" ref="AA79:AB82" si="7">+C79+F79+I79+L79+O79+R79+U79+X79</f>
        <v>0</v>
      </c>
      <c r="AB79" s="231">
        <f t="shared" si="7"/>
        <v>0</v>
      </c>
      <c r="AC79" s="222"/>
    </row>
    <row r="80" spans="1:29" ht="13.5" customHeight="1" x14ac:dyDescent="0.2">
      <c r="A80" s="218" t="s">
        <v>208</v>
      </c>
      <c r="B80" s="224" t="s">
        <v>254</v>
      </c>
      <c r="C80" s="226"/>
      <c r="D80" s="221"/>
      <c r="E80" s="227"/>
      <c r="F80" s="226"/>
      <c r="G80" s="221"/>
      <c r="H80" s="225"/>
      <c r="I80" s="226"/>
      <c r="J80" s="221"/>
      <c r="K80" s="227"/>
      <c r="L80" s="226"/>
      <c r="M80" s="221"/>
      <c r="N80" s="228"/>
      <c r="O80" s="226"/>
      <c r="P80" s="221"/>
      <c r="Q80" s="227"/>
      <c r="R80" s="226"/>
      <c r="S80" s="221"/>
      <c r="T80" s="228"/>
      <c r="U80" s="226"/>
      <c r="V80" s="221"/>
      <c r="W80" s="228"/>
      <c r="X80" s="226"/>
      <c r="Y80" s="221"/>
      <c r="Z80" s="270"/>
      <c r="AA80" s="236">
        <f t="shared" si="7"/>
        <v>0</v>
      </c>
      <c r="AB80" s="231">
        <f t="shared" si="7"/>
        <v>0</v>
      </c>
      <c r="AC80" s="222"/>
    </row>
    <row r="81" spans="1:29" ht="13.5" customHeight="1" x14ac:dyDescent="0.2">
      <c r="A81" s="214" t="s">
        <v>210</v>
      </c>
      <c r="B81" s="223" t="s">
        <v>211</v>
      </c>
      <c r="C81" s="226"/>
      <c r="D81" s="221">
        <f>+[11]Sheet!$E$41</f>
        <v>0</v>
      </c>
      <c r="E81" s="227"/>
      <c r="F81" s="226">
        <v>900</v>
      </c>
      <c r="G81" s="221">
        <f>+[9]Sheet!$K$41</f>
        <v>900</v>
      </c>
      <c r="H81" s="225"/>
      <c r="I81" s="226"/>
      <c r="J81" s="221">
        <f>+[11]Sheet!$I$41</f>
        <v>0</v>
      </c>
      <c r="K81" s="227"/>
      <c r="L81" s="226">
        <v>1100</v>
      </c>
      <c r="M81" s="221">
        <f>+[9]Sheet!$G$41</f>
        <v>1110</v>
      </c>
      <c r="N81" s="228"/>
      <c r="O81" s="226">
        <v>65</v>
      </c>
      <c r="P81" s="221">
        <f>+[9]Sheet!$M$41</f>
        <v>65</v>
      </c>
      <c r="Q81" s="227"/>
      <c r="R81" s="226"/>
      <c r="S81" s="221"/>
      <c r="T81" s="228"/>
      <c r="U81" s="226"/>
      <c r="V81" s="221">
        <f>+[9]Sheet!$Q$41</f>
        <v>50</v>
      </c>
      <c r="W81" s="228"/>
      <c r="X81" s="226"/>
      <c r="Y81" s="221"/>
      <c r="Z81" s="270"/>
      <c r="AA81" s="236">
        <f t="shared" si="7"/>
        <v>2065</v>
      </c>
      <c r="AB81" s="231">
        <f t="shared" si="7"/>
        <v>2125</v>
      </c>
      <c r="AC81" s="222"/>
    </row>
    <row r="82" spans="1:29" ht="13.5" customHeight="1" x14ac:dyDescent="0.2">
      <c r="A82" s="215" t="s">
        <v>212</v>
      </c>
      <c r="B82" s="263" t="s">
        <v>321</v>
      </c>
      <c r="C82" s="276">
        <v>380</v>
      </c>
      <c r="D82" s="244">
        <f>+[9]Sheet!$E$51</f>
        <v>380</v>
      </c>
      <c r="E82" s="247"/>
      <c r="F82" s="276">
        <v>1320</v>
      </c>
      <c r="G82" s="244">
        <f>+[9]Sheet!$K$51</f>
        <v>1360</v>
      </c>
      <c r="H82" s="245"/>
      <c r="I82" s="276">
        <v>780</v>
      </c>
      <c r="J82" s="244">
        <f>+[9]Sheet!$I$51</f>
        <v>805</v>
      </c>
      <c r="K82" s="247"/>
      <c r="L82" s="276">
        <v>645</v>
      </c>
      <c r="M82" s="244">
        <f>+[9]Sheet!$G$51</f>
        <v>645</v>
      </c>
      <c r="N82" s="248"/>
      <c r="O82" s="246">
        <v>713</v>
      </c>
      <c r="P82" s="244">
        <f>+[9]Sheet!$M$51</f>
        <v>863</v>
      </c>
      <c r="Q82" s="247"/>
      <c r="R82" s="276">
        <v>50</v>
      </c>
      <c r="S82" s="244">
        <f>+[9]Sheet!$O$51</f>
        <v>300</v>
      </c>
      <c r="T82" s="248"/>
      <c r="U82" s="246">
        <v>210</v>
      </c>
      <c r="V82" s="244">
        <f>+[9]Sheet!$Q$51</f>
        <v>210</v>
      </c>
      <c r="W82" s="248"/>
      <c r="X82" s="246"/>
      <c r="Y82" s="244"/>
      <c r="Z82" s="271"/>
      <c r="AA82" s="236">
        <f t="shared" si="7"/>
        <v>4098</v>
      </c>
      <c r="AB82" s="231">
        <f t="shared" si="7"/>
        <v>4563</v>
      </c>
      <c r="AC82" s="250"/>
    </row>
    <row r="83" spans="1:29" s="334" customFormat="1" ht="13.5" customHeight="1" x14ac:dyDescent="0.2">
      <c r="A83" s="216" t="s">
        <v>150</v>
      </c>
      <c r="B83" s="264" t="s">
        <v>108</v>
      </c>
      <c r="C83" s="331">
        <f>+SUM(C74:C78,C81:C82)</f>
        <v>723</v>
      </c>
      <c r="D83" s="309">
        <f>+SUM(D74:D78,D81:D82)</f>
        <v>723</v>
      </c>
      <c r="E83" s="332"/>
      <c r="F83" s="331">
        <f>+SUM(F74:F78,F81:F82)</f>
        <v>2864</v>
      </c>
      <c r="G83" s="307">
        <f>+SUM(G74:G78,G81:G82)</f>
        <v>2954</v>
      </c>
      <c r="H83" s="310"/>
      <c r="I83" s="331">
        <f>+SUM(I74:I78,I81:I82)</f>
        <v>1693</v>
      </c>
      <c r="J83" s="307">
        <f>+SUM(J74:J78,J81:J82)</f>
        <v>1738</v>
      </c>
      <c r="K83" s="332"/>
      <c r="L83" s="331">
        <f>+SUM(L74:L78,L81:L82)</f>
        <v>2179</v>
      </c>
      <c r="M83" s="307">
        <f>+SUM(M74:M78,M81:M82)</f>
        <v>2189</v>
      </c>
      <c r="N83" s="333"/>
      <c r="O83" s="331">
        <f>+SUM(O74:O78,O81:O82)</f>
        <v>1841</v>
      </c>
      <c r="P83" s="307">
        <f>+SUM(P74:P78,P81:P82)</f>
        <v>2291</v>
      </c>
      <c r="Q83" s="332"/>
      <c r="R83" s="331">
        <f>+SUM(R74:R78,R81:R82)</f>
        <v>1050</v>
      </c>
      <c r="S83" s="307">
        <f>+SUM(S74:S78,S81:S82)</f>
        <v>1300</v>
      </c>
      <c r="T83" s="333"/>
      <c r="U83" s="331">
        <f>+SUM(U74:U78,U81:U82)</f>
        <v>438</v>
      </c>
      <c r="V83" s="307">
        <f>+SUM(V74:V78,V81:V82)</f>
        <v>508</v>
      </c>
      <c r="W83" s="333"/>
      <c r="X83" s="331">
        <f>+SUM(X74:X78,X81:X82)</f>
        <v>1500</v>
      </c>
      <c r="Y83" s="307">
        <f>+SUM(Y74:Y78,Y81:Y82)</f>
        <v>1100</v>
      </c>
      <c r="Z83" s="311"/>
      <c r="AA83" s="302">
        <f>+SUM(AA74:AA78,AA81:AA82)</f>
        <v>12288</v>
      </c>
      <c r="AB83" s="307">
        <f>+SUM(AB74:AB78,AB81:AB82)</f>
        <v>12803</v>
      </c>
      <c r="AC83" s="308"/>
    </row>
    <row r="84" spans="1:29" ht="13.5" customHeight="1" x14ac:dyDescent="0.2">
      <c r="A84" s="213" t="s">
        <v>213</v>
      </c>
      <c r="B84" s="262" t="s">
        <v>214</v>
      </c>
      <c r="C84" s="233">
        <v>0</v>
      </c>
      <c r="D84" s="231">
        <f>+[11]Sheet!$E$54</f>
        <v>0</v>
      </c>
      <c r="E84" s="234"/>
      <c r="F84" s="233">
        <v>150</v>
      </c>
      <c r="G84" s="231">
        <f>+[9]Sheet!$K$54</f>
        <v>150</v>
      </c>
      <c r="H84" s="232"/>
      <c r="I84" s="233">
        <v>60</v>
      </c>
      <c r="J84" s="231">
        <f>+[9]Sheet!$I$54</f>
        <v>60</v>
      </c>
      <c r="K84" s="234"/>
      <c r="L84" s="233">
        <v>295</v>
      </c>
      <c r="M84" s="231">
        <f>+[9]Sheet!$G$54</f>
        <v>400</v>
      </c>
      <c r="N84" s="235"/>
      <c r="O84" s="233">
        <v>75</v>
      </c>
      <c r="P84" s="231">
        <f>+[9]Sheet!$M$54</f>
        <v>150</v>
      </c>
      <c r="Q84" s="234"/>
      <c r="R84" s="233"/>
      <c r="S84" s="231">
        <f>+[11]Sheet!$O$54</f>
        <v>0</v>
      </c>
      <c r="T84" s="235"/>
      <c r="U84" s="233">
        <v>0</v>
      </c>
      <c r="V84" s="231">
        <f>+[11]Sheet!$Q$54</f>
        <v>0</v>
      </c>
      <c r="W84" s="235"/>
      <c r="X84" s="233"/>
      <c r="Y84" s="231"/>
      <c r="Z84" s="269"/>
      <c r="AA84" s="236">
        <f t="shared" ref="AA84:AB85" si="8">+C84+F84+I84+L84+O84+R84+U84+X84</f>
        <v>580</v>
      </c>
      <c r="AB84" s="231">
        <f t="shared" si="8"/>
        <v>760</v>
      </c>
      <c r="AC84" s="237"/>
    </row>
    <row r="85" spans="1:29" ht="13.5" customHeight="1" x14ac:dyDescent="0.2">
      <c r="A85" s="215" t="s">
        <v>215</v>
      </c>
      <c r="B85" s="263" t="s">
        <v>216</v>
      </c>
      <c r="C85" s="246"/>
      <c r="D85" s="244"/>
      <c r="E85" s="247"/>
      <c r="F85" s="246"/>
      <c r="G85" s="244"/>
      <c r="H85" s="245"/>
      <c r="I85" s="246"/>
      <c r="J85" s="244"/>
      <c r="K85" s="247"/>
      <c r="L85" s="246"/>
      <c r="M85" s="244"/>
      <c r="N85" s="248"/>
      <c r="O85" s="246"/>
      <c r="P85" s="244"/>
      <c r="Q85" s="247"/>
      <c r="R85" s="246"/>
      <c r="S85" s="244"/>
      <c r="T85" s="248"/>
      <c r="U85" s="246"/>
      <c r="V85" s="244"/>
      <c r="W85" s="248"/>
      <c r="X85" s="246"/>
      <c r="Y85" s="244"/>
      <c r="Z85" s="271"/>
      <c r="AA85" s="236">
        <f t="shared" si="8"/>
        <v>0</v>
      </c>
      <c r="AB85" s="231">
        <f t="shared" si="8"/>
        <v>0</v>
      </c>
      <c r="AC85" s="250"/>
    </row>
    <row r="86" spans="1:29" s="334" customFormat="1" ht="13.5" customHeight="1" x14ac:dyDescent="0.2">
      <c r="A86" s="216" t="s">
        <v>151</v>
      </c>
      <c r="B86" s="264" t="s">
        <v>109</v>
      </c>
      <c r="C86" s="331">
        <f>+SUM(C84:C85)</f>
        <v>0</v>
      </c>
      <c r="D86" s="309">
        <f>+SUM(D84:D85)</f>
        <v>0</v>
      </c>
      <c r="E86" s="332"/>
      <c r="F86" s="331">
        <f>+SUM(F84:F85)</f>
        <v>150</v>
      </c>
      <c r="G86" s="307">
        <f>+SUM(G84:G85)</f>
        <v>150</v>
      </c>
      <c r="H86" s="310"/>
      <c r="I86" s="331">
        <f>+SUM(I84:I85)</f>
        <v>60</v>
      </c>
      <c r="J86" s="307">
        <f>+SUM(J84:J85)</f>
        <v>60</v>
      </c>
      <c r="K86" s="332"/>
      <c r="L86" s="331">
        <f>+SUM(L84:L85)</f>
        <v>295</v>
      </c>
      <c r="M86" s="307">
        <f>+SUM(M84:M85)</f>
        <v>400</v>
      </c>
      <c r="N86" s="333"/>
      <c r="O86" s="331">
        <f>+SUM(O84:O85)</f>
        <v>75</v>
      </c>
      <c r="P86" s="307">
        <f>+SUM(P84:P85)</f>
        <v>150</v>
      </c>
      <c r="Q86" s="332"/>
      <c r="R86" s="331">
        <f>+SUM(R84:R85)</f>
        <v>0</v>
      </c>
      <c r="S86" s="307">
        <f>+SUM(S84:S85)</f>
        <v>0</v>
      </c>
      <c r="T86" s="333"/>
      <c r="U86" s="331">
        <f>+SUM(U84:U85)</f>
        <v>0</v>
      </c>
      <c r="V86" s="307">
        <f>+SUM(V84:V85)</f>
        <v>0</v>
      </c>
      <c r="W86" s="333"/>
      <c r="X86" s="331">
        <f>+SUM(X84:X85)</f>
        <v>0</v>
      </c>
      <c r="Y86" s="307">
        <f>+SUM(Y84:Y85)</f>
        <v>0</v>
      </c>
      <c r="Z86" s="311"/>
      <c r="AA86" s="302">
        <f>+SUM(AA84:AA85)</f>
        <v>580</v>
      </c>
      <c r="AB86" s="307">
        <f>+SUM(AB84:AB85)</f>
        <v>760</v>
      </c>
      <c r="AC86" s="308"/>
    </row>
    <row r="87" spans="1:29" ht="13.5" customHeight="1" x14ac:dyDescent="0.2">
      <c r="A87" s="213" t="s">
        <v>217</v>
      </c>
      <c r="B87" s="262" t="s">
        <v>218</v>
      </c>
      <c r="C87" s="233">
        <v>222</v>
      </c>
      <c r="D87" s="231">
        <f>+[9]Sheet!$E$55</f>
        <v>230</v>
      </c>
      <c r="E87" s="234"/>
      <c r="F87" s="233">
        <v>753</v>
      </c>
      <c r="G87" s="231">
        <f>+[9]Sheet!$K$55</f>
        <v>1000</v>
      </c>
      <c r="H87" s="232"/>
      <c r="I87" s="233">
        <v>623</v>
      </c>
      <c r="J87" s="231">
        <f>+[9]Sheet!$I$55</f>
        <v>750</v>
      </c>
      <c r="K87" s="234"/>
      <c r="L87" s="233">
        <v>744</v>
      </c>
      <c r="M87" s="231">
        <f>+[9]Sheet!$G$55</f>
        <v>840</v>
      </c>
      <c r="N87" s="235"/>
      <c r="O87" s="233">
        <v>839</v>
      </c>
      <c r="P87" s="231">
        <f>+[9]Sheet!$M$55</f>
        <v>1150</v>
      </c>
      <c r="Q87" s="234"/>
      <c r="R87" s="233">
        <v>644</v>
      </c>
      <c r="S87" s="231">
        <f>+[9]Sheet!$O$55</f>
        <v>660</v>
      </c>
      <c r="T87" s="235"/>
      <c r="U87" s="233">
        <v>191</v>
      </c>
      <c r="V87" s="231">
        <f>+[9]Sheet!$Q$55</f>
        <v>240</v>
      </c>
      <c r="W87" s="235"/>
      <c r="X87" s="281">
        <v>414</v>
      </c>
      <c r="Y87" s="231">
        <v>297</v>
      </c>
      <c r="Z87" s="269"/>
      <c r="AA87" s="236">
        <f t="shared" ref="AA87:AB90" si="9">+C87+F87+I87+L87+O87+R87+U87+X87</f>
        <v>4430</v>
      </c>
      <c r="AB87" s="231">
        <f t="shared" si="9"/>
        <v>5167</v>
      </c>
      <c r="AC87" s="237"/>
    </row>
    <row r="88" spans="1:29" ht="13.5" customHeight="1" x14ac:dyDescent="0.2">
      <c r="A88" s="214" t="s">
        <v>219</v>
      </c>
      <c r="B88" s="223" t="s">
        <v>220</v>
      </c>
      <c r="C88" s="226"/>
      <c r="D88" s="221"/>
      <c r="E88" s="227"/>
      <c r="F88" s="226"/>
      <c r="G88" s="221"/>
      <c r="H88" s="225"/>
      <c r="I88" s="226"/>
      <c r="J88" s="221"/>
      <c r="K88" s="227"/>
      <c r="L88" s="226"/>
      <c r="M88" s="221"/>
      <c r="N88" s="228"/>
      <c r="O88" s="226"/>
      <c r="P88" s="221"/>
      <c r="Q88" s="227"/>
      <c r="R88" s="226"/>
      <c r="S88" s="221"/>
      <c r="T88" s="228"/>
      <c r="U88" s="226"/>
      <c r="V88" s="221"/>
      <c r="W88" s="228"/>
      <c r="X88" s="233"/>
      <c r="Y88" s="221"/>
      <c r="Z88" s="270"/>
      <c r="AA88" s="236">
        <f t="shared" si="9"/>
        <v>0</v>
      </c>
      <c r="AB88" s="231">
        <f t="shared" si="9"/>
        <v>0</v>
      </c>
      <c r="AC88" s="222"/>
    </row>
    <row r="89" spans="1:29" ht="13.5" customHeight="1" x14ac:dyDescent="0.2">
      <c r="A89" s="214" t="s">
        <v>221</v>
      </c>
      <c r="B89" s="223" t="s">
        <v>222</v>
      </c>
      <c r="C89" s="226"/>
      <c r="D89" s="221"/>
      <c r="E89" s="227"/>
      <c r="F89" s="226"/>
      <c r="G89" s="221"/>
      <c r="H89" s="225"/>
      <c r="I89" s="226"/>
      <c r="J89" s="221"/>
      <c r="K89" s="227"/>
      <c r="L89" s="226"/>
      <c r="M89" s="221"/>
      <c r="N89" s="228"/>
      <c r="O89" s="226"/>
      <c r="P89" s="221"/>
      <c r="Q89" s="227"/>
      <c r="R89" s="226"/>
      <c r="S89" s="221"/>
      <c r="T89" s="228"/>
      <c r="U89" s="226"/>
      <c r="V89" s="221"/>
      <c r="W89" s="228"/>
      <c r="X89" s="226"/>
      <c r="Y89" s="221"/>
      <c r="Z89" s="270"/>
      <c r="AA89" s="236">
        <f t="shared" si="9"/>
        <v>0</v>
      </c>
      <c r="AB89" s="231">
        <f t="shared" si="9"/>
        <v>0</v>
      </c>
      <c r="AC89" s="222"/>
    </row>
    <row r="90" spans="1:29" ht="13.5" customHeight="1" x14ac:dyDescent="0.2">
      <c r="A90" s="214" t="s">
        <v>223</v>
      </c>
      <c r="B90" s="223" t="s">
        <v>224</v>
      </c>
      <c r="C90" s="226"/>
      <c r="D90" s="221"/>
      <c r="E90" s="227"/>
      <c r="F90" s="226"/>
      <c r="G90" s="221"/>
      <c r="H90" s="225"/>
      <c r="I90" s="226"/>
      <c r="J90" s="221"/>
      <c r="K90" s="227"/>
      <c r="L90" s="226"/>
      <c r="M90" s="221"/>
      <c r="N90" s="228"/>
      <c r="O90" s="226"/>
      <c r="P90" s="221"/>
      <c r="Q90" s="227"/>
      <c r="R90" s="226"/>
      <c r="S90" s="221"/>
      <c r="T90" s="228"/>
      <c r="U90" s="226"/>
      <c r="V90" s="221"/>
      <c r="W90" s="228"/>
      <c r="X90" s="226"/>
      <c r="Y90" s="221"/>
      <c r="Z90" s="270"/>
      <c r="AA90" s="236">
        <f t="shared" si="9"/>
        <v>0</v>
      </c>
      <c r="AB90" s="231">
        <f t="shared" si="9"/>
        <v>0</v>
      </c>
      <c r="AC90" s="222"/>
    </row>
    <row r="91" spans="1:29" ht="13.5" customHeight="1" x14ac:dyDescent="0.2">
      <c r="A91" s="215" t="s">
        <v>225</v>
      </c>
      <c r="B91" s="263" t="s">
        <v>344</v>
      </c>
      <c r="C91" s="246">
        <f>C92</f>
        <v>0</v>
      </c>
      <c r="D91" s="243">
        <f>D92</f>
        <v>0</v>
      </c>
      <c r="E91" s="247"/>
      <c r="F91" s="246">
        <f>F92</f>
        <v>30</v>
      </c>
      <c r="G91" s="244">
        <f>G92</f>
        <v>60</v>
      </c>
      <c r="H91" s="245"/>
      <c r="I91" s="246">
        <f>I92</f>
        <v>70</v>
      </c>
      <c r="J91" s="244">
        <f>J92</f>
        <v>70</v>
      </c>
      <c r="K91" s="247"/>
      <c r="L91" s="246"/>
      <c r="M91" s="244">
        <f>M92</f>
        <v>0</v>
      </c>
      <c r="N91" s="248"/>
      <c r="O91" s="246">
        <f>O92</f>
        <v>220</v>
      </c>
      <c r="P91" s="244">
        <f>P92</f>
        <v>60</v>
      </c>
      <c r="Q91" s="247"/>
      <c r="R91" s="246">
        <f>R92</f>
        <v>320</v>
      </c>
      <c r="S91" s="244">
        <f>S92</f>
        <v>70</v>
      </c>
      <c r="T91" s="248"/>
      <c r="U91" s="246"/>
      <c r="V91" s="244">
        <f>V92</f>
        <v>0</v>
      </c>
      <c r="W91" s="248"/>
      <c r="X91" s="246"/>
      <c r="Y91" s="244"/>
      <c r="Z91" s="271"/>
      <c r="AA91" s="236">
        <f t="shared" ref="AA91:AB92" si="10">+C91+F91+I91+L91+O91+R91+U91+X91</f>
        <v>640</v>
      </c>
      <c r="AB91" s="231">
        <f t="shared" si="10"/>
        <v>260</v>
      </c>
      <c r="AC91" s="250"/>
    </row>
    <row r="92" spans="1:29" ht="13.5" customHeight="1" x14ac:dyDescent="0.2">
      <c r="A92" s="657"/>
      <c r="B92" s="658" t="s">
        <v>345</v>
      </c>
      <c r="C92" s="256">
        <v>0</v>
      </c>
      <c r="D92" s="254">
        <f>+[11]Sheet!$E$57</f>
        <v>0</v>
      </c>
      <c r="E92" s="257"/>
      <c r="F92" s="256">
        <v>30</v>
      </c>
      <c r="G92" s="254">
        <f>+[9]Sheet!$K$60</f>
        <v>60</v>
      </c>
      <c r="H92" s="255"/>
      <c r="I92" s="256">
        <v>70</v>
      </c>
      <c r="J92" s="254">
        <f>+[9]Sheet!$I$60</f>
        <v>70</v>
      </c>
      <c r="K92" s="257"/>
      <c r="L92" s="256"/>
      <c r="M92" s="254"/>
      <c r="N92" s="258"/>
      <c r="O92" s="256">
        <v>220</v>
      </c>
      <c r="P92" s="254">
        <f>+[9]Sheet!$M$60</f>
        <v>60</v>
      </c>
      <c r="Q92" s="257"/>
      <c r="R92" s="256">
        <v>320</v>
      </c>
      <c r="S92" s="254">
        <f>+[9]Sheet!$O$60</f>
        <v>70</v>
      </c>
      <c r="T92" s="258"/>
      <c r="U92" s="256"/>
      <c r="V92" s="254"/>
      <c r="W92" s="258"/>
      <c r="X92" s="256"/>
      <c r="Y92" s="254"/>
      <c r="Z92" s="272"/>
      <c r="AA92" s="236">
        <f t="shared" si="10"/>
        <v>640</v>
      </c>
      <c r="AB92" s="231">
        <f t="shared" si="10"/>
        <v>260</v>
      </c>
      <c r="AC92" s="260"/>
    </row>
    <row r="93" spans="1:29" s="334" customFormat="1" ht="13.5" customHeight="1" x14ac:dyDescent="0.2">
      <c r="A93" s="216" t="s">
        <v>152</v>
      </c>
      <c r="B93" s="264" t="s">
        <v>110</v>
      </c>
      <c r="C93" s="331">
        <f>SUM(C87:C91)</f>
        <v>222</v>
      </c>
      <c r="D93" s="309">
        <f>SUM(D87:D91)</f>
        <v>230</v>
      </c>
      <c r="E93" s="332"/>
      <c r="F93" s="331">
        <f>SUM(F87:F91)</f>
        <v>783</v>
      </c>
      <c r="G93" s="307">
        <f>SUM(G87:G91)</f>
        <v>1060</v>
      </c>
      <c r="H93" s="310"/>
      <c r="I93" s="331">
        <f>SUM(I87:I91)</f>
        <v>693</v>
      </c>
      <c r="J93" s="307">
        <f>SUM(J87:J91)</f>
        <v>820</v>
      </c>
      <c r="K93" s="332"/>
      <c r="L93" s="331">
        <f>SUM(L87:L91)</f>
        <v>744</v>
      </c>
      <c r="M93" s="307">
        <f>SUM(M87:M91)</f>
        <v>840</v>
      </c>
      <c r="N93" s="333"/>
      <c r="O93" s="331">
        <f>SUM(O87:O91)</f>
        <v>1059</v>
      </c>
      <c r="P93" s="307">
        <f>SUM(P87:P91)</f>
        <v>1210</v>
      </c>
      <c r="Q93" s="332"/>
      <c r="R93" s="331">
        <f>SUM(R87:R91)</f>
        <v>964</v>
      </c>
      <c r="S93" s="307">
        <f>SUM(S87:S91)</f>
        <v>730</v>
      </c>
      <c r="T93" s="333"/>
      <c r="U93" s="331">
        <f>SUM(U87:U91)</f>
        <v>191</v>
      </c>
      <c r="V93" s="307">
        <f>SUM(V87:V91)</f>
        <v>240</v>
      </c>
      <c r="W93" s="333"/>
      <c r="X93" s="331">
        <f>SUM(X87:X91)</f>
        <v>414</v>
      </c>
      <c r="Y93" s="307">
        <f>SUM(Y87:Y91)</f>
        <v>297</v>
      </c>
      <c r="Z93" s="311"/>
      <c r="AA93" s="302">
        <f>SUM(AA87:AA91)</f>
        <v>5070</v>
      </c>
      <c r="AB93" s="307">
        <f>SUM(AB87:AB91)</f>
        <v>5427</v>
      </c>
      <c r="AC93" s="308"/>
    </row>
    <row r="94" spans="1:29" s="334" customFormat="1" ht="13.5" customHeight="1" x14ac:dyDescent="0.2">
      <c r="A94" s="216" t="s">
        <v>153</v>
      </c>
      <c r="B94" s="264" t="s">
        <v>111</v>
      </c>
      <c r="C94" s="331">
        <f>+C70+C73+C83+C86+C93</f>
        <v>1044</v>
      </c>
      <c r="D94" s="309">
        <f>+D70+D73+D83+D86+D93</f>
        <v>1079</v>
      </c>
      <c r="E94" s="332"/>
      <c r="F94" s="331">
        <f>+F70+F73+F83+F86+F93</f>
        <v>4322</v>
      </c>
      <c r="G94" s="307">
        <f>+G70+G73+G83+G86+G93</f>
        <v>4835</v>
      </c>
      <c r="H94" s="310"/>
      <c r="I94" s="331">
        <f>+I70+I73+I83+I86+I93</f>
        <v>3061</v>
      </c>
      <c r="J94" s="307">
        <f>+J70+J73+J83+J86+J93</f>
        <v>3579</v>
      </c>
      <c r="K94" s="332"/>
      <c r="L94" s="331">
        <f>+L70+L73+L83+L86+L93</f>
        <v>3796</v>
      </c>
      <c r="M94" s="307">
        <f>+M70+M73+M83+M86+M93</f>
        <v>4351</v>
      </c>
      <c r="N94" s="333"/>
      <c r="O94" s="331">
        <f>+O70+O73+O83+O86+O93</f>
        <v>4240</v>
      </c>
      <c r="P94" s="307">
        <f>+P70+P73+P83+P86+P93</f>
        <v>5549</v>
      </c>
      <c r="Q94" s="332"/>
      <c r="R94" s="331">
        <f>+R70+R73+R83+R86+R93</f>
        <v>3348</v>
      </c>
      <c r="S94" s="307">
        <f>+S70+S73+S83+S86+S93</f>
        <v>3097</v>
      </c>
      <c r="T94" s="333"/>
      <c r="U94" s="331">
        <f>+U70+U73+U83+U86+U93</f>
        <v>899</v>
      </c>
      <c r="V94" s="307">
        <f>+V70+V73+V83+V86+V93</f>
        <v>1108</v>
      </c>
      <c r="W94" s="333"/>
      <c r="X94" s="331">
        <f>+X70+X73+X83+X86+X93</f>
        <v>1948</v>
      </c>
      <c r="Y94" s="307">
        <f>+Y70+Y73+Y83+Y86+Y93</f>
        <v>1431</v>
      </c>
      <c r="Z94" s="311"/>
      <c r="AA94" s="302">
        <f>+AA70+AA73+AA83+AA86+AA93</f>
        <v>22658</v>
      </c>
      <c r="AB94" s="307">
        <f>+AB70+AB73+AB83+AB86+AB93</f>
        <v>25029</v>
      </c>
      <c r="AC94" s="308"/>
    </row>
    <row r="95" spans="1:29" ht="13.5" customHeight="1" x14ac:dyDescent="0.2">
      <c r="A95" s="213" t="s">
        <v>266</v>
      </c>
      <c r="B95" s="329" t="s">
        <v>267</v>
      </c>
      <c r="C95" s="233">
        <f>+C96</f>
        <v>0</v>
      </c>
      <c r="D95" s="231"/>
      <c r="E95" s="234"/>
      <c r="F95" s="233">
        <f>+F96</f>
        <v>0</v>
      </c>
      <c r="G95" s="231"/>
      <c r="H95" s="232"/>
      <c r="I95" s="233">
        <f>+I96</f>
        <v>0</v>
      </c>
      <c r="J95" s="231"/>
      <c r="K95" s="234"/>
      <c r="L95" s="233">
        <f>+L96</f>
        <v>0</v>
      </c>
      <c r="M95" s="231"/>
      <c r="N95" s="235"/>
      <c r="O95" s="233">
        <f>+O96</f>
        <v>0</v>
      </c>
      <c r="P95" s="231"/>
      <c r="Q95" s="234"/>
      <c r="R95" s="233">
        <f>+R96</f>
        <v>0</v>
      </c>
      <c r="S95" s="231"/>
      <c r="T95" s="235"/>
      <c r="U95" s="233">
        <f>+U96</f>
        <v>0</v>
      </c>
      <c r="V95" s="231"/>
      <c r="W95" s="235"/>
      <c r="X95" s="233"/>
      <c r="Y95" s="231"/>
      <c r="Z95" s="269"/>
      <c r="AA95" s="236">
        <f t="shared" ref="AA95:AA97" si="11">+C95+F95+I95+L95+O95+R95+U95+X95</f>
        <v>0</v>
      </c>
      <c r="AB95" s="231"/>
      <c r="AC95" s="237"/>
    </row>
    <row r="96" spans="1:29" ht="13.5" customHeight="1" x14ac:dyDescent="0.2">
      <c r="A96" s="219" t="s">
        <v>266</v>
      </c>
      <c r="B96" s="266" t="s">
        <v>82</v>
      </c>
      <c r="C96" s="246"/>
      <c r="D96" s="244"/>
      <c r="E96" s="247"/>
      <c r="F96" s="246"/>
      <c r="G96" s="244"/>
      <c r="H96" s="245"/>
      <c r="I96" s="246"/>
      <c r="J96" s="244"/>
      <c r="K96" s="247"/>
      <c r="L96" s="246"/>
      <c r="M96" s="244"/>
      <c r="N96" s="248"/>
      <c r="O96" s="246"/>
      <c r="P96" s="244"/>
      <c r="Q96" s="247"/>
      <c r="R96" s="246"/>
      <c r="S96" s="244"/>
      <c r="T96" s="248"/>
      <c r="U96" s="246"/>
      <c r="V96" s="244"/>
      <c r="W96" s="248"/>
      <c r="X96" s="246"/>
      <c r="Y96" s="244"/>
      <c r="Z96" s="271"/>
      <c r="AA96" s="236">
        <f t="shared" si="11"/>
        <v>0</v>
      </c>
      <c r="AB96" s="244"/>
      <c r="AC96" s="250"/>
    </row>
    <row r="97" spans="1:29" ht="13.5" customHeight="1" x14ac:dyDescent="0.2">
      <c r="A97" s="328" t="s">
        <v>268</v>
      </c>
      <c r="B97" s="330" t="s">
        <v>269</v>
      </c>
      <c r="C97" s="276"/>
      <c r="D97" s="273"/>
      <c r="E97" s="277"/>
      <c r="F97" s="276"/>
      <c r="G97" s="273"/>
      <c r="H97" s="275"/>
      <c r="I97" s="276"/>
      <c r="J97" s="273"/>
      <c r="K97" s="277"/>
      <c r="L97" s="276"/>
      <c r="M97" s="273"/>
      <c r="N97" s="278"/>
      <c r="O97" s="276"/>
      <c r="P97" s="273"/>
      <c r="Q97" s="277"/>
      <c r="R97" s="276"/>
      <c r="S97" s="273"/>
      <c r="T97" s="278"/>
      <c r="U97" s="276"/>
      <c r="V97" s="273"/>
      <c r="W97" s="278"/>
      <c r="X97" s="276"/>
      <c r="Y97" s="273"/>
      <c r="Z97" s="661"/>
      <c r="AA97" s="236">
        <f t="shared" si="11"/>
        <v>0</v>
      </c>
      <c r="AB97" s="273"/>
      <c r="AC97" s="274"/>
    </row>
    <row r="98" spans="1:29" s="334" customFormat="1" ht="13.5" customHeight="1" x14ac:dyDescent="0.2">
      <c r="A98" s="216" t="s">
        <v>154</v>
      </c>
      <c r="B98" s="264" t="s">
        <v>112</v>
      </c>
      <c r="C98" s="331">
        <f>+C95+C97</f>
        <v>0</v>
      </c>
      <c r="D98" s="309">
        <f>+D95+D97</f>
        <v>0</v>
      </c>
      <c r="E98" s="332"/>
      <c r="F98" s="331">
        <f>+F95+F97</f>
        <v>0</v>
      </c>
      <c r="G98" s="307">
        <f>+G95+G97</f>
        <v>0</v>
      </c>
      <c r="H98" s="310"/>
      <c r="I98" s="331">
        <f>+I95+I97</f>
        <v>0</v>
      </c>
      <c r="J98" s="307">
        <f>+J95+J97</f>
        <v>0</v>
      </c>
      <c r="K98" s="332"/>
      <c r="L98" s="331">
        <f>+L95+L97</f>
        <v>0</v>
      </c>
      <c r="M98" s="307">
        <f>+M95+M97</f>
        <v>0</v>
      </c>
      <c r="N98" s="333"/>
      <c r="O98" s="331">
        <f>+O95+O97</f>
        <v>0</v>
      </c>
      <c r="P98" s="307">
        <f>+P95+P97</f>
        <v>0</v>
      </c>
      <c r="Q98" s="332"/>
      <c r="R98" s="331">
        <f>+R95+R97</f>
        <v>0</v>
      </c>
      <c r="S98" s="307">
        <f>+S95+S97</f>
        <v>0</v>
      </c>
      <c r="T98" s="333"/>
      <c r="U98" s="331">
        <f>+U95+U97</f>
        <v>0</v>
      </c>
      <c r="V98" s="307">
        <f>+V95+V97</f>
        <v>0</v>
      </c>
      <c r="W98" s="333"/>
      <c r="X98" s="331">
        <f>+X95+X97</f>
        <v>0</v>
      </c>
      <c r="Y98" s="307">
        <f>+Y95+Y97</f>
        <v>0</v>
      </c>
      <c r="Z98" s="311"/>
      <c r="AA98" s="302">
        <f>+AA95+AA97</f>
        <v>0</v>
      </c>
      <c r="AB98" s="307"/>
      <c r="AC98" s="308"/>
    </row>
    <row r="99" spans="1:29" ht="13.5" customHeight="1" x14ac:dyDescent="0.2">
      <c r="A99" s="213" t="s">
        <v>226</v>
      </c>
      <c r="B99" s="262" t="s">
        <v>227</v>
      </c>
      <c r="C99" s="233"/>
      <c r="D99" s="231"/>
      <c r="E99" s="234"/>
      <c r="F99" s="233"/>
      <c r="G99" s="231"/>
      <c r="H99" s="232"/>
      <c r="I99" s="233"/>
      <c r="J99" s="231"/>
      <c r="K99" s="234"/>
      <c r="L99" s="233"/>
      <c r="M99" s="231"/>
      <c r="N99" s="235"/>
      <c r="O99" s="233"/>
      <c r="P99" s="231"/>
      <c r="Q99" s="234"/>
      <c r="R99" s="233"/>
      <c r="S99" s="231"/>
      <c r="T99" s="235"/>
      <c r="U99" s="233"/>
      <c r="V99" s="231"/>
      <c r="W99" s="235"/>
      <c r="X99" s="233"/>
      <c r="Y99" s="231"/>
      <c r="Z99" s="269"/>
      <c r="AA99" s="236">
        <f t="shared" ref="AA99:AB105" si="12">+C99+F99+I99+L99+O99+R99+U99+X99</f>
        <v>0</v>
      </c>
      <c r="AB99" s="231"/>
      <c r="AC99" s="237"/>
    </row>
    <row r="100" spans="1:29" ht="13.5" customHeight="1" x14ac:dyDescent="0.2">
      <c r="A100" s="214" t="s">
        <v>228</v>
      </c>
      <c r="B100" s="223" t="s">
        <v>229</v>
      </c>
      <c r="C100" s="226"/>
      <c r="D100" s="221"/>
      <c r="E100" s="227"/>
      <c r="F100" s="226"/>
      <c r="G100" s="221"/>
      <c r="H100" s="225"/>
      <c r="I100" s="226"/>
      <c r="J100" s="221"/>
      <c r="K100" s="227"/>
      <c r="L100" s="226"/>
      <c r="M100" s="221"/>
      <c r="N100" s="228"/>
      <c r="O100" s="226"/>
      <c r="P100" s="221"/>
      <c r="Q100" s="227"/>
      <c r="R100" s="226"/>
      <c r="S100" s="221"/>
      <c r="T100" s="228"/>
      <c r="U100" s="226"/>
      <c r="V100" s="221"/>
      <c r="W100" s="228"/>
      <c r="X100" s="226"/>
      <c r="Y100" s="221"/>
      <c r="Z100" s="270"/>
      <c r="AA100" s="236">
        <f t="shared" si="12"/>
        <v>0</v>
      </c>
      <c r="AB100" s="221"/>
      <c r="AC100" s="222"/>
    </row>
    <row r="101" spans="1:29" ht="13.5" customHeight="1" x14ac:dyDescent="0.2">
      <c r="A101" s="214" t="s">
        <v>230</v>
      </c>
      <c r="B101" s="223" t="s">
        <v>231</v>
      </c>
      <c r="C101" s="226"/>
      <c r="D101" s="221"/>
      <c r="E101" s="227"/>
      <c r="F101" s="226"/>
      <c r="G101" s="221"/>
      <c r="H101" s="225"/>
      <c r="I101" s="226"/>
      <c r="J101" s="221"/>
      <c r="K101" s="227"/>
      <c r="L101" s="226"/>
      <c r="M101" s="221"/>
      <c r="N101" s="228"/>
      <c r="O101" s="226"/>
      <c r="P101" s="221"/>
      <c r="Q101" s="227"/>
      <c r="R101" s="226"/>
      <c r="S101" s="221"/>
      <c r="T101" s="228"/>
      <c r="U101" s="226"/>
      <c r="V101" s="221"/>
      <c r="W101" s="228"/>
      <c r="X101" s="226"/>
      <c r="Y101" s="221"/>
      <c r="Z101" s="270"/>
      <c r="AA101" s="236">
        <f t="shared" si="12"/>
        <v>0</v>
      </c>
      <c r="AB101" s="231">
        <f t="shared" si="12"/>
        <v>0</v>
      </c>
      <c r="AC101" s="222"/>
    </row>
    <row r="102" spans="1:29" ht="13.5" customHeight="1" x14ac:dyDescent="0.2">
      <c r="A102" s="214" t="s">
        <v>232</v>
      </c>
      <c r="B102" s="223" t="s">
        <v>233</v>
      </c>
      <c r="C102" s="226"/>
      <c r="D102" s="221"/>
      <c r="E102" s="227"/>
      <c r="F102" s="226"/>
      <c r="G102" s="221"/>
      <c r="H102" s="225"/>
      <c r="I102" s="226"/>
      <c r="J102" s="221"/>
      <c r="K102" s="227"/>
      <c r="L102" s="226"/>
      <c r="M102" s="221"/>
      <c r="N102" s="228"/>
      <c r="O102" s="226"/>
      <c r="P102" s="221"/>
      <c r="Q102" s="227"/>
      <c r="R102" s="226"/>
      <c r="S102" s="221"/>
      <c r="T102" s="228"/>
      <c r="U102" s="226"/>
      <c r="V102" s="221"/>
      <c r="W102" s="228"/>
      <c r="X102" s="226"/>
      <c r="Y102" s="221"/>
      <c r="Z102" s="270"/>
      <c r="AA102" s="236">
        <f t="shared" si="12"/>
        <v>0</v>
      </c>
      <c r="AB102" s="231">
        <f t="shared" si="12"/>
        <v>0</v>
      </c>
      <c r="AC102" s="222"/>
    </row>
    <row r="103" spans="1:29" ht="13.5" customHeight="1" x14ac:dyDescent="0.2">
      <c r="A103" s="214" t="s">
        <v>234</v>
      </c>
      <c r="B103" s="223" t="s">
        <v>235</v>
      </c>
      <c r="C103" s="226"/>
      <c r="D103" s="221"/>
      <c r="E103" s="227"/>
      <c r="F103" s="226"/>
      <c r="G103" s="221"/>
      <c r="H103" s="225"/>
      <c r="I103" s="226"/>
      <c r="J103" s="221"/>
      <c r="K103" s="227"/>
      <c r="L103" s="226"/>
      <c r="M103" s="221"/>
      <c r="N103" s="228"/>
      <c r="O103" s="226"/>
      <c r="P103" s="221"/>
      <c r="Q103" s="227"/>
      <c r="R103" s="226"/>
      <c r="S103" s="221"/>
      <c r="T103" s="228"/>
      <c r="U103" s="226"/>
      <c r="V103" s="221"/>
      <c r="W103" s="228"/>
      <c r="X103" s="226"/>
      <c r="Y103" s="221"/>
      <c r="Z103" s="270"/>
      <c r="AA103" s="236">
        <f t="shared" si="12"/>
        <v>0</v>
      </c>
      <c r="AB103" s="221"/>
      <c r="AC103" s="222"/>
    </row>
    <row r="104" spans="1:29" ht="13.5" customHeight="1" x14ac:dyDescent="0.2">
      <c r="A104" s="214" t="s">
        <v>236</v>
      </c>
      <c r="B104" s="223" t="s">
        <v>237</v>
      </c>
      <c r="C104" s="226"/>
      <c r="D104" s="221"/>
      <c r="E104" s="227"/>
      <c r="F104" s="226"/>
      <c r="G104" s="221"/>
      <c r="H104" s="225"/>
      <c r="I104" s="226"/>
      <c r="J104" s="221"/>
      <c r="K104" s="227"/>
      <c r="L104" s="226"/>
      <c r="M104" s="221"/>
      <c r="N104" s="228"/>
      <c r="O104" s="226"/>
      <c r="P104" s="221"/>
      <c r="Q104" s="227"/>
      <c r="R104" s="226"/>
      <c r="S104" s="221"/>
      <c r="T104" s="228"/>
      <c r="U104" s="226"/>
      <c r="V104" s="221"/>
      <c r="W104" s="228"/>
      <c r="X104" s="226"/>
      <c r="Y104" s="221"/>
      <c r="Z104" s="270"/>
      <c r="AA104" s="236">
        <f t="shared" si="12"/>
        <v>0</v>
      </c>
      <c r="AB104" s="221"/>
      <c r="AC104" s="222"/>
    </row>
    <row r="105" spans="1:29" ht="13.5" customHeight="1" x14ac:dyDescent="0.2">
      <c r="A105" s="215" t="s">
        <v>238</v>
      </c>
      <c r="B105" s="263" t="s">
        <v>239</v>
      </c>
      <c r="C105" s="246"/>
      <c r="D105" s="244"/>
      <c r="E105" s="247"/>
      <c r="F105" s="246"/>
      <c r="G105" s="244"/>
      <c r="H105" s="245"/>
      <c r="I105" s="246"/>
      <c r="J105" s="244"/>
      <c r="K105" s="247"/>
      <c r="L105" s="246"/>
      <c r="M105" s="244"/>
      <c r="N105" s="248"/>
      <c r="O105" s="246"/>
      <c r="P105" s="244"/>
      <c r="Q105" s="247"/>
      <c r="R105" s="246"/>
      <c r="S105" s="244"/>
      <c r="T105" s="248"/>
      <c r="U105" s="246"/>
      <c r="V105" s="244"/>
      <c r="W105" s="248"/>
      <c r="X105" s="246"/>
      <c r="Y105" s="244"/>
      <c r="Z105" s="271"/>
      <c r="AA105" s="236">
        <f t="shared" si="12"/>
        <v>0</v>
      </c>
      <c r="AB105" s="231">
        <f t="shared" si="12"/>
        <v>0</v>
      </c>
      <c r="AC105" s="250"/>
    </row>
    <row r="106" spans="1:29" s="334" customFormat="1" ht="13.5" customHeight="1" x14ac:dyDescent="0.2">
      <c r="A106" s="216" t="s">
        <v>155</v>
      </c>
      <c r="B106" s="264" t="s">
        <v>68</v>
      </c>
      <c r="C106" s="331">
        <f>SUM(C99:C105)</f>
        <v>0</v>
      </c>
      <c r="D106" s="309">
        <f>SUM(D99:D105)</f>
        <v>0</v>
      </c>
      <c r="E106" s="332"/>
      <c r="F106" s="331">
        <f>SUM(F99:F105)</f>
        <v>0</v>
      </c>
      <c r="G106" s="307">
        <f>SUM(G99:G105)</f>
        <v>0</v>
      </c>
      <c r="H106" s="310"/>
      <c r="I106" s="331">
        <f>SUM(I99:I105)</f>
        <v>0</v>
      </c>
      <c r="J106" s="307">
        <f>SUM(J99:J105)</f>
        <v>0</v>
      </c>
      <c r="K106" s="332"/>
      <c r="L106" s="331">
        <f>SUM(L99:L105)</f>
        <v>0</v>
      </c>
      <c r="M106" s="307">
        <f>SUM(M99:M105)</f>
        <v>0</v>
      </c>
      <c r="N106" s="333"/>
      <c r="O106" s="331">
        <f>SUM(O99:O105)</f>
        <v>0</v>
      </c>
      <c r="P106" s="307">
        <f>SUM(P99:P105)</f>
        <v>0</v>
      </c>
      <c r="Q106" s="332"/>
      <c r="R106" s="331">
        <f>SUM(R99:R105)</f>
        <v>0</v>
      </c>
      <c r="S106" s="307">
        <f>SUM(S99:S105)</f>
        <v>0</v>
      </c>
      <c r="T106" s="333"/>
      <c r="U106" s="331">
        <f>SUM(U99:U105)</f>
        <v>0</v>
      </c>
      <c r="V106" s="307">
        <f>SUM(V99:V105)</f>
        <v>0</v>
      </c>
      <c r="W106" s="333"/>
      <c r="X106" s="331">
        <f>SUM(X99:X105)</f>
        <v>0</v>
      </c>
      <c r="Y106" s="307">
        <f>SUM(Y99:Y105)</f>
        <v>0</v>
      </c>
      <c r="Z106" s="311"/>
      <c r="AA106" s="302">
        <f>SUM(AA99:AA105)</f>
        <v>0</v>
      </c>
      <c r="AB106" s="307">
        <f>SUM(AB99:AB105)</f>
        <v>0</v>
      </c>
      <c r="AC106" s="308"/>
    </row>
    <row r="107" spans="1:29" ht="13.5" customHeight="1" x14ac:dyDescent="0.2">
      <c r="A107" s="213" t="s">
        <v>240</v>
      </c>
      <c r="B107" s="262" t="s">
        <v>241</v>
      </c>
      <c r="C107" s="233"/>
      <c r="D107" s="231"/>
      <c r="E107" s="234"/>
      <c r="F107" s="233"/>
      <c r="G107" s="231"/>
      <c r="H107" s="232"/>
      <c r="I107" s="233"/>
      <c r="J107" s="231"/>
      <c r="K107" s="234"/>
      <c r="L107" s="233"/>
      <c r="M107" s="231"/>
      <c r="N107" s="235"/>
      <c r="O107" s="233"/>
      <c r="P107" s="231"/>
      <c r="Q107" s="234"/>
      <c r="R107" s="233"/>
      <c r="S107" s="231"/>
      <c r="T107" s="235"/>
      <c r="U107" s="233"/>
      <c r="V107" s="231"/>
      <c r="W107" s="235"/>
      <c r="X107" s="233"/>
      <c r="Y107" s="231"/>
      <c r="Z107" s="269"/>
      <c r="AA107" s="236">
        <f t="shared" ref="AA107:AA110" si="13">+C107+F107+I107+L107+O107+R107+U107+X107</f>
        <v>0</v>
      </c>
      <c r="AB107" s="231"/>
      <c r="AC107" s="237"/>
    </row>
    <row r="108" spans="1:29" ht="13.5" customHeight="1" x14ac:dyDescent="0.2">
      <c r="A108" s="214" t="s">
        <v>242</v>
      </c>
      <c r="B108" s="223" t="s">
        <v>243</v>
      </c>
      <c r="C108" s="226"/>
      <c r="D108" s="221"/>
      <c r="E108" s="227"/>
      <c r="F108" s="226"/>
      <c r="G108" s="221"/>
      <c r="H108" s="225"/>
      <c r="I108" s="226"/>
      <c r="J108" s="221"/>
      <c r="K108" s="227"/>
      <c r="L108" s="226"/>
      <c r="M108" s="221"/>
      <c r="N108" s="228"/>
      <c r="O108" s="226"/>
      <c r="P108" s="221"/>
      <c r="Q108" s="227"/>
      <c r="R108" s="226"/>
      <c r="S108" s="221"/>
      <c r="T108" s="228"/>
      <c r="U108" s="226"/>
      <c r="V108" s="221"/>
      <c r="W108" s="228"/>
      <c r="X108" s="226"/>
      <c r="Y108" s="221"/>
      <c r="Z108" s="270"/>
      <c r="AA108" s="236">
        <f t="shared" si="13"/>
        <v>0</v>
      </c>
      <c r="AB108" s="221"/>
      <c r="AC108" s="222"/>
    </row>
    <row r="109" spans="1:29" ht="13.5" customHeight="1" x14ac:dyDescent="0.2">
      <c r="A109" s="214" t="s">
        <v>244</v>
      </c>
      <c r="B109" s="223" t="s">
        <v>245</v>
      </c>
      <c r="C109" s="226"/>
      <c r="D109" s="221"/>
      <c r="E109" s="227"/>
      <c r="F109" s="226"/>
      <c r="G109" s="221"/>
      <c r="H109" s="225"/>
      <c r="I109" s="226"/>
      <c r="J109" s="221"/>
      <c r="K109" s="227"/>
      <c r="L109" s="226"/>
      <c r="M109" s="221"/>
      <c r="N109" s="228"/>
      <c r="O109" s="226"/>
      <c r="P109" s="221"/>
      <c r="Q109" s="227"/>
      <c r="R109" s="226"/>
      <c r="S109" s="221"/>
      <c r="T109" s="228"/>
      <c r="U109" s="226"/>
      <c r="V109" s="221"/>
      <c r="W109" s="228"/>
      <c r="X109" s="226"/>
      <c r="Y109" s="221"/>
      <c r="Z109" s="270"/>
      <c r="AA109" s="236">
        <f t="shared" si="13"/>
        <v>0</v>
      </c>
      <c r="AB109" s="221"/>
      <c r="AC109" s="222"/>
    </row>
    <row r="110" spans="1:29" ht="13.5" customHeight="1" x14ac:dyDescent="0.2">
      <c r="A110" s="215" t="s">
        <v>246</v>
      </c>
      <c r="B110" s="263" t="s">
        <v>247</v>
      </c>
      <c r="C110" s="246"/>
      <c r="D110" s="244"/>
      <c r="E110" s="247"/>
      <c r="F110" s="246"/>
      <c r="G110" s="244"/>
      <c r="H110" s="245"/>
      <c r="I110" s="246"/>
      <c r="J110" s="244"/>
      <c r="K110" s="247"/>
      <c r="L110" s="246"/>
      <c r="M110" s="244"/>
      <c r="N110" s="248"/>
      <c r="O110" s="246"/>
      <c r="P110" s="244"/>
      <c r="Q110" s="247"/>
      <c r="R110" s="246"/>
      <c r="S110" s="244"/>
      <c r="T110" s="248"/>
      <c r="U110" s="246"/>
      <c r="V110" s="244"/>
      <c r="W110" s="248"/>
      <c r="X110" s="246"/>
      <c r="Y110" s="244"/>
      <c r="Z110" s="271"/>
      <c r="AA110" s="236">
        <f t="shared" si="13"/>
        <v>0</v>
      </c>
      <c r="AB110" s="244"/>
      <c r="AC110" s="250"/>
    </row>
    <row r="111" spans="1:29" s="334" customFormat="1" ht="13.5" customHeight="1" x14ac:dyDescent="0.2">
      <c r="A111" s="216" t="s">
        <v>156</v>
      </c>
      <c r="B111" s="264" t="s">
        <v>113</v>
      </c>
      <c r="C111" s="331">
        <f>SUM(C107:C110)</f>
        <v>0</v>
      </c>
      <c r="D111" s="309">
        <f>SUM(D107:D110)</f>
        <v>0</v>
      </c>
      <c r="E111" s="332"/>
      <c r="F111" s="331">
        <f>SUM(F107:F110)</f>
        <v>0</v>
      </c>
      <c r="G111" s="307">
        <f>SUM(G107:G110)</f>
        <v>0</v>
      </c>
      <c r="H111" s="310"/>
      <c r="I111" s="331">
        <f>SUM(I107:I110)</f>
        <v>0</v>
      </c>
      <c r="J111" s="307">
        <f>SUM(J107:J110)</f>
        <v>0</v>
      </c>
      <c r="K111" s="332"/>
      <c r="L111" s="673"/>
      <c r="M111" s="307">
        <f>SUM(L107:L110)</f>
        <v>0</v>
      </c>
      <c r="N111" s="333"/>
      <c r="O111" s="331">
        <f>SUM(O107:O110)</f>
        <v>0</v>
      </c>
      <c r="P111" s="307"/>
      <c r="Q111" s="332"/>
      <c r="R111" s="331">
        <f>SUM(R107:R110)</f>
        <v>0</v>
      </c>
      <c r="S111" s="307">
        <f>SUM(S107:S110)</f>
        <v>0</v>
      </c>
      <c r="T111" s="333"/>
      <c r="U111" s="331">
        <f>SUM(U107:U110)</f>
        <v>0</v>
      </c>
      <c r="V111" s="307">
        <f>SUM(V107:V110)</f>
        <v>0</v>
      </c>
      <c r="W111" s="333"/>
      <c r="X111" s="331">
        <f>SUM(X107:X110)</f>
        <v>0</v>
      </c>
      <c r="Y111" s="307"/>
      <c r="Z111" s="311"/>
      <c r="AA111" s="302">
        <f>SUM(AA107:AA110)</f>
        <v>0</v>
      </c>
      <c r="AB111" s="307"/>
      <c r="AC111" s="308"/>
    </row>
    <row r="112" spans="1:29" s="334" customFormat="1" ht="13.5" customHeight="1" x14ac:dyDescent="0.2">
      <c r="A112" s="216" t="s">
        <v>157</v>
      </c>
      <c r="B112" s="264" t="s">
        <v>114</v>
      </c>
      <c r="C112" s="331"/>
      <c r="D112" s="307"/>
      <c r="E112" s="332"/>
      <c r="F112" s="331"/>
      <c r="G112" s="307"/>
      <c r="H112" s="310"/>
      <c r="I112" s="331"/>
      <c r="J112" s="307"/>
      <c r="K112" s="332"/>
      <c r="L112" s="331"/>
      <c r="M112" s="307"/>
      <c r="N112" s="333"/>
      <c r="O112" s="331"/>
      <c r="P112" s="307"/>
      <c r="Q112" s="332"/>
      <c r="R112" s="331"/>
      <c r="S112" s="307"/>
      <c r="T112" s="333"/>
      <c r="U112" s="331"/>
      <c r="V112" s="307"/>
      <c r="W112" s="333"/>
      <c r="X112" s="331"/>
      <c r="Y112" s="307"/>
      <c r="Z112" s="311"/>
      <c r="AA112" s="236">
        <f t="shared" ref="AA112" si="14">+C112+F112+I112+L112+O112+R112+U112+X112</f>
        <v>0</v>
      </c>
      <c r="AB112" s="307"/>
      <c r="AC112" s="308"/>
    </row>
    <row r="113" spans="1:29" s="334" customFormat="1" ht="13.5" customHeight="1" x14ac:dyDescent="0.2">
      <c r="A113" s="220" t="s">
        <v>158</v>
      </c>
      <c r="B113" s="264" t="s">
        <v>115</v>
      </c>
      <c r="C113" s="331">
        <f>+C60+C61+C94+C98+C106+C111+C112</f>
        <v>2398</v>
      </c>
      <c r="D113" s="309">
        <f>+D60+D61+D94+D98+D106+D111+D112</f>
        <v>2447</v>
      </c>
      <c r="E113" s="332"/>
      <c r="F113" s="331">
        <f>+F60+F61+F94+F98+F106+F111+F112</f>
        <v>19562</v>
      </c>
      <c r="G113" s="307">
        <f>+G60+G61+G94+G98+G106+G111+G112</f>
        <v>22088</v>
      </c>
      <c r="H113" s="310"/>
      <c r="I113" s="331">
        <f>+I60+I61+I94+I98+I106+I111+I112</f>
        <v>33813</v>
      </c>
      <c r="J113" s="307">
        <f>+J60+J61+J94+J98+J106+J111+J112</f>
        <v>32932</v>
      </c>
      <c r="K113" s="332"/>
      <c r="L113" s="331">
        <f>+L60+L61+L94+L98+L106+M111+L112</f>
        <v>21019</v>
      </c>
      <c r="M113" s="307">
        <f>+M60+M61+M94+M98+M106+N111+M112</f>
        <v>20261</v>
      </c>
      <c r="N113" s="333"/>
      <c r="O113" s="331">
        <f>+O60+O61+O94+O98+O106+O111+O112</f>
        <v>14416</v>
      </c>
      <c r="P113" s="307">
        <f>+P60+P61+P94+P98+P106+P111+P112</f>
        <v>16241</v>
      </c>
      <c r="Q113" s="332"/>
      <c r="R113" s="331">
        <f>+R60+R61+R94+R98+R106+R111+R112</f>
        <v>6266</v>
      </c>
      <c r="S113" s="307">
        <f>+S60+S61+S94+S98+S106+S111+S112</f>
        <v>6301</v>
      </c>
      <c r="T113" s="333"/>
      <c r="U113" s="331">
        <f>+U60+U61+U94+U98+U106+U111+U112</f>
        <v>11640</v>
      </c>
      <c r="V113" s="307">
        <f>+V60+V61+V94+V98+V106+V111+V112</f>
        <v>12101</v>
      </c>
      <c r="W113" s="333"/>
      <c r="X113" s="331">
        <f>+X60+X61+X94+X98+X106+X111+X112</f>
        <v>1948</v>
      </c>
      <c r="Y113" s="307">
        <f>+Y60+Y61+Y94+Y98+Y106+Y111+Y112</f>
        <v>1431</v>
      </c>
      <c r="Z113" s="311"/>
      <c r="AA113" s="302">
        <f>+AA60+AA61+AA94+AA98+AA106+AA111+AA112</f>
        <v>111062</v>
      </c>
      <c r="AB113" s="307">
        <f>+AB60+AB61+AB94+AB98+AB106+AB111+AB112</f>
        <v>113802</v>
      </c>
      <c r="AC113" s="308"/>
    </row>
    <row r="114" spans="1:29" s="334" customFormat="1" ht="13.5" customHeight="1" thickBot="1" x14ac:dyDescent="0.25">
      <c r="A114" s="267" t="s">
        <v>159</v>
      </c>
      <c r="B114" s="268" t="s">
        <v>116</v>
      </c>
      <c r="C114" s="335"/>
      <c r="D114" s="324"/>
      <c r="E114" s="336"/>
      <c r="F114" s="335"/>
      <c r="G114" s="324"/>
      <c r="H114" s="326"/>
      <c r="I114" s="335"/>
      <c r="J114" s="324"/>
      <c r="K114" s="336"/>
      <c r="L114" s="335"/>
      <c r="M114" s="324"/>
      <c r="N114" s="337"/>
      <c r="O114" s="335"/>
      <c r="P114" s="324"/>
      <c r="Q114" s="336"/>
      <c r="R114" s="335"/>
      <c r="S114" s="324"/>
      <c r="T114" s="337"/>
      <c r="U114" s="335"/>
      <c r="V114" s="324"/>
      <c r="W114" s="337"/>
      <c r="X114" s="335"/>
      <c r="Y114" s="324"/>
      <c r="Z114" s="327"/>
      <c r="AA114" s="236">
        <f t="shared" ref="AA114" si="15">+C114+F114+I114+L114+O114+R114+U114+X114</f>
        <v>0</v>
      </c>
      <c r="AB114" s="324"/>
      <c r="AC114" s="325"/>
    </row>
    <row r="115" spans="1:29" s="334" customFormat="1" ht="13.5" customHeight="1" thickBot="1" x14ac:dyDescent="0.25">
      <c r="A115" s="716" t="s">
        <v>260</v>
      </c>
      <c r="B115" s="737"/>
      <c r="C115" s="338">
        <f>+SUM(C113:C114)</f>
        <v>2398</v>
      </c>
      <c r="D115" s="320">
        <f>+SUM(D113:D114)</f>
        <v>2447</v>
      </c>
      <c r="E115" s="339"/>
      <c r="F115" s="338">
        <f>+SUM(F113:F114)</f>
        <v>19562</v>
      </c>
      <c r="G115" s="318">
        <f>+SUM(G113:G114)</f>
        <v>22088</v>
      </c>
      <c r="H115" s="321"/>
      <c r="I115" s="338">
        <f>+SUM(I113:I114)</f>
        <v>33813</v>
      </c>
      <c r="J115" s="318">
        <f>+SUM(J113:J114)</f>
        <v>32932</v>
      </c>
      <c r="K115" s="339"/>
      <c r="L115" s="338">
        <f>+SUM(L113:L114)</f>
        <v>21019</v>
      </c>
      <c r="M115" s="318">
        <f>+SUM(M113:M114)</f>
        <v>20261</v>
      </c>
      <c r="N115" s="340"/>
      <c r="O115" s="338">
        <f>+SUM(O113:O114)</f>
        <v>14416</v>
      </c>
      <c r="P115" s="318">
        <f>+SUM(P113:P114)</f>
        <v>16241</v>
      </c>
      <c r="Q115" s="339"/>
      <c r="R115" s="338">
        <f>+SUM(R113:R114)</f>
        <v>6266</v>
      </c>
      <c r="S115" s="318">
        <f>+SUM(S113:S114)</f>
        <v>6301</v>
      </c>
      <c r="T115" s="340"/>
      <c r="U115" s="338">
        <f>+SUM(U113:U114)</f>
        <v>11640</v>
      </c>
      <c r="V115" s="318">
        <f>+SUM(V113:V114)</f>
        <v>12101</v>
      </c>
      <c r="W115" s="340"/>
      <c r="X115" s="338">
        <f>+SUM(X113:X114)</f>
        <v>1948</v>
      </c>
      <c r="Y115" s="318">
        <f>+SUM(Y113:Y114)</f>
        <v>1431</v>
      </c>
      <c r="Z115" s="322"/>
      <c r="AA115" s="317">
        <f>+SUM(AA113:AA114)</f>
        <v>111062</v>
      </c>
      <c r="AB115" s="318">
        <f>+SUM(AB113:AB114)</f>
        <v>113802</v>
      </c>
      <c r="AC115" s="319"/>
    </row>
    <row r="116" spans="1:29" ht="13.5" customHeight="1" thickBot="1" x14ac:dyDescent="0.25"/>
    <row r="117" spans="1:29" s="334" customFormat="1" ht="13.5" customHeight="1" thickBot="1" x14ac:dyDescent="0.25">
      <c r="A117" s="714" t="s">
        <v>270</v>
      </c>
      <c r="B117" s="715"/>
      <c r="C117" s="338">
        <f>+C40-C115</f>
        <v>0</v>
      </c>
      <c r="D117" s="338">
        <f>+D40-D115</f>
        <v>0</v>
      </c>
      <c r="E117" s="339"/>
      <c r="F117" s="338">
        <f>+F40-F115</f>
        <v>0</v>
      </c>
      <c r="G117" s="338">
        <f>+G40-G115</f>
        <v>0</v>
      </c>
      <c r="H117" s="339"/>
      <c r="I117" s="338">
        <f>+I40-I115</f>
        <v>0</v>
      </c>
      <c r="J117" s="338">
        <f>+J40-J115</f>
        <v>0</v>
      </c>
      <c r="K117" s="339"/>
      <c r="L117" s="338">
        <f>+L40-L115</f>
        <v>0</v>
      </c>
      <c r="M117" s="338">
        <f>+M40-M115</f>
        <v>0</v>
      </c>
      <c r="N117" s="339"/>
      <c r="O117" s="338">
        <f>+O40-O115</f>
        <v>0</v>
      </c>
      <c r="P117" s="338">
        <f>+P40-P115</f>
        <v>0</v>
      </c>
      <c r="Q117" s="339"/>
      <c r="R117" s="338">
        <f>+R40-R115</f>
        <v>0</v>
      </c>
      <c r="S117" s="338">
        <f>+S40-S115</f>
        <v>0</v>
      </c>
      <c r="T117" s="339"/>
      <c r="U117" s="338">
        <f>+U40-U115</f>
        <v>0</v>
      </c>
      <c r="V117" s="338">
        <f>+V40-V115</f>
        <v>0</v>
      </c>
      <c r="W117" s="339"/>
      <c r="X117" s="338">
        <f>+X40-X115</f>
        <v>0</v>
      </c>
      <c r="Y117" s="338">
        <f>+Y40-Y115</f>
        <v>0</v>
      </c>
      <c r="Z117" s="339"/>
      <c r="AA117" s="338">
        <f>+AA40-AA115</f>
        <v>0</v>
      </c>
      <c r="AB117" s="338">
        <f>+AB40-AB115</f>
        <v>0</v>
      </c>
      <c r="AC117" s="339"/>
    </row>
    <row r="118" spans="1:29" ht="13.5" customHeight="1" x14ac:dyDescent="0.2"/>
    <row r="119" spans="1:29" ht="13.5" customHeight="1" x14ac:dyDescent="0.2"/>
    <row r="120" spans="1:29" ht="13.5" customHeight="1" x14ac:dyDescent="0.2">
      <c r="B120" s="61" t="s">
        <v>265</v>
      </c>
      <c r="C120" s="345">
        <f>+(C70+C73+C83)*0.27</f>
        <v>221.94000000000003</v>
      </c>
      <c r="F120" s="345">
        <f>+(F70+F73+F83)*0.27</f>
        <v>915.03000000000009</v>
      </c>
      <c r="I120" s="345">
        <f>+(I70+I73+I83)*0.27</f>
        <v>623.16000000000008</v>
      </c>
      <c r="J120" s="63"/>
      <c r="K120" s="63"/>
      <c r="L120" s="345">
        <f>+(L70+L73+L83)*0.27</f>
        <v>744.3900000000001</v>
      </c>
      <c r="M120" s="63"/>
      <c r="O120" s="345">
        <f>+(O70+O73+O83)*0.27</f>
        <v>838.62</v>
      </c>
      <c r="R120" s="345">
        <f>+(R70+R73+R83)*0.27</f>
        <v>643.68000000000006</v>
      </c>
      <c r="S120" s="63"/>
      <c r="U120" s="345">
        <f>+(U70+U73+U83)*0.27</f>
        <v>191.16000000000003</v>
      </c>
      <c r="V120" s="8"/>
      <c r="W120" s="8"/>
      <c r="X120" s="345">
        <f>+(X70+X73+X83)*0.27</f>
        <v>414.18</v>
      </c>
      <c r="Y120" s="8"/>
      <c r="Z120" s="8"/>
      <c r="AA120" s="8"/>
      <c r="AB120" s="8"/>
      <c r="AC120" s="8"/>
    </row>
    <row r="121" spans="1:29" ht="13.5" customHeight="1" x14ac:dyDescent="0.2">
      <c r="B121" s="61" t="s">
        <v>264</v>
      </c>
      <c r="C121" s="342">
        <v>543</v>
      </c>
      <c r="D121" s="342"/>
      <c r="E121" s="342"/>
      <c r="F121" s="342">
        <v>566</v>
      </c>
      <c r="G121" s="342"/>
      <c r="H121" s="342"/>
      <c r="I121" s="342">
        <v>436</v>
      </c>
      <c r="J121" s="342"/>
      <c r="K121" s="342"/>
      <c r="L121" s="342">
        <v>824</v>
      </c>
      <c r="M121" s="342"/>
      <c r="N121" s="342"/>
      <c r="O121" s="342">
        <v>678</v>
      </c>
      <c r="P121" s="342"/>
      <c r="Q121" s="342"/>
      <c r="R121" s="342">
        <v>476</v>
      </c>
      <c r="S121" s="342"/>
      <c r="T121" s="342"/>
      <c r="U121" s="425">
        <v>66</v>
      </c>
      <c r="V121" s="425"/>
      <c r="W121" s="425"/>
      <c r="X121" s="425">
        <v>66</v>
      </c>
      <c r="Y121" s="425"/>
      <c r="Z121" s="425"/>
      <c r="AA121" s="425"/>
      <c r="AB121" s="425"/>
      <c r="AC121" s="425"/>
    </row>
    <row r="122" spans="1:29" ht="15" customHeight="1" x14ac:dyDescent="0.2"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</row>
    <row r="125" spans="1:29" ht="15" customHeight="1" x14ac:dyDescent="0.2">
      <c r="B125" s="61" t="s">
        <v>350</v>
      </c>
      <c r="C125" s="690">
        <v>2274</v>
      </c>
      <c r="E125" s="343"/>
      <c r="W125" s="343"/>
      <c r="Z125" s="343"/>
    </row>
    <row r="126" spans="1:29" ht="15" customHeight="1" x14ac:dyDescent="0.2">
      <c r="B126" s="61" t="s">
        <v>4</v>
      </c>
      <c r="C126" s="62">
        <v>0</v>
      </c>
      <c r="D126" s="344">
        <f>+C126/$C$133</f>
        <v>0</v>
      </c>
      <c r="E126" s="345">
        <f>+$C$125*$D126</f>
        <v>0</v>
      </c>
      <c r="V126" s="344"/>
      <c r="W126" s="345"/>
      <c r="Y126" s="344"/>
      <c r="Z126" s="345"/>
    </row>
    <row r="127" spans="1:29" ht="15" customHeight="1" x14ac:dyDescent="0.2">
      <c r="B127" s="61" t="s">
        <v>6</v>
      </c>
      <c r="C127" s="62">
        <v>0</v>
      </c>
      <c r="D127" s="344">
        <f t="shared" ref="D127:D131" si="16">+C127/$C$133</f>
        <v>0</v>
      </c>
      <c r="E127" s="345">
        <f t="shared" ref="E127:E131" si="17">+$C$125*$D127</f>
        <v>0</v>
      </c>
      <c r="V127" s="344"/>
      <c r="W127" s="345"/>
      <c r="Y127" s="344"/>
      <c r="Z127" s="345"/>
    </row>
    <row r="128" spans="1:29" ht="15" customHeight="1" x14ac:dyDescent="0.2">
      <c r="B128" s="61" t="s">
        <v>7</v>
      </c>
      <c r="C128" s="62">
        <v>0</v>
      </c>
      <c r="D128" s="344">
        <f t="shared" si="16"/>
        <v>0</v>
      </c>
      <c r="E128" s="345">
        <f t="shared" si="17"/>
        <v>0</v>
      </c>
      <c r="V128" s="344"/>
      <c r="W128" s="345"/>
      <c r="Y128" s="344"/>
      <c r="Z128" s="345"/>
    </row>
    <row r="129" spans="2:27" ht="15" customHeight="1" x14ac:dyDescent="0.2">
      <c r="B129" s="61" t="s">
        <v>8</v>
      </c>
      <c r="C129" s="62">
        <v>1</v>
      </c>
      <c r="D129" s="344">
        <f t="shared" si="16"/>
        <v>1</v>
      </c>
      <c r="E129" s="345">
        <f t="shared" si="17"/>
        <v>2274</v>
      </c>
      <c r="F129" s="62">
        <v>2274</v>
      </c>
      <c r="V129" s="344"/>
      <c r="W129" s="345"/>
      <c r="X129" s="62">
        <v>1005</v>
      </c>
      <c r="Y129" s="344"/>
      <c r="Z129" s="345"/>
    </row>
    <row r="130" spans="2:27" ht="15" customHeight="1" x14ac:dyDescent="0.2">
      <c r="B130" s="61" t="s">
        <v>9</v>
      </c>
      <c r="C130" s="62">
        <v>0</v>
      </c>
      <c r="D130" s="344">
        <f t="shared" si="16"/>
        <v>0</v>
      </c>
      <c r="E130" s="345">
        <f t="shared" si="17"/>
        <v>0</v>
      </c>
      <c r="V130" s="344"/>
      <c r="W130" s="345"/>
      <c r="Y130" s="344"/>
      <c r="Z130" s="345"/>
    </row>
    <row r="131" spans="2:27" ht="15" customHeight="1" x14ac:dyDescent="0.2">
      <c r="B131" s="61" t="s">
        <v>10</v>
      </c>
      <c r="C131" s="62">
        <v>0</v>
      </c>
      <c r="D131" s="344">
        <f t="shared" si="16"/>
        <v>0</v>
      </c>
      <c r="E131" s="345">
        <f t="shared" si="17"/>
        <v>0</v>
      </c>
      <c r="V131" s="344"/>
      <c r="W131" s="345"/>
      <c r="Y131" s="344"/>
      <c r="Z131" s="345"/>
    </row>
    <row r="132" spans="2:27" ht="15" customHeight="1" x14ac:dyDescent="0.2">
      <c r="B132" s="61" t="s">
        <v>263</v>
      </c>
      <c r="D132" s="344"/>
      <c r="E132" s="345"/>
      <c r="V132" s="344"/>
      <c r="W132" s="345"/>
      <c r="Y132" s="344"/>
      <c r="Z132" s="345"/>
    </row>
    <row r="133" spans="2:27" ht="15" customHeight="1" x14ac:dyDescent="0.2">
      <c r="C133" s="62">
        <f>SUM(C126:C132)</f>
        <v>1</v>
      </c>
      <c r="D133" s="348">
        <f>SUM(D126:D132)</f>
        <v>1</v>
      </c>
      <c r="E133" s="345">
        <f>SUM(E126:E132)</f>
        <v>2274</v>
      </c>
      <c r="F133" s="345">
        <f>SUM(F126:F132)</f>
        <v>2274</v>
      </c>
      <c r="U133" s="62">
        <f t="shared" ref="U133:AA133" si="18">SUM(U126:U132)</f>
        <v>0</v>
      </c>
      <c r="V133" s="435"/>
      <c r="W133" s="345"/>
      <c r="X133" s="62">
        <f t="shared" si="18"/>
        <v>1005</v>
      </c>
      <c r="Y133" s="435"/>
      <c r="Z133" s="345"/>
      <c r="AA133" s="345">
        <f t="shared" si="18"/>
        <v>0</v>
      </c>
    </row>
    <row r="134" spans="2:27" ht="15" customHeight="1" x14ac:dyDescent="0.2">
      <c r="E134" s="346"/>
    </row>
    <row r="135" spans="2:27" ht="15" customHeight="1" x14ac:dyDescent="0.2">
      <c r="B135" s="61" t="s">
        <v>271</v>
      </c>
      <c r="F135" s="690">
        <v>11198</v>
      </c>
      <c r="I135" s="690">
        <v>3084</v>
      </c>
      <c r="L135" s="690">
        <v>3261</v>
      </c>
      <c r="O135" s="690">
        <v>4901</v>
      </c>
      <c r="R135" s="690">
        <v>2701</v>
      </c>
      <c r="U135" s="690">
        <v>2421</v>
      </c>
    </row>
    <row r="136" spans="2:27" ht="15" customHeight="1" x14ac:dyDescent="0.2">
      <c r="B136" s="64" t="s">
        <v>4</v>
      </c>
      <c r="C136" s="662">
        <v>2814</v>
      </c>
      <c r="D136" s="344">
        <f>+C136/$C$143</f>
        <v>0.1492204899777283</v>
      </c>
      <c r="F136" s="345">
        <f>+$F$135*D136</f>
        <v>1670.9710467706016</v>
      </c>
      <c r="G136" s="62">
        <v>1671</v>
      </c>
      <c r="I136" s="345">
        <f>+$I$135*D136</f>
        <v>460.19599109131406</v>
      </c>
      <c r="J136" s="62">
        <v>460</v>
      </c>
      <c r="L136" s="345">
        <f>+$L$135*D136</f>
        <v>486.608017817372</v>
      </c>
      <c r="M136" s="62">
        <v>487</v>
      </c>
      <c r="O136" s="345">
        <f>+$O$135*D146</f>
        <v>845.26930620250073</v>
      </c>
      <c r="P136" s="62">
        <v>845</v>
      </c>
      <c r="R136" s="62">
        <v>2701</v>
      </c>
      <c r="U136" s="62">
        <v>461</v>
      </c>
    </row>
    <row r="137" spans="2:27" ht="15" customHeight="1" x14ac:dyDescent="0.2">
      <c r="B137" s="64" t="s">
        <v>6</v>
      </c>
      <c r="C137" s="662">
        <v>1265</v>
      </c>
      <c r="D137" s="344">
        <f t="shared" ref="D137:D142" si="19">+C137/$C$143</f>
        <v>6.7080284229504725E-2</v>
      </c>
      <c r="F137" s="345">
        <f t="shared" ref="F137:F142" si="20">+$F$135*D137</f>
        <v>751.16502280199393</v>
      </c>
      <c r="G137" s="62">
        <v>751</v>
      </c>
      <c r="I137" s="345">
        <f t="shared" ref="I137:I142" si="21">+$I$135*D137</f>
        <v>206.87559656379258</v>
      </c>
      <c r="J137" s="62">
        <v>207</v>
      </c>
      <c r="L137" s="345">
        <f t="shared" ref="L137:L142" si="22">+$L$135*D137</f>
        <v>218.74880687241492</v>
      </c>
      <c r="M137" s="62">
        <v>219</v>
      </c>
      <c r="O137" s="345">
        <f t="shared" ref="O137:O141" si="23">+$O$135*D147</f>
        <v>379.98069379749938</v>
      </c>
      <c r="P137" s="62">
        <v>380</v>
      </c>
      <c r="U137" s="62">
        <v>231</v>
      </c>
    </row>
    <row r="138" spans="2:27" ht="15" customHeight="1" x14ac:dyDescent="0.2">
      <c r="B138" s="64" t="s">
        <v>7</v>
      </c>
      <c r="C138" s="662">
        <v>1088</v>
      </c>
      <c r="D138" s="344">
        <f t="shared" si="19"/>
        <v>5.7694347226641213E-2</v>
      </c>
      <c r="F138" s="345">
        <f t="shared" si="20"/>
        <v>646.06130024392826</v>
      </c>
      <c r="G138" s="62">
        <v>646</v>
      </c>
      <c r="I138" s="345">
        <f t="shared" si="21"/>
        <v>177.9293668469615</v>
      </c>
      <c r="J138" s="62">
        <v>178</v>
      </c>
      <c r="L138" s="345">
        <f t="shared" si="22"/>
        <v>188.141266306077</v>
      </c>
      <c r="M138" s="62">
        <v>188</v>
      </c>
      <c r="O138" s="345">
        <f t="shared" si="23"/>
        <v>326.81343466535918</v>
      </c>
      <c r="P138" s="62">
        <v>327</v>
      </c>
      <c r="U138" s="62">
        <v>0</v>
      </c>
    </row>
    <row r="139" spans="2:27" ht="15" customHeight="1" x14ac:dyDescent="0.2">
      <c r="B139" s="64" t="s">
        <v>8</v>
      </c>
      <c r="C139" s="662">
        <v>5705</v>
      </c>
      <c r="D139" s="344">
        <f t="shared" si="19"/>
        <v>0.30252412769116555</v>
      </c>
      <c r="F139" s="345">
        <f t="shared" si="20"/>
        <v>3387.6651818856717</v>
      </c>
      <c r="G139" s="62">
        <v>3388</v>
      </c>
      <c r="I139" s="345">
        <f t="shared" si="21"/>
        <v>932.98440979955456</v>
      </c>
      <c r="J139" s="62">
        <v>933</v>
      </c>
      <c r="L139" s="345">
        <f t="shared" si="22"/>
        <v>986.53118040089089</v>
      </c>
      <c r="M139" s="62">
        <v>986</v>
      </c>
      <c r="O139" s="345">
        <f t="shared" si="23"/>
        <v>1713.6678720274579</v>
      </c>
      <c r="P139" s="62">
        <v>1714</v>
      </c>
      <c r="U139" s="62">
        <v>1037</v>
      </c>
    </row>
    <row r="140" spans="2:27" ht="15" customHeight="1" x14ac:dyDescent="0.2">
      <c r="B140" s="64" t="s">
        <v>9</v>
      </c>
      <c r="C140" s="662">
        <v>3385</v>
      </c>
      <c r="D140" s="344">
        <f t="shared" si="19"/>
        <v>0.17949941669318062</v>
      </c>
      <c r="F140" s="345">
        <f t="shared" si="20"/>
        <v>2010.0344681302365</v>
      </c>
      <c r="G140" s="62">
        <v>2010</v>
      </c>
      <c r="I140" s="345">
        <f t="shared" si="21"/>
        <v>553.576201081769</v>
      </c>
      <c r="J140" s="62">
        <v>553</v>
      </c>
      <c r="L140" s="345">
        <f t="shared" si="22"/>
        <v>585.347597836462</v>
      </c>
      <c r="M140" s="62">
        <v>585</v>
      </c>
      <c r="O140" s="345">
        <f t="shared" si="23"/>
        <v>1016.7862834027948</v>
      </c>
      <c r="P140" s="62">
        <v>1017</v>
      </c>
      <c r="U140" s="62">
        <v>0</v>
      </c>
    </row>
    <row r="141" spans="2:27" ht="15" customHeight="1" x14ac:dyDescent="0.2">
      <c r="B141" s="64" t="s">
        <v>10</v>
      </c>
      <c r="C141" s="662">
        <v>2059</v>
      </c>
      <c r="D141" s="344">
        <f t="shared" si="19"/>
        <v>0.10918443101071164</v>
      </c>
      <c r="E141" s="8"/>
      <c r="F141" s="345">
        <f t="shared" si="20"/>
        <v>1222.647258457949</v>
      </c>
      <c r="G141" s="62">
        <v>1223</v>
      </c>
      <c r="I141" s="345">
        <f t="shared" si="21"/>
        <v>336.72478523703467</v>
      </c>
      <c r="J141" s="62">
        <v>337</v>
      </c>
      <c r="L141" s="345">
        <f t="shared" si="22"/>
        <v>356.05042952593067</v>
      </c>
      <c r="M141" s="62">
        <v>356</v>
      </c>
      <c r="O141" s="345">
        <f t="shared" si="23"/>
        <v>618.48240990438831</v>
      </c>
      <c r="P141" s="62">
        <v>618</v>
      </c>
      <c r="U141" s="62">
        <v>692</v>
      </c>
    </row>
    <row r="142" spans="2:27" ht="15" customHeight="1" x14ac:dyDescent="0.2">
      <c r="B142" s="64" t="s">
        <v>263</v>
      </c>
      <c r="C142" s="662">
        <v>2542</v>
      </c>
      <c r="D142" s="344">
        <f t="shared" si="19"/>
        <v>0.13479690317106799</v>
      </c>
      <c r="E142" s="8"/>
      <c r="F142" s="345">
        <f t="shared" si="20"/>
        <v>1509.4557217096194</v>
      </c>
      <c r="G142" s="62">
        <v>1509</v>
      </c>
      <c r="I142" s="345">
        <f t="shared" si="21"/>
        <v>415.71364937957367</v>
      </c>
      <c r="J142" s="62">
        <v>416</v>
      </c>
      <c r="L142" s="345">
        <f t="shared" si="22"/>
        <v>439.57270124085272</v>
      </c>
      <c r="M142" s="62">
        <v>440</v>
      </c>
      <c r="O142" s="345"/>
    </row>
    <row r="143" spans="2:27" ht="15" customHeight="1" x14ac:dyDescent="0.2">
      <c r="B143" s="64"/>
      <c r="C143" s="43">
        <f>SUM(C136:C142)</f>
        <v>18858</v>
      </c>
      <c r="D143" s="348">
        <f>SUM(D136:D142)</f>
        <v>1</v>
      </c>
      <c r="E143" s="8"/>
      <c r="F143" s="345">
        <f>SUM(F136:F142)</f>
        <v>11198</v>
      </c>
      <c r="G143" s="345">
        <f>SUM(G136:G142)</f>
        <v>11198</v>
      </c>
      <c r="I143" s="345">
        <f>SUM(I136:I142)</f>
        <v>3084</v>
      </c>
      <c r="J143" s="345">
        <f>SUM(J136:J142)</f>
        <v>3084</v>
      </c>
      <c r="L143" s="345">
        <f>SUM(L136:L142)</f>
        <v>3261.0000000000005</v>
      </c>
      <c r="M143" s="345">
        <f>SUM(M136:M142)</f>
        <v>3261</v>
      </c>
      <c r="O143" s="345">
        <f>SUM(O136:O142)</f>
        <v>4901</v>
      </c>
      <c r="P143" s="345">
        <f>SUM(P136:P142)</f>
        <v>4901</v>
      </c>
    </row>
    <row r="145" spans="2:7" ht="15" customHeight="1" x14ac:dyDescent="0.2">
      <c r="B145" s="61" t="s">
        <v>271</v>
      </c>
    </row>
    <row r="146" spans="2:7" ht="15" customHeight="1" x14ac:dyDescent="0.2">
      <c r="B146" s="64" t="s">
        <v>4</v>
      </c>
      <c r="C146" s="662">
        <v>2814</v>
      </c>
      <c r="D146" s="344">
        <f>+C146/$C$152</f>
        <v>0.17246874233880854</v>
      </c>
    </row>
    <row r="147" spans="2:7" ht="15" customHeight="1" x14ac:dyDescent="0.2">
      <c r="B147" s="64" t="s">
        <v>6</v>
      </c>
      <c r="C147" s="662">
        <v>1265</v>
      </c>
      <c r="D147" s="344">
        <f t="shared" ref="D147:D151" si="24">+C147/$C$152</f>
        <v>7.7531257661191469E-2</v>
      </c>
      <c r="F147" s="426"/>
      <c r="G147" s="426"/>
    </row>
    <row r="148" spans="2:7" ht="15" customHeight="1" x14ac:dyDescent="0.2">
      <c r="B148" s="64" t="s">
        <v>7</v>
      </c>
      <c r="C148" s="662">
        <v>1088</v>
      </c>
      <c r="D148" s="344">
        <f t="shared" si="24"/>
        <v>6.6683010541799467E-2</v>
      </c>
      <c r="F148" s="427"/>
      <c r="G148" s="427"/>
    </row>
    <row r="149" spans="2:7" ht="15" customHeight="1" x14ac:dyDescent="0.2">
      <c r="B149" s="64" t="s">
        <v>8</v>
      </c>
      <c r="C149" s="662">
        <v>5705</v>
      </c>
      <c r="D149" s="344">
        <f t="shared" si="24"/>
        <v>0.34965677862221134</v>
      </c>
      <c r="F149" s="426"/>
      <c r="G149" s="426"/>
    </row>
    <row r="150" spans="2:7" ht="15" customHeight="1" x14ac:dyDescent="0.2">
      <c r="B150" s="64" t="s">
        <v>9</v>
      </c>
      <c r="C150" s="662">
        <v>3385</v>
      </c>
      <c r="D150" s="344">
        <f t="shared" si="24"/>
        <v>0.20746506496690365</v>
      </c>
      <c r="F150" s="427"/>
      <c r="G150" s="427"/>
    </row>
    <row r="151" spans="2:7" ht="15" customHeight="1" x14ac:dyDescent="0.2">
      <c r="B151" s="64" t="s">
        <v>10</v>
      </c>
      <c r="C151" s="662">
        <v>2059</v>
      </c>
      <c r="D151" s="344">
        <f t="shared" si="24"/>
        <v>0.12619514586908556</v>
      </c>
      <c r="F151" s="426"/>
      <c r="G151" s="426"/>
    </row>
    <row r="152" spans="2:7" ht="15" customHeight="1" x14ac:dyDescent="0.2">
      <c r="B152" s="64"/>
      <c r="C152" s="43">
        <f>SUM(C146:C151)</f>
        <v>16316</v>
      </c>
      <c r="D152" s="348">
        <f>SUM(D146:D151)</f>
        <v>1</v>
      </c>
      <c r="F152" s="427"/>
      <c r="G152" s="427"/>
    </row>
    <row r="153" spans="2:7" ht="15" customHeight="1" x14ac:dyDescent="0.2">
      <c r="F153" s="426"/>
      <c r="G153" s="426"/>
    </row>
    <row r="154" spans="2:7" ht="15" customHeight="1" x14ac:dyDescent="0.2">
      <c r="F154" s="427"/>
      <c r="G154" s="427"/>
    </row>
    <row r="155" spans="2:7" ht="15" customHeight="1" x14ac:dyDescent="0.2">
      <c r="F155" s="426"/>
      <c r="G155" s="426"/>
    </row>
    <row r="156" spans="2:7" ht="15" customHeight="1" x14ac:dyDescent="0.2">
      <c r="F156" s="427"/>
      <c r="G156" s="427"/>
    </row>
    <row r="157" spans="2:7" ht="15" customHeight="1" x14ac:dyDescent="0.2">
      <c r="F157" s="426"/>
      <c r="G157" s="426"/>
    </row>
    <row r="158" spans="2:7" ht="15" customHeight="1" x14ac:dyDescent="0.2">
      <c r="F158" s="427"/>
      <c r="G158" s="427"/>
    </row>
    <row r="159" spans="2:7" ht="15" customHeight="1" x14ac:dyDescent="0.2">
      <c r="F159" s="426"/>
      <c r="G159" s="426"/>
    </row>
    <row r="160" spans="2:7" ht="15" customHeight="1" x14ac:dyDescent="0.2">
      <c r="F160" s="427"/>
      <c r="G160" s="427"/>
    </row>
    <row r="161" spans="6:7" ht="15" customHeight="1" x14ac:dyDescent="0.2">
      <c r="F161" s="426"/>
      <c r="G161" s="426"/>
    </row>
  </sheetData>
  <mergeCells count="14">
    <mergeCell ref="A117:B117"/>
    <mergeCell ref="A115:B115"/>
    <mergeCell ref="O1:Q1"/>
    <mergeCell ref="I1:K1"/>
    <mergeCell ref="AA1:AC1"/>
    <mergeCell ref="R1:T1"/>
    <mergeCell ref="X1:Z1"/>
    <mergeCell ref="L1:N1"/>
    <mergeCell ref="A1:A2"/>
    <mergeCell ref="B1:B2"/>
    <mergeCell ref="A40:B40"/>
    <mergeCell ref="F1:H1"/>
    <mergeCell ref="C1:E1"/>
    <mergeCell ref="U1:W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2018. ÉVI KÖLTSÉGVETÉS&amp;R3.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M84"/>
  <sheetViews>
    <sheetView zoomScaleNormal="100" zoomScaleSheetLayoutView="85" workbookViewId="0">
      <selection activeCell="G22" sqref="G22"/>
    </sheetView>
  </sheetViews>
  <sheetFormatPr defaultColWidth="8.85546875" defaultRowHeight="15" x14ac:dyDescent="0.2"/>
  <cols>
    <col min="1" max="1" width="67.42578125" style="98" customWidth="1"/>
    <col min="2" max="2" width="17.7109375" style="98" customWidth="1"/>
    <col min="3" max="3" width="17.7109375" style="99" customWidth="1"/>
    <col min="4" max="4" width="13.28515625" style="92" customWidth="1"/>
    <col min="5" max="5" width="11" style="92" customWidth="1"/>
    <col min="6" max="7" width="12.5703125" style="92" customWidth="1"/>
    <col min="8" max="8" width="13.85546875" style="112" bestFit="1" customWidth="1"/>
    <col min="9" max="9" width="11.7109375" style="93" customWidth="1"/>
    <col min="10" max="11" width="14" style="93" customWidth="1"/>
    <col min="12" max="12" width="12.85546875" style="93" customWidth="1"/>
    <col min="13" max="16384" width="8.85546875" style="92"/>
  </cols>
  <sheetData>
    <row r="1" spans="1:13" ht="24" customHeight="1" x14ac:dyDescent="0.2">
      <c r="A1" s="678"/>
      <c r="B1" s="686" t="s">
        <v>351</v>
      </c>
      <c r="C1" s="687" t="s">
        <v>354</v>
      </c>
      <c r="D1" s="609"/>
      <c r="E1" s="609"/>
      <c r="F1" s="609"/>
      <c r="G1" s="609"/>
      <c r="H1" s="90"/>
      <c r="I1" s="91"/>
      <c r="J1" s="91"/>
      <c r="K1" s="91"/>
    </row>
    <row r="2" spans="1:13" ht="34.5" customHeight="1" x14ac:dyDescent="0.2">
      <c r="A2" s="679" t="s">
        <v>52</v>
      </c>
      <c r="B2" s="680"/>
      <c r="C2" s="681"/>
      <c r="D2" s="609"/>
      <c r="E2" s="94" t="s">
        <v>339</v>
      </c>
      <c r="F2" s="609" t="s">
        <v>22</v>
      </c>
      <c r="G2" s="609" t="s">
        <v>330</v>
      </c>
      <c r="H2" s="609" t="s">
        <v>331</v>
      </c>
      <c r="I2" s="90" t="s">
        <v>15</v>
      </c>
      <c r="J2" s="91" t="s">
        <v>259</v>
      </c>
      <c r="K2" s="610" t="s">
        <v>332</v>
      </c>
      <c r="L2" s="610" t="s">
        <v>333</v>
      </c>
      <c r="M2" s="93"/>
    </row>
    <row r="3" spans="1:13" x14ac:dyDescent="0.2">
      <c r="A3" s="677" t="s">
        <v>334</v>
      </c>
      <c r="B3" s="704">
        <v>15000000</v>
      </c>
      <c r="C3" s="676">
        <v>17000000</v>
      </c>
      <c r="D3" s="88"/>
      <c r="E3" s="95">
        <v>17000</v>
      </c>
      <c r="F3" s="96">
        <v>5</v>
      </c>
      <c r="G3" s="96"/>
      <c r="H3" s="96"/>
      <c r="I3" s="88">
        <v>3400000</v>
      </c>
      <c r="J3" s="93">
        <f>+F3*I3</f>
        <v>17000000</v>
      </c>
      <c r="K3" s="93">
        <f>+G3*I3/2</f>
        <v>0</v>
      </c>
      <c r="M3" s="93"/>
    </row>
    <row r="4" spans="1:13" x14ac:dyDescent="0.25">
      <c r="A4" s="677" t="s">
        <v>335</v>
      </c>
      <c r="B4" s="704">
        <v>9900000</v>
      </c>
      <c r="C4" s="676">
        <v>10890000</v>
      </c>
      <c r="D4" s="674"/>
      <c r="E4" s="95">
        <v>10890</v>
      </c>
      <c r="F4" s="96">
        <v>3.3</v>
      </c>
      <c r="G4" s="96"/>
      <c r="H4" s="96"/>
      <c r="I4" s="88">
        <v>3300000</v>
      </c>
      <c r="J4" s="93">
        <f>+F4*I4</f>
        <v>10890000</v>
      </c>
      <c r="K4" s="93">
        <f>+G4*I4/2</f>
        <v>0</v>
      </c>
      <c r="M4" s="93"/>
    </row>
    <row r="5" spans="1:13" x14ac:dyDescent="0.25">
      <c r="A5" s="677" t="s">
        <v>336</v>
      </c>
      <c r="B5" s="704">
        <v>442880</v>
      </c>
      <c r="C5" s="676">
        <f t="shared" ref="C5:C10" si="0">+J5</f>
        <v>387520</v>
      </c>
      <c r="D5" s="674"/>
      <c r="E5" s="95">
        <v>388</v>
      </c>
      <c r="F5" s="95">
        <v>7</v>
      </c>
      <c r="G5" s="95"/>
      <c r="H5" s="95"/>
      <c r="I5" s="88">
        <v>55360</v>
      </c>
      <c r="J5" s="93">
        <f t="shared" ref="J5:J12" si="1">+F5*I5</f>
        <v>387520</v>
      </c>
      <c r="K5" s="93">
        <f t="shared" ref="K5:K11" si="2">+G5*I5</f>
        <v>0</v>
      </c>
      <c r="M5" s="93"/>
    </row>
    <row r="6" spans="1:13" x14ac:dyDescent="0.25">
      <c r="A6" s="677" t="s">
        <v>347</v>
      </c>
      <c r="B6" s="704">
        <v>1025000</v>
      </c>
      <c r="C6" s="676">
        <f t="shared" si="0"/>
        <v>50000</v>
      </c>
      <c r="D6" s="674"/>
      <c r="E6" s="95">
        <v>50</v>
      </c>
      <c r="F6" s="95">
        <v>2</v>
      </c>
      <c r="G6" s="95"/>
      <c r="H6" s="95"/>
      <c r="I6" s="87">
        <v>25000</v>
      </c>
      <c r="J6" s="93">
        <f t="shared" si="1"/>
        <v>50000</v>
      </c>
      <c r="K6" s="93">
        <f t="shared" si="2"/>
        <v>0</v>
      </c>
      <c r="L6" s="93">
        <f>+H6*I6</f>
        <v>0</v>
      </c>
      <c r="M6" s="93"/>
    </row>
    <row r="7" spans="1:13" x14ac:dyDescent="0.25">
      <c r="A7" s="677" t="s">
        <v>348</v>
      </c>
      <c r="B7" s="704">
        <v>12012000</v>
      </c>
      <c r="C7" s="676">
        <v>26598000</v>
      </c>
      <c r="D7" s="674"/>
      <c r="E7" s="95">
        <v>26598</v>
      </c>
      <c r="F7" s="95">
        <v>62</v>
      </c>
      <c r="G7" s="95"/>
      <c r="H7" s="95"/>
      <c r="I7" s="87">
        <v>429000</v>
      </c>
      <c r="J7" s="93">
        <f t="shared" si="1"/>
        <v>26598000</v>
      </c>
      <c r="K7" s="93">
        <f t="shared" si="2"/>
        <v>0</v>
      </c>
      <c r="L7" s="93">
        <f t="shared" ref="L7:L10" si="3">+H7*I7</f>
        <v>0</v>
      </c>
      <c r="M7" s="93"/>
    </row>
    <row r="8" spans="1:13" x14ac:dyDescent="0.25">
      <c r="A8" s="677" t="s">
        <v>56</v>
      </c>
      <c r="B8" s="704">
        <v>490500</v>
      </c>
      <c r="C8" s="676">
        <f t="shared" si="0"/>
        <v>163500</v>
      </c>
      <c r="D8" s="674"/>
      <c r="E8" s="95">
        <v>163</v>
      </c>
      <c r="F8" s="95">
        <v>1</v>
      </c>
      <c r="G8" s="188"/>
      <c r="H8" s="188"/>
      <c r="I8" s="87">
        <f>109000*1.5</f>
        <v>163500</v>
      </c>
      <c r="J8" s="93">
        <f t="shared" si="1"/>
        <v>163500</v>
      </c>
      <c r="K8" s="93">
        <f t="shared" si="2"/>
        <v>0</v>
      </c>
      <c r="M8" s="93"/>
    </row>
    <row r="9" spans="1:13" x14ac:dyDescent="0.25">
      <c r="A9" s="677" t="s">
        <v>337</v>
      </c>
      <c r="B9" s="704">
        <v>2500000</v>
      </c>
      <c r="C9" s="676">
        <v>3100000</v>
      </c>
      <c r="D9" s="674"/>
      <c r="E9" s="95">
        <v>3100</v>
      </c>
      <c r="F9" s="188">
        <v>1</v>
      </c>
      <c r="G9" s="95"/>
      <c r="H9" s="95"/>
      <c r="I9" s="87">
        <v>3100000</v>
      </c>
      <c r="J9" s="93">
        <f t="shared" si="1"/>
        <v>3100000</v>
      </c>
      <c r="K9" s="93">
        <f t="shared" si="2"/>
        <v>0</v>
      </c>
      <c r="L9" s="93">
        <f t="shared" ref="L9" si="4">+H9*I9</f>
        <v>0</v>
      </c>
      <c r="M9" s="93"/>
    </row>
    <row r="10" spans="1:13" x14ac:dyDescent="0.25">
      <c r="A10" s="677" t="s">
        <v>349</v>
      </c>
      <c r="B10" s="704">
        <v>6297200</v>
      </c>
      <c r="C10" s="676">
        <f t="shared" si="0"/>
        <v>4680000</v>
      </c>
      <c r="D10" s="674"/>
      <c r="E10" s="95">
        <v>4680</v>
      </c>
      <c r="F10" s="95">
        <v>10</v>
      </c>
      <c r="G10" s="95"/>
      <c r="H10" s="95"/>
      <c r="I10" s="87">
        <v>468000</v>
      </c>
      <c r="J10" s="93">
        <f t="shared" si="1"/>
        <v>4680000</v>
      </c>
      <c r="K10" s="93">
        <f t="shared" si="2"/>
        <v>0</v>
      </c>
      <c r="L10" s="93">
        <f t="shared" si="3"/>
        <v>0</v>
      </c>
      <c r="M10" s="93"/>
    </row>
    <row r="11" spans="1:13" x14ac:dyDescent="0.25">
      <c r="A11" s="682" t="s">
        <v>338</v>
      </c>
      <c r="B11" s="705">
        <v>8940000</v>
      </c>
      <c r="C11" s="683">
        <v>10040000</v>
      </c>
      <c r="D11" s="674"/>
      <c r="E11" s="95">
        <v>10040</v>
      </c>
      <c r="F11" s="95">
        <v>1</v>
      </c>
      <c r="G11" s="95"/>
      <c r="H11" s="95"/>
      <c r="I11" s="87">
        <v>4100000</v>
      </c>
      <c r="J11" s="93">
        <f t="shared" si="1"/>
        <v>4100000</v>
      </c>
      <c r="K11" s="93">
        <f t="shared" si="2"/>
        <v>0</v>
      </c>
      <c r="M11" s="93"/>
    </row>
    <row r="12" spans="1:13" ht="24" customHeight="1" thickBot="1" x14ac:dyDescent="0.25">
      <c r="A12" s="684" t="s">
        <v>53</v>
      </c>
      <c r="B12" s="685">
        <f>SUM(B3:B11)</f>
        <v>56607580</v>
      </c>
      <c r="C12" s="660">
        <f>SUM(C3:C11)</f>
        <v>72909020</v>
      </c>
      <c r="D12" s="675"/>
      <c r="E12" s="93">
        <f>SUM(E3:E11)</f>
        <v>72909</v>
      </c>
      <c r="F12" s="95">
        <v>3300</v>
      </c>
      <c r="H12" s="97"/>
      <c r="I12" s="87">
        <v>1800</v>
      </c>
      <c r="J12" s="93">
        <f t="shared" si="1"/>
        <v>5940000</v>
      </c>
    </row>
    <row r="13" spans="1:13" x14ac:dyDescent="0.2">
      <c r="H13" s="97"/>
    </row>
    <row r="66" spans="1:12" x14ac:dyDescent="0.2">
      <c r="A66" s="89"/>
      <c r="B66" s="89"/>
      <c r="C66" s="92"/>
    </row>
    <row r="67" spans="1:12" x14ac:dyDescent="0.2">
      <c r="H67" s="92"/>
      <c r="I67" s="92"/>
      <c r="J67" s="92"/>
      <c r="K67" s="92"/>
      <c r="L67" s="92"/>
    </row>
    <row r="79" spans="1:12" x14ac:dyDescent="0.2">
      <c r="A79" s="100"/>
      <c r="B79" s="100"/>
      <c r="C79" s="101"/>
    </row>
    <row r="80" spans="1:12" x14ac:dyDescent="0.2">
      <c r="A80" s="104"/>
      <c r="B80" s="104"/>
      <c r="C80" s="105"/>
      <c r="D80" s="102"/>
      <c r="E80" s="102"/>
      <c r="F80" s="102"/>
      <c r="G80" s="102"/>
      <c r="H80" s="103"/>
      <c r="I80" s="92"/>
      <c r="J80" s="92"/>
      <c r="K80" s="92"/>
      <c r="L80" s="92"/>
    </row>
    <row r="81" spans="1:12" x14ac:dyDescent="0.2">
      <c r="A81" s="104"/>
      <c r="B81" s="104"/>
      <c r="C81" s="105"/>
      <c r="D81" s="106"/>
      <c r="E81" s="106"/>
      <c r="F81" s="106"/>
      <c r="G81" s="106"/>
      <c r="H81" s="107"/>
      <c r="I81" s="92"/>
      <c r="J81" s="92"/>
      <c r="K81" s="92"/>
      <c r="L81" s="92"/>
    </row>
    <row r="82" spans="1:12" x14ac:dyDescent="0.2">
      <c r="A82" s="104"/>
      <c r="B82" s="104"/>
      <c r="C82" s="105"/>
      <c r="D82" s="106"/>
      <c r="E82" s="106"/>
      <c r="F82" s="106"/>
      <c r="G82" s="106"/>
      <c r="H82" s="107"/>
      <c r="I82" s="92"/>
      <c r="J82" s="92"/>
      <c r="K82" s="92"/>
      <c r="L82" s="92"/>
    </row>
    <row r="83" spans="1:12" x14ac:dyDescent="0.2">
      <c r="A83" s="108"/>
      <c r="B83" s="108"/>
      <c r="C83" s="109"/>
      <c r="D83" s="106"/>
      <c r="E83" s="106"/>
      <c r="F83" s="106"/>
      <c r="G83" s="106"/>
      <c r="H83" s="107"/>
      <c r="I83" s="92"/>
      <c r="J83" s="92"/>
      <c r="K83" s="92"/>
      <c r="L83" s="92"/>
    </row>
    <row r="84" spans="1:12" x14ac:dyDescent="0.2">
      <c r="D84" s="110"/>
      <c r="E84" s="110"/>
      <c r="F84" s="110"/>
      <c r="G84" s="110"/>
      <c r="H84" s="111"/>
      <c r="I84" s="92"/>
      <c r="J84" s="92"/>
      <c r="K84" s="92"/>
      <c r="L84" s="92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2018. ÉVI KÖLTSÉGVETÉS&amp;R4. sz. táblázat
SZOCIÁLIS NORMATÍVA
Adatok: 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86"/>
  <sheetViews>
    <sheetView tabSelected="1" workbookViewId="0">
      <selection activeCell="S15" sqref="S15"/>
    </sheetView>
  </sheetViews>
  <sheetFormatPr defaultColWidth="8.85546875" defaultRowHeight="12.75" x14ac:dyDescent="0.2"/>
  <cols>
    <col min="1" max="1" width="29.7109375" style="16" customWidth="1"/>
    <col min="2" max="2" width="9.7109375" style="16" customWidth="1"/>
    <col min="3" max="10" width="7.42578125" style="16" customWidth="1"/>
    <col min="11" max="11" width="8.28515625" style="16" customWidth="1"/>
    <col min="12" max="14" width="7.42578125" style="16" customWidth="1"/>
    <col min="15" max="15" width="9.42578125" style="16" customWidth="1"/>
    <col min="16" max="21" width="8.85546875" style="16"/>
    <col min="22" max="22" width="9.28515625" style="16" customWidth="1"/>
    <col min="23" max="16384" width="8.85546875" style="16"/>
  </cols>
  <sheetData>
    <row r="1" spans="1:23" s="26" customFormat="1" ht="27.6" customHeight="1" thickBot="1" x14ac:dyDescent="0.25">
      <c r="A1" s="75"/>
      <c r="B1" s="76" t="s">
        <v>343</v>
      </c>
      <c r="C1" s="47" t="s">
        <v>25</v>
      </c>
      <c r="D1" s="48" t="s">
        <v>26</v>
      </c>
      <c r="E1" s="48" t="s">
        <v>27</v>
      </c>
      <c r="F1" s="49" t="s">
        <v>28</v>
      </c>
      <c r="G1" s="48" t="s">
        <v>29</v>
      </c>
      <c r="H1" s="48" t="s">
        <v>30</v>
      </c>
      <c r="I1" s="48" t="s">
        <v>31</v>
      </c>
      <c r="J1" s="48" t="s">
        <v>32</v>
      </c>
      <c r="K1" s="48" t="s">
        <v>33</v>
      </c>
      <c r="L1" s="48" t="s">
        <v>34</v>
      </c>
      <c r="M1" s="48" t="s">
        <v>35</v>
      </c>
      <c r="N1" s="79" t="s">
        <v>36</v>
      </c>
      <c r="O1" s="76" t="s">
        <v>353</v>
      </c>
    </row>
    <row r="2" spans="1:23" s="26" customFormat="1" ht="34.9" customHeight="1" x14ac:dyDescent="0.2">
      <c r="A2" s="12" t="s">
        <v>37</v>
      </c>
      <c r="B2" s="12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/>
      <c r="Q2" s="77"/>
      <c r="R2" s="61"/>
      <c r="S2" s="61"/>
      <c r="T2" s="61"/>
      <c r="U2" s="61"/>
    </row>
    <row r="3" spans="1:23" x14ac:dyDescent="0.2">
      <c r="A3" s="78" t="s">
        <v>4</v>
      </c>
      <c r="B3" s="50">
        <f>1152+8990+277+386+2058</f>
        <v>12863</v>
      </c>
      <c r="C3" s="35">
        <f>+$S$3</f>
        <v>821</v>
      </c>
      <c r="D3" s="34">
        <f t="shared" ref="D3:M3" si="0">+$S$3</f>
        <v>821</v>
      </c>
      <c r="E3" s="34">
        <f t="shared" si="0"/>
        <v>821</v>
      </c>
      <c r="F3" s="34">
        <f t="shared" si="0"/>
        <v>821</v>
      </c>
      <c r="G3" s="34">
        <f t="shared" si="0"/>
        <v>821</v>
      </c>
      <c r="H3" s="34">
        <f t="shared" si="0"/>
        <v>821</v>
      </c>
      <c r="I3" s="34">
        <f t="shared" si="0"/>
        <v>821</v>
      </c>
      <c r="J3" s="34">
        <f t="shared" si="0"/>
        <v>821</v>
      </c>
      <c r="K3" s="34">
        <f t="shared" si="0"/>
        <v>821</v>
      </c>
      <c r="L3" s="34">
        <f t="shared" si="0"/>
        <v>821</v>
      </c>
      <c r="M3" s="34">
        <f t="shared" si="0"/>
        <v>821</v>
      </c>
      <c r="N3" s="68">
        <f>+U3</f>
        <v>818</v>
      </c>
      <c r="O3" s="50">
        <f>SUM(C3:N3)</f>
        <v>9849</v>
      </c>
      <c r="P3" s="57"/>
      <c r="Q3" s="15">
        <f>+'2.SZ.TÁBL. BEVÉTELEK'!D7+'2.SZ.TÁBL. BEVÉTELEK'!D24+'2.SZ.TÁBL. BEVÉTELEK'!D33+'2.SZ.TÁBL. BEVÉTELEK'!D43+'2.SZ.TÁBL. BEVÉTELEK'!D52+'2.SZ.TÁBL. BEVÉTELEK'!D16</f>
        <v>9849</v>
      </c>
      <c r="R3" s="17">
        <f t="shared" ref="R3:R10" si="1">+Q3/12</f>
        <v>820.75</v>
      </c>
      <c r="S3" s="40">
        <v>821</v>
      </c>
      <c r="U3" s="15">
        <f t="shared" ref="U3:U13" si="2">+Q3-SUM(C3:M3)</f>
        <v>818</v>
      </c>
    </row>
    <row r="4" spans="1:23" x14ac:dyDescent="0.2">
      <c r="A4" s="33" t="s">
        <v>6</v>
      </c>
      <c r="B4" s="50">
        <f>525+2606+126+270+1000</f>
        <v>4527</v>
      </c>
      <c r="C4" s="35">
        <f>+$S$4</f>
        <v>302</v>
      </c>
      <c r="D4" s="34">
        <f t="shared" ref="D4:M4" si="3">+$S$4</f>
        <v>302</v>
      </c>
      <c r="E4" s="34">
        <f t="shared" si="3"/>
        <v>302</v>
      </c>
      <c r="F4" s="34">
        <f t="shared" si="3"/>
        <v>302</v>
      </c>
      <c r="G4" s="34">
        <f t="shared" si="3"/>
        <v>302</v>
      </c>
      <c r="H4" s="34">
        <f t="shared" si="3"/>
        <v>302</v>
      </c>
      <c r="I4" s="34">
        <f t="shared" si="3"/>
        <v>302</v>
      </c>
      <c r="J4" s="34">
        <f t="shared" si="3"/>
        <v>302</v>
      </c>
      <c r="K4" s="34">
        <f t="shared" si="3"/>
        <v>302</v>
      </c>
      <c r="L4" s="34">
        <f t="shared" si="3"/>
        <v>302</v>
      </c>
      <c r="M4" s="34">
        <f t="shared" si="3"/>
        <v>302</v>
      </c>
      <c r="N4" s="68">
        <f t="shared" ref="N4:N9" si="4">+U4</f>
        <v>306</v>
      </c>
      <c r="O4" s="50">
        <f t="shared" ref="O4:O9" si="5">SUM(C4:N4)</f>
        <v>3628</v>
      </c>
      <c r="P4" s="15"/>
      <c r="Q4" s="15">
        <f>+'2.SZ.TÁBL. BEVÉTELEK'!D9+'2.SZ.TÁBL. BEVÉTELEK'!D25+'2.SZ.TÁBL. BEVÉTELEK'!D35+'2.SZ.TÁBL. BEVÉTELEK'!D44+'2.SZ.TÁBL. BEVÉTELEK'!D54+'2.SZ.TÁBL. BEVÉTELEK'!D17</f>
        <v>3628</v>
      </c>
      <c r="R4" s="17">
        <f t="shared" si="1"/>
        <v>302.33333333333331</v>
      </c>
      <c r="S4" s="40">
        <v>302</v>
      </c>
      <c r="U4" s="15">
        <f t="shared" si="2"/>
        <v>306</v>
      </c>
    </row>
    <row r="5" spans="1:23" x14ac:dyDescent="0.2">
      <c r="A5" s="33" t="s">
        <v>5</v>
      </c>
      <c r="B5" s="50">
        <f>3499+841+408</f>
        <v>4748</v>
      </c>
      <c r="C5" s="35">
        <f>+$S$5</f>
        <v>621</v>
      </c>
      <c r="D5" s="34">
        <f t="shared" ref="D5:M5" si="6">+$S$5</f>
        <v>621</v>
      </c>
      <c r="E5" s="34">
        <f t="shared" si="6"/>
        <v>621</v>
      </c>
      <c r="F5" s="34">
        <f t="shared" si="6"/>
        <v>621</v>
      </c>
      <c r="G5" s="34">
        <f t="shared" si="6"/>
        <v>621</v>
      </c>
      <c r="H5" s="34">
        <f t="shared" si="6"/>
        <v>621</v>
      </c>
      <c r="I5" s="34">
        <f t="shared" si="6"/>
        <v>621</v>
      </c>
      <c r="J5" s="34">
        <f t="shared" si="6"/>
        <v>621</v>
      </c>
      <c r="K5" s="34">
        <f t="shared" si="6"/>
        <v>621</v>
      </c>
      <c r="L5" s="34">
        <f t="shared" si="6"/>
        <v>621</v>
      </c>
      <c r="M5" s="34">
        <f t="shared" si="6"/>
        <v>621</v>
      </c>
      <c r="N5" s="68">
        <f t="shared" si="4"/>
        <v>622</v>
      </c>
      <c r="O5" s="50">
        <f t="shared" si="5"/>
        <v>7453</v>
      </c>
      <c r="Q5" s="15">
        <f>+'2.SZ.TÁBL. BEVÉTELEK'!D8+'2.SZ.TÁBL. BEVÉTELEK'!D34+'2.SZ.TÁBL. BEVÉTELEK'!D53</f>
        <v>7453</v>
      </c>
      <c r="R5" s="17">
        <f t="shared" si="1"/>
        <v>621.08333333333337</v>
      </c>
      <c r="S5" s="40">
        <v>621</v>
      </c>
      <c r="U5" s="15">
        <f t="shared" si="2"/>
        <v>622</v>
      </c>
    </row>
    <row r="6" spans="1:23" x14ac:dyDescent="0.2">
      <c r="A6" s="33" t="s">
        <v>7</v>
      </c>
      <c r="B6" s="50">
        <f>453+2252+109+347+243</f>
        <v>3404</v>
      </c>
      <c r="C6" s="35">
        <f>+$S$6</f>
        <v>232</v>
      </c>
      <c r="D6" s="34">
        <f t="shared" ref="D6:M6" si="7">+$S$6</f>
        <v>232</v>
      </c>
      <c r="E6" s="34">
        <f t="shared" si="7"/>
        <v>232</v>
      </c>
      <c r="F6" s="34">
        <f t="shared" si="7"/>
        <v>232</v>
      </c>
      <c r="G6" s="34">
        <f t="shared" si="7"/>
        <v>232</v>
      </c>
      <c r="H6" s="34">
        <f t="shared" si="7"/>
        <v>232</v>
      </c>
      <c r="I6" s="34">
        <f t="shared" si="7"/>
        <v>232</v>
      </c>
      <c r="J6" s="34">
        <f t="shared" si="7"/>
        <v>232</v>
      </c>
      <c r="K6" s="34">
        <f t="shared" si="7"/>
        <v>232</v>
      </c>
      <c r="L6" s="34">
        <f t="shared" si="7"/>
        <v>232</v>
      </c>
      <c r="M6" s="34">
        <f t="shared" si="7"/>
        <v>232</v>
      </c>
      <c r="N6" s="68">
        <f t="shared" si="4"/>
        <v>226</v>
      </c>
      <c r="O6" s="50">
        <f t="shared" si="5"/>
        <v>2778</v>
      </c>
      <c r="Q6" s="15">
        <f>+'2.SZ.TÁBL. BEVÉTELEK'!D10+'2.SZ.TÁBL. BEVÉTELEK'!D26+'2.SZ.TÁBL. BEVÉTELEK'!D36+'2.SZ.TÁBL. BEVÉTELEK'!D45+'2.SZ.TÁBL. BEVÉTELEK'!D55+'2.SZ.TÁBL. BEVÉTELEK'!D18</f>
        <v>2778</v>
      </c>
      <c r="R6" s="17">
        <f t="shared" si="1"/>
        <v>231.5</v>
      </c>
      <c r="S6" s="40">
        <v>232</v>
      </c>
      <c r="U6" s="15">
        <f t="shared" si="2"/>
        <v>226</v>
      </c>
    </row>
    <row r="7" spans="1:23" x14ac:dyDescent="0.2">
      <c r="A7" s="33" t="s">
        <v>8</v>
      </c>
      <c r="B7" s="50">
        <f>2370+14482+570+955</f>
        <v>18377</v>
      </c>
      <c r="C7" s="35">
        <f>+$S$7</f>
        <v>1372</v>
      </c>
      <c r="D7" s="34">
        <f t="shared" ref="D7:M7" si="8">+$S$7</f>
        <v>1372</v>
      </c>
      <c r="E7" s="34">
        <f t="shared" si="8"/>
        <v>1372</v>
      </c>
      <c r="F7" s="34">
        <f t="shared" si="8"/>
        <v>1372</v>
      </c>
      <c r="G7" s="34">
        <f t="shared" si="8"/>
        <v>1372</v>
      </c>
      <c r="H7" s="34">
        <f t="shared" si="8"/>
        <v>1372</v>
      </c>
      <c r="I7" s="34">
        <f t="shared" si="8"/>
        <v>1372</v>
      </c>
      <c r="J7" s="34">
        <f t="shared" si="8"/>
        <v>1372</v>
      </c>
      <c r="K7" s="34">
        <f t="shared" si="8"/>
        <v>1372</v>
      </c>
      <c r="L7" s="34">
        <f t="shared" si="8"/>
        <v>1372</v>
      </c>
      <c r="M7" s="34">
        <f t="shared" si="8"/>
        <v>1372</v>
      </c>
      <c r="N7" s="68">
        <f t="shared" si="4"/>
        <v>1375</v>
      </c>
      <c r="O7" s="50">
        <f t="shared" si="5"/>
        <v>16467</v>
      </c>
      <c r="P7" s="15"/>
      <c r="Q7" s="15">
        <f>+'2.SZ.TÁBL. BEVÉTELEK'!D11+'2.SZ.TÁBL. BEVÉTELEK'!D27+'2.SZ.TÁBL. BEVÉTELEK'!D37+'2.SZ.TÁBL. BEVÉTELEK'!D46+'2.SZ.TÁBL. BEVÉTELEK'!D19</f>
        <v>16467</v>
      </c>
      <c r="R7" s="17">
        <f t="shared" si="1"/>
        <v>1372.25</v>
      </c>
      <c r="S7" s="40">
        <v>1372</v>
      </c>
      <c r="U7" s="15">
        <f t="shared" si="2"/>
        <v>1375</v>
      </c>
    </row>
    <row r="8" spans="1:23" x14ac:dyDescent="0.2">
      <c r="A8" s="33" t="s">
        <v>9</v>
      </c>
      <c r="B8" s="50">
        <f>1397+6939+336+289+747</f>
        <v>9708</v>
      </c>
      <c r="C8" s="35">
        <f>+$S$8</f>
        <v>622</v>
      </c>
      <c r="D8" s="34">
        <f t="shared" ref="D8:M8" si="9">+$S$8</f>
        <v>622</v>
      </c>
      <c r="E8" s="34">
        <f t="shared" si="9"/>
        <v>622</v>
      </c>
      <c r="F8" s="34">
        <f t="shared" si="9"/>
        <v>622</v>
      </c>
      <c r="G8" s="34">
        <f t="shared" si="9"/>
        <v>622</v>
      </c>
      <c r="H8" s="34">
        <f t="shared" si="9"/>
        <v>622</v>
      </c>
      <c r="I8" s="34">
        <f t="shared" si="9"/>
        <v>622</v>
      </c>
      <c r="J8" s="34">
        <f t="shared" si="9"/>
        <v>622</v>
      </c>
      <c r="K8" s="34">
        <f t="shared" si="9"/>
        <v>622</v>
      </c>
      <c r="L8" s="34">
        <f t="shared" si="9"/>
        <v>622</v>
      </c>
      <c r="M8" s="34">
        <f t="shared" si="9"/>
        <v>622</v>
      </c>
      <c r="N8" s="68">
        <f t="shared" si="4"/>
        <v>621</v>
      </c>
      <c r="O8" s="50">
        <f t="shared" si="5"/>
        <v>7463</v>
      </c>
      <c r="P8" s="15"/>
      <c r="Q8" s="15">
        <f>+'2.SZ.TÁBL. BEVÉTELEK'!D12+'2.SZ.TÁBL. BEVÉTELEK'!D28+'2.SZ.TÁBL. BEVÉTELEK'!D38+'2.SZ.TÁBL. BEVÉTELEK'!D47+'2.SZ.TÁBL. BEVÉTELEK'!D56</f>
        <v>7463</v>
      </c>
      <c r="R8" s="17">
        <f t="shared" si="1"/>
        <v>621.91666666666663</v>
      </c>
      <c r="S8" s="40">
        <v>622</v>
      </c>
      <c r="U8" s="15">
        <f t="shared" si="2"/>
        <v>621</v>
      </c>
    </row>
    <row r="9" spans="1:23" x14ac:dyDescent="0.2">
      <c r="A9" s="452" t="s">
        <v>10</v>
      </c>
      <c r="B9" s="451">
        <f>864+4291+208+482+1904</f>
        <v>7749</v>
      </c>
      <c r="C9" s="453">
        <f>+$S$9</f>
        <v>471</v>
      </c>
      <c r="D9" s="354">
        <f t="shared" ref="D9:M9" si="10">+$S$9</f>
        <v>471</v>
      </c>
      <c r="E9" s="354">
        <f t="shared" si="10"/>
        <v>471</v>
      </c>
      <c r="F9" s="354">
        <f t="shared" si="10"/>
        <v>471</v>
      </c>
      <c r="G9" s="354">
        <f t="shared" si="10"/>
        <v>471</v>
      </c>
      <c r="H9" s="354">
        <f t="shared" si="10"/>
        <v>471</v>
      </c>
      <c r="I9" s="354">
        <f t="shared" si="10"/>
        <v>471</v>
      </c>
      <c r="J9" s="354">
        <f t="shared" si="10"/>
        <v>471</v>
      </c>
      <c r="K9" s="354">
        <f t="shared" si="10"/>
        <v>471</v>
      </c>
      <c r="L9" s="354">
        <f t="shared" si="10"/>
        <v>471</v>
      </c>
      <c r="M9" s="354">
        <f t="shared" si="10"/>
        <v>471</v>
      </c>
      <c r="N9" s="355">
        <f t="shared" si="4"/>
        <v>475</v>
      </c>
      <c r="O9" s="51">
        <f t="shared" si="5"/>
        <v>5656</v>
      </c>
      <c r="P9" s="15"/>
      <c r="Q9" s="15">
        <f>+'2.SZ.TÁBL. BEVÉTELEK'!D13+'2.SZ.TÁBL. BEVÉTELEK'!D29+'2.SZ.TÁBL. BEVÉTELEK'!D39+'2.SZ.TÁBL. BEVÉTELEK'!D48+'2.SZ.TÁBL. BEVÉTELEK'!D57+'2.SZ.TÁBL. BEVÉTELEK'!D20</f>
        <v>5656</v>
      </c>
      <c r="R9" s="17">
        <f t="shared" si="1"/>
        <v>471.33333333333331</v>
      </c>
      <c r="S9" s="40">
        <v>471</v>
      </c>
      <c r="U9" s="15">
        <f t="shared" si="2"/>
        <v>475</v>
      </c>
    </row>
    <row r="10" spans="1:23" ht="13.5" thickBot="1" x14ac:dyDescent="0.25">
      <c r="A10" s="36" t="s">
        <v>263</v>
      </c>
      <c r="B10" s="81">
        <f>4659+255+299+566</f>
        <v>5779</v>
      </c>
      <c r="C10" s="453">
        <f>+$S$10</f>
        <v>329</v>
      </c>
      <c r="D10" s="354">
        <f t="shared" ref="D10:M10" si="11">+$S$10</f>
        <v>329</v>
      </c>
      <c r="E10" s="354">
        <f t="shared" si="11"/>
        <v>329</v>
      </c>
      <c r="F10" s="354">
        <f t="shared" si="11"/>
        <v>329</v>
      </c>
      <c r="G10" s="354">
        <f t="shared" si="11"/>
        <v>329</v>
      </c>
      <c r="H10" s="354">
        <f t="shared" si="11"/>
        <v>329</v>
      </c>
      <c r="I10" s="354">
        <f t="shared" si="11"/>
        <v>329</v>
      </c>
      <c r="J10" s="354">
        <f t="shared" si="11"/>
        <v>329</v>
      </c>
      <c r="K10" s="354">
        <f t="shared" si="11"/>
        <v>329</v>
      </c>
      <c r="L10" s="354">
        <f t="shared" si="11"/>
        <v>329</v>
      </c>
      <c r="M10" s="354">
        <f t="shared" si="11"/>
        <v>329</v>
      </c>
      <c r="N10" s="355">
        <f t="shared" ref="N10" si="12">+U10</f>
        <v>325</v>
      </c>
      <c r="O10" s="451">
        <f t="shared" ref="O10" si="13">SUM(C10:N10)</f>
        <v>3944</v>
      </c>
      <c r="P10" s="15"/>
      <c r="Q10" s="15">
        <f>+'2.SZ.TÁBL. BEVÉTELEK'!D30+'2.SZ.TÁBL. BEVÉTELEK'!D40+'2.SZ.TÁBL. BEVÉTELEK'!D49+'2.SZ.TÁBL. BEVÉTELEK'!D58+'2.SZ.TÁBL. BEVÉTELEK'!D21</f>
        <v>3944</v>
      </c>
      <c r="R10" s="17">
        <f t="shared" si="1"/>
        <v>328.66666666666669</v>
      </c>
      <c r="S10" s="40">
        <v>329</v>
      </c>
      <c r="U10" s="15">
        <f t="shared" si="2"/>
        <v>325</v>
      </c>
    </row>
    <row r="11" spans="1:23" ht="13.5" thickBot="1" x14ac:dyDescent="0.25">
      <c r="A11" s="37" t="s">
        <v>18</v>
      </c>
      <c r="B11" s="52">
        <f>SUM(B3:B10)</f>
        <v>67155</v>
      </c>
      <c r="C11" s="39">
        <f>SUM(C3:C10)</f>
        <v>4770</v>
      </c>
      <c r="D11" s="38">
        <f t="shared" ref="D11:N11" si="14">SUM(D3:D10)</f>
        <v>4770</v>
      </c>
      <c r="E11" s="38">
        <f t="shared" si="14"/>
        <v>4770</v>
      </c>
      <c r="F11" s="38">
        <f t="shared" si="14"/>
        <v>4770</v>
      </c>
      <c r="G11" s="38">
        <f t="shared" si="14"/>
        <v>4770</v>
      </c>
      <c r="H11" s="38">
        <f t="shared" si="14"/>
        <v>4770</v>
      </c>
      <c r="I11" s="38">
        <f t="shared" si="14"/>
        <v>4770</v>
      </c>
      <c r="J11" s="38">
        <f t="shared" si="14"/>
        <v>4770</v>
      </c>
      <c r="K11" s="38">
        <f t="shared" si="14"/>
        <v>4770</v>
      </c>
      <c r="L11" s="38">
        <f t="shared" si="14"/>
        <v>4770</v>
      </c>
      <c r="M11" s="38">
        <f t="shared" si="14"/>
        <v>4770</v>
      </c>
      <c r="N11" s="38">
        <f t="shared" si="14"/>
        <v>4768</v>
      </c>
      <c r="O11" s="52">
        <f>SUM(O3:O10)</f>
        <v>57238</v>
      </c>
      <c r="Q11" s="17"/>
      <c r="R11" s="17"/>
      <c r="S11" s="17"/>
      <c r="T11" s="17"/>
      <c r="U11" s="17"/>
    </row>
    <row r="12" spans="1:23" s="601" customFormat="1" ht="17.45" customHeight="1" x14ac:dyDescent="0.2">
      <c r="A12" s="651" t="s">
        <v>340</v>
      </c>
      <c r="B12" s="652">
        <v>0</v>
      </c>
      <c r="C12" s="653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5"/>
      <c r="O12" s="656">
        <f t="shared" ref="O12:O13" si="15">SUM(C12:N12)</f>
        <v>0</v>
      </c>
      <c r="Q12" s="611"/>
      <c r="R12" s="611"/>
      <c r="S12" s="611"/>
      <c r="T12" s="611"/>
      <c r="U12" s="611"/>
    </row>
    <row r="13" spans="1:23" s="421" customFormat="1" ht="19.149999999999999" customHeight="1" x14ac:dyDescent="0.2">
      <c r="A13" s="454" t="s">
        <v>299</v>
      </c>
      <c r="B13" s="451">
        <v>56608</v>
      </c>
      <c r="C13" s="464">
        <f>+$S$13</f>
        <v>6076</v>
      </c>
      <c r="D13" s="465">
        <f t="shared" ref="D13:M13" si="16">+$S$13</f>
        <v>6076</v>
      </c>
      <c r="E13" s="465">
        <f t="shared" si="16"/>
        <v>6076</v>
      </c>
      <c r="F13" s="465">
        <f t="shared" si="16"/>
        <v>6076</v>
      </c>
      <c r="G13" s="465">
        <f t="shared" si="16"/>
        <v>6076</v>
      </c>
      <c r="H13" s="465">
        <f t="shared" si="16"/>
        <v>6076</v>
      </c>
      <c r="I13" s="465">
        <f t="shared" si="16"/>
        <v>6076</v>
      </c>
      <c r="J13" s="465">
        <f t="shared" si="16"/>
        <v>6076</v>
      </c>
      <c r="K13" s="465">
        <f t="shared" si="16"/>
        <v>6076</v>
      </c>
      <c r="L13" s="465">
        <f t="shared" si="16"/>
        <v>6076</v>
      </c>
      <c r="M13" s="465">
        <f t="shared" si="16"/>
        <v>6076</v>
      </c>
      <c r="N13" s="466">
        <f>+U13</f>
        <v>6073</v>
      </c>
      <c r="O13" s="463">
        <f t="shared" si="15"/>
        <v>72909</v>
      </c>
      <c r="Q13" s="45">
        <f>+'2.SZ.TÁBL. BEVÉTELEK'!D60</f>
        <v>72909</v>
      </c>
      <c r="R13" s="46">
        <f>+Q13/12</f>
        <v>6075.75</v>
      </c>
      <c r="S13" s="421">
        <v>6076</v>
      </c>
      <c r="U13" s="44">
        <f t="shared" si="2"/>
        <v>6073</v>
      </c>
      <c r="V13" s="45"/>
    </row>
    <row r="14" spans="1:23" ht="21" customHeight="1" thickBot="1" x14ac:dyDescent="0.25">
      <c r="A14" s="455" t="s">
        <v>300</v>
      </c>
      <c r="B14" s="456">
        <f t="shared" ref="B14:O14" si="17">SUM(B13)</f>
        <v>56608</v>
      </c>
      <c r="C14" s="457">
        <f t="shared" si="17"/>
        <v>6076</v>
      </c>
      <c r="D14" s="457">
        <f t="shared" si="17"/>
        <v>6076</v>
      </c>
      <c r="E14" s="457">
        <f t="shared" si="17"/>
        <v>6076</v>
      </c>
      <c r="F14" s="457">
        <f t="shared" si="17"/>
        <v>6076</v>
      </c>
      <c r="G14" s="457">
        <f t="shared" si="17"/>
        <v>6076</v>
      </c>
      <c r="H14" s="457">
        <f t="shared" si="17"/>
        <v>6076</v>
      </c>
      <c r="I14" s="457">
        <f t="shared" si="17"/>
        <v>6076</v>
      </c>
      <c r="J14" s="457">
        <f t="shared" si="17"/>
        <v>6076</v>
      </c>
      <c r="K14" s="457">
        <f t="shared" si="17"/>
        <v>6076</v>
      </c>
      <c r="L14" s="457">
        <f t="shared" si="17"/>
        <v>6076</v>
      </c>
      <c r="M14" s="457">
        <f t="shared" si="17"/>
        <v>6076</v>
      </c>
      <c r="N14" s="457">
        <f t="shared" si="17"/>
        <v>6073</v>
      </c>
      <c r="O14" s="456">
        <f t="shared" si="17"/>
        <v>72909</v>
      </c>
      <c r="Q14" s="45"/>
      <c r="R14" s="46"/>
      <c r="S14" s="421"/>
      <c r="T14" s="421"/>
      <c r="U14" s="44"/>
      <c r="V14" s="45"/>
      <c r="W14" s="421"/>
    </row>
    <row r="15" spans="1:23" ht="22.5" customHeight="1" thickBot="1" x14ac:dyDescent="0.25">
      <c r="A15" s="458" t="s">
        <v>301</v>
      </c>
      <c r="B15" s="459">
        <f>+B11+B14+B12</f>
        <v>123763</v>
      </c>
      <c r="C15" s="460">
        <f>+C11+C14+C12</f>
        <v>10846</v>
      </c>
      <c r="D15" s="461">
        <f t="shared" ref="D15:N15" si="18">+D11+D14+D12</f>
        <v>10846</v>
      </c>
      <c r="E15" s="461">
        <f t="shared" si="18"/>
        <v>10846</v>
      </c>
      <c r="F15" s="461">
        <f t="shared" si="18"/>
        <v>10846</v>
      </c>
      <c r="G15" s="461">
        <f t="shared" si="18"/>
        <v>10846</v>
      </c>
      <c r="H15" s="461">
        <f t="shared" si="18"/>
        <v>10846</v>
      </c>
      <c r="I15" s="461">
        <f t="shared" si="18"/>
        <v>10846</v>
      </c>
      <c r="J15" s="461">
        <f t="shared" si="18"/>
        <v>10846</v>
      </c>
      <c r="K15" s="461">
        <f t="shared" si="18"/>
        <v>10846</v>
      </c>
      <c r="L15" s="461">
        <f t="shared" si="18"/>
        <v>10846</v>
      </c>
      <c r="M15" s="461">
        <f t="shared" si="18"/>
        <v>10846</v>
      </c>
      <c r="N15" s="462">
        <f t="shared" si="18"/>
        <v>10841</v>
      </c>
      <c r="O15" s="459">
        <f>+O11+O14+O12</f>
        <v>130147</v>
      </c>
      <c r="Q15" s="45"/>
      <c r="R15" s="46"/>
      <c r="S15" s="421"/>
      <c r="T15" s="421"/>
      <c r="U15" s="44"/>
      <c r="V15" s="45"/>
      <c r="W15" s="421"/>
    </row>
    <row r="16" spans="1:23" ht="28.5" customHeight="1" thickBot="1" x14ac:dyDescent="0.25">
      <c r="A16" s="11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Q16" s="45"/>
      <c r="R16" s="46"/>
      <c r="S16" s="421"/>
      <c r="T16" s="421"/>
      <c r="U16" s="44"/>
      <c r="V16" s="45"/>
      <c r="W16" s="421"/>
    </row>
    <row r="17" spans="1:22" ht="37.5" customHeight="1" x14ac:dyDescent="0.2">
      <c r="A17" s="113" t="s">
        <v>38</v>
      </c>
      <c r="B17" s="12"/>
      <c r="C17" s="117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15"/>
      <c r="O17" s="74"/>
    </row>
    <row r="18" spans="1:22" ht="13.5" thickBot="1" x14ac:dyDescent="0.25">
      <c r="A18" s="114" t="s">
        <v>55</v>
      </c>
      <c r="B18" s="50"/>
      <c r="C18" s="35">
        <f>+$S$18</f>
        <v>333</v>
      </c>
      <c r="D18" s="34">
        <f t="shared" ref="D18:M18" si="19">+$S$18</f>
        <v>333</v>
      </c>
      <c r="E18" s="34">
        <f t="shared" si="19"/>
        <v>333</v>
      </c>
      <c r="F18" s="34">
        <f t="shared" si="19"/>
        <v>333</v>
      </c>
      <c r="G18" s="34">
        <f t="shared" si="19"/>
        <v>333</v>
      </c>
      <c r="H18" s="34">
        <f t="shared" si="19"/>
        <v>333</v>
      </c>
      <c r="I18" s="34">
        <f t="shared" si="19"/>
        <v>333</v>
      </c>
      <c r="J18" s="34">
        <f t="shared" si="19"/>
        <v>333</v>
      </c>
      <c r="K18" s="34">
        <f t="shared" si="19"/>
        <v>333</v>
      </c>
      <c r="L18" s="34">
        <f t="shared" si="19"/>
        <v>333</v>
      </c>
      <c r="M18" s="34">
        <f t="shared" si="19"/>
        <v>333</v>
      </c>
      <c r="N18" s="116">
        <f>+U18</f>
        <v>337</v>
      </c>
      <c r="O18" s="50">
        <f>SUM(C18:N18)</f>
        <v>4000</v>
      </c>
      <c r="Q18" s="18">
        <f>+'1.1.SZ.TÁBL. BEV - KIAD'!H86</f>
        <v>4000</v>
      </c>
      <c r="R18" s="17">
        <f>+Q18/12</f>
        <v>333.33333333333331</v>
      </c>
      <c r="S18" s="15">
        <v>333</v>
      </c>
      <c r="T18" s="15"/>
      <c r="U18" s="15">
        <f>+Q18-SUM(C18:M18)</f>
        <v>337</v>
      </c>
    </row>
    <row r="19" spans="1:22" ht="13.5" thickBot="1" x14ac:dyDescent="0.25">
      <c r="A19" s="37" t="s">
        <v>18</v>
      </c>
      <c r="B19" s="52">
        <v>6926</v>
      </c>
      <c r="C19" s="39">
        <f>SUM(C18)</f>
        <v>333</v>
      </c>
      <c r="D19" s="38">
        <f t="shared" ref="D19:N19" si="20">SUM(D18)</f>
        <v>333</v>
      </c>
      <c r="E19" s="38">
        <f t="shared" si="20"/>
        <v>333</v>
      </c>
      <c r="F19" s="38">
        <f t="shared" si="20"/>
        <v>333</v>
      </c>
      <c r="G19" s="38">
        <f t="shared" si="20"/>
        <v>333</v>
      </c>
      <c r="H19" s="38">
        <f t="shared" si="20"/>
        <v>333</v>
      </c>
      <c r="I19" s="38">
        <f t="shared" si="20"/>
        <v>333</v>
      </c>
      <c r="J19" s="38">
        <f t="shared" si="20"/>
        <v>333</v>
      </c>
      <c r="K19" s="38">
        <f t="shared" si="20"/>
        <v>333</v>
      </c>
      <c r="L19" s="38">
        <f t="shared" si="20"/>
        <v>333</v>
      </c>
      <c r="M19" s="38">
        <f t="shared" si="20"/>
        <v>333</v>
      </c>
      <c r="N19" s="80">
        <f t="shared" si="20"/>
        <v>337</v>
      </c>
      <c r="O19" s="52">
        <f>SUM(O18)</f>
        <v>4000</v>
      </c>
      <c r="Q19" s="18"/>
      <c r="R19" s="15"/>
      <c r="S19" s="15"/>
      <c r="T19" s="15"/>
      <c r="U19" s="15"/>
      <c r="V19" s="15"/>
    </row>
    <row r="86" spans="1:5" x14ac:dyDescent="0.2">
      <c r="A86" s="21"/>
      <c r="B86" s="21"/>
      <c r="C86" s="21"/>
      <c r="D86" s="21"/>
      <c r="E86" s="21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Roman,Félkövér"&amp;16 2018. ÉVI KÖLTSÉGVETÉS&amp;R5. sz. táblázatPÉNZESZKÖZ ÁTADÁS - ÁTVÉTELAdatok: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Q90"/>
  <sheetViews>
    <sheetView topLeftCell="A7" workbookViewId="0">
      <selection activeCell="J25" sqref="J25"/>
    </sheetView>
  </sheetViews>
  <sheetFormatPr defaultColWidth="9.140625" defaultRowHeight="15" x14ac:dyDescent="0.25"/>
  <cols>
    <col min="1" max="1" width="32.42578125" style="23" customWidth="1"/>
    <col min="2" max="2" width="9.7109375" style="497" customWidth="1"/>
    <col min="3" max="10" width="8" style="497" bestFit="1" customWidth="1"/>
    <col min="11" max="11" width="10.140625" style="497" bestFit="1" customWidth="1"/>
    <col min="12" max="12" width="8" style="497" bestFit="1" customWidth="1"/>
    <col min="13" max="13" width="8.7109375" style="497" customWidth="1"/>
    <col min="14" max="14" width="8.85546875" style="498" bestFit="1" customWidth="1"/>
    <col min="15" max="15" width="9.7109375" style="497" customWidth="1"/>
    <col min="16" max="16" width="11.5703125" style="23" bestFit="1" customWidth="1"/>
    <col min="17" max="16384" width="9.140625" style="23"/>
  </cols>
  <sheetData>
    <row r="1" spans="1:17" ht="24.75" customHeight="1" x14ac:dyDescent="0.25">
      <c r="A1" s="475" t="s">
        <v>143</v>
      </c>
      <c r="B1" s="468" t="s">
        <v>302</v>
      </c>
      <c r="C1" s="488" t="s">
        <v>40</v>
      </c>
      <c r="D1" s="467" t="s">
        <v>41</v>
      </c>
      <c r="E1" s="467" t="s">
        <v>42</v>
      </c>
      <c r="F1" s="467" t="s">
        <v>43</v>
      </c>
      <c r="G1" s="467" t="s">
        <v>44</v>
      </c>
      <c r="H1" s="467" t="s">
        <v>45</v>
      </c>
      <c r="I1" s="467" t="s">
        <v>46</v>
      </c>
      <c r="J1" s="467" t="s">
        <v>303</v>
      </c>
      <c r="K1" s="467" t="s">
        <v>47</v>
      </c>
      <c r="L1" s="467" t="s">
        <v>48</v>
      </c>
      <c r="M1" s="467" t="s">
        <v>49</v>
      </c>
      <c r="N1" s="492" t="s">
        <v>50</v>
      </c>
      <c r="O1" s="469" t="s">
        <v>304</v>
      </c>
    </row>
    <row r="2" spans="1:17" ht="23.25" customHeight="1" x14ac:dyDescent="0.25">
      <c r="A2" s="476" t="s">
        <v>23</v>
      </c>
      <c r="B2" s="491"/>
      <c r="C2" s="489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93"/>
      <c r="O2" s="495"/>
    </row>
    <row r="3" spans="1:17" ht="15" customHeight="1" x14ac:dyDescent="0.25">
      <c r="A3" s="477" t="s">
        <v>313</v>
      </c>
      <c r="B3" s="503">
        <f>+'1.1.SZ.TÁBL. BEV - KIAD'!L7</f>
        <v>130147</v>
      </c>
      <c r="C3" s="504">
        <v>10845</v>
      </c>
      <c r="D3" s="504">
        <v>10845</v>
      </c>
      <c r="E3" s="504">
        <v>10845</v>
      </c>
      <c r="F3" s="504">
        <v>10845</v>
      </c>
      <c r="G3" s="504">
        <v>10845</v>
      </c>
      <c r="H3" s="504">
        <v>10845</v>
      </c>
      <c r="I3" s="504">
        <v>10845</v>
      </c>
      <c r="J3" s="504">
        <v>10845</v>
      </c>
      <c r="K3" s="504">
        <v>10845</v>
      </c>
      <c r="L3" s="504">
        <v>10845</v>
      </c>
      <c r="M3" s="504">
        <v>10845</v>
      </c>
      <c r="N3" s="504">
        <v>10852</v>
      </c>
      <c r="O3" s="505">
        <f>SUM(C3:N3)</f>
        <v>130147</v>
      </c>
      <c r="P3" s="24"/>
    </row>
    <row r="4" spans="1:17" ht="15" customHeight="1" x14ac:dyDescent="0.25">
      <c r="A4" s="477" t="s">
        <v>95</v>
      </c>
      <c r="B4" s="503">
        <f>+'1.1.SZ.TÁBL. BEV - KIAD'!L21</f>
        <v>10510</v>
      </c>
      <c r="C4" s="504">
        <v>875</v>
      </c>
      <c r="D4" s="504">
        <v>875</v>
      </c>
      <c r="E4" s="504">
        <v>875</v>
      </c>
      <c r="F4" s="504">
        <v>875</v>
      </c>
      <c r="G4" s="504">
        <v>875</v>
      </c>
      <c r="H4" s="504">
        <v>875</v>
      </c>
      <c r="I4" s="504">
        <v>875</v>
      </c>
      <c r="J4" s="504">
        <v>875</v>
      </c>
      <c r="K4" s="504">
        <v>875</v>
      </c>
      <c r="L4" s="504">
        <v>875</v>
      </c>
      <c r="M4" s="504">
        <v>875</v>
      </c>
      <c r="N4" s="504">
        <v>885</v>
      </c>
      <c r="O4" s="505">
        <f t="shared" ref="O4:O5" si="0">SUM(C4:N4)</f>
        <v>10510</v>
      </c>
    </row>
    <row r="5" spans="1:17" ht="15" customHeight="1" x14ac:dyDescent="0.25">
      <c r="A5" s="478" t="s">
        <v>309</v>
      </c>
      <c r="B5" s="508"/>
      <c r="C5" s="509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1"/>
      <c r="O5" s="512">
        <f t="shared" si="0"/>
        <v>0</v>
      </c>
    </row>
    <row r="6" spans="1:17" ht="15" customHeight="1" x14ac:dyDescent="0.25">
      <c r="A6" s="479" t="s">
        <v>311</v>
      </c>
      <c r="B6" s="513">
        <f>+SUM(B3:B5)</f>
        <v>140657</v>
      </c>
      <c r="C6" s="514">
        <f t="shared" ref="C6:O6" si="1">+SUM(C3:C5)</f>
        <v>11720</v>
      </c>
      <c r="D6" s="515">
        <f t="shared" si="1"/>
        <v>11720</v>
      </c>
      <c r="E6" s="515">
        <f t="shared" si="1"/>
        <v>11720</v>
      </c>
      <c r="F6" s="515">
        <f t="shared" si="1"/>
        <v>11720</v>
      </c>
      <c r="G6" s="515">
        <f t="shared" si="1"/>
        <v>11720</v>
      </c>
      <c r="H6" s="515">
        <f t="shared" si="1"/>
        <v>11720</v>
      </c>
      <c r="I6" s="515">
        <f t="shared" si="1"/>
        <v>11720</v>
      </c>
      <c r="J6" s="515">
        <f t="shared" si="1"/>
        <v>11720</v>
      </c>
      <c r="K6" s="515">
        <f t="shared" si="1"/>
        <v>11720</v>
      </c>
      <c r="L6" s="515">
        <f t="shared" si="1"/>
        <v>11720</v>
      </c>
      <c r="M6" s="515">
        <f t="shared" si="1"/>
        <v>11720</v>
      </c>
      <c r="N6" s="516">
        <f t="shared" si="1"/>
        <v>11737</v>
      </c>
      <c r="O6" s="517">
        <f t="shared" si="1"/>
        <v>140657</v>
      </c>
    </row>
    <row r="7" spans="1:17" s="53" customFormat="1" ht="15" customHeight="1" x14ac:dyDescent="0.2">
      <c r="A7" s="480" t="s">
        <v>310</v>
      </c>
      <c r="B7" s="518">
        <f>+'1.SZ.TÁBL. TÁRSULÁS KON. MÉRLEG'!C11</f>
        <v>0</v>
      </c>
      <c r="C7" s="519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1"/>
      <c r="O7" s="522">
        <f>SUM(C7:N7)</f>
        <v>0</v>
      </c>
    </row>
    <row r="8" spans="1:17" ht="15" customHeight="1" x14ac:dyDescent="0.25">
      <c r="A8" s="477" t="s">
        <v>96</v>
      </c>
      <c r="B8" s="503"/>
      <c r="C8" s="504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7"/>
      <c r="O8" s="523">
        <f t="shared" ref="O8:O9" si="2">SUM(C8:N8)</f>
        <v>0</v>
      </c>
      <c r="P8" s="24"/>
    </row>
    <row r="9" spans="1:17" ht="15" customHeight="1" x14ac:dyDescent="0.25">
      <c r="A9" s="478" t="s">
        <v>312</v>
      </c>
      <c r="B9" s="508"/>
      <c r="C9" s="509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1"/>
      <c r="O9" s="524">
        <f t="shared" si="2"/>
        <v>0</v>
      </c>
      <c r="P9" s="24"/>
      <c r="Q9" s="24"/>
    </row>
    <row r="10" spans="1:17" ht="15" customHeight="1" x14ac:dyDescent="0.25">
      <c r="A10" s="479" t="s">
        <v>314</v>
      </c>
      <c r="B10" s="513">
        <f>+SUM(B7:B9)</f>
        <v>0</v>
      </c>
      <c r="C10" s="514">
        <f t="shared" ref="C10:N10" si="3">+SUM(C7:C9)</f>
        <v>0</v>
      </c>
      <c r="D10" s="515">
        <f t="shared" si="3"/>
        <v>0</v>
      </c>
      <c r="E10" s="515">
        <f t="shared" si="3"/>
        <v>0</v>
      </c>
      <c r="F10" s="515">
        <f t="shared" si="3"/>
        <v>0</v>
      </c>
      <c r="G10" s="515">
        <f t="shared" si="3"/>
        <v>0</v>
      </c>
      <c r="H10" s="515">
        <f t="shared" si="3"/>
        <v>0</v>
      </c>
      <c r="I10" s="515">
        <f t="shared" si="3"/>
        <v>0</v>
      </c>
      <c r="J10" s="515">
        <f t="shared" si="3"/>
        <v>0</v>
      </c>
      <c r="K10" s="515">
        <f t="shared" si="3"/>
        <v>0</v>
      </c>
      <c r="L10" s="515">
        <f t="shared" si="3"/>
        <v>0</v>
      </c>
      <c r="M10" s="515">
        <f t="shared" si="3"/>
        <v>0</v>
      </c>
      <c r="N10" s="516">
        <f t="shared" si="3"/>
        <v>0</v>
      </c>
      <c r="O10" s="517">
        <f>+SUM(O7:O9)</f>
        <v>0</v>
      </c>
      <c r="Q10" s="24"/>
    </row>
    <row r="11" spans="1:17" ht="15" customHeight="1" x14ac:dyDescent="0.25">
      <c r="A11" s="480" t="s">
        <v>305</v>
      </c>
      <c r="B11" s="518"/>
      <c r="C11" s="519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1"/>
      <c r="O11" s="522"/>
      <c r="P11" s="24"/>
      <c r="Q11" s="24"/>
    </row>
    <row r="12" spans="1:17" ht="15" customHeight="1" x14ac:dyDescent="0.25">
      <c r="A12" s="477" t="s">
        <v>64</v>
      </c>
      <c r="B12" s="503"/>
      <c r="C12" s="504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7"/>
      <c r="O12" s="523">
        <f>SUM(C12:N12)</f>
        <v>0</v>
      </c>
      <c r="P12" s="24"/>
    </row>
    <row r="13" spans="1:17" ht="15" customHeight="1" x14ac:dyDescent="0.25">
      <c r="A13" s="478" t="s">
        <v>70</v>
      </c>
      <c r="B13" s="508"/>
      <c r="C13" s="509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1"/>
      <c r="O13" s="524">
        <f>SUM(C13:N13)</f>
        <v>0</v>
      </c>
      <c r="P13" s="24"/>
    </row>
    <row r="14" spans="1:17" ht="15" customHeight="1" x14ac:dyDescent="0.25">
      <c r="A14" s="173" t="s">
        <v>100</v>
      </c>
      <c r="B14" s="513">
        <f>+B13+B12</f>
        <v>0</v>
      </c>
      <c r="C14" s="514">
        <f t="shared" ref="C14:O14" si="4">+C13+C12</f>
        <v>0</v>
      </c>
      <c r="D14" s="515">
        <f t="shared" si="4"/>
        <v>0</v>
      </c>
      <c r="E14" s="515">
        <f t="shared" si="4"/>
        <v>0</v>
      </c>
      <c r="F14" s="515">
        <f t="shared" si="4"/>
        <v>0</v>
      </c>
      <c r="G14" s="515">
        <f t="shared" si="4"/>
        <v>0</v>
      </c>
      <c r="H14" s="515">
        <f t="shared" si="4"/>
        <v>0</v>
      </c>
      <c r="I14" s="515">
        <f t="shared" si="4"/>
        <v>0</v>
      </c>
      <c r="J14" s="515">
        <f t="shared" si="4"/>
        <v>0</v>
      </c>
      <c r="K14" s="515">
        <f t="shared" si="4"/>
        <v>0</v>
      </c>
      <c r="L14" s="515">
        <f t="shared" si="4"/>
        <v>0</v>
      </c>
      <c r="M14" s="515">
        <f t="shared" si="4"/>
        <v>0</v>
      </c>
      <c r="N14" s="516">
        <f t="shared" si="4"/>
        <v>0</v>
      </c>
      <c r="O14" s="517">
        <f t="shared" si="4"/>
        <v>0</v>
      </c>
    </row>
    <row r="15" spans="1:17" s="53" customFormat="1" ht="15" customHeight="1" x14ac:dyDescent="0.2">
      <c r="A15" s="173" t="s">
        <v>306</v>
      </c>
      <c r="B15" s="513">
        <f>+B14</f>
        <v>0</v>
      </c>
      <c r="C15" s="514">
        <f t="shared" ref="C15:O15" si="5">+C14</f>
        <v>0</v>
      </c>
      <c r="D15" s="515">
        <f t="shared" si="5"/>
        <v>0</v>
      </c>
      <c r="E15" s="515">
        <f t="shared" si="5"/>
        <v>0</v>
      </c>
      <c r="F15" s="515">
        <f t="shared" si="5"/>
        <v>0</v>
      </c>
      <c r="G15" s="515">
        <f t="shared" si="5"/>
        <v>0</v>
      </c>
      <c r="H15" s="515">
        <f t="shared" si="5"/>
        <v>0</v>
      </c>
      <c r="I15" s="515">
        <f t="shared" si="5"/>
        <v>0</v>
      </c>
      <c r="J15" s="515">
        <f t="shared" si="5"/>
        <v>0</v>
      </c>
      <c r="K15" s="515">
        <f t="shared" si="5"/>
        <v>0</v>
      </c>
      <c r="L15" s="515">
        <f t="shared" si="5"/>
        <v>0</v>
      </c>
      <c r="M15" s="515">
        <f t="shared" si="5"/>
        <v>0</v>
      </c>
      <c r="N15" s="516">
        <f t="shared" si="5"/>
        <v>0</v>
      </c>
      <c r="O15" s="517">
        <f t="shared" si="5"/>
        <v>0</v>
      </c>
    </row>
    <row r="16" spans="1:17" ht="16.5" customHeight="1" x14ac:dyDescent="0.25">
      <c r="A16" s="481" t="s">
        <v>0</v>
      </c>
      <c r="B16" s="525">
        <f>+B15+B10+B6</f>
        <v>140657</v>
      </c>
      <c r="C16" s="526">
        <f t="shared" ref="C16:O16" si="6">+C15+C10+C6</f>
        <v>11720</v>
      </c>
      <c r="D16" s="527">
        <f t="shared" si="6"/>
        <v>11720</v>
      </c>
      <c r="E16" s="527">
        <f t="shared" si="6"/>
        <v>11720</v>
      </c>
      <c r="F16" s="527">
        <f t="shared" si="6"/>
        <v>11720</v>
      </c>
      <c r="G16" s="527">
        <f t="shared" si="6"/>
        <v>11720</v>
      </c>
      <c r="H16" s="527">
        <f t="shared" si="6"/>
        <v>11720</v>
      </c>
      <c r="I16" s="527">
        <f t="shared" si="6"/>
        <v>11720</v>
      </c>
      <c r="J16" s="527">
        <f t="shared" si="6"/>
        <v>11720</v>
      </c>
      <c r="K16" s="527">
        <f t="shared" si="6"/>
        <v>11720</v>
      </c>
      <c r="L16" s="527">
        <f t="shared" si="6"/>
        <v>11720</v>
      </c>
      <c r="M16" s="527">
        <f t="shared" si="6"/>
        <v>11720</v>
      </c>
      <c r="N16" s="528">
        <f t="shared" si="6"/>
        <v>11737</v>
      </c>
      <c r="O16" s="529">
        <f t="shared" si="6"/>
        <v>140657</v>
      </c>
    </row>
    <row r="17" spans="1:15" ht="23.25" customHeight="1" x14ac:dyDescent="0.25">
      <c r="A17" s="476" t="s">
        <v>54</v>
      </c>
      <c r="B17" s="530"/>
      <c r="C17" s="531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3"/>
      <c r="O17" s="534"/>
    </row>
    <row r="18" spans="1:15" s="25" customFormat="1" x14ac:dyDescent="0.25">
      <c r="A18" s="482" t="s">
        <v>104</v>
      </c>
      <c r="B18" s="503">
        <f>+'1.SZ.TÁBL. TÁRSULÁS KON. MÉRLEG'!I2</f>
        <v>71919</v>
      </c>
      <c r="C18" s="504">
        <v>5993</v>
      </c>
      <c r="D18" s="504">
        <v>5993</v>
      </c>
      <c r="E18" s="504">
        <v>5993</v>
      </c>
      <c r="F18" s="504">
        <v>5993</v>
      </c>
      <c r="G18" s="504">
        <v>5993</v>
      </c>
      <c r="H18" s="504">
        <v>5993</v>
      </c>
      <c r="I18" s="504">
        <v>5993</v>
      </c>
      <c r="J18" s="504">
        <v>5993</v>
      </c>
      <c r="K18" s="504">
        <v>5993</v>
      </c>
      <c r="L18" s="504">
        <v>5993</v>
      </c>
      <c r="M18" s="504">
        <v>5993</v>
      </c>
      <c r="N18" s="507">
        <v>5996</v>
      </c>
      <c r="O18" s="505">
        <f>SUM(C18:N18)</f>
        <v>71919</v>
      </c>
    </row>
    <row r="19" spans="1:15" s="25" customFormat="1" ht="25.5" x14ac:dyDescent="0.25">
      <c r="A19" s="482" t="s">
        <v>105</v>
      </c>
      <c r="B19" s="503">
        <f>+'1.SZ.TÁBL. TÁRSULÁS KON. MÉRLEG'!I3</f>
        <v>16854</v>
      </c>
      <c r="C19" s="504">
        <v>1404</v>
      </c>
      <c r="D19" s="504">
        <v>1404</v>
      </c>
      <c r="E19" s="504">
        <v>1404</v>
      </c>
      <c r="F19" s="504">
        <v>1404</v>
      </c>
      <c r="G19" s="504">
        <v>1404</v>
      </c>
      <c r="H19" s="504">
        <v>1404</v>
      </c>
      <c r="I19" s="504">
        <v>1404</v>
      </c>
      <c r="J19" s="504">
        <v>1404</v>
      </c>
      <c r="K19" s="504">
        <v>1404</v>
      </c>
      <c r="L19" s="504">
        <v>1404</v>
      </c>
      <c r="M19" s="504">
        <v>1404</v>
      </c>
      <c r="N19" s="506">
        <v>1410</v>
      </c>
      <c r="O19" s="505">
        <f t="shared" ref="O19:O23" si="7">SUM(C19:N19)</f>
        <v>16854</v>
      </c>
    </row>
    <row r="20" spans="1:15" s="25" customFormat="1" x14ac:dyDescent="0.25">
      <c r="A20" s="482" t="s">
        <v>111</v>
      </c>
      <c r="B20" s="503">
        <f>+'1.SZ.TÁBL. TÁRSULÁS KON. MÉRLEG'!I4</f>
        <v>45691</v>
      </c>
      <c r="C20" s="504">
        <v>3807</v>
      </c>
      <c r="D20" s="504">
        <v>3807</v>
      </c>
      <c r="E20" s="504">
        <v>3807</v>
      </c>
      <c r="F20" s="504">
        <v>3807</v>
      </c>
      <c r="G20" s="504">
        <v>3807</v>
      </c>
      <c r="H20" s="504">
        <v>3807</v>
      </c>
      <c r="I20" s="504">
        <v>3807</v>
      </c>
      <c r="J20" s="504">
        <v>3807</v>
      </c>
      <c r="K20" s="504">
        <v>3807</v>
      </c>
      <c r="L20" s="504">
        <v>3807</v>
      </c>
      <c r="M20" s="504">
        <v>3807</v>
      </c>
      <c r="N20" s="506">
        <v>3814</v>
      </c>
      <c r="O20" s="505">
        <f t="shared" si="7"/>
        <v>45691</v>
      </c>
    </row>
    <row r="21" spans="1:15" x14ac:dyDescent="0.25">
      <c r="A21" s="483" t="s">
        <v>307</v>
      </c>
      <c r="B21" s="503"/>
      <c r="C21" s="504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7"/>
      <c r="O21" s="505">
        <f t="shared" si="7"/>
        <v>0</v>
      </c>
    </row>
    <row r="22" spans="1:15" x14ac:dyDescent="0.25">
      <c r="A22" s="482" t="s">
        <v>112</v>
      </c>
      <c r="B22" s="503">
        <f>+'1.SZ.TÁBL. TÁRSULÁS KON. MÉRLEG'!I6</f>
        <v>4000</v>
      </c>
      <c r="C22" s="504">
        <v>333</v>
      </c>
      <c r="D22" s="504">
        <v>333</v>
      </c>
      <c r="E22" s="504">
        <v>333</v>
      </c>
      <c r="F22" s="504">
        <v>333</v>
      </c>
      <c r="G22" s="504">
        <v>333</v>
      </c>
      <c r="H22" s="504">
        <v>333</v>
      </c>
      <c r="I22" s="504">
        <v>333</v>
      </c>
      <c r="J22" s="504">
        <v>333</v>
      </c>
      <c r="K22" s="504">
        <v>333</v>
      </c>
      <c r="L22" s="504">
        <v>333</v>
      </c>
      <c r="M22" s="504">
        <v>333</v>
      </c>
      <c r="N22" s="506">
        <v>337</v>
      </c>
      <c r="O22" s="505">
        <f t="shared" si="7"/>
        <v>4000</v>
      </c>
    </row>
    <row r="23" spans="1:15" x14ac:dyDescent="0.25">
      <c r="A23" s="484" t="s">
        <v>24</v>
      </c>
      <c r="B23" s="508">
        <f>+'1.SZ.TÁBL. TÁRSULÁS KON. MÉRLEG'!I7</f>
        <v>2193</v>
      </c>
      <c r="C23" s="509"/>
      <c r="D23" s="510"/>
      <c r="E23" s="510"/>
      <c r="F23" s="510"/>
      <c r="G23" s="510"/>
      <c r="H23" s="510"/>
      <c r="I23" s="510"/>
      <c r="J23" s="510"/>
      <c r="K23" s="510">
        <v>1097</v>
      </c>
      <c r="L23" s="510"/>
      <c r="M23" s="510">
        <v>1096</v>
      </c>
      <c r="N23" s="511"/>
      <c r="O23" s="512">
        <f t="shared" si="7"/>
        <v>2193</v>
      </c>
    </row>
    <row r="24" spans="1:15" x14ac:dyDescent="0.25">
      <c r="A24" s="479" t="s">
        <v>315</v>
      </c>
      <c r="B24" s="471">
        <f>SUM(B18:B23)</f>
        <v>140657</v>
      </c>
      <c r="C24" s="490">
        <f>SUM(C18:C23)</f>
        <v>11537</v>
      </c>
      <c r="D24" s="474">
        <f t="shared" ref="D24:N24" si="8">SUM(D18:D23)</f>
        <v>11537</v>
      </c>
      <c r="E24" s="474">
        <f t="shared" si="8"/>
        <v>11537</v>
      </c>
      <c r="F24" s="474">
        <f t="shared" si="8"/>
        <v>11537</v>
      </c>
      <c r="G24" s="474">
        <f t="shared" si="8"/>
        <v>11537</v>
      </c>
      <c r="H24" s="474">
        <f t="shared" si="8"/>
        <v>11537</v>
      </c>
      <c r="I24" s="474">
        <f t="shared" si="8"/>
        <v>11537</v>
      </c>
      <c r="J24" s="474">
        <f t="shared" si="8"/>
        <v>11537</v>
      </c>
      <c r="K24" s="474">
        <f t="shared" si="8"/>
        <v>12634</v>
      </c>
      <c r="L24" s="474">
        <f t="shared" si="8"/>
        <v>11537</v>
      </c>
      <c r="M24" s="474">
        <f t="shared" si="8"/>
        <v>12633</v>
      </c>
      <c r="N24" s="494">
        <f t="shared" si="8"/>
        <v>11557</v>
      </c>
      <c r="O24" s="472">
        <f>SUM(O18:O23)</f>
        <v>140657</v>
      </c>
    </row>
    <row r="25" spans="1:15" x14ac:dyDescent="0.25">
      <c r="A25" s="485" t="s">
        <v>68</v>
      </c>
      <c r="B25" s="518">
        <f>+'1.SZ.TÁBL. TÁRSULÁS KON. MÉRLEG'!I11</f>
        <v>0</v>
      </c>
      <c r="C25" s="519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1"/>
      <c r="O25" s="534">
        <f>SUM(C25:N25)</f>
        <v>0</v>
      </c>
    </row>
    <row r="26" spans="1:15" x14ac:dyDescent="0.25">
      <c r="A26" s="482" t="s">
        <v>113</v>
      </c>
      <c r="B26" s="503"/>
      <c r="C26" s="504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7"/>
      <c r="O26" s="505">
        <f>SUM(C26:N26)</f>
        <v>0</v>
      </c>
    </row>
    <row r="27" spans="1:15" x14ac:dyDescent="0.25">
      <c r="A27" s="484" t="s">
        <v>114</v>
      </c>
      <c r="B27" s="508"/>
      <c r="C27" s="509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1"/>
      <c r="O27" s="512">
        <f>SUM(C27:N27)</f>
        <v>0</v>
      </c>
    </row>
    <row r="28" spans="1:15" x14ac:dyDescent="0.25">
      <c r="A28" s="479" t="s">
        <v>316</v>
      </c>
      <c r="B28" s="513">
        <f>SUM(B25:B27)</f>
        <v>0</v>
      </c>
      <c r="C28" s="514">
        <f t="shared" ref="C28:O28" si="9">SUM(C25:C27)</f>
        <v>0</v>
      </c>
      <c r="D28" s="515">
        <f t="shared" si="9"/>
        <v>0</v>
      </c>
      <c r="E28" s="515">
        <f t="shared" si="9"/>
        <v>0</v>
      </c>
      <c r="F28" s="515">
        <f t="shared" si="9"/>
        <v>0</v>
      </c>
      <c r="G28" s="515">
        <f t="shared" si="9"/>
        <v>0</v>
      </c>
      <c r="H28" s="515">
        <f t="shared" si="9"/>
        <v>0</v>
      </c>
      <c r="I28" s="515">
        <f t="shared" si="9"/>
        <v>0</v>
      </c>
      <c r="J28" s="515">
        <f t="shared" si="9"/>
        <v>0</v>
      </c>
      <c r="K28" s="515">
        <f t="shared" si="9"/>
        <v>0</v>
      </c>
      <c r="L28" s="515">
        <f t="shared" si="9"/>
        <v>0</v>
      </c>
      <c r="M28" s="515">
        <f t="shared" si="9"/>
        <v>0</v>
      </c>
      <c r="N28" s="516">
        <f t="shared" si="9"/>
        <v>0</v>
      </c>
      <c r="O28" s="517">
        <f t="shared" si="9"/>
        <v>0</v>
      </c>
    </row>
    <row r="29" spans="1:15" x14ac:dyDescent="0.25">
      <c r="A29" s="486" t="s">
        <v>116</v>
      </c>
      <c r="B29" s="513"/>
      <c r="C29" s="535"/>
      <c r="D29" s="536"/>
      <c r="E29" s="536"/>
      <c r="F29" s="536"/>
      <c r="G29" s="536"/>
      <c r="H29" s="536"/>
      <c r="I29" s="536"/>
      <c r="J29" s="536"/>
      <c r="K29" s="536"/>
      <c r="L29" s="536"/>
      <c r="M29" s="536"/>
      <c r="N29" s="537"/>
      <c r="O29" s="529">
        <f>SUM(C29:N29)</f>
        <v>0</v>
      </c>
    </row>
    <row r="30" spans="1:15" ht="15.75" thickBot="1" x14ac:dyDescent="0.3">
      <c r="A30" s="487" t="s">
        <v>260</v>
      </c>
      <c r="B30" s="538">
        <f>+B29+B28+B24</f>
        <v>140657</v>
      </c>
      <c r="C30" s="539">
        <f>+C29+C28+C24</f>
        <v>11537</v>
      </c>
      <c r="D30" s="540">
        <f t="shared" ref="D30:O30" si="10">+D29+D28+D24</f>
        <v>11537</v>
      </c>
      <c r="E30" s="540">
        <f t="shared" si="10"/>
        <v>11537</v>
      </c>
      <c r="F30" s="540">
        <f t="shared" si="10"/>
        <v>11537</v>
      </c>
      <c r="G30" s="540">
        <f t="shared" si="10"/>
        <v>11537</v>
      </c>
      <c r="H30" s="540">
        <f t="shared" si="10"/>
        <v>11537</v>
      </c>
      <c r="I30" s="540">
        <f t="shared" si="10"/>
        <v>11537</v>
      </c>
      <c r="J30" s="540">
        <f t="shared" si="10"/>
        <v>11537</v>
      </c>
      <c r="K30" s="540">
        <f t="shared" si="10"/>
        <v>12634</v>
      </c>
      <c r="L30" s="540">
        <f t="shared" si="10"/>
        <v>11537</v>
      </c>
      <c r="M30" s="540">
        <f t="shared" si="10"/>
        <v>12633</v>
      </c>
      <c r="N30" s="541">
        <f t="shared" si="10"/>
        <v>11557</v>
      </c>
      <c r="O30" s="542">
        <f t="shared" si="10"/>
        <v>140657</v>
      </c>
    </row>
    <row r="31" spans="1:15" x14ac:dyDescent="0.25">
      <c r="A31" s="470"/>
      <c r="B31" s="543"/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</row>
    <row r="32" spans="1:15" x14ac:dyDescent="0.25">
      <c r="A32" s="496" t="s">
        <v>308</v>
      </c>
      <c r="B32" s="525">
        <f t="shared" ref="B32:O32" si="11">+B16-B30</f>
        <v>0</v>
      </c>
      <c r="C32" s="525">
        <f t="shared" si="11"/>
        <v>183</v>
      </c>
      <c r="D32" s="525">
        <f t="shared" si="11"/>
        <v>183</v>
      </c>
      <c r="E32" s="525">
        <f t="shared" si="11"/>
        <v>183</v>
      </c>
      <c r="F32" s="525">
        <f t="shared" si="11"/>
        <v>183</v>
      </c>
      <c r="G32" s="525">
        <f t="shared" si="11"/>
        <v>183</v>
      </c>
      <c r="H32" s="525">
        <f t="shared" si="11"/>
        <v>183</v>
      </c>
      <c r="I32" s="525">
        <f t="shared" si="11"/>
        <v>183</v>
      </c>
      <c r="J32" s="525">
        <f t="shared" si="11"/>
        <v>183</v>
      </c>
      <c r="K32" s="525">
        <f t="shared" si="11"/>
        <v>-914</v>
      </c>
      <c r="L32" s="525">
        <f t="shared" si="11"/>
        <v>183</v>
      </c>
      <c r="M32" s="525">
        <f t="shared" si="11"/>
        <v>-913</v>
      </c>
      <c r="N32" s="525">
        <f t="shared" si="11"/>
        <v>180</v>
      </c>
      <c r="O32" s="525">
        <f t="shared" si="11"/>
        <v>0</v>
      </c>
    </row>
    <row r="73" spans="1:4" x14ac:dyDescent="0.25">
      <c r="A73" s="25"/>
      <c r="B73" s="499"/>
      <c r="C73" s="499"/>
      <c r="D73" s="499"/>
    </row>
    <row r="86" spans="1:8" x14ac:dyDescent="0.25">
      <c r="A86" s="54"/>
      <c r="B86" s="500"/>
      <c r="C86" s="500"/>
      <c r="D86" s="500"/>
      <c r="E86" s="500"/>
      <c r="F86" s="500"/>
      <c r="G86" s="500"/>
      <c r="H86" s="500"/>
    </row>
    <row r="87" spans="1:8" x14ac:dyDescent="0.25">
      <c r="A87" s="55"/>
      <c r="B87" s="501"/>
      <c r="C87" s="501"/>
      <c r="D87" s="501"/>
      <c r="E87" s="501"/>
      <c r="F87" s="501"/>
      <c r="G87" s="501"/>
      <c r="H87" s="501"/>
    </row>
    <row r="88" spans="1:8" x14ac:dyDescent="0.25">
      <c r="A88" s="55"/>
      <c r="B88" s="501"/>
      <c r="C88" s="501"/>
      <c r="D88" s="501"/>
      <c r="E88" s="501"/>
      <c r="F88" s="501"/>
      <c r="G88" s="501"/>
      <c r="H88" s="501"/>
    </row>
    <row r="89" spans="1:8" x14ac:dyDescent="0.25">
      <c r="A89" s="55"/>
      <c r="B89" s="501"/>
      <c r="C89" s="501"/>
      <c r="D89" s="501"/>
      <c r="E89" s="501"/>
      <c r="F89" s="501"/>
      <c r="G89" s="501"/>
      <c r="H89" s="501"/>
    </row>
    <row r="90" spans="1:8" x14ac:dyDescent="0.25">
      <c r="A90" s="56"/>
      <c r="B90" s="502"/>
      <c r="C90" s="502"/>
      <c r="D90" s="502"/>
      <c r="E90" s="502"/>
      <c r="F90" s="502"/>
      <c r="G90" s="502"/>
      <c r="H90" s="502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2018. ÉVI KÖLTSÉGVETÉS&amp;R6. sz. táblázatELŐIRÁNYZAT FELHASZNÁLÁSAdatok: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70"/>
  <sheetViews>
    <sheetView zoomScaleNormal="100" workbookViewId="0">
      <selection activeCell="F9" sqref="F9"/>
    </sheetView>
  </sheetViews>
  <sheetFormatPr defaultColWidth="9.140625" defaultRowHeight="15" x14ac:dyDescent="0.25"/>
  <cols>
    <col min="1" max="1" width="30.28515625" style="22" customWidth="1"/>
    <col min="2" max="3" width="14" style="22" customWidth="1"/>
    <col min="4" max="16384" width="9.140625" style="22"/>
  </cols>
  <sheetData>
    <row r="1" spans="1:3" s="29" customFormat="1" ht="45" customHeight="1" x14ac:dyDescent="0.2">
      <c r="A1" s="602" t="s">
        <v>17</v>
      </c>
      <c r="B1" s="751" t="s">
        <v>326</v>
      </c>
      <c r="C1" s="752"/>
    </row>
    <row r="2" spans="1:3" s="29" customFormat="1" ht="21.6" customHeight="1" x14ac:dyDescent="0.2">
      <c r="A2" s="603" t="s">
        <v>19</v>
      </c>
      <c r="B2" s="606" t="s">
        <v>351</v>
      </c>
      <c r="C2" s="669" t="s">
        <v>352</v>
      </c>
    </row>
    <row r="3" spans="1:3" s="29" customFormat="1" ht="16.5" customHeight="1" x14ac:dyDescent="0.2">
      <c r="A3" s="604" t="s">
        <v>20</v>
      </c>
      <c r="B3" s="607"/>
      <c r="C3" s="670"/>
    </row>
    <row r="4" spans="1:3" s="29" customFormat="1" ht="16.5" customHeight="1" x14ac:dyDescent="0.2">
      <c r="A4" s="605" t="s">
        <v>366</v>
      </c>
      <c r="B4" s="608">
        <v>0.5</v>
      </c>
      <c r="C4" s="702">
        <v>0.5</v>
      </c>
    </row>
    <row r="5" spans="1:3" s="29" customFormat="1" ht="16.5" customHeight="1" x14ac:dyDescent="0.2">
      <c r="A5" s="605" t="s">
        <v>367</v>
      </c>
      <c r="B5" s="608">
        <v>4</v>
      </c>
      <c r="C5" s="702">
        <v>4.5</v>
      </c>
    </row>
    <row r="6" spans="1:3" s="29" customFormat="1" ht="16.5" customHeight="1" x14ac:dyDescent="0.2">
      <c r="A6" s="605" t="s">
        <v>368</v>
      </c>
      <c r="B6" s="608">
        <v>13.5</v>
      </c>
      <c r="C6" s="702">
        <v>10.5</v>
      </c>
    </row>
    <row r="7" spans="1:3" s="29" customFormat="1" ht="16.5" customHeight="1" x14ac:dyDescent="0.2">
      <c r="A7" s="605" t="s">
        <v>369</v>
      </c>
      <c r="B7" s="608">
        <v>5.5</v>
      </c>
      <c r="C7" s="702">
        <v>5</v>
      </c>
    </row>
    <row r="8" spans="1:3" s="29" customFormat="1" ht="16.5" customHeight="1" x14ac:dyDescent="0.2">
      <c r="A8" s="605" t="s">
        <v>370</v>
      </c>
      <c r="B8" s="608">
        <v>3.5</v>
      </c>
      <c r="C8" s="702">
        <v>3.5</v>
      </c>
    </row>
    <row r="9" spans="1:3" s="29" customFormat="1" ht="16.5" customHeight="1" x14ac:dyDescent="0.2">
      <c r="A9" s="605" t="s">
        <v>371</v>
      </c>
      <c r="B9" s="608">
        <v>1</v>
      </c>
      <c r="C9" s="702">
        <v>1</v>
      </c>
    </row>
    <row r="10" spans="1:3" s="29" customFormat="1" ht="16.5" customHeight="1" x14ac:dyDescent="0.2">
      <c r="A10" s="605" t="s">
        <v>372</v>
      </c>
      <c r="B10" s="608">
        <v>2.5</v>
      </c>
      <c r="C10" s="702">
        <v>4</v>
      </c>
    </row>
    <row r="11" spans="1:3" s="29" customFormat="1" ht="16.5" customHeight="1" x14ac:dyDescent="0.2">
      <c r="A11" s="605"/>
      <c r="B11" s="608"/>
      <c r="C11" s="702"/>
    </row>
    <row r="12" spans="1:3" s="29" customFormat="1" ht="16.5" customHeight="1" x14ac:dyDescent="0.2">
      <c r="A12" s="605"/>
      <c r="B12" s="608"/>
      <c r="C12" s="702"/>
    </row>
    <row r="13" spans="1:3" s="29" customFormat="1" ht="16.5" customHeight="1" x14ac:dyDescent="0.2">
      <c r="A13" s="605"/>
      <c r="B13" s="608"/>
      <c r="C13" s="702"/>
    </row>
    <row r="14" spans="1:3" s="29" customFormat="1" ht="16.5" customHeight="1" x14ac:dyDescent="0.2">
      <c r="A14" s="605"/>
      <c r="B14" s="608"/>
      <c r="C14" s="702"/>
    </row>
    <row r="15" spans="1:3" s="29" customFormat="1" ht="16.5" customHeight="1" x14ac:dyDescent="0.2">
      <c r="A15" s="605"/>
      <c r="B15" s="608"/>
      <c r="C15" s="702"/>
    </row>
    <row r="16" spans="1:3" s="29" customFormat="1" ht="16.5" customHeight="1" thickBot="1" x14ac:dyDescent="0.25">
      <c r="A16" s="671" t="s">
        <v>21</v>
      </c>
      <c r="B16" s="672">
        <f>SUM(B4:B15)</f>
        <v>30.5</v>
      </c>
      <c r="C16" s="703">
        <f>SUM(C4:C15)</f>
        <v>29</v>
      </c>
    </row>
    <row r="66" spans="1:3" x14ac:dyDescent="0.25">
      <c r="A66" s="30"/>
      <c r="B66" s="30"/>
      <c r="C66" s="30"/>
    </row>
    <row r="67" spans="1:3" x14ac:dyDescent="0.25">
      <c r="A67" s="31"/>
      <c r="B67" s="31"/>
      <c r="C67" s="31"/>
    </row>
    <row r="68" spans="1:3" x14ac:dyDescent="0.25">
      <c r="A68" s="31"/>
      <c r="B68" s="31"/>
      <c r="C68" s="31"/>
    </row>
    <row r="69" spans="1:3" x14ac:dyDescent="0.25">
      <c r="A69" s="31"/>
      <c r="B69" s="31"/>
      <c r="C69" s="31"/>
    </row>
    <row r="70" spans="1:3" x14ac:dyDescent="0.25">
      <c r="A70" s="32"/>
      <c r="B70" s="32"/>
      <c r="C70" s="32"/>
    </row>
  </sheetData>
  <mergeCells count="1">
    <mergeCell ref="B1:C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Roman,Félkövér"&amp;16 2018. ÉVI KÖLTSÉGVETÉS&amp;R7.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2018-01-03T15:17:43Z</cp:lastPrinted>
  <dcterms:created xsi:type="dcterms:W3CDTF">2011-02-23T07:11:55Z</dcterms:created>
  <dcterms:modified xsi:type="dcterms:W3CDTF">2018-01-04T10:19:48Z</dcterms:modified>
</cp:coreProperties>
</file>