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\Veszélyhelyzet II\TT\202103\"/>
    </mc:Choice>
  </mc:AlternateContent>
  <bookViews>
    <workbookView xWindow="0" yWindow="0" windowWidth="23040" windowHeight="9510" tabRatio="599" firstSheet="2" activeTab="4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KIAD'!$A$1:$K$117</definedName>
    <definedName name="_xlnm.Print_Area" localSheetId="0">'1.SZ.TÁBL. TÁRSULÁS KON. MÉRLEG'!$A$1:$J$17</definedName>
    <definedName name="_xlnm.Print_Area" localSheetId="2">'2.SZ.TÁBL. BEVÉTELEK'!$A$1:$F$116</definedName>
    <definedName name="_xlnm.Print_Area" localSheetId="3">'3.SZ.TÁBL. SEGÍTŐ SZOLGÁLAT'!$A$1:$AF$116</definedName>
    <definedName name="_xlnm.Print_Area" localSheetId="4">'4.SZ.TÁBL. SZOCIÁLIS NORMATÍVA'!$A$1:$D$33</definedName>
    <definedName name="_xlnm.Print_Area" localSheetId="5">'5.SZ.TÁBL. PÉNZE. ÁTAD - ÁTVÉT'!$A$1:$O$29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N20" i="20" l="1"/>
  <c r="S30" i="9"/>
  <c r="S82" i="9"/>
  <c r="G17" i="1"/>
  <c r="D102" i="2"/>
  <c r="D98" i="2"/>
  <c r="G13" i="1" s="1"/>
  <c r="G58" i="1"/>
  <c r="G78" i="1"/>
  <c r="G66" i="1"/>
  <c r="F25" i="18" l="1"/>
  <c r="F26" i="18"/>
  <c r="F27" i="18"/>
  <c r="F28" i="18"/>
  <c r="F29" i="18"/>
  <c r="F30" i="18"/>
  <c r="F24" i="18"/>
  <c r="F16" i="18"/>
  <c r="F17" i="18"/>
  <c r="F18" i="18"/>
  <c r="F19" i="18"/>
  <c r="F20" i="18"/>
  <c r="F21" i="18"/>
  <c r="F15" i="18"/>
  <c r="F4" i="18"/>
  <c r="F5" i="18"/>
  <c r="F6" i="18"/>
  <c r="F7" i="18"/>
  <c r="F8" i="18"/>
  <c r="F9" i="18"/>
  <c r="F10" i="18"/>
  <c r="F11" i="18"/>
  <c r="F12" i="18"/>
  <c r="F3" i="18"/>
  <c r="V30" i="9" l="1"/>
  <c r="AE47" i="9"/>
  <c r="I92" i="1"/>
  <c r="K95" i="1"/>
  <c r="K96" i="1"/>
  <c r="K97" i="1"/>
  <c r="I95" i="1"/>
  <c r="I96" i="1"/>
  <c r="I97" i="1"/>
  <c r="G27" i="9" l="1"/>
  <c r="AE27" i="9" s="1"/>
  <c r="J101" i="9"/>
  <c r="J29" i="9"/>
  <c r="AB82" i="9"/>
  <c r="AB87" i="9"/>
  <c r="AB68" i="9"/>
  <c r="V15" i="9"/>
  <c r="AE15" i="9" s="1"/>
  <c r="V87" i="9"/>
  <c r="V81" i="9"/>
  <c r="V82" i="9"/>
  <c r="V68" i="9"/>
  <c r="V67" i="9"/>
  <c r="V62" i="9"/>
  <c r="V53" i="9"/>
  <c r="V44" i="9"/>
  <c r="V42" i="9"/>
  <c r="W42" i="9" s="1"/>
  <c r="V41" i="9"/>
  <c r="S91" i="9"/>
  <c r="S87" i="9"/>
  <c r="S77" i="9"/>
  <c r="S62" i="9"/>
  <c r="S57" i="9"/>
  <c r="S58" i="9"/>
  <c r="S42" i="9"/>
  <c r="T42" i="9" s="1"/>
  <c r="S41" i="9"/>
  <c r="P82" i="9"/>
  <c r="P81" i="9"/>
  <c r="P77" i="9"/>
  <c r="P62" i="9"/>
  <c r="P53" i="9"/>
  <c r="P57" i="9"/>
  <c r="P42" i="9"/>
  <c r="Q42" i="9" s="1"/>
  <c r="P41" i="9"/>
  <c r="M87" i="9"/>
  <c r="M74" i="9"/>
  <c r="M82" i="9"/>
  <c r="M71" i="9"/>
  <c r="M72" i="9"/>
  <c r="M68" i="9"/>
  <c r="M67" i="9"/>
  <c r="M62" i="9"/>
  <c r="M44" i="9"/>
  <c r="M53" i="9"/>
  <c r="M42" i="9"/>
  <c r="N42" i="9" s="1"/>
  <c r="M41" i="9"/>
  <c r="J84" i="9"/>
  <c r="J87" i="9"/>
  <c r="J77" i="9"/>
  <c r="J74" i="9"/>
  <c r="J82" i="9"/>
  <c r="J71" i="9"/>
  <c r="J72" i="9"/>
  <c r="J68" i="9"/>
  <c r="J67" i="9"/>
  <c r="J62" i="9"/>
  <c r="J42" i="9"/>
  <c r="K42" i="9" s="1"/>
  <c r="J53" i="9"/>
  <c r="J44" i="9"/>
  <c r="AE44" i="9" s="1"/>
  <c r="J41" i="9"/>
  <c r="G82" i="9"/>
  <c r="G91" i="9"/>
  <c r="AE91" i="9" s="1"/>
  <c r="D82" i="1" s="1"/>
  <c r="G104" i="9"/>
  <c r="G100" i="9"/>
  <c r="G81" i="9"/>
  <c r="G68" i="9"/>
  <c r="G67" i="9"/>
  <c r="G62" i="9"/>
  <c r="G53" i="9"/>
  <c r="G49" i="9"/>
  <c r="AE49" i="9" s="1"/>
  <c r="G42" i="9"/>
  <c r="G41" i="9"/>
  <c r="G73" i="1"/>
  <c r="G28" i="1"/>
  <c r="G93" i="1"/>
  <c r="F93" i="1"/>
  <c r="AE74" i="9" l="1"/>
  <c r="D65" i="1" s="1"/>
  <c r="AE81" i="9"/>
  <c r="AE71" i="9"/>
  <c r="D62" i="1" s="1"/>
  <c r="AE72" i="9"/>
  <c r="D63" i="1" s="1"/>
  <c r="AE58" i="9"/>
  <c r="D49" i="1" s="1"/>
  <c r="T58" i="9"/>
  <c r="AE41" i="9"/>
  <c r="AE42" i="9"/>
  <c r="D33" i="1" s="1"/>
  <c r="H42" i="9"/>
  <c r="AF42" i="9" s="1"/>
  <c r="AE68" i="9"/>
  <c r="AE82" i="9"/>
  <c r="AE87" i="9"/>
  <c r="D16" i="1"/>
  <c r="D101" i="2"/>
  <c r="G94" i="1"/>
  <c r="G92" i="1" s="1"/>
  <c r="H97" i="1"/>
  <c r="H96" i="1"/>
  <c r="B5" i="13" l="1"/>
  <c r="B6" i="13"/>
  <c r="B7" i="13"/>
  <c r="B8" i="13"/>
  <c r="B9" i="13"/>
  <c r="B10" i="13"/>
  <c r="B4" i="13"/>
  <c r="B27" i="21"/>
  <c r="B26" i="21"/>
  <c r="B25" i="21"/>
  <c r="B19" i="21"/>
  <c r="B20" i="21"/>
  <c r="B21" i="21"/>
  <c r="B22" i="21"/>
  <c r="B23" i="21"/>
  <c r="B24" i="21"/>
  <c r="B18" i="21"/>
  <c r="B17" i="21"/>
  <c r="B12" i="21"/>
  <c r="B4" i="21"/>
  <c r="B5" i="21"/>
  <c r="B6" i="21"/>
  <c r="B7" i="21"/>
  <c r="B8" i="21"/>
  <c r="B9" i="21"/>
  <c r="B10" i="21"/>
  <c r="B3" i="21"/>
  <c r="B25" i="18"/>
  <c r="B26" i="18"/>
  <c r="B27" i="18"/>
  <c r="B28" i="18"/>
  <c r="B29" i="18"/>
  <c r="B30" i="18"/>
  <c r="B24" i="18"/>
  <c r="B16" i="18"/>
  <c r="B17" i="18"/>
  <c r="B18" i="18"/>
  <c r="B19" i="18"/>
  <c r="B20" i="18"/>
  <c r="B21" i="18"/>
  <c r="B15" i="18"/>
  <c r="B4" i="18"/>
  <c r="B5" i="18"/>
  <c r="B6" i="18"/>
  <c r="B7" i="18"/>
  <c r="B8" i="18"/>
  <c r="B9" i="18"/>
  <c r="B10" i="18"/>
  <c r="B11" i="18"/>
  <c r="B12" i="18"/>
  <c r="B3" i="18"/>
  <c r="AA104" i="9"/>
  <c r="AA101" i="9"/>
  <c r="AA87" i="9"/>
  <c r="AA82" i="9"/>
  <c r="AA68" i="9"/>
  <c r="AA67" i="9"/>
  <c r="X87" i="9"/>
  <c r="X75" i="9"/>
  <c r="X35" i="9"/>
  <c r="X29" i="9"/>
  <c r="X15" i="9"/>
  <c r="U104" i="9"/>
  <c r="U101" i="9"/>
  <c r="U87" i="9"/>
  <c r="U84" i="9"/>
  <c r="U82" i="9"/>
  <c r="U81" i="9"/>
  <c r="U74" i="9"/>
  <c r="U72" i="9"/>
  <c r="U71" i="9"/>
  <c r="U68" i="9"/>
  <c r="U67" i="9"/>
  <c r="U63" i="9"/>
  <c r="U64" i="9"/>
  <c r="U66" i="9"/>
  <c r="U62" i="9"/>
  <c r="U57" i="9"/>
  <c r="U44" i="9"/>
  <c r="U47" i="9"/>
  <c r="U49" i="9"/>
  <c r="U53" i="9"/>
  <c r="U41" i="9"/>
  <c r="U30" i="9"/>
  <c r="U29" i="9"/>
  <c r="U15" i="9"/>
  <c r="R91" i="9"/>
  <c r="R87" i="9"/>
  <c r="R82" i="9"/>
  <c r="R77" i="9"/>
  <c r="R72" i="9"/>
  <c r="R68" i="9"/>
  <c r="R67" i="9"/>
  <c r="R63" i="9"/>
  <c r="R64" i="9"/>
  <c r="R66" i="9"/>
  <c r="R62" i="9"/>
  <c r="R57" i="9"/>
  <c r="R53" i="9"/>
  <c r="R47" i="9"/>
  <c r="R41" i="9"/>
  <c r="R32" i="9"/>
  <c r="R30" i="9"/>
  <c r="R29" i="9"/>
  <c r="R12" i="9"/>
  <c r="O91" i="9"/>
  <c r="O87" i="9"/>
  <c r="O84" i="9"/>
  <c r="O82" i="9"/>
  <c r="O81" i="9"/>
  <c r="O77" i="9"/>
  <c r="O74" i="9"/>
  <c r="O72" i="9"/>
  <c r="O71" i="9"/>
  <c r="O68" i="9"/>
  <c r="O67" i="9"/>
  <c r="O63" i="9"/>
  <c r="O64" i="9"/>
  <c r="O66" i="9"/>
  <c r="O62" i="9"/>
  <c r="O58" i="9"/>
  <c r="O57" i="9"/>
  <c r="O46" i="9"/>
  <c r="O47" i="9"/>
  <c r="O49" i="9"/>
  <c r="O53" i="9"/>
  <c r="O41" i="9"/>
  <c r="O33" i="9"/>
  <c r="O34" i="9"/>
  <c r="O35" i="9"/>
  <c r="O36" i="9"/>
  <c r="O37" i="9"/>
  <c r="O32" i="9"/>
  <c r="O30" i="9"/>
  <c r="O29" i="9"/>
  <c r="O15" i="9"/>
  <c r="L87" i="9"/>
  <c r="L84" i="9"/>
  <c r="L82" i="9"/>
  <c r="L81" i="9"/>
  <c r="L75" i="9"/>
  <c r="L74" i="9"/>
  <c r="L72" i="9"/>
  <c r="L71" i="9"/>
  <c r="L68" i="9"/>
  <c r="L67" i="9"/>
  <c r="L63" i="9"/>
  <c r="L64" i="9"/>
  <c r="L66" i="9"/>
  <c r="L62" i="9"/>
  <c r="L58" i="9"/>
  <c r="L57" i="9"/>
  <c r="L44" i="9"/>
  <c r="L47" i="9"/>
  <c r="L49" i="9"/>
  <c r="L53" i="9"/>
  <c r="L41" i="9"/>
  <c r="L33" i="9"/>
  <c r="L34" i="9"/>
  <c r="L35" i="9"/>
  <c r="L36" i="9"/>
  <c r="L37" i="9"/>
  <c r="L38" i="9"/>
  <c r="L32" i="9"/>
  <c r="L30" i="9"/>
  <c r="L29" i="9"/>
  <c r="I84" i="9"/>
  <c r="I104" i="9"/>
  <c r="I101" i="9"/>
  <c r="I91" i="9"/>
  <c r="I87" i="9"/>
  <c r="I82" i="9"/>
  <c r="I77" i="9"/>
  <c r="I74" i="9"/>
  <c r="I72" i="9"/>
  <c r="I71" i="9"/>
  <c r="I68" i="9"/>
  <c r="I67" i="9"/>
  <c r="I63" i="9"/>
  <c r="I64" i="9"/>
  <c r="I66" i="9"/>
  <c r="I62" i="9"/>
  <c r="I58" i="9"/>
  <c r="I44" i="9"/>
  <c r="I46" i="9"/>
  <c r="I47" i="9"/>
  <c r="I49" i="9"/>
  <c r="I53" i="9"/>
  <c r="I41" i="9"/>
  <c r="I33" i="9"/>
  <c r="I34" i="9"/>
  <c r="I35" i="9"/>
  <c r="I36" i="9"/>
  <c r="I37" i="9"/>
  <c r="I38" i="9"/>
  <c r="I32" i="9"/>
  <c r="F32" i="9"/>
  <c r="I30" i="9"/>
  <c r="I29" i="9"/>
  <c r="I15" i="9"/>
  <c r="F104" i="9"/>
  <c r="F100" i="9"/>
  <c r="F91" i="9"/>
  <c r="F87" i="9"/>
  <c r="F84" i="9"/>
  <c r="F82" i="9"/>
  <c r="F81" i="9"/>
  <c r="F77" i="9"/>
  <c r="F74" i="9"/>
  <c r="F72" i="9"/>
  <c r="F71" i="9"/>
  <c r="F68" i="9"/>
  <c r="F67" i="9"/>
  <c r="F63" i="9"/>
  <c r="F64" i="9"/>
  <c r="F66" i="9"/>
  <c r="F62" i="9"/>
  <c r="F58" i="9"/>
  <c r="F57" i="9"/>
  <c r="F44" i="9"/>
  <c r="F47" i="9"/>
  <c r="F49" i="9"/>
  <c r="F53" i="9"/>
  <c r="F41" i="9"/>
  <c r="F33" i="9"/>
  <c r="F34" i="9"/>
  <c r="F35" i="9"/>
  <c r="F36" i="9"/>
  <c r="F37" i="9"/>
  <c r="F38" i="9"/>
  <c r="F30" i="9"/>
  <c r="F29" i="9"/>
  <c r="C113" i="2"/>
  <c r="C102" i="2"/>
  <c r="C101" i="2"/>
  <c r="C98" i="2"/>
  <c r="C79" i="2"/>
  <c r="C80" i="2"/>
  <c r="C81" i="2"/>
  <c r="C82" i="2"/>
  <c r="C83" i="2"/>
  <c r="C84" i="2"/>
  <c r="C85" i="2"/>
  <c r="C78" i="2"/>
  <c r="C74" i="2"/>
  <c r="C75" i="2"/>
  <c r="C73" i="2"/>
  <c r="C65" i="2"/>
  <c r="C66" i="2"/>
  <c r="C67" i="2"/>
  <c r="C68" i="2"/>
  <c r="C69" i="2"/>
  <c r="C70" i="2"/>
  <c r="C64" i="2"/>
  <c r="C56" i="2"/>
  <c r="C57" i="2"/>
  <c r="C58" i="2"/>
  <c r="C59" i="2"/>
  <c r="C60" i="2"/>
  <c r="C61" i="2"/>
  <c r="C55" i="2"/>
  <c r="C49" i="2"/>
  <c r="C50" i="2"/>
  <c r="C51" i="2"/>
  <c r="C52" i="2"/>
  <c r="C48" i="2"/>
  <c r="C42" i="2"/>
  <c r="C43" i="2"/>
  <c r="C44" i="2"/>
  <c r="C45" i="2"/>
  <c r="C41" i="2"/>
  <c r="C32" i="2"/>
  <c r="C33" i="2"/>
  <c r="C34" i="2"/>
  <c r="C35" i="2"/>
  <c r="C36" i="2"/>
  <c r="C37" i="2"/>
  <c r="C38" i="2"/>
  <c r="C31" i="2"/>
  <c r="C15" i="2"/>
  <c r="C16" i="2"/>
  <c r="C17" i="2"/>
  <c r="C18" i="2"/>
  <c r="C19" i="2"/>
  <c r="C14" i="2"/>
  <c r="C6" i="2"/>
  <c r="C7" i="2"/>
  <c r="C8" i="2"/>
  <c r="C9" i="2"/>
  <c r="C10" i="2"/>
  <c r="C11" i="2"/>
  <c r="C5" i="2"/>
  <c r="C29" i="1"/>
  <c r="F114" i="1"/>
  <c r="F92" i="1"/>
  <c r="F91" i="1"/>
  <c r="F87" i="1"/>
  <c r="F88" i="1"/>
  <c r="F89" i="1"/>
  <c r="F90" i="1"/>
  <c r="F86" i="1"/>
  <c r="F82" i="1"/>
  <c r="F78" i="1"/>
  <c r="F73" i="1"/>
  <c r="F72" i="1"/>
  <c r="F66" i="1"/>
  <c r="F58" i="1"/>
  <c r="F59" i="1"/>
  <c r="F28" i="1"/>
  <c r="F17" i="1"/>
  <c r="F13" i="1"/>
  <c r="F6" i="1"/>
  <c r="C105" i="1"/>
  <c r="C102" i="1"/>
  <c r="C101" i="1"/>
  <c r="C82" i="1"/>
  <c r="C78" i="1"/>
  <c r="C75" i="1"/>
  <c r="C73" i="1"/>
  <c r="C72" i="1"/>
  <c r="C66" i="1"/>
  <c r="C68" i="1"/>
  <c r="C65" i="1"/>
  <c r="C63" i="1"/>
  <c r="C62" i="1"/>
  <c r="C59" i="1"/>
  <c r="C58" i="1"/>
  <c r="C54" i="1"/>
  <c r="C55" i="1"/>
  <c r="C57" i="1"/>
  <c r="C53" i="1"/>
  <c r="C49" i="1"/>
  <c r="C48" i="1"/>
  <c r="C35" i="1"/>
  <c r="C37" i="1"/>
  <c r="C38" i="1"/>
  <c r="C40" i="1"/>
  <c r="C44" i="1"/>
  <c r="C32" i="1"/>
  <c r="C30" i="1"/>
  <c r="C28" i="1"/>
  <c r="C27" i="1"/>
  <c r="C16" i="1"/>
  <c r="C13" i="1"/>
  <c r="G11" i="22"/>
  <c r="G3" i="22"/>
  <c r="G4" i="22"/>
  <c r="G6" i="22"/>
  <c r="G7" i="22"/>
  <c r="G2" i="22"/>
  <c r="B3" i="22"/>
  <c r="B5" i="22"/>
  <c r="B2" i="22"/>
  <c r="F31" i="9" l="1"/>
  <c r="H32" i="9"/>
  <c r="I31" i="9"/>
  <c r="D72" i="1" l="1"/>
  <c r="AE77" i="9"/>
  <c r="H66" i="1"/>
  <c r="H17" i="1"/>
  <c r="H13" i="1"/>
  <c r="D68" i="1" l="1"/>
  <c r="AE67" i="9"/>
  <c r="E102" i="2"/>
  <c r="X82" i="9" l="1"/>
  <c r="U27" i="9"/>
  <c r="C23" i="2"/>
  <c r="C24" i="2"/>
  <c r="C25" i="2"/>
  <c r="C26" i="2"/>
  <c r="C27" i="2"/>
  <c r="C28" i="2"/>
  <c r="C22" i="2"/>
  <c r="F30" i="1"/>
  <c r="AD29" i="9" l="1"/>
  <c r="E11" i="21"/>
  <c r="M29" i="9" l="1"/>
  <c r="G29" i="9"/>
  <c r="AE92" i="9" l="1"/>
  <c r="I89" i="1" l="1"/>
  <c r="I87" i="1"/>
  <c r="H58" i="1"/>
  <c r="AA105" i="9" l="1"/>
  <c r="AD67" i="9"/>
  <c r="AD75" i="9"/>
  <c r="AD101" i="9"/>
  <c r="F27" i="9"/>
  <c r="AD30" i="9" l="1"/>
  <c r="AD68" i="9"/>
  <c r="AD49" i="9"/>
  <c r="AD87" i="9"/>
  <c r="AD104" i="9"/>
  <c r="AD53" i="9"/>
  <c r="AD82" i="9"/>
  <c r="G29" i="21"/>
  <c r="O27" i="21"/>
  <c r="O26" i="21"/>
  <c r="O19" i="21"/>
  <c r="O20" i="21"/>
  <c r="O21" i="21"/>
  <c r="O22" i="21"/>
  <c r="O23" i="21"/>
  <c r="O24" i="21"/>
  <c r="O18" i="21"/>
  <c r="O17" i="21"/>
  <c r="O29" i="21" s="1"/>
  <c r="H25" i="21"/>
  <c r="I25" i="21"/>
  <c r="J25" i="21"/>
  <c r="K25" i="21"/>
  <c r="L25" i="21"/>
  <c r="M25" i="21"/>
  <c r="N25" i="21"/>
  <c r="G25" i="21"/>
  <c r="O25" i="21" l="1"/>
  <c r="B12" i="2" l="1"/>
  <c r="J89" i="1" l="1"/>
  <c r="J87" i="1"/>
  <c r="H89" i="1"/>
  <c r="K89" i="1" s="1"/>
  <c r="T30" i="9" l="1"/>
  <c r="N30" i="9"/>
  <c r="K30" i="9"/>
  <c r="AE30" i="9"/>
  <c r="H30" i="9" l="1"/>
  <c r="H87" i="1"/>
  <c r="K87" i="1" s="1"/>
  <c r="H27" i="9"/>
  <c r="G85" i="1" l="1"/>
  <c r="AE54" i="9"/>
  <c r="Z82" i="9"/>
  <c r="AE75" i="9"/>
  <c r="AE83" i="9" s="1"/>
  <c r="W84" i="9"/>
  <c r="W57" i="9"/>
  <c r="W53" i="9"/>
  <c r="T53" i="9"/>
  <c r="Q53" i="9"/>
  <c r="N53" i="9"/>
  <c r="N44" i="9"/>
  <c r="K53" i="9"/>
  <c r="D66" i="1" l="1"/>
  <c r="D35" i="1"/>
  <c r="AE57" i="9"/>
  <c r="D48" i="1" s="1"/>
  <c r="AE84" i="9"/>
  <c r="D75" i="1" s="1"/>
  <c r="J70" i="9"/>
  <c r="AE100" i="9"/>
  <c r="D101" i="1" s="1"/>
  <c r="AE62" i="9"/>
  <c r="D53" i="1" s="1"/>
  <c r="D32" i="1"/>
  <c r="D38" i="1"/>
  <c r="AA86" i="9"/>
  <c r="AB86" i="9"/>
  <c r="AC86" i="9"/>
  <c r="AA83" i="9"/>
  <c r="AA73" i="9"/>
  <c r="AB73" i="9"/>
  <c r="AC73" i="9"/>
  <c r="AA70" i="9"/>
  <c r="AA97" i="9"/>
  <c r="AB97" i="9"/>
  <c r="AC97" i="9"/>
  <c r="AA92" i="9"/>
  <c r="AC87" i="9"/>
  <c r="AC92" i="9" s="1"/>
  <c r="AC82" i="9"/>
  <c r="AC83" i="9" s="1"/>
  <c r="AC67" i="9"/>
  <c r="AA93" i="9" l="1"/>
  <c r="AA112" i="9" s="1"/>
  <c r="AA114" i="9" s="1"/>
  <c r="AA116" i="9" s="1"/>
  <c r="AE70" i="9"/>
  <c r="H53" i="9"/>
  <c r="AF53" i="9" s="1"/>
  <c r="AE53" i="9"/>
  <c r="D44" i="1" s="1"/>
  <c r="D58" i="1"/>
  <c r="AE104" i="9"/>
  <c r="D105" i="1" s="1"/>
  <c r="D78" i="1"/>
  <c r="AE101" i="9"/>
  <c r="D102" i="1" s="1"/>
  <c r="J102" i="1" s="1"/>
  <c r="H49" i="9"/>
  <c r="D40" i="1"/>
  <c r="AC104" i="9"/>
  <c r="AB105" i="9"/>
  <c r="AB70" i="9"/>
  <c r="AC68" i="9"/>
  <c r="AC70" i="9" s="1"/>
  <c r="AC93" i="9" s="1"/>
  <c r="AB83" i="9"/>
  <c r="AC101" i="9"/>
  <c r="AB92" i="9"/>
  <c r="V29" i="9"/>
  <c r="S29" i="9"/>
  <c r="P29" i="9"/>
  <c r="G28" i="9"/>
  <c r="AB93" i="9" l="1"/>
  <c r="AB112" i="9" s="1"/>
  <c r="AB114" i="9" s="1"/>
  <c r="AB116" i="9" s="1"/>
  <c r="D59" i="1"/>
  <c r="D73" i="1"/>
  <c r="D74" i="1" s="1"/>
  <c r="D46" i="1"/>
  <c r="E44" i="1"/>
  <c r="AC105" i="9"/>
  <c r="O3" i="20"/>
  <c r="C29" i="21"/>
  <c r="D29" i="21"/>
  <c r="E29" i="21"/>
  <c r="F29" i="21"/>
  <c r="H29" i="21"/>
  <c r="I29" i="21"/>
  <c r="J29" i="21"/>
  <c r="K29" i="21"/>
  <c r="L29" i="21"/>
  <c r="M29" i="21"/>
  <c r="N29" i="21"/>
  <c r="B29" i="21"/>
  <c r="O4" i="21"/>
  <c r="O5" i="21"/>
  <c r="O6" i="21"/>
  <c r="O7" i="21"/>
  <c r="O8" i="21"/>
  <c r="O9" i="21"/>
  <c r="O10" i="21"/>
  <c r="O3" i="21"/>
  <c r="I88" i="1"/>
  <c r="H88" i="1"/>
  <c r="J88" i="1"/>
  <c r="H90" i="1"/>
  <c r="K90" i="1" s="1"/>
  <c r="J90" i="1"/>
  <c r="F85" i="1"/>
  <c r="D77" i="2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C77" i="2"/>
  <c r="K88" i="1" l="1"/>
  <c r="E78" i="2"/>
  <c r="I90" i="1"/>
  <c r="E77" i="2" l="1"/>
  <c r="F77" i="2" s="1"/>
  <c r="F78" i="2"/>
  <c r="N47" i="9"/>
  <c r="N49" i="9"/>
  <c r="H81" i="9"/>
  <c r="AD91" i="9" l="1"/>
  <c r="H15" i="18" l="1"/>
  <c r="D5" i="13" l="1"/>
  <c r="D6" i="13"/>
  <c r="D7" i="13"/>
  <c r="D8" i="13"/>
  <c r="D9" i="13"/>
  <c r="D10" i="13"/>
  <c r="D4" i="13"/>
  <c r="H25" i="18" l="1"/>
  <c r="H26" i="18"/>
  <c r="H27" i="18"/>
  <c r="H28" i="18"/>
  <c r="H29" i="18"/>
  <c r="H30" i="18"/>
  <c r="H24" i="18"/>
  <c r="H16" i="18"/>
  <c r="H17" i="18"/>
  <c r="H18" i="18"/>
  <c r="H19" i="18"/>
  <c r="H20" i="18"/>
  <c r="H21" i="18"/>
  <c r="AE29" i="9" l="1"/>
  <c r="C14" i="20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D47" i="2"/>
  <c r="C47" i="2"/>
  <c r="E45" i="2"/>
  <c r="F45" i="2" s="1"/>
  <c r="E44" i="2"/>
  <c r="F44" i="2" s="1"/>
  <c r="E43" i="2"/>
  <c r="F43" i="2" s="1"/>
  <c r="E42" i="2"/>
  <c r="F42" i="2" s="1"/>
  <c r="E41" i="2"/>
  <c r="D40" i="2"/>
  <c r="H94" i="1"/>
  <c r="K94" i="1" s="1"/>
  <c r="H95" i="1"/>
  <c r="H93" i="1"/>
  <c r="I93" i="1"/>
  <c r="I94" i="1"/>
  <c r="J94" i="1"/>
  <c r="J95" i="1"/>
  <c r="H92" i="1" l="1"/>
  <c r="F48" i="2"/>
  <c r="E47" i="2"/>
  <c r="F47" i="2" s="1"/>
  <c r="C40" i="2"/>
  <c r="F41" i="2"/>
  <c r="E40" i="2"/>
  <c r="Z30" i="9"/>
  <c r="X23" i="9"/>
  <c r="X6" i="9"/>
  <c r="X25" i="9"/>
  <c r="U83" i="9"/>
  <c r="U73" i="9"/>
  <c r="U70" i="9"/>
  <c r="U25" i="9"/>
  <c r="U23" i="9"/>
  <c r="R25" i="9"/>
  <c r="R23" i="9"/>
  <c r="R10" i="9"/>
  <c r="R6" i="9"/>
  <c r="Q30" i="9"/>
  <c r="O25" i="9"/>
  <c r="O23" i="9"/>
  <c r="L25" i="9"/>
  <c r="L23" i="9"/>
  <c r="I25" i="9"/>
  <c r="I23" i="9"/>
  <c r="F25" i="9"/>
  <c r="F23" i="9"/>
  <c r="U105" i="9" l="1"/>
  <c r="U59" i="9"/>
  <c r="I59" i="9"/>
  <c r="L59" i="9"/>
  <c r="L97" i="9"/>
  <c r="R105" i="9"/>
  <c r="O6" i="9"/>
  <c r="U10" i="9"/>
  <c r="X86" i="9"/>
  <c r="F20" i="9"/>
  <c r="F70" i="9"/>
  <c r="I73" i="9"/>
  <c r="L10" i="9"/>
  <c r="O59" i="9"/>
  <c r="O70" i="9"/>
  <c r="O83" i="9"/>
  <c r="O92" i="9"/>
  <c r="O105" i="9"/>
  <c r="X59" i="9"/>
  <c r="X70" i="9"/>
  <c r="X83" i="9"/>
  <c r="X92" i="9"/>
  <c r="X105" i="9"/>
  <c r="F28" i="9"/>
  <c r="F39" i="9" s="1"/>
  <c r="F55" i="9"/>
  <c r="F73" i="9"/>
  <c r="F83" i="9"/>
  <c r="I10" i="9"/>
  <c r="I83" i="9"/>
  <c r="L73" i="9"/>
  <c r="I6" i="9"/>
  <c r="I105" i="9"/>
  <c r="O10" i="9"/>
  <c r="R83" i="9"/>
  <c r="U6" i="9"/>
  <c r="X73" i="9"/>
  <c r="X97" i="9"/>
  <c r="F97" i="9"/>
  <c r="I97" i="9"/>
  <c r="L83" i="9"/>
  <c r="F6" i="9"/>
  <c r="F59" i="9"/>
  <c r="F105" i="9"/>
  <c r="L6" i="9"/>
  <c r="L70" i="9"/>
  <c r="L105" i="9"/>
  <c r="O86" i="9"/>
  <c r="R59" i="9"/>
  <c r="F86" i="9"/>
  <c r="F92" i="9"/>
  <c r="I70" i="9"/>
  <c r="F61" i="9"/>
  <c r="I20" i="9"/>
  <c r="I86" i="9"/>
  <c r="I110" i="9"/>
  <c r="L55" i="9"/>
  <c r="L86" i="9"/>
  <c r="L110" i="9"/>
  <c r="X55" i="9"/>
  <c r="X61" i="9"/>
  <c r="X110" i="9"/>
  <c r="I28" i="9"/>
  <c r="I39" i="9" s="1"/>
  <c r="I61" i="9"/>
  <c r="L61" i="9"/>
  <c r="L92" i="9"/>
  <c r="X20" i="9"/>
  <c r="X31" i="9"/>
  <c r="X28" i="9" s="1"/>
  <c r="X39" i="9" s="1"/>
  <c r="R31" i="9"/>
  <c r="R28" i="9" s="1"/>
  <c r="R39" i="9" s="1"/>
  <c r="R55" i="9"/>
  <c r="R61" i="9"/>
  <c r="R73" i="9"/>
  <c r="R86" i="9"/>
  <c r="R97" i="9"/>
  <c r="R110" i="9"/>
  <c r="U20" i="9"/>
  <c r="U28" i="9"/>
  <c r="U39" i="9" s="1"/>
  <c r="U55" i="9"/>
  <c r="U60" i="9" s="1"/>
  <c r="U61" i="9"/>
  <c r="U86" i="9"/>
  <c r="U92" i="9"/>
  <c r="U97" i="9"/>
  <c r="U110" i="9"/>
  <c r="F110" i="9"/>
  <c r="I55" i="9"/>
  <c r="I92" i="9"/>
  <c r="L20" i="9"/>
  <c r="L31" i="9"/>
  <c r="L28" i="9" s="1"/>
  <c r="L39" i="9" s="1"/>
  <c r="F10" i="9"/>
  <c r="O20" i="9"/>
  <c r="O26" i="9" s="1"/>
  <c r="O31" i="9"/>
  <c r="O28" i="9" s="1"/>
  <c r="O39" i="9" s="1"/>
  <c r="O55" i="9"/>
  <c r="O61" i="9"/>
  <c r="O73" i="9"/>
  <c r="O97" i="9"/>
  <c r="O110" i="9"/>
  <c r="R20" i="9"/>
  <c r="R26" i="9" s="1"/>
  <c r="R70" i="9"/>
  <c r="R92" i="9"/>
  <c r="X10" i="9"/>
  <c r="F40" i="2"/>
  <c r="U26" i="9" l="1"/>
  <c r="U40" i="9" s="1"/>
  <c r="R60" i="9"/>
  <c r="I60" i="9"/>
  <c r="F60" i="9"/>
  <c r="L60" i="9"/>
  <c r="X60" i="9"/>
  <c r="L26" i="9"/>
  <c r="L40" i="9" s="1"/>
  <c r="X93" i="9"/>
  <c r="O93" i="9"/>
  <c r="O60" i="9"/>
  <c r="I93" i="9"/>
  <c r="I26" i="9"/>
  <c r="I40" i="9" s="1"/>
  <c r="F93" i="9"/>
  <c r="L93" i="9"/>
  <c r="F26" i="9"/>
  <c r="F40" i="9" s="1"/>
  <c r="X26" i="9"/>
  <c r="X40" i="9" s="1"/>
  <c r="U93" i="9"/>
  <c r="U112" i="9" s="1"/>
  <c r="U114" i="9" s="1"/>
  <c r="R93" i="9"/>
  <c r="O40" i="9"/>
  <c r="R40" i="9"/>
  <c r="I112" i="9" l="1"/>
  <c r="I114" i="9" s="1"/>
  <c r="R112" i="9"/>
  <c r="R114" i="9" s="1"/>
  <c r="L112" i="9"/>
  <c r="L114" i="9" s="1"/>
  <c r="F112" i="9"/>
  <c r="F114" i="9" s="1"/>
  <c r="X112" i="9"/>
  <c r="X114" i="9" s="1"/>
  <c r="O112" i="9"/>
  <c r="O114" i="9" s="1"/>
  <c r="C23" i="9"/>
  <c r="C7" i="1"/>
  <c r="H12" i="1" l="1"/>
  <c r="H28" i="1"/>
  <c r="E7" i="1" l="1"/>
  <c r="AE6" i="9"/>
  <c r="D7" i="1"/>
  <c r="H105" i="1" l="1"/>
  <c r="H102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B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H91" i="1"/>
  <c r="K91" i="1" s="1"/>
  <c r="J91" i="1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N16" i="20"/>
  <c r="H16" i="20"/>
  <c r="I91" i="1"/>
  <c r="J32" i="20" l="1"/>
  <c r="N32" i="20"/>
  <c r="D32" i="20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D13" i="2"/>
  <c r="E19" i="2"/>
  <c r="E18" i="2"/>
  <c r="F18" i="2" s="1"/>
  <c r="E17" i="2"/>
  <c r="F17" i="2" s="1"/>
  <c r="E16" i="2"/>
  <c r="E15" i="2"/>
  <c r="D11" i="13" l="1"/>
  <c r="C13" i="2"/>
  <c r="F19" i="2"/>
  <c r="E14" i="2"/>
  <c r="E13" i="2" s="1"/>
  <c r="K23" i="1" l="1"/>
  <c r="K22" i="1"/>
  <c r="K10" i="1"/>
  <c r="K8" i="1"/>
  <c r="K3" i="1"/>
  <c r="J25" i="1"/>
  <c r="J23" i="1"/>
  <c r="J22" i="1"/>
  <c r="J10" i="1"/>
  <c r="J8" i="1"/>
  <c r="J3" i="1"/>
  <c r="I25" i="1"/>
  <c r="I23" i="1"/>
  <c r="I22" i="1"/>
  <c r="I10" i="1"/>
  <c r="I8" i="1"/>
  <c r="I3" i="1"/>
  <c r="J93" i="1" l="1"/>
  <c r="J92" i="1" s="1"/>
  <c r="H22" i="18"/>
  <c r="G22" i="18"/>
  <c r="D74" i="2" s="1"/>
  <c r="F22" i="18"/>
  <c r="D21" i="18"/>
  <c r="C22" i="18"/>
  <c r="B22" i="18"/>
  <c r="W30" i="9" l="1"/>
  <c r="AF30" i="9" s="1"/>
  <c r="B11" i="13"/>
  <c r="D7" i="18"/>
  <c r="C55" i="9"/>
  <c r="H59" i="1" l="1"/>
  <c r="H25" i="1" l="1"/>
  <c r="K25" i="1" s="1"/>
  <c r="Z35" i="9" l="1"/>
  <c r="AF113" i="9"/>
  <c r="AF111" i="9"/>
  <c r="D113" i="2"/>
  <c r="AD27" i="9"/>
  <c r="X132" i="9"/>
  <c r="Y110" i="9"/>
  <c r="Y105" i="9"/>
  <c r="Y97" i="9"/>
  <c r="Y92" i="9"/>
  <c r="Y86" i="9"/>
  <c r="Y83" i="9"/>
  <c r="Y73" i="9"/>
  <c r="Y70" i="9"/>
  <c r="Y61" i="9"/>
  <c r="Y59" i="9"/>
  <c r="Y55" i="9"/>
  <c r="Z25" i="9"/>
  <c r="Y25" i="9"/>
  <c r="Z23" i="9"/>
  <c r="Y23" i="9"/>
  <c r="Y20" i="9"/>
  <c r="Z15" i="9"/>
  <c r="Z10" i="9"/>
  <c r="Y10" i="9"/>
  <c r="Z6" i="9"/>
  <c r="Y6" i="9"/>
  <c r="AD71" i="9"/>
  <c r="AD100" i="9"/>
  <c r="H82" i="1"/>
  <c r="Y60" i="9" l="1"/>
  <c r="I86" i="1"/>
  <c r="I85" i="1" s="1"/>
  <c r="I98" i="1" s="1"/>
  <c r="J86" i="1"/>
  <c r="Z97" i="9"/>
  <c r="Y28" i="9"/>
  <c r="Y39" i="9" s="1"/>
  <c r="Y26" i="9"/>
  <c r="Z86" i="9"/>
  <c r="Z105" i="9"/>
  <c r="Z110" i="9"/>
  <c r="AD72" i="9"/>
  <c r="AD41" i="9"/>
  <c r="AD77" i="9"/>
  <c r="AD74" i="9"/>
  <c r="AD12" i="9"/>
  <c r="AD32" i="9"/>
  <c r="AD36" i="9"/>
  <c r="AD81" i="9"/>
  <c r="AD64" i="9"/>
  <c r="Z20" i="9"/>
  <c r="Z26" i="9" s="1"/>
  <c r="AD34" i="9"/>
  <c r="AD38" i="9"/>
  <c r="AD63" i="9"/>
  <c r="AD15" i="9"/>
  <c r="AD33" i="9"/>
  <c r="AD47" i="9"/>
  <c r="C61" i="9"/>
  <c r="AD66" i="9"/>
  <c r="AD84" i="9"/>
  <c r="AD62" i="9"/>
  <c r="Z29" i="9"/>
  <c r="Z75" i="9"/>
  <c r="Z83" i="9" s="1"/>
  <c r="Z61" i="9"/>
  <c r="Z55" i="9"/>
  <c r="Z59" i="9"/>
  <c r="Z73" i="9"/>
  <c r="Y93" i="9"/>
  <c r="Y112" i="9" s="1"/>
  <c r="Y114" i="9" s="1"/>
  <c r="Z31" i="9"/>
  <c r="Z87" i="9"/>
  <c r="Y40" i="9" l="1"/>
  <c r="Y116" i="9" s="1"/>
  <c r="E101" i="2"/>
  <c r="J85" i="1"/>
  <c r="Z60" i="9"/>
  <c r="X119" i="9"/>
  <c r="Z28" i="9"/>
  <c r="Z39" i="9" s="1"/>
  <c r="Z40" i="9" s="1"/>
  <c r="Z92" i="9"/>
  <c r="Z70" i="9"/>
  <c r="X116" i="9"/>
  <c r="Z93" i="9" l="1"/>
  <c r="Z112" i="9" s="1"/>
  <c r="Z114" i="9" s="1"/>
  <c r="Z116" i="9" s="1"/>
  <c r="F74" i="1" l="1"/>
  <c r="I28" i="1"/>
  <c r="D28" i="1"/>
  <c r="J28" i="1" s="1"/>
  <c r="J48" i="1"/>
  <c r="M61" i="9"/>
  <c r="J43" i="1"/>
  <c r="D61" i="9"/>
  <c r="D70" i="9"/>
  <c r="J92" i="9"/>
  <c r="J83" i="9"/>
  <c r="V92" i="9"/>
  <c r="P55" i="9"/>
  <c r="D55" i="9"/>
  <c r="H19" i="1"/>
  <c r="H21" i="1" s="1"/>
  <c r="H86" i="1"/>
  <c r="H85" i="1" s="1"/>
  <c r="G98" i="1"/>
  <c r="G83" i="1"/>
  <c r="H73" i="1"/>
  <c r="H72" i="1"/>
  <c r="W27" i="9"/>
  <c r="H31" i="18"/>
  <c r="G31" i="18"/>
  <c r="F31" i="18"/>
  <c r="F13" i="18"/>
  <c r="G13" i="18"/>
  <c r="H13" i="18"/>
  <c r="H33" i="18" s="1"/>
  <c r="O12" i="21" s="1"/>
  <c r="D30" i="18"/>
  <c r="D29" i="18"/>
  <c r="D28" i="18"/>
  <c r="D27" i="18"/>
  <c r="D26" i="18"/>
  <c r="D25" i="18"/>
  <c r="D24" i="18"/>
  <c r="D20" i="18"/>
  <c r="D19" i="18"/>
  <c r="D18" i="18"/>
  <c r="D17" i="18"/>
  <c r="D16" i="18"/>
  <c r="D15" i="18"/>
  <c r="C31" i="18"/>
  <c r="B31" i="18"/>
  <c r="D4" i="18"/>
  <c r="D6" i="18"/>
  <c r="D8" i="18"/>
  <c r="D9" i="18"/>
  <c r="D10" i="18"/>
  <c r="D11" i="18"/>
  <c r="D12" i="18"/>
  <c r="D3" i="18"/>
  <c r="W104" i="9"/>
  <c r="W101" i="9"/>
  <c r="W81" i="9"/>
  <c r="W71" i="9"/>
  <c r="W25" i="9"/>
  <c r="W23" i="9"/>
  <c r="W15" i="9"/>
  <c r="W10" i="9"/>
  <c r="W6" i="9"/>
  <c r="T87" i="9"/>
  <c r="T67" i="9"/>
  <c r="T32" i="9"/>
  <c r="T25" i="9"/>
  <c r="T23" i="9"/>
  <c r="T12" i="9"/>
  <c r="AF12" i="9" s="1"/>
  <c r="T10" i="9"/>
  <c r="T6" i="9"/>
  <c r="Q81" i="9"/>
  <c r="Q71" i="9"/>
  <c r="Q67" i="9"/>
  <c r="Q37" i="9"/>
  <c r="Q36" i="9"/>
  <c r="Q35" i="9"/>
  <c r="Q34" i="9"/>
  <c r="Q33" i="9"/>
  <c r="Q32" i="9"/>
  <c r="Q25" i="9"/>
  <c r="Q23" i="9"/>
  <c r="Q15" i="9"/>
  <c r="Q10" i="9"/>
  <c r="Q6" i="9"/>
  <c r="N75" i="9"/>
  <c r="N38" i="9"/>
  <c r="N37" i="9"/>
  <c r="N36" i="9"/>
  <c r="N35" i="9"/>
  <c r="N34" i="9"/>
  <c r="N33" i="9"/>
  <c r="N32" i="9"/>
  <c r="N25" i="9"/>
  <c r="N23" i="9"/>
  <c r="N10" i="9"/>
  <c r="N6" i="9"/>
  <c r="K104" i="9"/>
  <c r="K101" i="9"/>
  <c r="K71" i="9"/>
  <c r="K38" i="9"/>
  <c r="K37" i="9"/>
  <c r="K36" i="9"/>
  <c r="K35" i="9"/>
  <c r="K34" i="9"/>
  <c r="K33" i="9"/>
  <c r="K32" i="9"/>
  <c r="K25" i="9"/>
  <c r="K23" i="9"/>
  <c r="K15" i="9"/>
  <c r="K10" i="9"/>
  <c r="K6" i="9"/>
  <c r="H104" i="9"/>
  <c r="H100" i="9"/>
  <c r="AF100" i="9" s="1"/>
  <c r="H91" i="9"/>
  <c r="H77" i="9"/>
  <c r="H71" i="9"/>
  <c r="H38" i="9"/>
  <c r="H37" i="9"/>
  <c r="H36" i="9"/>
  <c r="H35" i="9"/>
  <c r="H34" i="9"/>
  <c r="H33" i="9"/>
  <c r="H25" i="9"/>
  <c r="H23" i="9"/>
  <c r="H10" i="9"/>
  <c r="H6" i="9"/>
  <c r="AF25" i="9"/>
  <c r="AF23" i="9"/>
  <c r="AF10" i="9"/>
  <c r="AF6" i="9"/>
  <c r="AE110" i="9"/>
  <c r="AE105" i="9"/>
  <c r="AE86" i="9"/>
  <c r="AE73" i="9"/>
  <c r="AE31" i="9"/>
  <c r="D21" i="2" s="1"/>
  <c r="AE25" i="9"/>
  <c r="AE23" i="9"/>
  <c r="AE10" i="9"/>
  <c r="V110" i="9"/>
  <c r="V105" i="9"/>
  <c r="V97" i="9"/>
  <c r="V86" i="9"/>
  <c r="V83" i="9"/>
  <c r="V73" i="9"/>
  <c r="V70" i="9"/>
  <c r="V61" i="9"/>
  <c r="V59" i="9"/>
  <c r="V25" i="9"/>
  <c r="V23" i="9"/>
  <c r="V20" i="9"/>
  <c r="V10" i="9"/>
  <c r="V6" i="9"/>
  <c r="S110" i="9"/>
  <c r="S105" i="9"/>
  <c r="S97" i="9"/>
  <c r="S92" i="9"/>
  <c r="S86" i="9"/>
  <c r="S83" i="9"/>
  <c r="S73" i="9"/>
  <c r="S70" i="9"/>
  <c r="S25" i="9"/>
  <c r="S23" i="9"/>
  <c r="S20" i="9"/>
  <c r="S10" i="9"/>
  <c r="S6" i="9"/>
  <c r="P110" i="9"/>
  <c r="P105" i="9"/>
  <c r="P97" i="9"/>
  <c r="P92" i="9"/>
  <c r="P86" i="9"/>
  <c r="P73" i="9"/>
  <c r="P70" i="9"/>
  <c r="P61" i="9"/>
  <c r="P59" i="9"/>
  <c r="P25" i="9"/>
  <c r="P23" i="9"/>
  <c r="P10" i="9"/>
  <c r="P6" i="9"/>
  <c r="M110" i="9"/>
  <c r="M105" i="9"/>
  <c r="M97" i="9"/>
  <c r="M92" i="9"/>
  <c r="M86" i="9"/>
  <c r="M83" i="9"/>
  <c r="M73" i="9"/>
  <c r="M59" i="9"/>
  <c r="M55" i="9"/>
  <c r="M25" i="9"/>
  <c r="M23" i="9"/>
  <c r="M20" i="9"/>
  <c r="M10" i="9"/>
  <c r="M6" i="9"/>
  <c r="J110" i="9"/>
  <c r="J105" i="9"/>
  <c r="J97" i="9"/>
  <c r="J86" i="9"/>
  <c r="J73" i="9"/>
  <c r="J59" i="9"/>
  <c r="J25" i="9"/>
  <c r="J23" i="9"/>
  <c r="J20" i="9"/>
  <c r="J10" i="9"/>
  <c r="J6" i="9"/>
  <c r="G110" i="9"/>
  <c r="G105" i="9"/>
  <c r="G97" i="9"/>
  <c r="G92" i="9"/>
  <c r="G86" i="9"/>
  <c r="G73" i="9"/>
  <c r="G59" i="9"/>
  <c r="G25" i="9"/>
  <c r="G23" i="9"/>
  <c r="G10" i="9"/>
  <c r="G6" i="9"/>
  <c r="E25" i="9"/>
  <c r="E23" i="9"/>
  <c r="E10" i="9"/>
  <c r="E6" i="9"/>
  <c r="D110" i="9"/>
  <c r="D105" i="9"/>
  <c r="D97" i="9"/>
  <c r="D86" i="9"/>
  <c r="D73" i="9"/>
  <c r="D59" i="9"/>
  <c r="D25" i="9"/>
  <c r="D23" i="9"/>
  <c r="D20" i="9"/>
  <c r="D10" i="9"/>
  <c r="D6" i="9"/>
  <c r="E111" i="2"/>
  <c r="E109" i="2"/>
  <c r="E96" i="2"/>
  <c r="D111" i="2"/>
  <c r="D109" i="2"/>
  <c r="D96" i="2"/>
  <c r="D63" i="2"/>
  <c r="D54" i="2"/>
  <c r="D30" i="2"/>
  <c r="D4" i="2"/>
  <c r="K24" i="1"/>
  <c r="K9" i="1"/>
  <c r="J26" i="1"/>
  <c r="J24" i="1"/>
  <c r="J9" i="1"/>
  <c r="H111" i="1"/>
  <c r="H106" i="1"/>
  <c r="H77" i="1"/>
  <c r="H64" i="1"/>
  <c r="H61" i="1"/>
  <c r="H52" i="1"/>
  <c r="H50" i="1"/>
  <c r="H51" i="1" s="1"/>
  <c r="H26" i="1"/>
  <c r="H24" i="1"/>
  <c r="H11" i="1"/>
  <c r="G111" i="1"/>
  <c r="G106" i="1"/>
  <c r="G77" i="1"/>
  <c r="G64" i="1"/>
  <c r="G61" i="1"/>
  <c r="G52" i="1"/>
  <c r="G50" i="1"/>
  <c r="G51" i="1" s="1"/>
  <c r="G26" i="1"/>
  <c r="G24" i="1"/>
  <c r="G21" i="1"/>
  <c r="G11" i="1"/>
  <c r="J5" i="1"/>
  <c r="E114" i="1"/>
  <c r="E112" i="1"/>
  <c r="K112" i="1" s="1"/>
  <c r="E26" i="1"/>
  <c r="E24" i="1"/>
  <c r="K12" i="1"/>
  <c r="D114" i="1"/>
  <c r="D112" i="1"/>
  <c r="J112" i="1" s="1"/>
  <c r="J110" i="1"/>
  <c r="J109" i="1"/>
  <c r="J108" i="1"/>
  <c r="J107" i="1"/>
  <c r="J105" i="1"/>
  <c r="J104" i="1"/>
  <c r="J103" i="1"/>
  <c r="J101" i="1"/>
  <c r="J100" i="1"/>
  <c r="J99" i="1"/>
  <c r="J82" i="1"/>
  <c r="J81" i="1"/>
  <c r="J80" i="1"/>
  <c r="J79" i="1"/>
  <c r="J76" i="1"/>
  <c r="J75" i="1"/>
  <c r="J70" i="1"/>
  <c r="J67" i="1"/>
  <c r="J66" i="1"/>
  <c r="J65" i="1"/>
  <c r="J63" i="1"/>
  <c r="J62" i="1"/>
  <c r="J60" i="1"/>
  <c r="J57" i="1"/>
  <c r="J55" i="1"/>
  <c r="J54" i="1"/>
  <c r="J49" i="1"/>
  <c r="J47" i="1"/>
  <c r="J45" i="1"/>
  <c r="J42" i="1"/>
  <c r="J41" i="1"/>
  <c r="J40" i="1"/>
  <c r="J39" i="1"/>
  <c r="J38" i="1"/>
  <c r="J37" i="1"/>
  <c r="J36" i="1"/>
  <c r="J35" i="1"/>
  <c r="J34" i="1"/>
  <c r="J33" i="1"/>
  <c r="D26" i="1"/>
  <c r="D24" i="1"/>
  <c r="J20" i="1"/>
  <c r="J19" i="1"/>
  <c r="J18" i="1"/>
  <c r="J17" i="1"/>
  <c r="J16" i="1"/>
  <c r="J15" i="1"/>
  <c r="J12" i="1"/>
  <c r="B13" i="21"/>
  <c r="B11" i="21"/>
  <c r="D75" i="2" l="1"/>
  <c r="G33" i="18"/>
  <c r="H31" i="9"/>
  <c r="J93" i="9"/>
  <c r="D73" i="2"/>
  <c r="AF104" i="9"/>
  <c r="E105" i="1" s="1"/>
  <c r="K105" i="1" s="1"/>
  <c r="AF101" i="9"/>
  <c r="E102" i="1" s="1"/>
  <c r="K102" i="1" s="1"/>
  <c r="AF15" i="9"/>
  <c r="E16" i="1" s="1"/>
  <c r="K16" i="1" s="1"/>
  <c r="B14" i="21"/>
  <c r="E97" i="9"/>
  <c r="AE28" i="9"/>
  <c r="H6" i="22"/>
  <c r="K67" i="1"/>
  <c r="AF98" i="9"/>
  <c r="K99" i="1" s="1"/>
  <c r="AF107" i="9"/>
  <c r="K108" i="1" s="1"/>
  <c r="D22" i="18"/>
  <c r="K20" i="1"/>
  <c r="AF90" i="9"/>
  <c r="K81" i="1" s="1"/>
  <c r="AF99" i="9"/>
  <c r="K100" i="1" s="1"/>
  <c r="AF103" i="9"/>
  <c r="K104" i="1" s="1"/>
  <c r="AF108" i="9"/>
  <c r="K109" i="1" s="1"/>
  <c r="M60" i="9"/>
  <c r="B33" i="18"/>
  <c r="E105" i="9"/>
  <c r="K19" i="1"/>
  <c r="K15" i="1"/>
  <c r="K76" i="1"/>
  <c r="H97" i="9"/>
  <c r="T105" i="9"/>
  <c r="E110" i="9"/>
  <c r="AF96" i="9"/>
  <c r="AF106" i="9"/>
  <c r="K107" i="1" s="1"/>
  <c r="K17" i="1"/>
  <c r="N20" i="9"/>
  <c r="N26" i="9" s="1"/>
  <c r="N97" i="9"/>
  <c r="Q97" i="9"/>
  <c r="T97" i="9"/>
  <c r="W97" i="9"/>
  <c r="E75" i="2"/>
  <c r="J11" i="1"/>
  <c r="C16" i="22" s="1"/>
  <c r="Q105" i="9"/>
  <c r="K105" i="9"/>
  <c r="K110" i="9"/>
  <c r="N110" i="9"/>
  <c r="Q110" i="9"/>
  <c r="F33" i="18"/>
  <c r="K18" i="1"/>
  <c r="AF36" i="9"/>
  <c r="AF88" i="9"/>
  <c r="K79" i="1" s="1"/>
  <c r="AF109" i="9"/>
  <c r="K110" i="1" s="1"/>
  <c r="T20" i="9"/>
  <c r="T26" i="9" s="1"/>
  <c r="T31" i="9"/>
  <c r="V26" i="9"/>
  <c r="H110" i="9"/>
  <c r="N105" i="9"/>
  <c r="T86" i="9"/>
  <c r="T110" i="9"/>
  <c r="W105" i="9"/>
  <c r="W110" i="9"/>
  <c r="D60" i="9"/>
  <c r="J28" i="9"/>
  <c r="J39" i="9" s="1"/>
  <c r="S26" i="9"/>
  <c r="S28" i="9"/>
  <c r="S39" i="9" s="1"/>
  <c r="AF102" i="9"/>
  <c r="K103" i="1" s="1"/>
  <c r="M26" i="9"/>
  <c r="P28" i="9"/>
  <c r="P39" i="9" s="1"/>
  <c r="P60" i="9"/>
  <c r="AF89" i="9"/>
  <c r="K80" i="1" s="1"/>
  <c r="K70" i="1"/>
  <c r="E20" i="9"/>
  <c r="E26" i="9" s="1"/>
  <c r="AF32" i="9"/>
  <c r="K26" i="1"/>
  <c r="Q17" i="21"/>
  <c r="R17" i="21" s="1"/>
  <c r="AF33" i="9"/>
  <c r="S93" i="9"/>
  <c r="AF95" i="9"/>
  <c r="AF38" i="9"/>
  <c r="G61" i="9"/>
  <c r="D92" i="9"/>
  <c r="K14" i="1"/>
  <c r="K71" i="1"/>
  <c r="S59" i="9"/>
  <c r="S55" i="9"/>
  <c r="V55" i="9"/>
  <c r="V60" i="9" s="1"/>
  <c r="AF34" i="9"/>
  <c r="J26" i="9"/>
  <c r="AF27" i="9"/>
  <c r="J44" i="1"/>
  <c r="J32" i="1"/>
  <c r="W87" i="9"/>
  <c r="W92" i="9" s="1"/>
  <c r="E13" i="1"/>
  <c r="K13" i="1" s="1"/>
  <c r="H74" i="1"/>
  <c r="J78" i="1"/>
  <c r="J59" i="1"/>
  <c r="P83" i="9"/>
  <c r="P93" i="9" s="1"/>
  <c r="J53" i="1"/>
  <c r="G55" i="9"/>
  <c r="G60" i="9" s="1"/>
  <c r="G70" i="9"/>
  <c r="J61" i="9"/>
  <c r="P20" i="9"/>
  <c r="P26" i="9" s="1"/>
  <c r="D83" i="9"/>
  <c r="J68" i="1"/>
  <c r="J73" i="1"/>
  <c r="K60" i="1"/>
  <c r="E101" i="1"/>
  <c r="K101" i="1" s="1"/>
  <c r="J56" i="1"/>
  <c r="J72" i="1"/>
  <c r="J58" i="1"/>
  <c r="C5" i="22"/>
  <c r="J14" i="1"/>
  <c r="M70" i="9"/>
  <c r="M93" i="9" s="1"/>
  <c r="G20" i="9"/>
  <c r="G26" i="9" s="1"/>
  <c r="G83" i="9"/>
  <c r="J55" i="9"/>
  <c r="J60" i="9" s="1"/>
  <c r="G39" i="9"/>
  <c r="S61" i="9"/>
  <c r="W20" i="9"/>
  <c r="W26" i="9" s="1"/>
  <c r="Q31" i="9"/>
  <c r="Q20" i="9"/>
  <c r="Q26" i="9" s="1"/>
  <c r="N31" i="9"/>
  <c r="K31" i="9"/>
  <c r="K20" i="9"/>
  <c r="K26" i="9" s="1"/>
  <c r="H105" i="9"/>
  <c r="G30" i="1"/>
  <c r="H78" i="1"/>
  <c r="H83" i="1" s="1"/>
  <c r="I13" i="22"/>
  <c r="D50" i="1"/>
  <c r="G74" i="1"/>
  <c r="G84" i="1" s="1"/>
  <c r="K11" i="1"/>
  <c r="D111" i="1"/>
  <c r="V28" i="9"/>
  <c r="V39" i="9" s="1"/>
  <c r="AE59" i="9"/>
  <c r="H20" i="9"/>
  <c r="H26" i="9" s="1"/>
  <c r="H30" i="1"/>
  <c r="D64" i="1"/>
  <c r="V93" i="9"/>
  <c r="M28" i="9"/>
  <c r="M39" i="9" s="1"/>
  <c r="D31" i="18"/>
  <c r="E74" i="2"/>
  <c r="D77" i="1"/>
  <c r="D106" i="1"/>
  <c r="D26" i="9"/>
  <c r="D28" i="9"/>
  <c r="D39" i="9" s="1"/>
  <c r="AE39" i="9" l="1"/>
  <c r="D29" i="1"/>
  <c r="G114" i="1" s="1"/>
  <c r="O13" i="21"/>
  <c r="AF20" i="9"/>
  <c r="AF26" i="9" s="1"/>
  <c r="AF105" i="9"/>
  <c r="S40" i="9"/>
  <c r="AE20" i="9"/>
  <c r="AE26" i="9" s="1"/>
  <c r="J13" i="1"/>
  <c r="D93" i="9"/>
  <c r="D112" i="9" s="1"/>
  <c r="D114" i="9" s="1"/>
  <c r="M40" i="9"/>
  <c r="D16" i="22"/>
  <c r="K86" i="1"/>
  <c r="M112" i="9"/>
  <c r="M114" i="9" s="1"/>
  <c r="E111" i="1"/>
  <c r="D98" i="1"/>
  <c r="AE97" i="9"/>
  <c r="D72" i="2"/>
  <c r="D87" i="2" s="1"/>
  <c r="V40" i="9"/>
  <c r="AF94" i="9"/>
  <c r="E98" i="1" s="1"/>
  <c r="K97" i="9"/>
  <c r="P112" i="9"/>
  <c r="P114" i="9" s="1"/>
  <c r="P40" i="9"/>
  <c r="AF110" i="9"/>
  <c r="J40" i="9"/>
  <c r="D115" i="2"/>
  <c r="S60" i="9"/>
  <c r="S112" i="9" s="1"/>
  <c r="S114" i="9" s="1"/>
  <c r="V112" i="9"/>
  <c r="V114" i="9" s="1"/>
  <c r="K69" i="1"/>
  <c r="G93" i="9"/>
  <c r="G112" i="9" s="1"/>
  <c r="G114" i="9" s="1"/>
  <c r="AE55" i="9"/>
  <c r="AE60" i="9" s="1"/>
  <c r="J69" i="1"/>
  <c r="J71" i="1"/>
  <c r="D51" i="1"/>
  <c r="E28" i="1"/>
  <c r="K28" i="1" s="1"/>
  <c r="AE61" i="9"/>
  <c r="D83" i="1"/>
  <c r="D61" i="1"/>
  <c r="D52" i="1"/>
  <c r="G40" i="9"/>
  <c r="J98" i="1"/>
  <c r="J112" i="9"/>
  <c r="J114" i="9" s="1"/>
  <c r="D106" i="2"/>
  <c r="E21" i="1"/>
  <c r="E27" i="1" s="1"/>
  <c r="J30" i="1"/>
  <c r="E106" i="1"/>
  <c r="J111" i="1"/>
  <c r="J106" i="1"/>
  <c r="H11" i="22" s="1"/>
  <c r="J50" i="1"/>
  <c r="H84" i="1"/>
  <c r="J64" i="1"/>
  <c r="D40" i="9"/>
  <c r="G113" i="1"/>
  <c r="S116" i="9" l="1"/>
  <c r="AE40" i="9"/>
  <c r="M116" i="9"/>
  <c r="D92" i="2"/>
  <c r="D112" i="2" s="1"/>
  <c r="D116" i="2" s="1"/>
  <c r="D116" i="9"/>
  <c r="K85" i="1"/>
  <c r="I6" i="22" s="1"/>
  <c r="B22" i="20" s="1"/>
  <c r="P116" i="9"/>
  <c r="AF97" i="9"/>
  <c r="V116" i="9"/>
  <c r="D30" i="1"/>
  <c r="D84" i="1"/>
  <c r="D113" i="1" s="1"/>
  <c r="D115" i="1" s="1"/>
  <c r="J116" i="9"/>
  <c r="J46" i="1"/>
  <c r="J51" i="1" s="1"/>
  <c r="J74" i="1"/>
  <c r="AE93" i="9"/>
  <c r="AE112" i="9" s="1"/>
  <c r="AE114" i="9" s="1"/>
  <c r="G116" i="9"/>
  <c r="K21" i="1"/>
  <c r="D3" i="22" s="1"/>
  <c r="B4" i="20" s="1"/>
  <c r="J83" i="1"/>
  <c r="J52" i="1"/>
  <c r="H3" i="22" s="1"/>
  <c r="J61" i="1"/>
  <c r="E113" i="2"/>
  <c r="J77" i="1"/>
  <c r="H7" i="22"/>
  <c r="D21" i="1"/>
  <c r="D27" i="1" s="1"/>
  <c r="H16" i="22"/>
  <c r="C132" i="9"/>
  <c r="W86" i="9"/>
  <c r="W82" i="9"/>
  <c r="W74" i="9"/>
  <c r="W72" i="9"/>
  <c r="W73" i="9" s="1"/>
  <c r="W68" i="9"/>
  <c r="W67" i="9"/>
  <c r="T91" i="9"/>
  <c r="T92" i="9" s="1"/>
  <c r="T82" i="9"/>
  <c r="T77" i="9"/>
  <c r="T72" i="9"/>
  <c r="T73" i="9" s="1"/>
  <c r="T68" i="9"/>
  <c r="T70" i="9" s="1"/>
  <c r="Q91" i="9"/>
  <c r="Q84" i="9"/>
  <c r="Q86" i="9" s="1"/>
  <c r="Q82" i="9"/>
  <c r="Q77" i="9"/>
  <c r="Q74" i="9"/>
  <c r="Q72" i="9"/>
  <c r="Q73" i="9" s="1"/>
  <c r="Q68" i="9"/>
  <c r="Q70" i="9" s="1"/>
  <c r="N84" i="9"/>
  <c r="N86" i="9" s="1"/>
  <c r="N82" i="9"/>
  <c r="N81" i="9"/>
  <c r="AF81" i="9" s="1"/>
  <c r="N74" i="9"/>
  <c r="N72" i="9"/>
  <c r="N71" i="9"/>
  <c r="AF71" i="9" s="1"/>
  <c r="N68" i="9"/>
  <c r="N67" i="9"/>
  <c r="K91" i="9"/>
  <c r="K84" i="9"/>
  <c r="K86" i="9" s="1"/>
  <c r="K82" i="9"/>
  <c r="K77" i="9"/>
  <c r="K74" i="9"/>
  <c r="K72" i="9"/>
  <c r="K73" i="9" s="1"/>
  <c r="K68" i="9"/>
  <c r="H84" i="9"/>
  <c r="H82" i="9"/>
  <c r="H74" i="9"/>
  <c r="H72" i="9"/>
  <c r="H73" i="9" s="1"/>
  <c r="H68" i="9"/>
  <c r="AF68" i="9" s="1"/>
  <c r="H67" i="9"/>
  <c r="AF77" i="9" l="1"/>
  <c r="E68" i="1" s="1"/>
  <c r="K68" i="1" s="1"/>
  <c r="AF82" i="9"/>
  <c r="E73" i="1" s="1"/>
  <c r="K73" i="1" s="1"/>
  <c r="AF91" i="9"/>
  <c r="E59" i="1"/>
  <c r="K59" i="1" s="1"/>
  <c r="E115" i="2"/>
  <c r="F113" i="2"/>
  <c r="H86" i="9"/>
  <c r="AF84" i="9"/>
  <c r="AE116" i="9"/>
  <c r="G6" i="1"/>
  <c r="D31" i="1"/>
  <c r="D117" i="1" s="1"/>
  <c r="J84" i="1"/>
  <c r="T83" i="9"/>
  <c r="T93" i="9" s="1"/>
  <c r="AF72" i="9"/>
  <c r="E63" i="1" s="1"/>
  <c r="K63" i="1" s="1"/>
  <c r="AF75" i="9"/>
  <c r="K67" i="9"/>
  <c r="AF67" i="9" s="1"/>
  <c r="AF74" i="9"/>
  <c r="E72" i="1"/>
  <c r="K72" i="1" s="1"/>
  <c r="K111" i="1"/>
  <c r="I12" i="22" s="1"/>
  <c r="J21" i="1"/>
  <c r="C3" i="22" s="1"/>
  <c r="G115" i="1"/>
  <c r="W83" i="9"/>
  <c r="H83" i="9"/>
  <c r="N83" i="9"/>
  <c r="N70" i="9"/>
  <c r="E83" i="9"/>
  <c r="E86" i="9"/>
  <c r="K83" i="9"/>
  <c r="Q83" i="9"/>
  <c r="E70" i="9"/>
  <c r="E73" i="9"/>
  <c r="N73" i="9"/>
  <c r="H70" i="9"/>
  <c r="W70" i="9"/>
  <c r="E92" i="9"/>
  <c r="H2" i="22"/>
  <c r="W66" i="9"/>
  <c r="W64" i="9"/>
  <c r="W63" i="9"/>
  <c r="W62" i="9"/>
  <c r="W49" i="9"/>
  <c r="W47" i="9"/>
  <c r="W44" i="9"/>
  <c r="W41" i="9"/>
  <c r="T66" i="9"/>
  <c r="T64" i="9"/>
  <c r="T63" i="9"/>
  <c r="T62" i="9"/>
  <c r="T57" i="9"/>
  <c r="T47" i="9"/>
  <c r="T41" i="9"/>
  <c r="Q66" i="9"/>
  <c r="Q64" i="9"/>
  <c r="Q63" i="9"/>
  <c r="Q62" i="9"/>
  <c r="Q58" i="9"/>
  <c r="Q49" i="9"/>
  <c r="Q47" i="9"/>
  <c r="Q46" i="9"/>
  <c r="Q41" i="9"/>
  <c r="N66" i="9"/>
  <c r="N64" i="9"/>
  <c r="N63" i="9"/>
  <c r="N62" i="9"/>
  <c r="N58" i="9"/>
  <c r="N57" i="9"/>
  <c r="N41" i="9"/>
  <c r="K66" i="9"/>
  <c r="K64" i="9"/>
  <c r="K63" i="9"/>
  <c r="K62" i="9"/>
  <c r="K58" i="9"/>
  <c r="K49" i="9"/>
  <c r="K47" i="9"/>
  <c r="K46" i="9"/>
  <c r="K44" i="9"/>
  <c r="K41" i="9"/>
  <c r="H66" i="9"/>
  <c r="H64" i="9"/>
  <c r="H63" i="9"/>
  <c r="H62" i="9"/>
  <c r="H58" i="9"/>
  <c r="H57" i="9"/>
  <c r="H47" i="9"/>
  <c r="H44" i="9"/>
  <c r="H41" i="9"/>
  <c r="AF41" i="9" l="1"/>
  <c r="AF70" i="9"/>
  <c r="AF83" i="9"/>
  <c r="E66" i="1"/>
  <c r="K66" i="1" s="1"/>
  <c r="H4" i="22"/>
  <c r="J113" i="1"/>
  <c r="J115" i="1" s="1"/>
  <c r="J6" i="1"/>
  <c r="J4" i="1" s="1"/>
  <c r="J7" i="1" s="1"/>
  <c r="H6" i="1"/>
  <c r="H4" i="1" s="1"/>
  <c r="AF49" i="9"/>
  <c r="E40" i="1" s="1"/>
  <c r="K40" i="1" s="1"/>
  <c r="G4" i="1"/>
  <c r="G7" i="1" s="1"/>
  <c r="G27" i="1" s="1"/>
  <c r="G31" i="1" s="1"/>
  <c r="G117" i="1" s="1"/>
  <c r="K70" i="9"/>
  <c r="K30" i="1"/>
  <c r="D5" i="22"/>
  <c r="B12" i="20" s="1"/>
  <c r="AF47" i="9"/>
  <c r="E38" i="1" s="1"/>
  <c r="K38" i="1" s="1"/>
  <c r="AF63" i="9"/>
  <c r="E54" i="1" s="1"/>
  <c r="K54" i="1" s="1"/>
  <c r="AF64" i="9"/>
  <c r="E55" i="1" s="1"/>
  <c r="K55" i="1" s="1"/>
  <c r="AF62" i="9"/>
  <c r="AF66" i="9"/>
  <c r="E57" i="1" s="1"/>
  <c r="K57" i="1" s="1"/>
  <c r="K36" i="1"/>
  <c r="Q57" i="9"/>
  <c r="AF57" i="9" s="1"/>
  <c r="E48" i="1" s="1"/>
  <c r="K48" i="1" s="1"/>
  <c r="AD57" i="9"/>
  <c r="AF46" i="9"/>
  <c r="E37" i="1" s="1"/>
  <c r="K37" i="1" s="1"/>
  <c r="AD46" i="9"/>
  <c r="K41" i="1"/>
  <c r="K45" i="1"/>
  <c r="K56" i="1"/>
  <c r="E34" i="1"/>
  <c r="K34" i="1" s="1"/>
  <c r="K44" i="1"/>
  <c r="T59" i="9"/>
  <c r="AD58" i="9"/>
  <c r="E33" i="1"/>
  <c r="K33" i="1" s="1"/>
  <c r="AF44" i="9"/>
  <c r="E35" i="1" s="1"/>
  <c r="K35" i="1" s="1"/>
  <c r="AD44" i="9"/>
  <c r="K39" i="1"/>
  <c r="K43" i="1"/>
  <c r="K42" i="1"/>
  <c r="AF58" i="9"/>
  <c r="E49" i="1" s="1"/>
  <c r="K49" i="1" s="1"/>
  <c r="W59" i="9"/>
  <c r="W93" i="9"/>
  <c r="K59" i="9"/>
  <c r="T61" i="9"/>
  <c r="H61" i="9"/>
  <c r="E61" i="9"/>
  <c r="AF73" i="9"/>
  <c r="E62" i="1"/>
  <c r="K62" i="1" s="1"/>
  <c r="N55" i="9"/>
  <c r="K61" i="9"/>
  <c r="Q61" i="9"/>
  <c r="W61" i="9"/>
  <c r="E93" i="9"/>
  <c r="E55" i="9"/>
  <c r="E65" i="1"/>
  <c r="K65" i="1" s="1"/>
  <c r="H55" i="9"/>
  <c r="K55" i="9"/>
  <c r="N59" i="9"/>
  <c r="W55" i="9"/>
  <c r="N61" i="9"/>
  <c r="E59" i="9"/>
  <c r="E82" i="1"/>
  <c r="K82" i="1" s="1"/>
  <c r="E58" i="1"/>
  <c r="K58" i="1" s="1"/>
  <c r="AF86" i="9"/>
  <c r="E75" i="1"/>
  <c r="K75" i="1" s="1"/>
  <c r="H9" i="22" l="1"/>
  <c r="H17" i="22" s="1"/>
  <c r="E5" i="22"/>
  <c r="B14" i="20"/>
  <c r="B15" i="20" s="1"/>
  <c r="H59" i="9"/>
  <c r="H60" i="9" s="1"/>
  <c r="C2" i="22"/>
  <c r="C9" i="22" s="1"/>
  <c r="C17" i="22" s="1"/>
  <c r="J27" i="1"/>
  <c r="J31" i="1" s="1"/>
  <c r="J117" i="1" s="1"/>
  <c r="Q59" i="9"/>
  <c r="Q55" i="9"/>
  <c r="T55" i="9"/>
  <c r="T60" i="9" s="1"/>
  <c r="T112" i="9" s="1"/>
  <c r="T114" i="9" s="1"/>
  <c r="W60" i="9"/>
  <c r="W112" i="9" s="1"/>
  <c r="W114" i="9" s="1"/>
  <c r="K60" i="9"/>
  <c r="E61" i="1"/>
  <c r="E60" i="9"/>
  <c r="E112" i="9" s="1"/>
  <c r="E114" i="9" s="1"/>
  <c r="N60" i="9"/>
  <c r="K47" i="1"/>
  <c r="AF59" i="9"/>
  <c r="E74" i="1"/>
  <c r="E53" i="1"/>
  <c r="K53" i="1" s="1"/>
  <c r="AF61" i="9"/>
  <c r="E77" i="1"/>
  <c r="E32" i="1"/>
  <c r="K32" i="1" s="1"/>
  <c r="AF55" i="9"/>
  <c r="E64" i="1"/>
  <c r="AF60" i="9" l="1"/>
  <c r="Q60" i="9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B18" i="20" s="1"/>
  <c r="K52" i="1"/>
  <c r="I3" i="22" s="1"/>
  <c r="B19" i="20" s="1"/>
  <c r="E70" i="2" l="1"/>
  <c r="F70" i="2" s="1"/>
  <c r="H13" i="21" l="1"/>
  <c r="G13" i="21"/>
  <c r="E13" i="21"/>
  <c r="C13" i="21"/>
  <c r="F13" i="21"/>
  <c r="D13" i="21"/>
  <c r="U132" i="9"/>
  <c r="AD132" i="9"/>
  <c r="V126" i="9" l="1"/>
  <c r="Y131" i="9"/>
  <c r="Y129" i="9"/>
  <c r="Y127" i="9"/>
  <c r="Y125" i="9"/>
  <c r="Y130" i="9"/>
  <c r="Y128" i="9"/>
  <c r="Y126" i="9"/>
  <c r="AD37" i="9"/>
  <c r="AF37" i="9"/>
  <c r="AD35" i="9"/>
  <c r="U17" i="21"/>
  <c r="I13" i="21"/>
  <c r="G11" i="21"/>
  <c r="G14" i="21" s="1"/>
  <c r="K11" i="21"/>
  <c r="D11" i="21"/>
  <c r="D14" i="21" s="1"/>
  <c r="H11" i="21"/>
  <c r="H14" i="21" s="1"/>
  <c r="L11" i="21"/>
  <c r="F11" i="21"/>
  <c r="F14" i="21" s="1"/>
  <c r="J11" i="21"/>
  <c r="E14" i="21"/>
  <c r="I11" i="21"/>
  <c r="M11" i="21"/>
  <c r="C11" i="21"/>
  <c r="C14" i="21" s="1"/>
  <c r="V125" i="9"/>
  <c r="Z125" i="9" s="1"/>
  <c r="V131" i="9"/>
  <c r="V130" i="9"/>
  <c r="V129" i="9"/>
  <c r="V128" i="9"/>
  <c r="V127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I5" i="1"/>
  <c r="F26" i="1"/>
  <c r="F24" i="1"/>
  <c r="F21" i="1"/>
  <c r="F11" i="1"/>
  <c r="I26" i="1"/>
  <c r="I24" i="1"/>
  <c r="I9" i="1"/>
  <c r="E38" i="2"/>
  <c r="F38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11" i="1"/>
  <c r="F106" i="1"/>
  <c r="F83" i="1"/>
  <c r="F77" i="1"/>
  <c r="F64" i="1"/>
  <c r="F61" i="1"/>
  <c r="F52" i="1"/>
  <c r="F50" i="1"/>
  <c r="F51" i="1" s="1"/>
  <c r="C26" i="1"/>
  <c r="C24" i="1"/>
  <c r="C115" i="2"/>
  <c r="F115" i="2" s="1"/>
  <c r="C111" i="2"/>
  <c r="C109" i="2"/>
  <c r="C96" i="2"/>
  <c r="C151" i="9"/>
  <c r="D146" i="9" s="1"/>
  <c r="O136" i="9" s="1"/>
  <c r="F132" i="9"/>
  <c r="P142" i="9"/>
  <c r="M142" i="9"/>
  <c r="J142" i="9"/>
  <c r="G142" i="9"/>
  <c r="C142" i="9"/>
  <c r="D126" i="9"/>
  <c r="E126" i="9" s="1"/>
  <c r="D127" i="9"/>
  <c r="E127" i="9" s="1"/>
  <c r="D128" i="9"/>
  <c r="E128" i="9" s="1"/>
  <c r="D129" i="9"/>
  <c r="E129" i="9" s="1"/>
  <c r="D130" i="9"/>
  <c r="E130" i="9" s="1"/>
  <c r="D125" i="9"/>
  <c r="E125" i="9" s="1"/>
  <c r="Q87" i="9"/>
  <c r="Q92" i="9" s="1"/>
  <c r="Q93" i="9" s="1"/>
  <c r="Q112" i="9" s="1"/>
  <c r="Q114" i="9" s="1"/>
  <c r="N87" i="9"/>
  <c r="N92" i="9" s="1"/>
  <c r="N93" i="9" s="1"/>
  <c r="N112" i="9" s="1"/>
  <c r="N114" i="9" s="1"/>
  <c r="K87" i="9"/>
  <c r="K92" i="9" s="1"/>
  <c r="K93" i="9" s="1"/>
  <c r="H87" i="9"/>
  <c r="K112" i="9" l="1"/>
  <c r="K114" i="9" s="1"/>
  <c r="I14" i="21"/>
  <c r="AF87" i="9"/>
  <c r="Q5" i="21"/>
  <c r="U5" i="21" s="1"/>
  <c r="F11" i="2"/>
  <c r="F7" i="2"/>
  <c r="F10" i="2"/>
  <c r="F9" i="2"/>
  <c r="F5" i="2"/>
  <c r="F8" i="2"/>
  <c r="E132" i="9"/>
  <c r="F6" i="2"/>
  <c r="W130" i="9"/>
  <c r="Z130" i="9"/>
  <c r="W126" i="9"/>
  <c r="Z126" i="9"/>
  <c r="Y132" i="9"/>
  <c r="W129" i="9"/>
  <c r="Z129" i="9"/>
  <c r="W128" i="9"/>
  <c r="Z128" i="9"/>
  <c r="W127" i="9"/>
  <c r="Z127" i="9"/>
  <c r="W131" i="9"/>
  <c r="Z131" i="9"/>
  <c r="AF35" i="9"/>
  <c r="AF31" i="9" s="1"/>
  <c r="I11" i="1"/>
  <c r="B16" i="22" s="1"/>
  <c r="H92" i="9"/>
  <c r="H93" i="9" s="1"/>
  <c r="H112" i="9" s="1"/>
  <c r="H114" i="9" s="1"/>
  <c r="E54" i="2"/>
  <c r="E30" i="2"/>
  <c r="E4" i="2"/>
  <c r="E63" i="2"/>
  <c r="C54" i="2"/>
  <c r="E23" i="2"/>
  <c r="F23" i="2" s="1"/>
  <c r="E22" i="2"/>
  <c r="F22" i="2" s="1"/>
  <c r="E25" i="2"/>
  <c r="Q7" i="21" s="1"/>
  <c r="C4" i="2"/>
  <c r="C30" i="2"/>
  <c r="K93" i="1" s="1"/>
  <c r="K92" i="1" s="1"/>
  <c r="C63" i="2"/>
  <c r="W125" i="9"/>
  <c r="V132" i="9"/>
  <c r="E28" i="2"/>
  <c r="Q10" i="21" s="1"/>
  <c r="F84" i="1"/>
  <c r="E27" i="2"/>
  <c r="F27" i="2" s="1"/>
  <c r="D145" i="9"/>
  <c r="O135" i="9" s="1"/>
  <c r="D150" i="9"/>
  <c r="O140" i="9" s="1"/>
  <c r="D149" i="9"/>
  <c r="O139" i="9" s="1"/>
  <c r="D148" i="9"/>
  <c r="O138" i="9" s="1"/>
  <c r="D147" i="9"/>
  <c r="O137" i="9" s="1"/>
  <c r="D135" i="9"/>
  <c r="D141" i="9"/>
  <c r="D140" i="9"/>
  <c r="D139" i="9"/>
  <c r="D138" i="9"/>
  <c r="D137" i="9"/>
  <c r="D136" i="9"/>
  <c r="D132" i="9"/>
  <c r="I20" i="1"/>
  <c r="I19" i="1"/>
  <c r="I18" i="1"/>
  <c r="I17" i="1"/>
  <c r="I14" i="1"/>
  <c r="I12" i="1"/>
  <c r="C114" i="1"/>
  <c r="C112" i="1"/>
  <c r="I112" i="1" s="1"/>
  <c r="I110" i="1"/>
  <c r="I109" i="1"/>
  <c r="I108" i="1"/>
  <c r="I107" i="1"/>
  <c r="I105" i="1"/>
  <c r="I104" i="1"/>
  <c r="I103" i="1"/>
  <c r="I102" i="1"/>
  <c r="I101" i="1"/>
  <c r="I100" i="1"/>
  <c r="I99" i="1"/>
  <c r="I82" i="1"/>
  <c r="I81" i="1"/>
  <c r="I80" i="1"/>
  <c r="I79" i="1"/>
  <c r="I78" i="1"/>
  <c r="I76" i="1"/>
  <c r="I75" i="1"/>
  <c r="I73" i="1"/>
  <c r="I72" i="1"/>
  <c r="I71" i="1"/>
  <c r="I70" i="1"/>
  <c r="I68" i="1"/>
  <c r="I67" i="1"/>
  <c r="I66" i="1"/>
  <c r="I65" i="1"/>
  <c r="I63" i="1"/>
  <c r="I62" i="1"/>
  <c r="I60" i="1"/>
  <c r="I59" i="1"/>
  <c r="I58" i="1"/>
  <c r="I57" i="1"/>
  <c r="I56" i="1"/>
  <c r="I55" i="1"/>
  <c r="I54" i="1"/>
  <c r="I49" i="1"/>
  <c r="I48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T29" i="9"/>
  <c r="T28" i="9" s="1"/>
  <c r="T39" i="9" s="1"/>
  <c r="T40" i="9" s="1"/>
  <c r="T116" i="9" s="1"/>
  <c r="Q29" i="9"/>
  <c r="Q28" i="9" s="1"/>
  <c r="Q39" i="9" s="1"/>
  <c r="Q40" i="9" s="1"/>
  <c r="Q116" i="9" s="1"/>
  <c r="N29" i="9"/>
  <c r="N28" i="9" s="1"/>
  <c r="N39" i="9" s="1"/>
  <c r="N40" i="9" s="1"/>
  <c r="N116" i="9" s="1"/>
  <c r="K29" i="9"/>
  <c r="K28" i="9" s="1"/>
  <c r="K39" i="9" s="1"/>
  <c r="K40" i="9" s="1"/>
  <c r="H29" i="9"/>
  <c r="H28" i="9" s="1"/>
  <c r="H39" i="9" s="1"/>
  <c r="H40" i="9" s="1"/>
  <c r="E73" i="2"/>
  <c r="F73" i="2" s="1"/>
  <c r="AD110" i="9"/>
  <c r="AD25" i="9"/>
  <c r="AD23" i="9"/>
  <c r="AD10" i="9"/>
  <c r="AD6" i="9"/>
  <c r="C110" i="9"/>
  <c r="C105" i="9"/>
  <c r="C97" i="9"/>
  <c r="C92" i="9"/>
  <c r="C86" i="9"/>
  <c r="C83" i="9"/>
  <c r="C73" i="9"/>
  <c r="C70" i="9"/>
  <c r="C59" i="9"/>
  <c r="C25" i="9"/>
  <c r="C20" i="9"/>
  <c r="C10" i="9"/>
  <c r="C6" i="9"/>
  <c r="K116" i="9" l="1"/>
  <c r="R5" i="21"/>
  <c r="Q3" i="21"/>
  <c r="R3" i="21" s="1"/>
  <c r="Q4" i="21"/>
  <c r="R4" i="21" s="1"/>
  <c r="Q9" i="21"/>
  <c r="R9" i="21" s="1"/>
  <c r="R10" i="21"/>
  <c r="R7" i="21"/>
  <c r="W132" i="9"/>
  <c r="E98" i="2"/>
  <c r="E106" i="2" s="1"/>
  <c r="F28" i="2"/>
  <c r="F25" i="2"/>
  <c r="AD97" i="9"/>
  <c r="Z132" i="9"/>
  <c r="AD105" i="9"/>
  <c r="H116" i="9"/>
  <c r="AD92" i="9"/>
  <c r="AD70" i="9"/>
  <c r="F63" i="2"/>
  <c r="F54" i="2"/>
  <c r="F30" i="2"/>
  <c r="F4" i="2"/>
  <c r="E78" i="1"/>
  <c r="K78" i="1" s="1"/>
  <c r="AF92" i="9"/>
  <c r="AF93" i="9" s="1"/>
  <c r="C106" i="1"/>
  <c r="E24" i="2"/>
  <c r="Q6" i="21" s="1"/>
  <c r="E26" i="2"/>
  <c r="Q8" i="21" s="1"/>
  <c r="W29" i="9"/>
  <c r="W28" i="9" s="1"/>
  <c r="W39" i="9" s="1"/>
  <c r="W40" i="9" s="1"/>
  <c r="W116" i="9" s="1"/>
  <c r="C28" i="9"/>
  <c r="C111" i="1"/>
  <c r="AD31" i="9"/>
  <c r="C21" i="2"/>
  <c r="AD86" i="9"/>
  <c r="AD73" i="9"/>
  <c r="C60" i="9"/>
  <c r="AD83" i="9"/>
  <c r="I69" i="1"/>
  <c r="I15" i="1"/>
  <c r="I16" i="1"/>
  <c r="AD55" i="9"/>
  <c r="I32" i="1"/>
  <c r="AD59" i="9"/>
  <c r="I47" i="1"/>
  <c r="AD61" i="9"/>
  <c r="I53" i="1"/>
  <c r="C61" i="1"/>
  <c r="C64" i="1"/>
  <c r="C77" i="1"/>
  <c r="C83" i="1"/>
  <c r="AD20" i="9"/>
  <c r="AD26" i="9" s="1"/>
  <c r="I13" i="1"/>
  <c r="L136" i="9"/>
  <c r="I136" i="9"/>
  <c r="F136" i="9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O142" i="9"/>
  <c r="L135" i="9"/>
  <c r="I135" i="9"/>
  <c r="F135" i="9"/>
  <c r="D142" i="9"/>
  <c r="C26" i="9"/>
  <c r="C93" i="9"/>
  <c r="D151" i="9"/>
  <c r="C119" i="9"/>
  <c r="F119" i="9"/>
  <c r="I119" i="9"/>
  <c r="L119" i="9"/>
  <c r="O119" i="9"/>
  <c r="R119" i="9"/>
  <c r="U119" i="9"/>
  <c r="AF112" i="9" l="1"/>
  <c r="AF114" i="9" s="1"/>
  <c r="AD60" i="9"/>
  <c r="AD93" i="9"/>
  <c r="C98" i="1"/>
  <c r="R6" i="21"/>
  <c r="R8" i="21"/>
  <c r="I142" i="9"/>
  <c r="F98" i="2"/>
  <c r="C74" i="1"/>
  <c r="C84" i="1" s="1"/>
  <c r="F16" i="2"/>
  <c r="F15" i="2"/>
  <c r="F26" i="2"/>
  <c r="F24" i="2"/>
  <c r="U7" i="21"/>
  <c r="U10" i="21"/>
  <c r="R116" i="9"/>
  <c r="C112" i="9"/>
  <c r="C114" i="9" s="1"/>
  <c r="AF29" i="9"/>
  <c r="L116" i="9"/>
  <c r="C40" i="9"/>
  <c r="E83" i="1"/>
  <c r="E84" i="1" s="1"/>
  <c r="E113" i="1" s="1"/>
  <c r="E115" i="1" s="1"/>
  <c r="F116" i="9"/>
  <c r="E21" i="2"/>
  <c r="E28" i="9"/>
  <c r="E39" i="9" s="1"/>
  <c r="E40" i="9" s="1"/>
  <c r="E116" i="9" s="1"/>
  <c r="AD28" i="9"/>
  <c r="L142" i="9"/>
  <c r="F142" i="9"/>
  <c r="F98" i="1"/>
  <c r="F113" i="1" s="1"/>
  <c r="F101" i="2"/>
  <c r="C52" i="1"/>
  <c r="C50" i="1"/>
  <c r="C46" i="1"/>
  <c r="C21" i="1"/>
  <c r="AD112" i="9" l="1"/>
  <c r="AD114" i="9" s="1"/>
  <c r="AF28" i="9"/>
  <c r="AF39" i="9" s="1"/>
  <c r="AF40" i="9" s="1"/>
  <c r="AF116" i="9" s="1"/>
  <c r="F21" i="2"/>
  <c r="U3" i="21"/>
  <c r="U6" i="21"/>
  <c r="U8" i="21"/>
  <c r="U4" i="21"/>
  <c r="U9" i="21"/>
  <c r="C116" i="9"/>
  <c r="O116" i="9"/>
  <c r="U116" i="9"/>
  <c r="F14" i="2"/>
  <c r="I116" i="9"/>
  <c r="AD39" i="9"/>
  <c r="AD40" i="9" s="1"/>
  <c r="C51" i="1"/>
  <c r="C113" i="1" s="1"/>
  <c r="C115" i="1" s="1"/>
  <c r="C106" i="2"/>
  <c r="F106" i="2" s="1"/>
  <c r="I21" i="1"/>
  <c r="E29" i="1" l="1"/>
  <c r="H114" i="1" s="1"/>
  <c r="C31" i="1"/>
  <c r="C117" i="1" s="1"/>
  <c r="J6" i="22"/>
  <c r="F13" i="2"/>
  <c r="C72" i="2"/>
  <c r="AD116" i="9"/>
  <c r="E3" i="22"/>
  <c r="C13" i="18"/>
  <c r="C33" i="18" s="1"/>
  <c r="E30" i="1" l="1"/>
  <c r="E31" i="1" s="1"/>
  <c r="E117" i="1" s="1"/>
  <c r="C87" i="2"/>
  <c r="C92" i="2" s="1"/>
  <c r="C112" i="2" s="1"/>
  <c r="K83" i="1"/>
  <c r="K84" i="1" s="1"/>
  <c r="I4" i="22" s="1"/>
  <c r="B20" i="20" s="1"/>
  <c r="K106" i="1"/>
  <c r="I11" i="22" s="1"/>
  <c r="E72" i="2"/>
  <c r="Q12" i="21" s="1"/>
  <c r="I111" i="1"/>
  <c r="I83" i="1"/>
  <c r="I106" i="1"/>
  <c r="I77" i="1"/>
  <c r="I74" i="1"/>
  <c r="I64" i="1"/>
  <c r="I61" i="1"/>
  <c r="J11" i="22" l="1"/>
  <c r="B25" i="20"/>
  <c r="B28" i="20" s="1"/>
  <c r="R12" i="21"/>
  <c r="U12" i="21"/>
  <c r="G16" i="22"/>
  <c r="E87" i="2"/>
  <c r="E92" i="2" s="1"/>
  <c r="I16" i="22"/>
  <c r="F72" i="2"/>
  <c r="I84" i="1"/>
  <c r="I46" i="1"/>
  <c r="I50" i="1"/>
  <c r="I52" i="1"/>
  <c r="D13" i="18"/>
  <c r="D33" i="18" s="1"/>
  <c r="J16" i="22" l="1"/>
  <c r="I6" i="1"/>
  <c r="I4" i="1" s="1"/>
  <c r="I7" i="1" s="1"/>
  <c r="B9" i="22" s="1"/>
  <c r="B17" i="22" s="1"/>
  <c r="F4" i="1"/>
  <c r="F7" i="1" s="1"/>
  <c r="F87" i="2"/>
  <c r="J4" i="22"/>
  <c r="K6" i="1"/>
  <c r="C116" i="2"/>
  <c r="I30" i="1"/>
  <c r="I51" i="1"/>
  <c r="F27" i="1" l="1"/>
  <c r="F31" i="1" s="1"/>
  <c r="I27" i="1"/>
  <c r="I31" i="1" s="1"/>
  <c r="J2" i="22"/>
  <c r="J3" i="22"/>
  <c r="I113" i="1"/>
  <c r="I115" i="1" s="1"/>
  <c r="F115" i="1"/>
  <c r="F117" i="1" l="1"/>
  <c r="G9" i="22"/>
  <c r="G17" i="22" s="1"/>
  <c r="I117" i="1"/>
  <c r="N11" i="21" l="1"/>
  <c r="O11" i="21"/>
  <c r="J13" i="21" l="1"/>
  <c r="J14" i="21" s="1"/>
  <c r="K13" i="21"/>
  <c r="K14" i="21" s="1"/>
  <c r="L13" i="21"/>
  <c r="L14" i="21" s="1"/>
  <c r="M13" i="21"/>
  <c r="M14" i="21" s="1"/>
  <c r="N13" i="21"/>
  <c r="N14" i="21" s="1"/>
  <c r="O14" i="21" l="1"/>
  <c r="K98" i="1"/>
  <c r="H98" i="1"/>
  <c r="H113" i="1" l="1"/>
  <c r="H115" i="1" s="1"/>
  <c r="K113" i="1"/>
  <c r="K115" i="1" s="1"/>
  <c r="I7" i="22"/>
  <c r="B23" i="20" s="1"/>
  <c r="B24" i="20" l="1"/>
  <c r="B30" i="20" s="1"/>
  <c r="I9" i="22"/>
  <c r="J9" i="22" s="1"/>
  <c r="J7" i="22"/>
  <c r="I17" i="22" l="1"/>
  <c r="J17" i="22" s="1"/>
  <c r="F92" i="2"/>
  <c r="K5" i="1" l="1"/>
  <c r="K4" i="1" s="1"/>
  <c r="K7" i="1" s="1"/>
  <c r="H7" i="1"/>
  <c r="H27" i="1" s="1"/>
  <c r="H31" i="1" s="1"/>
  <c r="H117" i="1" s="1"/>
  <c r="E112" i="2"/>
  <c r="D2" i="22" l="1"/>
  <c r="B3" i="20" s="1"/>
  <c r="K27" i="1"/>
  <c r="K31" i="1" s="1"/>
  <c r="K117" i="1" s="1"/>
  <c r="F112" i="2"/>
  <c r="E116" i="2"/>
  <c r="F116" i="2" s="1"/>
  <c r="B6" i="20" l="1"/>
  <c r="B16" i="20" s="1"/>
  <c r="B32" i="20" s="1"/>
  <c r="E2" i="22"/>
  <c r="D9" i="22"/>
  <c r="E9" i="22" s="1"/>
  <c r="D17" i="22" l="1"/>
  <c r="E17" i="22" s="1"/>
  <c r="AC112" i="9" l="1"/>
  <c r="AC114" i="9" s="1"/>
  <c r="AC116" i="9" s="1"/>
</calcChain>
</file>

<file path=xl/sharedStrings.xml><?xml version="1.0" encoding="utf-8"?>
<sst xmlns="http://schemas.openxmlformats.org/spreadsheetml/2006/main" count="821" uniqueCount="382">
  <si>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</si>
  <si>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</si>
  <si>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</si>
  <si>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</si>
  <si>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</si>
  <si>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</si>
  <si>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</si>
  <si>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</si>
  <si>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</si>
  <si>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</si>
  <si>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</si>
  <si>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</si>
  <si>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</si>
  <si>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</si>
  <si>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</si>
  <si>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</si>
  <si>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</si>
  <si>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</si>
  <si>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</si>
  <si>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</si>
  <si>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</si>
  <si>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</si>
  <si>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</si>
  <si>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</si>
  <si>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</si>
  <si>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</si>
  <si>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</si>
  <si>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</si>
  <si>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</si>
  <si>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</si>
  <si>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</si>
  <si>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</si>
  <si>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</si>
  <si>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</si>
  <si>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</si>
  <si>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</si>
  <si>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</si>
  <si>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</si>
  <si>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</si>
  <si>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</si>
  <si>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</si>
  <si>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</si>
  <si>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</si>
  <si>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</si>
  <si>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</si>
  <si>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</si>
  <si>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</si>
  <si>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</si>
  <si>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</si>
  <si>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</si>
  <si>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</si>
  <si>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</si>
  <si>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</si>
  <si>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</si>
  <si>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</si>
  <si>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</si>
  <si>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</si>
  <si>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</si>
  <si>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</si>
  <si>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</si>
  <si>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</si>
  <si>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</si>
  <si>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</si>
  <si>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</si>
  <si>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</si>
  <si>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</si>
  <si>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</si>
  <si>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</si>
  <si>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</si>
  <si>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</si>
  <si>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</si>
  <si>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</si>
  <si>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</si>
  <si>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</si>
  <si>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</si>
  <si>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</si>
  <si>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</si>
  <si>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</si>
  <si>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</si>
  <si>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</si>
  <si>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</si>
  <si>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</si>
  <si>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</si>
  <si>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</si>
  <si>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</si>
  <si>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</si>
  <si>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</si>
  <si>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</si>
  <si>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</si>
  <si>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</si>
  <si>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</si>
  <si>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</si>
  <si>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</si>
  <si>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</si>
  <si>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</si>
  <si>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</si>
  <si>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</si>
  <si>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</si>
  <si>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</si>
  <si>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</si>
  <si>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</si>
  <si>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</si>
  <si>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</si>
  <si>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</si>
  <si>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</si>
  <si>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</si>
  <si>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</si>
  <si>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</si>
  <si>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</si>
  <si>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</si>
  <si>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</si>
  <si>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</si>
  <si>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</si>
  <si>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</si>
  <si>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</si>
  <si>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</si>
  <si>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</si>
  <si>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</si>
  <si>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</si>
  <si>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</si>
  <si>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</si>
  <si>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</si>
  <si>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</si>
  <si>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</si>
  <si>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</si>
  <si>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</si>
  <si>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</si>
  <si>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</si>
  <si>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</si>
  <si>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</si>
  <si>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</si>
  <si>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</si>
  <si>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</si>
  <si>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</si>
  <si>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</si>
  <si>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</si>
  <si>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</si>
  <si>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</si>
  <si>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</si>
  <si>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</si>
  <si>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</si>
  <si>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</si>
  <si>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</si>
  <si>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</si>
  <si>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</si>
  <si>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</si>
  <si>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</si>
  <si>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</si>
  <si>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</si>
  <si>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</si>
  <si>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</si>
  <si>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</si>
  <si>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</si>
  <si>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</si>
  <si>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</si>
  <si>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</si>
  <si>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</si>
  <si>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</si>
  <si>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</si>
  <si>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</si>
  <si>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</si>
  <si>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</si>
  <si>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</si>
  <si>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</si>
  <si>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</si>
  <si>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</si>
  <si>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</si>
  <si>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</si>
  <si>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</si>
  <si>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</si>
  <si>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</si>
  <si>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</si>
  <si>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</si>
  <si>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</si>
  <si>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</si>
  <si>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</si>
  <si>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</si>
  <si>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</si>
  <si>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</si>
  <si>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</si>
  <si>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</si>
  <si>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</si>
  <si>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</si>
  <si>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</si>
  <si>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</si>
  <si>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</si>
  <si>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</si>
  <si>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</si>
  <si>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</si>
  <si>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</si>
  <si>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</si>
  <si>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</si>
  <si>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</si>
  <si>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</si>
  <si>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</si>
  <si>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</si>
  <si>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</si>
  <si>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</si>
  <si>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</si>
  <si>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</si>
  <si>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</si>
  <si>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</si>
  <si>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</si>
  <si>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</si>
  <si>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</si>
  <si>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</si>
  <si>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</si>
  <si>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</si>
  <si>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</si>
  <si>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</si>
  <si>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</si>
  <si>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</si>
  <si>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</si>
  <si>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</si>
  <si>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</si>
  <si>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</si>
  <si>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</si>
  <si>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</si>
  <si>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</si>
  <si>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</si>
  <si>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</si>
  <si>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</si>
  <si>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</si>
  <si>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</si>
  <si>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</si>
  <si>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</si>
  <si>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</si>
  <si>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</si>
  <si>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</si>
  <si>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</si>
  <si>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</si>
  <si>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</si>
  <si>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</si>
  <si>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</si>
  <si>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</si>
  <si>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</si>
  <si>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</si>
  <si>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</si>
  <si>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</si>
  <si>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</si>
  <si>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</si>
  <si>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</si>
  <si>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</si>
  <si>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</si>
  <si>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</si>
  <si>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</si>
  <si>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</si>
  <si>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</si>
  <si>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</si>
  <si>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</si>
  <si>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</si>
  <si>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</si>
  <si>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</si>
  <si>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</si>
  <si>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</si>
  <si>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</si>
  <si>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</si>
  <si>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</si>
  <si>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</si>
  <si>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</si>
  <si>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</si>
  <si>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</si>
  <si>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</si>
  <si>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</si>
  <si>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</si>
  <si>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</si>
  <si>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</si>
  <si>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</si>
  <si>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</si>
  <si>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</si>
  <si>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</si>
  <si>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</si>
  <si>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</si>
  <si>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</si>
  <si>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</si>
  <si>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</si>
  <si>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</si>
  <si>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</si>
  <si>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</si>
  <si>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</si>
  <si>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</si>
  <si>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</si>
  <si>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</si>
  <si>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</si>
  <si>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</si>
  <si>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</si>
  <si>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</si>
  <si>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</si>
  <si>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</si>
  <si>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</si>
  <si>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</si>
  <si>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</si>
  <si>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</si>
  <si>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</si>
  <si>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</si>
  <si>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</si>
  <si>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</si>
  <si>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</si>
  <si>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</si>
  <si>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</si>
  <si>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</si>
  <si>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</si>
  <si>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</si>
  <si>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</si>
  <si>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</si>
  <si>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</si>
  <si>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</si>
  <si>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</si>
  <si>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</si>
  <si>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</si>
  <si>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</si>
  <si>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</si>
  <si>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</si>
  <si>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</si>
  <si>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</si>
  <si>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</si>
  <si>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</si>
  <si>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</si>
  <si>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</si>
  <si>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</si>
  <si>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</si>
  <si>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</si>
  <si>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</si>
  <si>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</si>
  <si>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</si>
  <si>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</si>
  <si>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</si>
  <si>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</si>
  <si>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</si>
  <si>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</si>
  <si>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</si>
  <si>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B16 (TKT)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</si>
  <si>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</si>
  <si>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</si>
  <si>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</si>
  <si>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</si>
  <si>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</si>
  <si>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>Egyéb működési célú támogatások államháztartáson kívülre  (Marton ÖTE, Vál Önk.TP)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</si>
  <si>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</si>
  <si>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</si>
  <si>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</si>
  <si>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</si>
  <si>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</si>
  <si>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</si>
  <si>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</si>
  <si>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</si>
  <si>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</si>
  <si>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</si>
  <si>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</si>
  <si>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</si>
  <si>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</si>
  <si>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</si>
  <si>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</si>
  <si>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</si>
  <si>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</si>
  <si>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</si>
  <si>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Falugondnoki feladatellátás</t>
  </si>
  <si>
    <t>IDŐSEK KLUBJA</t>
  </si>
  <si>
    <t>TÁMOGATÓ SZOLGÁLTATÁS</t>
  </si>
  <si>
    <t>FALUGONDNOKI FELADATELLÁTÁS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</si>
  <si>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</si>
  <si>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</si>
  <si>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</si>
  <si>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</si>
  <si>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</si>
  <si>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</si>
  <si>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</si>
  <si>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</si>
  <si>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t>ebből: Vál önkormányzati tagdíj visszafizetés</t>
  </si>
  <si>
    <t>ebből: helyi önkormányzatok és költségvetési szerveik támogatása (Szociális feladatok visszafizetése)</t>
  </si>
  <si>
    <t>ebből: helyi önkormányzatok és költségvetési szerveik támogatása (belső ellenőrzés miatt visszafizetés)</t>
  </si>
  <si>
    <t>ebből: helyi önkormányzatok és költségvetési szerveik támogatása (normatíva visszafizetés)</t>
  </si>
  <si>
    <t>2018.évi zárszámadási elszámolás visszautalás</t>
  </si>
  <si>
    <t>2019.évi normatíva visszafizetés</t>
  </si>
  <si>
    <t>Vál önkormányzati tagdíj visszafizetés</t>
  </si>
  <si>
    <t>II.Módosított előirányzat</t>
  </si>
  <si>
    <t>II:módosított előirányzat</t>
  </si>
  <si>
    <t>III.módosított előirányzat</t>
  </si>
  <si>
    <t>IV.Módosított előirányzat</t>
  </si>
  <si>
    <t>IV.módosított előirányzat</t>
  </si>
  <si>
    <t>ebből: felső vezeték kiváltása bölcsőde építés miatt</t>
  </si>
  <si>
    <t>ebből: Gyúró viharkár vis maior pályázat önrészbiztosítása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</si>
</sst>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10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27" borderId="102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3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69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0" xfId="0" applyFont="1" applyFill="1" applyBorder="1" applyAlignment="1">
      <alignment vertical="center" wrapText="1"/>
    </xf>
    <xf numFmtId="1" fontId="26" fillId="0" borderId="101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1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69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69" fontId="37" fillId="0" borderId="65" xfId="75" applyNumberFormat="1" applyFont="1" applyFill="1" applyBorder="1" applyAlignment="1">
      <alignment horizontal="left"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1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69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1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8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1" fillId="0" borderId="117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3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3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6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6" xfId="54" applyNumberFormat="1" applyFont="1" applyFill="1" applyBorder="1"/>
    <xf numFmtId="3" fontId="28" fillId="0" borderId="35" xfId="0" applyNumberFormat="1" applyFont="1" applyFill="1" applyBorder="1"/>
    <xf numFmtId="3" fontId="21" fillId="0" borderId="140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2" xfId="54" applyNumberFormat="1" applyFont="1" applyFill="1" applyBorder="1"/>
    <xf numFmtId="3" fontId="28" fillId="0" borderId="157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01" xfId="91" applyNumberFormat="1" applyFont="1" applyFill="1" applyBorder="1" applyAlignment="1" applyProtection="1">
      <alignment horizontal="center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5" xfId="91" applyNumberFormat="1" applyFont="1" applyFill="1" applyBorder="1" applyAlignment="1" applyProtection="1">
      <alignment vertical="center"/>
    </xf>
    <xf numFmtId="3" fontId="28" fillId="0" borderId="168" xfId="91" applyNumberFormat="1" applyFont="1" applyFill="1" applyBorder="1" applyAlignment="1" applyProtection="1">
      <alignment horizontal="center" vertical="center"/>
    </xf>
    <xf numFmtId="3" fontId="28" fillId="0" borderId="117" xfId="91" applyNumberFormat="1" applyFont="1" applyFill="1" applyBorder="1" applyAlignment="1" applyProtection="1">
      <alignment horizontal="center" vertical="center"/>
    </xf>
    <xf numFmtId="3" fontId="28" fillId="0" borderId="136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7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3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6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7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6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7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63" xfId="91" applyNumberFormat="1" applyFont="1" applyFill="1" applyBorder="1" applyAlignment="1" applyProtection="1">
      <alignment horizontal="right" vertical="center"/>
    </xf>
    <xf numFmtId="3" fontId="28" fillId="0" borderId="167" xfId="91" applyNumberFormat="1" applyFont="1" applyFill="1" applyBorder="1" applyAlignment="1" applyProtection="1">
      <alignment horizontal="right" vertical="center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134" xfId="0" applyNumberFormat="1" applyFont="1" applyFill="1" applyBorder="1"/>
    <xf numFmtId="3" fontId="21" fillId="0" borderId="134" xfId="0" applyNumberFormat="1" applyFont="1" applyFill="1" applyBorder="1"/>
    <xf numFmtId="3" fontId="28" fillId="0" borderId="137" xfId="0" applyNumberFormat="1" applyFont="1" applyFill="1" applyBorder="1" applyAlignment="1">
      <alignment vertical="center"/>
    </xf>
    <xf numFmtId="3" fontId="21" fillId="0" borderId="118" xfId="0" applyNumberFormat="1" applyFont="1" applyFill="1" applyBorder="1"/>
    <xf numFmtId="3" fontId="28" fillId="0" borderId="137" xfId="0" applyNumberFormat="1" applyFont="1" applyFill="1" applyBorder="1"/>
    <xf numFmtId="3" fontId="21" fillId="0" borderId="141" xfId="0" applyNumberFormat="1" applyFont="1" applyFill="1" applyBorder="1"/>
    <xf numFmtId="3" fontId="28" fillId="0" borderId="137" xfId="54" applyNumberFormat="1" applyFont="1" applyFill="1" applyBorder="1"/>
    <xf numFmtId="3" fontId="28" fillId="0" borderId="158" xfId="0" applyNumberFormat="1" applyFont="1" applyFill="1" applyBorder="1"/>
    <xf numFmtId="3" fontId="28" fillId="0" borderId="145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3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6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3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74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3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4" xfId="0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5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70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7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6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9" xfId="0" applyNumberFormat="1" applyFont="1" applyBorder="1" applyAlignment="1">
      <alignment vertical="center"/>
    </xf>
    <xf numFmtId="166" fontId="28" fillId="0" borderId="169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76" xfId="0" applyNumberFormat="1" applyFont="1" applyFill="1" applyBorder="1" applyAlignment="1">
      <alignment vertical="center" wrapText="1"/>
    </xf>
    <xf numFmtId="3" fontId="26" fillId="0" borderId="159" xfId="0" applyNumberFormat="1" applyFont="1" applyFill="1" applyBorder="1" applyAlignment="1">
      <alignment horizontal="right" vertical="center"/>
    </xf>
    <xf numFmtId="3" fontId="26" fillId="0" borderId="177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78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35" xfId="0" applyNumberFormat="1" applyFont="1" applyFill="1" applyBorder="1" applyAlignment="1">
      <alignment vertical="center" wrapText="1"/>
    </xf>
    <xf numFmtId="3" fontId="28" fillId="0" borderId="179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81" xfId="0" applyFont="1" applyFill="1" applyBorder="1" applyAlignment="1"/>
    <xf numFmtId="3" fontId="30" fillId="0" borderId="182" xfId="0" applyNumberFormat="1" applyFont="1" applyFill="1" applyBorder="1" applyAlignment="1"/>
    <xf numFmtId="3" fontId="30" fillId="0" borderId="180" xfId="0" applyNumberFormat="1" applyFont="1" applyFill="1" applyBorder="1" applyAlignment="1"/>
    <xf numFmtId="3" fontId="30" fillId="0" borderId="183" xfId="0" applyNumberFormat="1" applyFont="1" applyFill="1" applyBorder="1" applyAlignment="1"/>
    <xf numFmtId="3" fontId="30" fillId="0" borderId="56" xfId="0" applyNumberFormat="1" applyFont="1" applyFill="1" applyBorder="1" applyAlignment="1"/>
    <xf numFmtId="0" fontId="41" fillId="0" borderId="184" xfId="0" applyFont="1" applyFill="1" applyBorder="1" applyAlignment="1">
      <alignment wrapText="1"/>
    </xf>
    <xf numFmtId="3" fontId="30" fillId="0" borderId="185" xfId="0" applyNumberFormat="1" applyFont="1" applyFill="1" applyBorder="1"/>
    <xf numFmtId="3" fontId="30" fillId="0" borderId="75" xfId="0" applyNumberFormat="1" applyFont="1" applyFill="1" applyBorder="1"/>
    <xf numFmtId="3" fontId="30" fillId="0" borderId="175" xfId="0" applyNumberFormat="1" applyFont="1" applyFill="1" applyBorder="1"/>
    <xf numFmtId="3" fontId="30" fillId="0" borderId="171" xfId="0" applyNumberFormat="1" applyFont="1" applyFill="1" applyBorder="1"/>
    <xf numFmtId="3" fontId="29" fillId="0" borderId="36" xfId="54" applyNumberFormat="1" applyFont="1" applyFill="1" applyBorder="1" applyAlignment="1">
      <alignment wrapText="1"/>
    </xf>
    <xf numFmtId="3" fontId="29" fillId="0" borderId="72" xfId="54" applyNumberFormat="1" applyFont="1" applyFill="1" applyBorder="1" applyAlignment="1">
      <alignment wrapText="1"/>
    </xf>
    <xf numFmtId="0" fontId="28" fillId="0" borderId="101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86" xfId="0" applyNumberFormat="1" applyFont="1" applyFill="1" applyBorder="1"/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4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7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1" fillId="0" borderId="188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8" fillId="0" borderId="189" xfId="54" applyNumberFormat="1" applyFont="1" applyFill="1" applyBorder="1" applyAlignment="1">
      <alignment horizontal="center" vertical="center" wrapText="1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90" xfId="0" applyNumberFormat="1" applyFont="1" applyFill="1" applyBorder="1" applyAlignment="1">
      <alignment vertical="center" wrapText="1"/>
    </xf>
    <xf numFmtId="3" fontId="28" fillId="0" borderId="110" xfId="54" applyNumberFormat="1" applyFont="1" applyFill="1" applyBorder="1" applyAlignment="1">
      <alignment horizontal="center"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91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91" xfId="0" applyNumberFormat="1" applyFont="1" applyFill="1" applyBorder="1" applyAlignment="1">
      <alignment vertical="center" wrapText="1"/>
    </xf>
    <xf numFmtId="3" fontId="28" fillId="0" borderId="113" xfId="0" applyNumberFormat="1" applyFont="1" applyFill="1" applyBorder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92" xfId="0" applyNumberFormat="1" applyFont="1" applyFill="1" applyBorder="1" applyAlignment="1">
      <alignment vertical="center" wrapText="1"/>
    </xf>
    <xf numFmtId="3" fontId="21" fillId="0" borderId="193" xfId="0" applyNumberFormat="1" applyFont="1" applyFill="1" applyBorder="1" applyAlignment="1">
      <alignment vertical="center" wrapText="1"/>
    </xf>
    <xf numFmtId="166" fontId="21" fillId="0" borderId="193" xfId="0" applyNumberFormat="1" applyFont="1" applyFill="1" applyBorder="1" applyAlignment="1">
      <alignment vertical="center" wrapText="1"/>
    </xf>
    <xf numFmtId="166" fontId="21" fillId="0" borderId="113" xfId="0" applyNumberFormat="1" applyFont="1" applyFill="1" applyBorder="1" applyAlignment="1">
      <alignment vertical="center" wrapText="1"/>
    </xf>
    <xf numFmtId="0" fontId="21" fillId="0" borderId="193" xfId="0" applyFont="1" applyFill="1" applyBorder="1" applyAlignment="1">
      <alignment vertical="center" wrapText="1"/>
    </xf>
    <xf numFmtId="0" fontId="21" fillId="0" borderId="113" xfId="0" applyFont="1" applyFill="1" applyBorder="1" applyAlignment="1">
      <alignment vertical="center" wrapText="1"/>
    </xf>
    <xf numFmtId="2" fontId="21" fillId="0" borderId="193" xfId="0" applyNumberFormat="1" applyFont="1" applyFill="1" applyBorder="1" applyAlignment="1">
      <alignment vertical="center" wrapText="1"/>
    </xf>
    <xf numFmtId="2" fontId="21" fillId="0" borderId="113" xfId="0" applyNumberFormat="1" applyFont="1" applyFill="1" applyBorder="1" applyAlignment="1">
      <alignment vertical="center" wrapText="1"/>
    </xf>
    <xf numFmtId="167" fontId="21" fillId="0" borderId="193" xfId="0" applyNumberFormat="1" applyFont="1" applyFill="1" applyBorder="1" applyAlignment="1">
      <alignment vertical="center" wrapText="1"/>
    </xf>
    <xf numFmtId="167" fontId="21" fillId="0" borderId="113" xfId="0" applyNumberFormat="1" applyFont="1" applyFill="1" applyBorder="1" applyAlignment="1">
      <alignment vertical="center" wrapText="1"/>
    </xf>
    <xf numFmtId="3" fontId="28" fillId="0" borderId="194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33" xfId="0" applyNumberFormat="1" applyFont="1" applyFill="1" applyBorder="1" applyAlignment="1">
      <alignment vertical="center" wrapText="1"/>
    </xf>
    <xf numFmtId="3" fontId="29" fillId="0" borderId="27" xfId="0" applyNumberFormat="1" applyFont="1" applyFill="1" applyBorder="1" applyAlignment="1">
      <alignment vertical="center" wrapText="1"/>
    </xf>
    <xf numFmtId="3" fontId="29" fillId="0" borderId="95" xfId="54" applyNumberFormat="1" applyFont="1" applyFill="1" applyBorder="1" applyAlignment="1">
      <alignment wrapText="1"/>
    </xf>
    <xf numFmtId="3" fontId="29" fillId="0" borderId="73" xfId="54" applyNumberFormat="1" applyFont="1" applyFill="1" applyBorder="1" applyAlignment="1">
      <alignment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166" fontId="28" fillId="0" borderId="92" xfId="54" applyNumberFormat="1" applyFont="1" applyFill="1" applyBorder="1"/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40" xfId="0" applyNumberFormat="1" applyFont="1" applyFill="1" applyBorder="1"/>
    <xf numFmtId="3" fontId="30" fillId="0" borderId="141" xfId="0" applyNumberFormat="1" applyFont="1" applyFill="1" applyBorder="1"/>
    <xf numFmtId="3" fontId="30" fillId="0" borderId="195" xfId="0" applyNumberFormat="1" applyFont="1" applyFill="1" applyBorder="1"/>
    <xf numFmtId="3" fontId="30" fillId="0" borderId="28" xfId="0" applyNumberFormat="1" applyFont="1" applyFill="1" applyBorder="1"/>
    <xf numFmtId="0" fontId="30" fillId="0" borderId="25" xfId="0" applyFont="1" applyFill="1" applyBorder="1"/>
    <xf numFmtId="3" fontId="30" fillId="0" borderId="14" xfId="0" applyNumberFormat="1" applyFont="1" applyFill="1" applyBorder="1"/>
    <xf numFmtId="3" fontId="30" fillId="0" borderId="26" xfId="0" applyNumberFormat="1" applyFont="1" applyFill="1" applyBorder="1"/>
    <xf numFmtId="3" fontId="30" fillId="0" borderId="61" xfId="0" applyNumberFormat="1" applyFont="1" applyFill="1" applyBorder="1"/>
    <xf numFmtId="3" fontId="30" fillId="0" borderId="196" xfId="0" applyNumberFormat="1" applyFont="1" applyFill="1" applyBorder="1"/>
    <xf numFmtId="3" fontId="30" fillId="0" borderId="71" xfId="0" applyNumberFormat="1" applyFont="1" applyFill="1" applyBorder="1"/>
    <xf numFmtId="3" fontId="21" fillId="0" borderId="197" xfId="0" applyNumberFormat="1" applyFont="1" applyFill="1" applyBorder="1" applyAlignment="1">
      <alignment vertical="center" wrapText="1"/>
    </xf>
    <xf numFmtId="3" fontId="30" fillId="0" borderId="198" xfId="0" applyNumberFormat="1" applyFont="1" applyFill="1" applyBorder="1"/>
    <xf numFmtId="3" fontId="30" fillId="0" borderId="55" xfId="0" applyNumberFormat="1" applyFont="1" applyFill="1" applyBorder="1"/>
    <xf numFmtId="0" fontId="37" fillId="0" borderId="111" xfId="75" applyFont="1" applyFill="1" applyBorder="1" applyAlignment="1">
      <alignment horizontal="left" vertical="center" wrapText="1"/>
    </xf>
    <xf numFmtId="0" fontId="29" fillId="0" borderId="0" xfId="75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wrapText="1"/>
    </xf>
    <xf numFmtId="3" fontId="29" fillId="0" borderId="95" xfId="0" applyNumberFormat="1" applyFont="1" applyFill="1" applyBorder="1" applyAlignment="1">
      <alignment wrapText="1"/>
    </xf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8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50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72" xfId="54" applyNumberFormat="1" applyFont="1" applyFill="1" applyBorder="1" applyAlignment="1">
      <alignment horizontal="center"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1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05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III.m&#243;dos&#237;t&#225;s%202020.09.30-ig\Szent%20L&#225;szl&#243;%20V&#246;lgye%20TKT%202020%20&#233;vi%20III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IV.m&#243;dos&#237;t&#225;s%202020.12.31-ig\Ei.%20m&#243;d.2020.12.31-ig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II.m&#243;dos&#237;t&#225;s%202020.06.30-ig\Szent%20L&#225;szl&#243;%20V&#246;lgye%20TKT%202020%20&#233;vi%20II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I.m&#243;dos&#237;t&#225;s%202020.04.30-ig\Szent%20L&#225;szl&#243;%20V&#246;lgye%20TKT%202020%20&#233;vi%20I%20kv%20m&#243;dos&#237;t&#225;s%20&#250;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v&#233;gleges%20k&#246;lts&#233;gvet&#233;s\2020%20&#233;vi%20v&#233;gleges%20k&#246;lts&#233;gvet&#233;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19.k&#246;lts&#233;gvet&#233;s\III.m&#243;dos&#237;t&#225;s%2009.30-ig\Szent%20L&#225;szl&#243;%20V&#246;lgye%20TKT%202019%20&#233;vi%20III%20%20kv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D2">
            <v>191921</v>
          </cell>
          <cell r="I2">
            <v>118697</v>
          </cell>
        </row>
        <row r="3">
          <cell r="D3">
            <v>12777</v>
          </cell>
          <cell r="I3">
            <v>23635</v>
          </cell>
        </row>
        <row r="4">
          <cell r="I4">
            <v>55765.19</v>
          </cell>
        </row>
        <row r="5">
          <cell r="D5">
            <v>30093</v>
          </cell>
        </row>
        <row r="6">
          <cell r="I6">
            <v>15321</v>
          </cell>
        </row>
        <row r="7">
          <cell r="I7">
            <v>20710</v>
          </cell>
        </row>
        <row r="11">
          <cell r="I11">
            <v>663</v>
          </cell>
        </row>
      </sheetData>
      <sheetData sheetId="1">
        <row r="6">
          <cell r="H6">
            <v>191921</v>
          </cell>
        </row>
        <row r="13">
          <cell r="E13">
            <v>300</v>
          </cell>
          <cell r="H13">
            <v>297</v>
          </cell>
        </row>
        <row r="16">
          <cell r="E16">
            <v>12100</v>
          </cell>
        </row>
        <row r="17">
          <cell r="H17">
            <v>80</v>
          </cell>
        </row>
        <row r="27">
          <cell r="E27">
            <v>12400</v>
          </cell>
        </row>
        <row r="28">
          <cell r="E28">
            <v>12058</v>
          </cell>
          <cell r="H28">
            <v>18035</v>
          </cell>
        </row>
        <row r="29">
          <cell r="E29">
            <v>144210</v>
          </cell>
        </row>
        <row r="30">
          <cell r="E30">
            <v>156268</v>
          </cell>
        </row>
        <row r="32">
          <cell r="E32">
            <v>101062</v>
          </cell>
        </row>
        <row r="35">
          <cell r="E35">
            <v>1484</v>
          </cell>
        </row>
        <row r="37">
          <cell r="E37">
            <v>903</v>
          </cell>
        </row>
        <row r="38">
          <cell r="E38">
            <v>5080</v>
          </cell>
        </row>
        <row r="40">
          <cell r="E40">
            <v>1015</v>
          </cell>
        </row>
        <row r="44">
          <cell r="E44">
            <v>1337</v>
          </cell>
        </row>
        <row r="48">
          <cell r="E48">
            <v>7666</v>
          </cell>
        </row>
        <row r="49">
          <cell r="E49">
            <v>150</v>
          </cell>
        </row>
        <row r="53">
          <cell r="E53">
            <v>20008</v>
          </cell>
        </row>
        <row r="54">
          <cell r="E54">
            <v>2898</v>
          </cell>
        </row>
        <row r="55">
          <cell r="E55">
            <v>352</v>
          </cell>
        </row>
        <row r="57">
          <cell r="E57">
            <v>377</v>
          </cell>
        </row>
        <row r="58">
          <cell r="E58">
            <v>632</v>
          </cell>
          <cell r="H58">
            <v>68</v>
          </cell>
        </row>
        <row r="59">
          <cell r="E59">
            <v>4786</v>
          </cell>
          <cell r="H59">
            <v>2283</v>
          </cell>
        </row>
        <row r="62">
          <cell r="E62">
            <v>880</v>
          </cell>
        </row>
        <row r="63">
          <cell r="E63">
            <v>398</v>
          </cell>
        </row>
        <row r="65">
          <cell r="E65">
            <v>2138</v>
          </cell>
        </row>
        <row r="66">
          <cell r="E66">
            <v>2295</v>
          </cell>
          <cell r="H66">
            <v>130</v>
          </cell>
        </row>
        <row r="68">
          <cell r="E68">
            <v>2508</v>
          </cell>
        </row>
        <row r="72">
          <cell r="E72">
            <v>408</v>
          </cell>
          <cell r="H72">
            <v>25668</v>
          </cell>
        </row>
        <row r="73">
          <cell r="E73">
            <v>5235</v>
          </cell>
          <cell r="H73">
            <v>635</v>
          </cell>
        </row>
        <row r="75">
          <cell r="E75">
            <v>949</v>
          </cell>
        </row>
        <row r="78">
          <cell r="E78">
            <v>5199.1900000000014</v>
          </cell>
          <cell r="H78">
            <v>1296</v>
          </cell>
        </row>
        <row r="82">
          <cell r="E82">
            <v>245</v>
          </cell>
          <cell r="H82">
            <v>12</v>
          </cell>
        </row>
        <row r="86">
          <cell r="H86">
            <v>4000</v>
          </cell>
        </row>
        <row r="87">
          <cell r="H87">
            <v>958</v>
          </cell>
        </row>
        <row r="88">
          <cell r="H88">
            <v>6356</v>
          </cell>
        </row>
        <row r="89">
          <cell r="H89">
            <v>457</v>
          </cell>
        </row>
        <row r="90">
          <cell r="H90">
            <v>1004</v>
          </cell>
        </row>
        <row r="91">
          <cell r="H91">
            <v>2546</v>
          </cell>
        </row>
        <row r="99">
          <cell r="E99">
            <v>154</v>
          </cell>
        </row>
        <row r="100">
          <cell r="E100">
            <v>368</v>
          </cell>
        </row>
        <row r="103">
          <cell r="E103">
            <v>141</v>
          </cell>
        </row>
        <row r="112">
          <cell r="H112">
            <v>144210</v>
          </cell>
        </row>
      </sheetData>
      <sheetData sheetId="2">
        <row r="5">
          <cell r="E5">
            <v>1673</v>
          </cell>
        </row>
        <row r="6">
          <cell r="E6">
            <v>5057</v>
          </cell>
        </row>
        <row r="7">
          <cell r="E7">
            <v>774</v>
          </cell>
        </row>
        <row r="8">
          <cell r="E8">
            <v>675</v>
          </cell>
        </row>
        <row r="9">
          <cell r="E9">
            <v>3449</v>
          </cell>
        </row>
        <row r="10">
          <cell r="E10">
            <v>2115</v>
          </cell>
        </row>
        <row r="11">
          <cell r="E11">
            <v>1257</v>
          </cell>
        </row>
        <row r="14">
          <cell r="E14">
            <v>428</v>
          </cell>
        </row>
        <row r="15">
          <cell r="E15">
            <v>198</v>
          </cell>
        </row>
        <row r="16">
          <cell r="E16">
            <v>173</v>
          </cell>
        </row>
        <row r="17">
          <cell r="E17">
            <v>882</v>
          </cell>
        </row>
        <row r="18">
          <cell r="E18">
            <v>321</v>
          </cell>
        </row>
        <row r="19">
          <cell r="E19">
            <v>398</v>
          </cell>
        </row>
        <row r="31">
          <cell r="E31">
            <v>279</v>
          </cell>
        </row>
        <row r="32">
          <cell r="E32">
            <v>842</v>
          </cell>
        </row>
        <row r="33">
          <cell r="E33">
            <v>129</v>
          </cell>
        </row>
        <row r="34">
          <cell r="E34">
            <v>112</v>
          </cell>
        </row>
        <row r="35">
          <cell r="E35">
            <v>575</v>
          </cell>
        </row>
        <row r="36">
          <cell r="E36">
            <v>352</v>
          </cell>
        </row>
        <row r="37">
          <cell r="E37">
            <v>209</v>
          </cell>
        </row>
        <row r="38">
          <cell r="E38">
            <v>259</v>
          </cell>
        </row>
        <row r="41">
          <cell r="E41">
            <v>247</v>
          </cell>
        </row>
        <row r="42">
          <cell r="E42">
            <v>114</v>
          </cell>
        </row>
        <row r="43">
          <cell r="E43">
            <v>764</v>
          </cell>
        </row>
        <row r="44">
          <cell r="E44">
            <v>468</v>
          </cell>
        </row>
        <row r="45">
          <cell r="E45">
            <v>186</v>
          </cell>
        </row>
        <row r="48">
          <cell r="E48">
            <v>123</v>
          </cell>
        </row>
        <row r="49">
          <cell r="E49">
            <v>57</v>
          </cell>
        </row>
        <row r="50">
          <cell r="E50">
            <v>150</v>
          </cell>
        </row>
        <row r="51">
          <cell r="E51">
            <v>93</v>
          </cell>
        </row>
        <row r="52">
          <cell r="E52">
            <v>344</v>
          </cell>
        </row>
        <row r="55">
          <cell r="E55">
            <v>229</v>
          </cell>
        </row>
        <row r="56">
          <cell r="E56">
            <v>343</v>
          </cell>
        </row>
        <row r="57">
          <cell r="E57">
            <v>297</v>
          </cell>
        </row>
        <row r="58">
          <cell r="E58">
            <v>709</v>
          </cell>
        </row>
        <row r="59">
          <cell r="E59">
            <v>343</v>
          </cell>
        </row>
        <row r="60">
          <cell r="E60">
            <v>571</v>
          </cell>
        </row>
        <row r="61">
          <cell r="E61">
            <v>274</v>
          </cell>
        </row>
        <row r="64">
          <cell r="E64">
            <v>511</v>
          </cell>
        </row>
        <row r="65">
          <cell r="E65">
            <v>1544</v>
          </cell>
        </row>
        <row r="66">
          <cell r="E66">
            <v>236</v>
          </cell>
        </row>
        <row r="67">
          <cell r="E67">
            <v>206</v>
          </cell>
        </row>
        <row r="68">
          <cell r="E68">
            <v>645</v>
          </cell>
        </row>
        <row r="69">
          <cell r="E69">
            <v>384</v>
          </cell>
        </row>
        <row r="70">
          <cell r="E70">
            <v>474</v>
          </cell>
        </row>
        <row r="73">
          <cell r="E73">
            <v>106317</v>
          </cell>
        </row>
        <row r="74">
          <cell r="E74">
            <v>403</v>
          </cell>
        </row>
        <row r="75">
          <cell r="E75">
            <v>21333</v>
          </cell>
        </row>
        <row r="78">
          <cell r="E78">
            <v>50</v>
          </cell>
        </row>
        <row r="79">
          <cell r="E79">
            <v>153</v>
          </cell>
        </row>
        <row r="80">
          <cell r="E80">
            <v>23</v>
          </cell>
        </row>
        <row r="81">
          <cell r="E81">
            <v>20</v>
          </cell>
        </row>
        <row r="82">
          <cell r="E82">
            <v>140</v>
          </cell>
        </row>
        <row r="83">
          <cell r="E83">
            <v>64</v>
          </cell>
        </row>
        <row r="84">
          <cell r="E84">
            <v>38</v>
          </cell>
        </row>
        <row r="85">
          <cell r="E85">
            <v>47</v>
          </cell>
        </row>
        <row r="98">
          <cell r="E98">
            <v>597</v>
          </cell>
        </row>
        <row r="101">
          <cell r="E101">
            <v>12100</v>
          </cell>
        </row>
        <row r="102">
          <cell r="E102">
            <v>80</v>
          </cell>
        </row>
        <row r="113">
          <cell r="E113">
            <v>30093</v>
          </cell>
        </row>
      </sheetData>
      <sheetData sheetId="3">
        <row r="12">
          <cell r="T12">
            <v>300</v>
          </cell>
        </row>
        <row r="15">
          <cell r="K15">
            <v>2500</v>
          </cell>
          <cell r="Q15">
            <v>1500</v>
          </cell>
          <cell r="W15">
            <v>7500</v>
          </cell>
          <cell r="Z15">
            <v>600</v>
          </cell>
        </row>
        <row r="29">
          <cell r="H29">
            <v>32328</v>
          </cell>
          <cell r="K29">
            <v>27950</v>
          </cell>
          <cell r="N29">
            <v>22714</v>
          </cell>
          <cell r="Q29">
            <v>14037</v>
          </cell>
          <cell r="T29">
            <v>4265</v>
          </cell>
          <cell r="W29">
            <v>15793</v>
          </cell>
          <cell r="Z29">
            <v>863</v>
          </cell>
        </row>
        <row r="30">
          <cell r="H30">
            <v>-9089</v>
          </cell>
          <cell r="K30">
            <v>1093</v>
          </cell>
          <cell r="N30">
            <v>633</v>
          </cell>
          <cell r="Q30">
            <v>402</v>
          </cell>
          <cell r="T30">
            <v>115</v>
          </cell>
          <cell r="W30">
            <v>-758</v>
          </cell>
        </row>
        <row r="32">
          <cell r="H32">
            <v>1632</v>
          </cell>
          <cell r="K32">
            <v>885</v>
          </cell>
          <cell r="N32">
            <v>808</v>
          </cell>
          <cell r="Q32">
            <v>1077</v>
          </cell>
          <cell r="T32">
            <v>3031</v>
          </cell>
        </row>
        <row r="33">
          <cell r="H33">
            <v>755</v>
          </cell>
          <cell r="K33">
            <v>409</v>
          </cell>
          <cell r="N33">
            <v>374</v>
          </cell>
          <cell r="Q33">
            <v>498</v>
          </cell>
        </row>
        <row r="34">
          <cell r="H34">
            <v>658</v>
          </cell>
          <cell r="K34">
            <v>357</v>
          </cell>
          <cell r="N34">
            <v>326</v>
          </cell>
          <cell r="Q34">
            <v>435</v>
          </cell>
        </row>
        <row r="35">
          <cell r="H35">
            <v>3364</v>
          </cell>
          <cell r="K35">
            <v>1824</v>
          </cell>
          <cell r="N35">
            <v>1666</v>
          </cell>
          <cell r="Q35">
            <v>2220</v>
          </cell>
          <cell r="Z35">
            <v>1585</v>
          </cell>
        </row>
        <row r="36">
          <cell r="H36">
            <v>2063</v>
          </cell>
          <cell r="K36">
            <v>1118</v>
          </cell>
          <cell r="N36">
            <v>1022</v>
          </cell>
          <cell r="Q36">
            <v>1361</v>
          </cell>
        </row>
        <row r="37">
          <cell r="H37">
            <v>1226</v>
          </cell>
          <cell r="K37">
            <v>665</v>
          </cell>
          <cell r="N37">
            <v>607</v>
          </cell>
          <cell r="Q37">
            <v>809</v>
          </cell>
        </row>
        <row r="38">
          <cell r="H38">
            <v>1516</v>
          </cell>
          <cell r="K38">
            <v>822</v>
          </cell>
          <cell r="N38">
            <v>751</v>
          </cell>
        </row>
        <row r="41">
          <cell r="H41">
            <v>25858</v>
          </cell>
          <cell r="K41">
            <v>25593</v>
          </cell>
          <cell r="N41">
            <v>18599</v>
          </cell>
          <cell r="Q41">
            <v>11650</v>
          </cell>
          <cell r="T41">
            <v>2010</v>
          </cell>
          <cell r="W41">
            <v>17352</v>
          </cell>
        </row>
        <row r="44">
          <cell r="H44">
            <v>900</v>
          </cell>
          <cell r="K44">
            <v>100</v>
          </cell>
          <cell r="N44">
            <v>384</v>
          </cell>
          <cell r="W44">
            <v>100</v>
          </cell>
        </row>
        <row r="46">
          <cell r="K46">
            <v>211</v>
          </cell>
          <cell r="Q46">
            <v>692</v>
          </cell>
        </row>
        <row r="47">
          <cell r="H47">
            <v>920</v>
          </cell>
          <cell r="K47">
            <v>1520</v>
          </cell>
          <cell r="N47">
            <v>880</v>
          </cell>
          <cell r="Q47">
            <v>560</v>
          </cell>
          <cell r="T47">
            <v>160</v>
          </cell>
          <cell r="W47">
            <v>1040</v>
          </cell>
        </row>
        <row r="49">
          <cell r="H49">
            <v>107</v>
          </cell>
          <cell r="K49">
            <v>50</v>
          </cell>
          <cell r="N49">
            <v>201</v>
          </cell>
          <cell r="Q49">
            <v>250</v>
          </cell>
          <cell r="W49">
            <v>407</v>
          </cell>
        </row>
        <row r="53">
          <cell r="H53">
            <v>165</v>
          </cell>
          <cell r="K53">
            <v>254</v>
          </cell>
          <cell r="N53">
            <v>293</v>
          </cell>
          <cell r="Q53">
            <v>225</v>
          </cell>
          <cell r="T53">
            <v>4</v>
          </cell>
          <cell r="W53">
            <v>396</v>
          </cell>
        </row>
        <row r="57">
          <cell r="H57">
            <v>4200</v>
          </cell>
          <cell r="N57">
            <v>900</v>
          </cell>
          <cell r="Q57">
            <v>800</v>
          </cell>
          <cell r="T57">
            <v>1551</v>
          </cell>
          <cell r="W57">
            <v>215</v>
          </cell>
        </row>
        <row r="58">
          <cell r="H58">
            <v>50</v>
          </cell>
          <cell r="K58">
            <v>30</v>
          </cell>
          <cell r="N58">
            <v>50</v>
          </cell>
          <cell r="Q58">
            <v>20</v>
          </cell>
        </row>
        <row r="62">
          <cell r="H62">
            <v>5510</v>
          </cell>
          <cell r="K62">
            <v>4720</v>
          </cell>
          <cell r="N62">
            <v>3513</v>
          </cell>
          <cell r="Q62">
            <v>2380</v>
          </cell>
          <cell r="T62">
            <v>638</v>
          </cell>
          <cell r="W62">
            <v>3247</v>
          </cell>
        </row>
        <row r="63">
          <cell r="H63">
            <v>615</v>
          </cell>
          <cell r="K63">
            <v>790</v>
          </cell>
          <cell r="N63">
            <v>483</v>
          </cell>
          <cell r="Q63">
            <v>307</v>
          </cell>
          <cell r="T63">
            <v>88</v>
          </cell>
          <cell r="W63">
            <v>615</v>
          </cell>
        </row>
        <row r="64">
          <cell r="H64">
            <v>78</v>
          </cell>
          <cell r="K64">
            <v>99</v>
          </cell>
          <cell r="N64">
            <v>63</v>
          </cell>
          <cell r="Q64">
            <v>38</v>
          </cell>
          <cell r="T64">
            <v>10</v>
          </cell>
          <cell r="W64">
            <v>64</v>
          </cell>
        </row>
        <row r="66">
          <cell r="H66">
            <v>83</v>
          </cell>
          <cell r="K66">
            <v>106</v>
          </cell>
          <cell r="N66">
            <v>67</v>
          </cell>
          <cell r="Q66">
            <v>41</v>
          </cell>
          <cell r="T66">
            <v>11</v>
          </cell>
          <cell r="W66">
            <v>69</v>
          </cell>
        </row>
        <row r="67">
          <cell r="H67">
            <v>72</v>
          </cell>
          <cell r="K67">
            <v>49</v>
          </cell>
          <cell r="N67">
            <v>5</v>
          </cell>
          <cell r="Q67">
            <v>0</v>
          </cell>
          <cell r="T67">
            <v>0</v>
          </cell>
          <cell r="W67">
            <v>98</v>
          </cell>
          <cell r="AC67">
            <v>408</v>
          </cell>
        </row>
        <row r="68">
          <cell r="H68">
            <v>766</v>
          </cell>
          <cell r="K68">
            <v>737</v>
          </cell>
          <cell r="N68">
            <v>341</v>
          </cell>
          <cell r="Q68">
            <v>1480</v>
          </cell>
          <cell r="T68">
            <v>1049</v>
          </cell>
          <cell r="W68">
            <v>396</v>
          </cell>
          <cell r="AC68">
            <v>17</v>
          </cell>
        </row>
        <row r="71">
          <cell r="H71">
            <v>46</v>
          </cell>
          <cell r="K71">
            <v>24</v>
          </cell>
          <cell r="N71">
            <v>756</v>
          </cell>
          <cell r="Q71">
            <v>34</v>
          </cell>
          <cell r="W71">
            <v>20</v>
          </cell>
        </row>
        <row r="72">
          <cell r="H72">
            <v>104</v>
          </cell>
          <cell r="K72">
            <v>50</v>
          </cell>
          <cell r="N72">
            <v>114</v>
          </cell>
          <cell r="Q72">
            <v>50</v>
          </cell>
          <cell r="T72">
            <v>40</v>
          </cell>
          <cell r="W72">
            <v>40</v>
          </cell>
        </row>
        <row r="74">
          <cell r="H74">
            <v>425</v>
          </cell>
          <cell r="K74">
            <v>536</v>
          </cell>
          <cell r="N74">
            <v>419</v>
          </cell>
          <cell r="Q74">
            <v>527</v>
          </cell>
          <cell r="W74">
            <v>231</v>
          </cell>
        </row>
        <row r="75">
          <cell r="N75">
            <v>2</v>
          </cell>
          <cell r="Z75">
            <v>2293</v>
          </cell>
        </row>
        <row r="77">
          <cell r="H77">
            <v>350</v>
          </cell>
          <cell r="K77">
            <v>358</v>
          </cell>
          <cell r="Q77">
            <v>800</v>
          </cell>
          <cell r="T77">
            <v>1000</v>
          </cell>
        </row>
        <row r="81">
          <cell r="H81">
            <v>300</v>
          </cell>
          <cell r="N81">
            <v>0</v>
          </cell>
          <cell r="Q81">
            <v>65</v>
          </cell>
          <cell r="W81">
            <v>43</v>
          </cell>
        </row>
        <row r="82">
          <cell r="H82">
            <v>1816</v>
          </cell>
          <cell r="K82">
            <v>881</v>
          </cell>
          <cell r="N82">
            <v>723</v>
          </cell>
          <cell r="Q82">
            <v>1090</v>
          </cell>
          <cell r="T82">
            <v>406</v>
          </cell>
          <cell r="W82">
            <v>212</v>
          </cell>
          <cell r="AC82">
            <v>107</v>
          </cell>
        </row>
        <row r="84">
          <cell r="H84">
            <v>350</v>
          </cell>
          <cell r="K84">
            <v>102</v>
          </cell>
          <cell r="N84">
            <v>410</v>
          </cell>
          <cell r="Q84">
            <v>80</v>
          </cell>
          <cell r="W84">
            <v>7</v>
          </cell>
        </row>
        <row r="87">
          <cell r="H87">
            <v>1047.1300000000001</v>
          </cell>
          <cell r="K87">
            <v>712.8900000000001</v>
          </cell>
          <cell r="N87">
            <v>638.62</v>
          </cell>
          <cell r="Q87">
            <v>1091.51</v>
          </cell>
          <cell r="T87">
            <v>673.65000000000009</v>
          </cell>
          <cell r="W87">
            <v>273.39000000000004</v>
          </cell>
          <cell r="Z87">
            <v>620</v>
          </cell>
          <cell r="AC87">
            <v>141</v>
          </cell>
        </row>
        <row r="91">
          <cell r="H91">
            <v>50</v>
          </cell>
          <cell r="K91">
            <v>50</v>
          </cell>
          <cell r="Q91">
            <v>75</v>
          </cell>
          <cell r="T91">
            <v>70</v>
          </cell>
        </row>
        <row r="100">
          <cell r="H100">
            <v>154</v>
          </cell>
        </row>
        <row r="101">
          <cell r="K101">
            <v>240</v>
          </cell>
          <cell r="W101">
            <v>82</v>
          </cell>
          <cell r="AC101">
            <v>46</v>
          </cell>
        </row>
        <row r="104">
          <cell r="H104">
            <v>42</v>
          </cell>
          <cell r="K104">
            <v>65</v>
          </cell>
          <cell r="W104">
            <v>22</v>
          </cell>
          <cell r="AC104">
            <v>12</v>
          </cell>
        </row>
      </sheetData>
      <sheetData sheetId="4">
        <row r="3">
          <cell r="D3">
            <v>20500000</v>
          </cell>
          <cell r="H3">
            <v>20500</v>
          </cell>
        </row>
        <row r="4">
          <cell r="D4">
            <v>16060000</v>
          </cell>
          <cell r="H4">
            <v>16060</v>
          </cell>
        </row>
        <row r="5">
          <cell r="D5">
            <v>11443092</v>
          </cell>
          <cell r="H5">
            <v>11443</v>
          </cell>
        </row>
        <row r="6">
          <cell r="D6">
            <v>875952</v>
          </cell>
          <cell r="H6">
            <v>876</v>
          </cell>
        </row>
        <row r="7">
          <cell r="D7">
            <v>25000</v>
          </cell>
          <cell r="H7">
            <v>25</v>
          </cell>
        </row>
        <row r="8">
          <cell r="D8">
            <v>26898300</v>
          </cell>
          <cell r="H8">
            <v>26898</v>
          </cell>
        </row>
        <row r="9">
          <cell r="D9">
            <v>0</v>
          </cell>
          <cell r="H9">
            <v>0</v>
          </cell>
        </row>
        <row r="10">
          <cell r="D10">
            <v>4479000</v>
          </cell>
          <cell r="H10">
            <v>4479</v>
          </cell>
        </row>
        <row r="11">
          <cell r="D11">
            <v>13795600</v>
          </cell>
          <cell r="H11">
            <v>13796</v>
          </cell>
        </row>
        <row r="12">
          <cell r="D12">
            <v>12240000</v>
          </cell>
          <cell r="H12">
            <v>12240</v>
          </cell>
        </row>
        <row r="15">
          <cell r="D15">
            <v>0</v>
          </cell>
          <cell r="H15">
            <v>0</v>
          </cell>
        </row>
        <row r="16">
          <cell r="D16">
            <v>102663</v>
          </cell>
          <cell r="H16">
            <v>102</v>
          </cell>
        </row>
        <row r="17">
          <cell r="D17">
            <v>105263</v>
          </cell>
          <cell r="H17">
            <v>105</v>
          </cell>
        </row>
        <row r="18">
          <cell r="D18">
            <v>79486</v>
          </cell>
          <cell r="H18">
            <v>79</v>
          </cell>
        </row>
        <row r="19">
          <cell r="D19">
            <v>111674</v>
          </cell>
          <cell r="H19">
            <v>112</v>
          </cell>
        </row>
        <row r="20">
          <cell r="D20">
            <v>4700</v>
          </cell>
          <cell r="H20">
            <v>5</v>
          </cell>
        </row>
        <row r="21">
          <cell r="D21">
            <v>0</v>
          </cell>
          <cell r="H21">
            <v>0</v>
          </cell>
        </row>
        <row r="24">
          <cell r="D24">
            <v>0</v>
          </cell>
          <cell r="H24">
            <v>0</v>
          </cell>
        </row>
        <row r="25">
          <cell r="D25">
            <v>3051899</v>
          </cell>
          <cell r="H25">
            <v>3053</v>
          </cell>
        </row>
        <row r="26">
          <cell r="D26">
            <v>6592918</v>
          </cell>
          <cell r="H26">
            <v>6593</v>
          </cell>
        </row>
        <row r="27">
          <cell r="D27">
            <v>3366583</v>
          </cell>
          <cell r="H27">
            <v>3367</v>
          </cell>
        </row>
        <row r="28">
          <cell r="D28">
            <v>5634976</v>
          </cell>
          <cell r="H28">
            <v>5635</v>
          </cell>
        </row>
        <row r="29">
          <cell r="D29">
            <v>2675994</v>
          </cell>
          <cell r="H29">
            <v>2675</v>
          </cell>
        </row>
        <row r="30">
          <cell r="D30">
            <v>10459</v>
          </cell>
          <cell r="H30">
            <v>10</v>
          </cell>
        </row>
      </sheetData>
      <sheetData sheetId="5">
        <row r="3">
          <cell r="O3">
            <v>10973</v>
          </cell>
        </row>
        <row r="4">
          <cell r="O4">
            <v>3910</v>
          </cell>
        </row>
        <row r="5">
          <cell r="O5">
            <v>7596</v>
          </cell>
        </row>
        <row r="6">
          <cell r="O6">
            <v>3409</v>
          </cell>
        </row>
        <row r="7">
          <cell r="O7">
            <v>17178</v>
          </cell>
        </row>
        <row r="8">
          <cell r="O8">
            <v>9551</v>
          </cell>
        </row>
        <row r="9">
          <cell r="O9">
            <v>6366</v>
          </cell>
        </row>
        <row r="10">
          <cell r="O10">
            <v>4885</v>
          </cell>
        </row>
        <row r="12">
          <cell r="O12">
            <v>128053</v>
          </cell>
        </row>
        <row r="17">
          <cell r="O17">
            <v>4000</v>
          </cell>
        </row>
        <row r="18">
          <cell r="O18">
            <v>1588</v>
          </cell>
        </row>
        <row r="19">
          <cell r="O19">
            <v>334</v>
          </cell>
        </row>
        <row r="20">
          <cell r="O20">
            <v>295</v>
          </cell>
        </row>
        <row r="21">
          <cell r="O21">
            <v>2588</v>
          </cell>
        </row>
        <row r="22">
          <cell r="O22">
            <v>913</v>
          </cell>
        </row>
        <row r="23">
          <cell r="O23">
            <v>555</v>
          </cell>
        </row>
        <row r="24">
          <cell r="O24">
            <v>540</v>
          </cell>
        </row>
        <row r="25">
          <cell r="O25">
            <v>6813</v>
          </cell>
        </row>
        <row r="26">
          <cell r="O26">
            <v>958</v>
          </cell>
        </row>
        <row r="27">
          <cell r="O27">
            <v>1004</v>
          </cell>
        </row>
      </sheetData>
      <sheetData sheetId="6"/>
      <sheetData sheetId="7">
        <row r="4">
          <cell r="D4">
            <v>0.5</v>
          </cell>
        </row>
        <row r="5">
          <cell r="D5">
            <v>7</v>
          </cell>
        </row>
        <row r="6">
          <cell r="D6">
            <v>9</v>
          </cell>
        </row>
        <row r="7">
          <cell r="D7">
            <v>6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 refreshError="1"/>
      <sheetData sheetId="1">
        <row r="7">
          <cell r="R7">
            <v>-1315</v>
          </cell>
        </row>
        <row r="9">
          <cell r="R9">
            <v>-635</v>
          </cell>
        </row>
        <row r="16">
          <cell r="AD16">
            <v>-2</v>
          </cell>
        </row>
        <row r="17">
          <cell r="I17">
            <v>-2</v>
          </cell>
        </row>
        <row r="18">
          <cell r="I18">
            <v>5</v>
          </cell>
        </row>
        <row r="19">
          <cell r="J19">
            <v>18</v>
          </cell>
        </row>
        <row r="20">
          <cell r="G20">
            <v>1</v>
          </cell>
        </row>
        <row r="22">
          <cell r="W22">
            <v>27</v>
          </cell>
        </row>
        <row r="23">
          <cell r="X23">
            <v>7</v>
          </cell>
        </row>
      </sheetData>
      <sheetData sheetId="2">
        <row r="5">
          <cell r="E5">
            <v>7</v>
          </cell>
          <cell r="F5">
            <v>1</v>
          </cell>
        </row>
        <row r="6">
          <cell r="E6">
            <v>9</v>
          </cell>
          <cell r="F6">
            <v>2</v>
          </cell>
        </row>
        <row r="7">
          <cell r="E7">
            <v>10</v>
          </cell>
          <cell r="F7">
            <v>1</v>
          </cell>
        </row>
        <row r="8">
          <cell r="E8">
            <v>11</v>
          </cell>
          <cell r="F8">
            <v>2</v>
          </cell>
        </row>
        <row r="11">
          <cell r="E11">
            <v>559</v>
          </cell>
          <cell r="F11">
            <v>86</v>
          </cell>
        </row>
        <row r="12">
          <cell r="E12">
            <v>27</v>
          </cell>
          <cell r="F12">
            <v>4</v>
          </cell>
        </row>
        <row r="13">
          <cell r="E13">
            <v>263</v>
          </cell>
          <cell r="F13">
            <v>40</v>
          </cell>
        </row>
        <row r="14">
          <cell r="E14">
            <v>735</v>
          </cell>
          <cell r="F14">
            <v>115</v>
          </cell>
        </row>
        <row r="15">
          <cell r="E15">
            <v>299</v>
          </cell>
          <cell r="F15">
            <v>46</v>
          </cell>
        </row>
        <row r="17">
          <cell r="E17">
            <v>337</v>
          </cell>
          <cell r="F17">
            <v>52</v>
          </cell>
        </row>
        <row r="18">
          <cell r="I18">
            <v>18</v>
          </cell>
        </row>
        <row r="19">
          <cell r="I19">
            <v>-18</v>
          </cell>
        </row>
        <row r="20">
          <cell r="I20">
            <v>19</v>
          </cell>
        </row>
        <row r="21">
          <cell r="I21">
            <v>-19</v>
          </cell>
        </row>
        <row r="22">
          <cell r="G22">
            <v>5</v>
          </cell>
        </row>
        <row r="23">
          <cell r="H23">
            <v>-5</v>
          </cell>
        </row>
        <row r="24">
          <cell r="G24">
            <v>55</v>
          </cell>
        </row>
        <row r="25">
          <cell r="H25">
            <v>-55</v>
          </cell>
        </row>
        <row r="26">
          <cell r="E26">
            <v>3</v>
          </cell>
        </row>
        <row r="27">
          <cell r="E27">
            <v>-3</v>
          </cell>
        </row>
        <row r="28">
          <cell r="G28">
            <v>5</v>
          </cell>
        </row>
        <row r="29">
          <cell r="G29">
            <v>-5</v>
          </cell>
        </row>
        <row r="30">
          <cell r="E30">
            <v>12</v>
          </cell>
        </row>
        <row r="31">
          <cell r="K31">
            <v>-12</v>
          </cell>
        </row>
        <row r="32">
          <cell r="E32">
            <v>45</v>
          </cell>
        </row>
        <row r="33">
          <cell r="E33">
            <v>-45</v>
          </cell>
        </row>
        <row r="35">
          <cell r="W35">
            <v>-1315</v>
          </cell>
        </row>
        <row r="37">
          <cell r="E37">
            <v>550</v>
          </cell>
        </row>
        <row r="38">
          <cell r="F38">
            <v>85</v>
          </cell>
        </row>
        <row r="39">
          <cell r="E39">
            <v>100</v>
          </cell>
        </row>
        <row r="40">
          <cell r="E40">
            <v>-100</v>
          </cell>
        </row>
        <row r="41">
          <cell r="E41">
            <v>350</v>
          </cell>
        </row>
        <row r="42">
          <cell r="E42">
            <v>-350</v>
          </cell>
        </row>
        <row r="43">
          <cell r="E43">
            <v>900</v>
          </cell>
        </row>
        <row r="44">
          <cell r="E44">
            <v>-900</v>
          </cell>
        </row>
        <row r="45">
          <cell r="E45">
            <v>350</v>
          </cell>
        </row>
        <row r="46">
          <cell r="E46">
            <v>-350</v>
          </cell>
        </row>
        <row r="47">
          <cell r="E47">
            <v>850</v>
          </cell>
        </row>
        <row r="48">
          <cell r="E48">
            <v>-850</v>
          </cell>
        </row>
        <row r="50">
          <cell r="E50">
            <v>7</v>
          </cell>
          <cell r="F50">
            <v>1</v>
          </cell>
        </row>
        <row r="51">
          <cell r="E51">
            <v>9</v>
          </cell>
          <cell r="F51">
            <v>1</v>
          </cell>
        </row>
        <row r="52">
          <cell r="E52">
            <v>10</v>
          </cell>
          <cell r="F52">
            <v>1</v>
          </cell>
        </row>
        <row r="53">
          <cell r="E53">
            <v>11</v>
          </cell>
          <cell r="F53">
            <v>2</v>
          </cell>
        </row>
        <row r="56">
          <cell r="E56">
            <v>441</v>
          </cell>
          <cell r="F56">
            <v>70</v>
          </cell>
        </row>
        <row r="57">
          <cell r="E57">
            <v>46</v>
          </cell>
          <cell r="F57">
            <v>7</v>
          </cell>
        </row>
        <row r="58">
          <cell r="E58">
            <v>263</v>
          </cell>
          <cell r="F58">
            <v>41</v>
          </cell>
        </row>
        <row r="59">
          <cell r="E59">
            <v>795</v>
          </cell>
          <cell r="F59">
            <v>123</v>
          </cell>
        </row>
        <row r="60">
          <cell r="E60">
            <v>300</v>
          </cell>
          <cell r="F60">
            <v>47</v>
          </cell>
        </row>
        <row r="62">
          <cell r="E62">
            <v>338</v>
          </cell>
          <cell r="F62">
            <v>52</v>
          </cell>
        </row>
        <row r="63">
          <cell r="G63">
            <v>100</v>
          </cell>
        </row>
        <row r="64">
          <cell r="J64">
            <v>27</v>
          </cell>
        </row>
        <row r="65">
          <cell r="I65">
            <v>-100</v>
          </cell>
        </row>
        <row r="66">
          <cell r="J66">
            <v>-27</v>
          </cell>
        </row>
        <row r="67">
          <cell r="I67">
            <v>246</v>
          </cell>
        </row>
        <row r="68">
          <cell r="F68">
            <v>-183</v>
          </cell>
        </row>
        <row r="69">
          <cell r="I69">
            <v>-23</v>
          </cell>
        </row>
        <row r="70">
          <cell r="I70">
            <v>-40</v>
          </cell>
        </row>
        <row r="71">
          <cell r="I71">
            <v>35</v>
          </cell>
        </row>
        <row r="72">
          <cell r="J72">
            <v>-35</v>
          </cell>
        </row>
        <row r="73">
          <cell r="G73">
            <v>5</v>
          </cell>
        </row>
        <row r="74">
          <cell r="H74">
            <v>-5</v>
          </cell>
        </row>
        <row r="75">
          <cell r="G75">
            <v>25</v>
          </cell>
        </row>
        <row r="76">
          <cell r="H76">
            <v>-25</v>
          </cell>
        </row>
        <row r="77">
          <cell r="K77">
            <v>13</v>
          </cell>
        </row>
        <row r="78">
          <cell r="I78">
            <v>-13</v>
          </cell>
        </row>
        <row r="79">
          <cell r="E79">
            <v>119</v>
          </cell>
        </row>
        <row r="80">
          <cell r="E80">
            <v>-119</v>
          </cell>
        </row>
        <row r="81">
          <cell r="G81">
            <v>17</v>
          </cell>
        </row>
        <row r="82">
          <cell r="H82">
            <v>-17</v>
          </cell>
        </row>
        <row r="83">
          <cell r="E83">
            <v>12</v>
          </cell>
        </row>
        <row r="84">
          <cell r="E84">
            <v>-12</v>
          </cell>
        </row>
        <row r="85">
          <cell r="E85">
            <v>305</v>
          </cell>
        </row>
        <row r="86">
          <cell r="E86">
            <v>-305</v>
          </cell>
        </row>
        <row r="87">
          <cell r="I87">
            <v>65</v>
          </cell>
        </row>
        <row r="88">
          <cell r="J88">
            <v>-65</v>
          </cell>
        </row>
        <row r="89">
          <cell r="I89">
            <v>8</v>
          </cell>
        </row>
        <row r="90">
          <cell r="I90">
            <v>-8</v>
          </cell>
        </row>
        <row r="91">
          <cell r="Q91">
            <v>185</v>
          </cell>
        </row>
        <row r="92">
          <cell r="Q92">
            <v>50</v>
          </cell>
        </row>
        <row r="93">
          <cell r="I93">
            <v>-235</v>
          </cell>
        </row>
        <row r="96">
          <cell r="E96">
            <v>9</v>
          </cell>
          <cell r="F96">
            <v>1</v>
          </cell>
        </row>
        <row r="97">
          <cell r="E97">
            <v>10</v>
          </cell>
          <cell r="F97">
            <v>1</v>
          </cell>
        </row>
        <row r="98">
          <cell r="E98">
            <v>11</v>
          </cell>
          <cell r="F98">
            <v>2</v>
          </cell>
        </row>
        <row r="101">
          <cell r="E101">
            <v>390</v>
          </cell>
          <cell r="F101">
            <v>60</v>
          </cell>
        </row>
        <row r="102">
          <cell r="E102">
            <v>46</v>
          </cell>
          <cell r="F102">
            <v>7</v>
          </cell>
        </row>
        <row r="103">
          <cell r="E103">
            <v>211</v>
          </cell>
          <cell r="F103">
            <v>32</v>
          </cell>
        </row>
        <row r="104">
          <cell r="E104">
            <v>773</v>
          </cell>
          <cell r="F104">
            <v>121</v>
          </cell>
        </row>
        <row r="105">
          <cell r="E105">
            <v>300</v>
          </cell>
          <cell r="F105">
            <v>46</v>
          </cell>
        </row>
        <row r="107">
          <cell r="E107">
            <v>337</v>
          </cell>
          <cell r="F107">
            <v>53</v>
          </cell>
        </row>
        <row r="108">
          <cell r="E108">
            <v>-429</v>
          </cell>
        </row>
        <row r="110">
          <cell r="G110">
            <v>7</v>
          </cell>
        </row>
        <row r="111">
          <cell r="G111">
            <v>-7</v>
          </cell>
        </row>
        <row r="112">
          <cell r="G112">
            <v>14</v>
          </cell>
        </row>
        <row r="113">
          <cell r="G113">
            <v>-14</v>
          </cell>
        </row>
        <row r="114">
          <cell r="E114">
            <v>-46</v>
          </cell>
        </row>
        <row r="115">
          <cell r="E115">
            <v>46</v>
          </cell>
        </row>
        <row r="116">
          <cell r="E116">
            <v>-101</v>
          </cell>
        </row>
        <row r="117">
          <cell r="E117">
            <v>101</v>
          </cell>
        </row>
        <row r="118">
          <cell r="E118">
            <v>-16</v>
          </cell>
        </row>
        <row r="119">
          <cell r="E119">
            <v>16</v>
          </cell>
        </row>
        <row r="120">
          <cell r="E120">
            <v>318</v>
          </cell>
        </row>
        <row r="121">
          <cell r="E121">
            <v>-318</v>
          </cell>
        </row>
        <row r="122">
          <cell r="I122">
            <v>77</v>
          </cell>
        </row>
        <row r="123">
          <cell r="I123">
            <v>-8</v>
          </cell>
        </row>
        <row r="124">
          <cell r="I124">
            <v>-23</v>
          </cell>
        </row>
        <row r="125">
          <cell r="I125">
            <v>-30</v>
          </cell>
        </row>
        <row r="126">
          <cell r="I126">
            <v>-16</v>
          </cell>
        </row>
        <row r="127">
          <cell r="I127">
            <v>4</v>
          </cell>
        </row>
        <row r="128">
          <cell r="K128">
            <v>-4</v>
          </cell>
        </row>
        <row r="129">
          <cell r="F129">
            <v>145</v>
          </cell>
        </row>
        <row r="130">
          <cell r="E130">
            <v>-145</v>
          </cell>
        </row>
        <row r="131">
          <cell r="E131">
            <v>15</v>
          </cell>
        </row>
        <row r="132">
          <cell r="E132">
            <v>-15</v>
          </cell>
        </row>
        <row r="133">
          <cell r="E133">
            <v>498</v>
          </cell>
        </row>
        <row r="134">
          <cell r="F134">
            <v>-211</v>
          </cell>
        </row>
        <row r="135">
          <cell r="J135">
            <v>-287</v>
          </cell>
        </row>
        <row r="136">
          <cell r="G136">
            <v>28</v>
          </cell>
        </row>
        <row r="137">
          <cell r="I137">
            <v>-28</v>
          </cell>
        </row>
        <row r="138">
          <cell r="I138">
            <v>16</v>
          </cell>
        </row>
        <row r="139">
          <cell r="I139">
            <v>-16</v>
          </cell>
        </row>
        <row r="140">
          <cell r="G140">
            <v>19</v>
          </cell>
        </row>
        <row r="141">
          <cell r="I141">
            <v>-19</v>
          </cell>
        </row>
        <row r="142">
          <cell r="H142">
            <v>2</v>
          </cell>
        </row>
        <row r="143">
          <cell r="H143">
            <v>-2</v>
          </cell>
        </row>
        <row r="144">
          <cell r="E144">
            <v>1231</v>
          </cell>
        </row>
        <row r="145">
          <cell r="Q145">
            <v>-109</v>
          </cell>
        </row>
        <row r="146">
          <cell r="F146">
            <v>-451</v>
          </cell>
        </row>
        <row r="147">
          <cell r="I147">
            <v>-211</v>
          </cell>
        </row>
        <row r="148">
          <cell r="I148">
            <v>-107</v>
          </cell>
        </row>
        <row r="149">
          <cell r="J149">
            <v>-271</v>
          </cell>
        </row>
        <row r="150">
          <cell r="E150">
            <v>-82</v>
          </cell>
        </row>
        <row r="151">
          <cell r="AD151">
            <v>1</v>
          </cell>
        </row>
        <row r="152">
          <cell r="K152">
            <v>1</v>
          </cell>
        </row>
        <row r="153">
          <cell r="AB153">
            <v>10</v>
          </cell>
        </row>
        <row r="154">
          <cell r="I154">
            <v>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D2">
            <v>176527</v>
          </cell>
        </row>
      </sheetData>
      <sheetData sheetId="1">
        <row r="6">
          <cell r="H6">
            <v>176527</v>
          </cell>
        </row>
        <row r="30">
          <cell r="H30">
            <v>18035</v>
          </cell>
        </row>
      </sheetData>
      <sheetData sheetId="2">
        <row r="5">
          <cell r="E5">
            <v>1673</v>
          </cell>
        </row>
        <row r="22">
          <cell r="E22">
            <v>7433</v>
          </cell>
        </row>
        <row r="23">
          <cell r="E23">
            <v>2036</v>
          </cell>
        </row>
        <row r="24">
          <cell r="E24">
            <v>1776</v>
          </cell>
        </row>
        <row r="25">
          <cell r="E25">
            <v>10659</v>
          </cell>
        </row>
        <row r="26">
          <cell r="E26">
            <v>5564</v>
          </cell>
        </row>
        <row r="27">
          <cell r="E27">
            <v>3307</v>
          </cell>
        </row>
        <row r="28">
          <cell r="E28">
            <v>3089</v>
          </cell>
        </row>
      </sheetData>
      <sheetData sheetId="3">
        <row r="12">
          <cell r="T12">
            <v>300</v>
          </cell>
        </row>
        <row r="27">
          <cell r="W27">
            <v>2394</v>
          </cell>
        </row>
        <row r="82">
          <cell r="Z82">
            <v>0</v>
          </cell>
        </row>
      </sheetData>
      <sheetData sheetId="4">
        <row r="3">
          <cell r="D3">
            <v>18900000</v>
          </cell>
        </row>
      </sheetData>
      <sheetData sheetId="5">
        <row r="3">
          <cell r="O3">
            <v>10973</v>
          </cell>
        </row>
      </sheetData>
      <sheetData sheetId="6">
        <row r="12">
          <cell r="B12">
            <v>30093</v>
          </cell>
        </row>
      </sheetData>
      <sheetData sheetId="7">
        <row r="4">
          <cell r="D4">
            <v>0.5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D2">
            <v>169392</v>
          </cell>
        </row>
      </sheetData>
      <sheetData sheetId="1">
        <row r="28">
          <cell r="H28">
            <v>18035</v>
          </cell>
        </row>
      </sheetData>
      <sheetData sheetId="2">
        <row r="5">
          <cell r="E5">
            <v>1673</v>
          </cell>
        </row>
      </sheetData>
      <sheetData sheetId="3">
        <row r="27">
          <cell r="H27">
            <v>9664</v>
          </cell>
        </row>
      </sheetData>
      <sheetData sheetId="4">
        <row r="15">
          <cell r="D15">
            <v>0</v>
          </cell>
        </row>
      </sheetData>
      <sheetData sheetId="5">
        <row r="12">
          <cell r="O12">
            <v>105524</v>
          </cell>
        </row>
      </sheetData>
      <sheetData sheetId="6" refreshError="1"/>
      <sheetData sheetId="7">
        <row r="4">
          <cell r="D4">
            <v>0.5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C2">
            <v>160107</v>
          </cell>
        </row>
      </sheetData>
      <sheetData sheetId="1">
        <row r="5">
          <cell r="H5">
            <v>160107</v>
          </cell>
        </row>
      </sheetData>
      <sheetData sheetId="2">
        <row r="5">
          <cell r="D5">
            <v>1673</v>
          </cell>
        </row>
      </sheetData>
      <sheetData sheetId="3">
        <row r="12">
          <cell r="S12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10973</v>
          </cell>
        </row>
        <row r="18">
          <cell r="O18">
            <v>4000</v>
          </cell>
        </row>
      </sheetData>
      <sheetData sheetId="6">
        <row r="3">
          <cell r="O3">
            <v>160107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D4">
            <v>0.5</v>
          </cell>
        </row>
        <row r="5">
          <cell r="D5">
            <v>7</v>
          </cell>
        </row>
        <row r="6">
          <cell r="D6">
            <v>9</v>
          </cell>
        </row>
        <row r="7">
          <cell r="D7">
            <v>6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D5" sqref="D5"/>
    </sheetView>
  </sheetViews>
  <sheetFormatPr defaultColWidth="9.140625" defaultRowHeight="12.75" x14ac:dyDescent="0.2"/>
  <cols>
    <col min="1" max="1" width="37.7109375" style="575" customWidth="1"/>
    <col min="2" max="2" width="13.7109375" style="660" customWidth="1"/>
    <col min="3" max="3" width="11.28515625" style="575" customWidth="1"/>
    <col min="4" max="4" width="12.5703125" style="575" customWidth="1"/>
    <col min="5" max="5" width="8" style="575" customWidth="1"/>
    <col min="6" max="6" width="37.7109375" style="575" customWidth="1"/>
    <col min="7" max="7" width="12.7109375" style="660" customWidth="1"/>
    <col min="8" max="8" width="11.28515625" style="575" customWidth="1"/>
    <col min="9" max="9" width="12" style="575" customWidth="1"/>
    <col min="10" max="10" width="7.85546875" style="575" customWidth="1"/>
    <col min="11" max="16384" width="9.140625" style="575"/>
  </cols>
  <sheetData>
    <row r="1" spans="1:11" ht="42.75" customHeight="1" x14ac:dyDescent="0.2">
      <c r="A1" s="107" t="s">
        <v>19</v>
      </c>
      <c r="B1" s="659" t="s">
        <v>377</v>
      </c>
      <c r="C1" s="108" t="s">
        <v>279</v>
      </c>
      <c r="D1" s="470" t="s">
        <v>378</v>
      </c>
      <c r="E1" s="470" t="s">
        <v>272</v>
      </c>
      <c r="F1" s="471" t="s">
        <v>46</v>
      </c>
      <c r="G1" s="659" t="s">
        <v>377</v>
      </c>
      <c r="H1" s="108" t="s">
        <v>279</v>
      </c>
      <c r="I1" s="470" t="s">
        <v>378</v>
      </c>
      <c r="J1" s="111" t="s">
        <v>272</v>
      </c>
    </row>
    <row r="2" spans="1:11" ht="16.149999999999999" customHeight="1" x14ac:dyDescent="0.2">
      <c r="A2" s="576" t="s">
        <v>350</v>
      </c>
      <c r="B2" s="664">
        <f>+'[3]1.SZ.TÁBL. TÁRSULÁS KON. MÉRLEG'!$D2</f>
        <v>191921</v>
      </c>
      <c r="C2" s="577">
        <f>+'1.1.SZ.TÁBL. BEV - KIAD'!J7</f>
        <v>7152</v>
      </c>
      <c r="D2" s="578">
        <f>+'1.1.SZ.TÁBL. BEV - KIAD'!K7</f>
        <v>199073</v>
      </c>
      <c r="E2" s="579">
        <f>+D2/B2</f>
        <v>1.0372653331318615</v>
      </c>
      <c r="F2" s="580" t="s">
        <v>32</v>
      </c>
      <c r="G2" s="664">
        <f>+'[3]1.SZ.TÁBL. TÁRSULÁS KON. MÉRLEG'!$I2</f>
        <v>118697</v>
      </c>
      <c r="H2" s="577">
        <f>+'1.1.SZ.TÁBL. BEV - KIAD'!J51</f>
        <v>8199</v>
      </c>
      <c r="I2" s="578">
        <f>+'1.1.SZ.TÁBL. BEV - KIAD'!K51</f>
        <v>126896</v>
      </c>
      <c r="J2" s="581">
        <f>+I2/G2</f>
        <v>1.0690750398072404</v>
      </c>
    </row>
    <row r="3" spans="1:11" ht="22.9" customHeight="1" x14ac:dyDescent="0.2">
      <c r="A3" s="582" t="s">
        <v>50</v>
      </c>
      <c r="B3" s="664">
        <f>+'[3]1.SZ.TÁBL. TÁRSULÁS KON. MÉRLEG'!$D3</f>
        <v>12777</v>
      </c>
      <c r="C3" s="584">
        <f>+'1.1.SZ.TÁBL. BEV - KIAD'!J21</f>
        <v>-1281</v>
      </c>
      <c r="D3" s="585">
        <f>+'1.1.SZ.TÁBL. BEV - KIAD'!K21</f>
        <v>11496</v>
      </c>
      <c r="E3" s="579">
        <f t="shared" ref="E3:E5" si="0">+D3/B3</f>
        <v>0.89974172340925096</v>
      </c>
      <c r="F3" s="683" t="s">
        <v>340</v>
      </c>
      <c r="G3" s="664">
        <f>+'[3]1.SZ.TÁBL. TÁRSULÁS KON. MÉRLEG'!$I3</f>
        <v>23635</v>
      </c>
      <c r="H3" s="587">
        <f>+'1.1.SZ.TÁBL. BEV - KIAD'!J52</f>
        <v>402</v>
      </c>
      <c r="I3" s="585">
        <f>+'1.1.SZ.TÁBL. BEV - KIAD'!K52</f>
        <v>24037</v>
      </c>
      <c r="J3" s="581">
        <f t="shared" ref="J3:J7" si="1">+I3/G3</f>
        <v>1.0170086735773218</v>
      </c>
    </row>
    <row r="4" spans="1:11" ht="16.149999999999999" customHeight="1" x14ac:dyDescent="0.2">
      <c r="A4" s="582" t="s">
        <v>338</v>
      </c>
      <c r="B4" s="664"/>
      <c r="C4" s="589"/>
      <c r="D4" s="585"/>
      <c r="E4" s="579"/>
      <c r="F4" s="586" t="s">
        <v>51</v>
      </c>
      <c r="G4" s="664">
        <f>+'[3]1.SZ.TÁBL. TÁRSULÁS KON. MÉRLEG'!$I4</f>
        <v>55765.19</v>
      </c>
      <c r="H4" s="584">
        <f>+'1.1.SZ.TÁBL. BEV - KIAD'!J84</f>
        <v>-907</v>
      </c>
      <c r="I4" s="585">
        <f>+'1.1.SZ.TÁBL. BEV - KIAD'!K84</f>
        <v>54858.19</v>
      </c>
      <c r="J4" s="581">
        <f t="shared" si="1"/>
        <v>0.9837353732678038</v>
      </c>
    </row>
    <row r="5" spans="1:11" ht="16.149999999999999" customHeight="1" x14ac:dyDescent="0.2">
      <c r="A5" s="582" t="s">
        <v>339</v>
      </c>
      <c r="B5" s="664">
        <f>+'[3]1.SZ.TÁBL. TÁRSULÁS KON. MÉRLEG'!$D5</f>
        <v>30093</v>
      </c>
      <c r="C5" s="589">
        <f>+'1.1.SZ.TÁBL. BEV - KIAD'!J28</f>
        <v>-1</v>
      </c>
      <c r="D5" s="585">
        <f>+'1.1.SZ.TÁBL. BEV - KIAD'!K28</f>
        <v>30092</v>
      </c>
      <c r="E5" s="579">
        <f t="shared" si="0"/>
        <v>0.99996676968065668</v>
      </c>
      <c r="F5" s="590" t="s">
        <v>341</v>
      </c>
      <c r="G5" s="664"/>
      <c r="H5" s="589"/>
      <c r="I5" s="585"/>
      <c r="J5" s="581"/>
    </row>
    <row r="6" spans="1:11" ht="16.149999999999999" customHeight="1" x14ac:dyDescent="0.2">
      <c r="A6" s="582"/>
      <c r="B6" s="588"/>
      <c r="C6" s="589"/>
      <c r="D6" s="585"/>
      <c r="E6" s="591"/>
      <c r="F6" s="586" t="s">
        <v>90</v>
      </c>
      <c r="G6" s="664">
        <f>+'[3]1.SZ.TÁBL. TÁRSULÁS KON. MÉRLEG'!$I6</f>
        <v>15321</v>
      </c>
      <c r="H6" s="583">
        <f>+'1.1.SZ.TÁBL. BEV - KIAD'!J85+'1.1.SZ.TÁBL. BEV - KIAD'!J91</f>
        <v>0</v>
      </c>
      <c r="I6" s="583">
        <f>+'1.1.SZ.TÁBL. BEV - KIAD'!K85+'1.1.SZ.TÁBL. BEV - KIAD'!K91</f>
        <v>15321</v>
      </c>
      <c r="J6" s="581">
        <f t="shared" si="1"/>
        <v>1</v>
      </c>
    </row>
    <row r="7" spans="1:11" ht="16.149999999999999" customHeight="1" x14ac:dyDescent="0.2">
      <c r="A7" s="582"/>
      <c r="B7" s="588"/>
      <c r="C7" s="589"/>
      <c r="D7" s="585"/>
      <c r="E7" s="591"/>
      <c r="F7" s="590" t="s">
        <v>240</v>
      </c>
      <c r="G7" s="664">
        <f>+'[3]1.SZ.TÁBL. TÁRSULÁS KON. MÉRLEG'!$I7</f>
        <v>20710</v>
      </c>
      <c r="H7" s="584">
        <f>+'1.1.SZ.TÁBL. BEV - KIAD'!J92</f>
        <v>-1950</v>
      </c>
      <c r="I7" s="585">
        <f>+'1.1.SZ.TÁBL. BEV - KIAD'!K92</f>
        <v>18760</v>
      </c>
      <c r="J7" s="581">
        <f t="shared" si="1"/>
        <v>0.90584258812168039</v>
      </c>
    </row>
    <row r="8" spans="1:11" ht="16.149999999999999" customHeight="1" x14ac:dyDescent="0.2">
      <c r="A8" s="592"/>
      <c r="B8" s="665"/>
      <c r="C8" s="593"/>
      <c r="D8" s="594"/>
      <c r="E8" s="595"/>
      <c r="F8" s="596"/>
      <c r="G8" s="670"/>
      <c r="H8" s="597"/>
      <c r="I8" s="594"/>
      <c r="J8" s="581"/>
    </row>
    <row r="9" spans="1:11" ht="16.149999999999999" customHeight="1" x14ac:dyDescent="0.2">
      <c r="A9" s="112" t="s">
        <v>55</v>
      </c>
      <c r="B9" s="666">
        <f t="shared" ref="B9" si="2">SUM(B2:B8)</f>
        <v>234791</v>
      </c>
      <c r="C9" s="113">
        <f t="shared" ref="C9:D9" si="3">SUM(C2:C8)</f>
        <v>5870</v>
      </c>
      <c r="D9" s="598">
        <f t="shared" si="3"/>
        <v>240661</v>
      </c>
      <c r="E9" s="599">
        <f>+D9/B9</f>
        <v>1.0250009582990831</v>
      </c>
      <c r="F9" s="472" t="s">
        <v>57</v>
      </c>
      <c r="G9" s="666">
        <f>SUM(G2:G8)</f>
        <v>234128.19</v>
      </c>
      <c r="H9" s="113">
        <f>SUM(H2:H8)</f>
        <v>5744</v>
      </c>
      <c r="I9" s="598">
        <f>SUM(I2:I8)</f>
        <v>239872.19</v>
      </c>
      <c r="J9" s="600">
        <f>+I9/G9</f>
        <v>1.0245335685549015</v>
      </c>
    </row>
    <row r="10" spans="1:11" ht="16.149999999999999" customHeight="1" x14ac:dyDescent="0.2">
      <c r="A10" s="115"/>
      <c r="B10" s="667"/>
      <c r="C10" s="116"/>
      <c r="D10" s="601"/>
      <c r="E10" s="602"/>
      <c r="F10" s="473"/>
      <c r="G10" s="667"/>
      <c r="H10" s="116"/>
      <c r="I10" s="601"/>
      <c r="J10" s="603"/>
    </row>
    <row r="11" spans="1:11" ht="16.149999999999999" customHeight="1" x14ac:dyDescent="0.2">
      <c r="A11" s="576" t="s">
        <v>351</v>
      </c>
      <c r="B11" s="664"/>
      <c r="C11" s="577"/>
      <c r="D11" s="578"/>
      <c r="E11" s="579"/>
      <c r="F11" s="580" t="s">
        <v>52</v>
      </c>
      <c r="G11" s="671">
        <f>+'[3]1.SZ.TÁBL. TÁRSULÁS KON. MÉRLEG'!$I$11</f>
        <v>663</v>
      </c>
      <c r="H11" s="604">
        <f>+'1.1.SZ.TÁBL. BEV - KIAD'!J106</f>
        <v>126</v>
      </c>
      <c r="I11" s="578">
        <f>+'1.1.SZ.TÁBL. BEV - KIAD'!K106</f>
        <v>789</v>
      </c>
      <c r="J11" s="581">
        <f t="shared" ref="J11" si="4">+I11/G11</f>
        <v>1.1900452488687783</v>
      </c>
      <c r="K11" s="605"/>
    </row>
    <row r="12" spans="1:11" ht="16.149999999999999" customHeight="1" x14ac:dyDescent="0.2">
      <c r="A12" s="606" t="s">
        <v>352</v>
      </c>
      <c r="B12" s="583"/>
      <c r="C12" s="584"/>
      <c r="D12" s="585"/>
      <c r="E12" s="579"/>
      <c r="F12" s="586" t="s">
        <v>53</v>
      </c>
      <c r="G12" s="672"/>
      <c r="H12" s="607"/>
      <c r="I12" s="585">
        <f>+'1.1.SZ.TÁBL. BEV - KIAD'!K111</f>
        <v>0</v>
      </c>
      <c r="J12" s="608"/>
      <c r="K12" s="605"/>
    </row>
    <row r="13" spans="1:11" ht="16.149999999999999" customHeight="1" x14ac:dyDescent="0.2">
      <c r="A13" s="582" t="s">
        <v>353</v>
      </c>
      <c r="B13" s="583"/>
      <c r="C13" s="584"/>
      <c r="D13" s="585"/>
      <c r="E13" s="591"/>
      <c r="F13" s="586" t="s">
        <v>92</v>
      </c>
      <c r="G13" s="672"/>
      <c r="H13" s="607"/>
      <c r="I13" s="585">
        <f>+'1.1.SZ.TÁBL. BEV - KIAD'!K112</f>
        <v>0</v>
      </c>
      <c r="J13" s="608"/>
      <c r="K13" s="605"/>
    </row>
    <row r="14" spans="1:11" ht="16.149999999999999" customHeight="1" x14ac:dyDescent="0.2">
      <c r="A14" s="582"/>
      <c r="B14" s="588"/>
      <c r="C14" s="589"/>
      <c r="D14" s="585"/>
      <c r="E14" s="591"/>
      <c r="F14" s="586"/>
      <c r="G14" s="672"/>
      <c r="H14" s="607"/>
      <c r="I14" s="585"/>
      <c r="J14" s="608"/>
      <c r="K14" s="605"/>
    </row>
    <row r="15" spans="1:11" ht="16.149999999999999" customHeight="1" x14ac:dyDescent="0.2">
      <c r="A15" s="609"/>
      <c r="B15" s="610"/>
      <c r="C15" s="611"/>
      <c r="D15" s="594"/>
      <c r="E15" s="595"/>
      <c r="F15" s="612"/>
      <c r="G15" s="673"/>
      <c r="H15" s="613"/>
      <c r="I15" s="594"/>
      <c r="J15" s="614"/>
    </row>
    <row r="16" spans="1:11" ht="16.149999999999999" customHeight="1" thickBot="1" x14ac:dyDescent="0.25">
      <c r="A16" s="109" t="s">
        <v>56</v>
      </c>
      <c r="B16" s="668">
        <f t="shared" ref="B16" si="5">SUM(B11:B15)</f>
        <v>0</v>
      </c>
      <c r="C16" s="110">
        <f t="shared" ref="C16:D16" si="6">SUM(C11:C15)</f>
        <v>0</v>
      </c>
      <c r="D16" s="615">
        <f t="shared" si="6"/>
        <v>0</v>
      </c>
      <c r="E16" s="599"/>
      <c r="F16" s="474" t="s">
        <v>58</v>
      </c>
      <c r="G16" s="674">
        <f t="shared" ref="G16" si="7">SUM(G11:G15)</f>
        <v>663</v>
      </c>
      <c r="H16" s="498">
        <f t="shared" ref="H16:I16" si="8">SUM(H11:H15)</f>
        <v>126</v>
      </c>
      <c r="I16" s="615">
        <f t="shared" si="8"/>
        <v>789</v>
      </c>
      <c r="J16" s="616">
        <f t="shared" ref="J16" si="9">+I16/G16</f>
        <v>1.1900452488687783</v>
      </c>
    </row>
    <row r="17" spans="1:11" ht="16.149999999999999" customHeight="1" thickBot="1" x14ac:dyDescent="0.25">
      <c r="A17" s="114" t="s">
        <v>54</v>
      </c>
      <c r="B17" s="669">
        <f t="shared" ref="B17" si="10">B9+B16</f>
        <v>234791</v>
      </c>
      <c r="C17" s="106">
        <f t="shared" ref="C17:D17" si="11">C9+C16</f>
        <v>5870</v>
      </c>
      <c r="D17" s="617">
        <f t="shared" si="11"/>
        <v>240661</v>
      </c>
      <c r="E17" s="618">
        <f>+D17/B17</f>
        <v>1.0250009582990831</v>
      </c>
      <c r="F17" s="475" t="s">
        <v>54</v>
      </c>
      <c r="G17" s="675">
        <f t="shared" ref="G17" si="12">G9+G16</f>
        <v>234791.19</v>
      </c>
      <c r="H17" s="499">
        <f t="shared" ref="H17:I17" si="13">H9+H16</f>
        <v>5870</v>
      </c>
      <c r="I17" s="617">
        <f t="shared" si="13"/>
        <v>240661.19</v>
      </c>
      <c r="J17" s="619">
        <f>+I17/G17</f>
        <v>1.0250009380675655</v>
      </c>
      <c r="K17" s="605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1" orientation="landscape" r:id="rId1"/>
  <headerFooter>
    <oddHeader>&amp;L&amp;"Times New Roman,Félkövér"&amp;13Szent László Völgye TKT&amp;C&amp;"Times New Roman,Félkövér"&amp;16 2020. ÉVI IV.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9"/>
  <sheetViews>
    <sheetView topLeftCell="A76" zoomScaleNormal="100" workbookViewId="0">
      <selection activeCell="G73" sqref="G73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3" width="12.28515625" style="28" customWidth="1"/>
    <col min="4" max="4" width="10.42578125" style="28" customWidth="1"/>
    <col min="5" max="5" width="12.42578125" style="28" customWidth="1"/>
    <col min="6" max="6" width="12.28515625" style="14" customWidth="1"/>
    <col min="7" max="7" width="10.42578125" style="14" customWidth="1"/>
    <col min="8" max="8" width="13.140625" style="14" customWidth="1"/>
    <col min="9" max="9" width="12.85546875" style="14" customWidth="1"/>
    <col min="10" max="10" width="10.42578125" style="14" customWidth="1"/>
    <col min="11" max="11" width="13.7109375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19" customFormat="1" ht="45.75" customHeight="1" x14ac:dyDescent="0.2">
      <c r="A1" s="771" t="s">
        <v>96</v>
      </c>
      <c r="B1" s="773" t="s">
        <v>118</v>
      </c>
      <c r="C1" s="762" t="s">
        <v>48</v>
      </c>
      <c r="D1" s="763"/>
      <c r="E1" s="764"/>
      <c r="F1" s="759" t="s">
        <v>49</v>
      </c>
      <c r="G1" s="760"/>
      <c r="H1" s="761"/>
      <c r="I1" s="759" t="s">
        <v>310</v>
      </c>
      <c r="J1" s="760"/>
      <c r="K1" s="761"/>
      <c r="M1" s="120"/>
    </row>
    <row r="2" spans="1:13" s="121" customFormat="1" ht="40.9" customHeight="1" x14ac:dyDescent="0.15">
      <c r="A2" s="772"/>
      <c r="B2" s="774"/>
      <c r="C2" s="129" t="s">
        <v>377</v>
      </c>
      <c r="D2" s="130" t="s">
        <v>279</v>
      </c>
      <c r="E2" s="125" t="s">
        <v>378</v>
      </c>
      <c r="F2" s="129" t="s">
        <v>377</v>
      </c>
      <c r="G2" s="130" t="s">
        <v>279</v>
      </c>
      <c r="H2" s="125" t="s">
        <v>378</v>
      </c>
      <c r="I2" s="129" t="s">
        <v>377</v>
      </c>
      <c r="J2" s="130" t="s">
        <v>279</v>
      </c>
      <c r="K2" s="125" t="s">
        <v>378</v>
      </c>
      <c r="M2" s="122"/>
    </row>
    <row r="3" spans="1:13" ht="13.5" customHeight="1" x14ac:dyDescent="0.2">
      <c r="A3" s="131" t="s">
        <v>97</v>
      </c>
      <c r="B3" s="153" t="s">
        <v>59</v>
      </c>
      <c r="C3" s="49"/>
      <c r="D3" s="61"/>
      <c r="E3" s="104"/>
      <c r="F3" s="49"/>
      <c r="G3" s="61"/>
      <c r="H3" s="104"/>
      <c r="I3" s="49">
        <f>+C3+F3</f>
        <v>0</v>
      </c>
      <c r="J3" s="61">
        <f>+D3+G3</f>
        <v>0</v>
      </c>
      <c r="K3" s="104">
        <f>+E3+H3</f>
        <v>0</v>
      </c>
    </row>
    <row r="4" spans="1:13" ht="13.5" customHeight="1" x14ac:dyDescent="0.2">
      <c r="A4" s="132" t="s">
        <v>98</v>
      </c>
      <c r="B4" s="154" t="s">
        <v>60</v>
      </c>
      <c r="C4" s="51"/>
      <c r="D4" s="57"/>
      <c r="E4" s="104"/>
      <c r="F4" s="51">
        <f t="shared" ref="F4:K4" si="0">+SUM(F5:F6)</f>
        <v>191921</v>
      </c>
      <c r="G4" s="57">
        <f t="shared" si="0"/>
        <v>7152</v>
      </c>
      <c r="H4" s="25">
        <f>+SUM(H5:H6)</f>
        <v>199073</v>
      </c>
      <c r="I4" s="49">
        <f t="shared" si="0"/>
        <v>191921</v>
      </c>
      <c r="J4" s="57">
        <f>+SUM(J5:J6)</f>
        <v>7152</v>
      </c>
      <c r="K4" s="25">
        <f t="shared" si="0"/>
        <v>199073</v>
      </c>
    </row>
    <row r="5" spans="1:13" s="245" customFormat="1" ht="13.5" customHeight="1" x14ac:dyDescent="0.2">
      <c r="A5" s="134"/>
      <c r="B5" s="135"/>
      <c r="C5" s="324"/>
      <c r="D5" s="325"/>
      <c r="E5" s="104"/>
      <c r="F5" s="324"/>
      <c r="G5" s="325"/>
      <c r="H5" s="326"/>
      <c r="I5" s="327">
        <f t="shared" ref="I5:K6" si="1">+C5+F5</f>
        <v>0</v>
      </c>
      <c r="J5" s="325">
        <f t="shared" si="1"/>
        <v>0</v>
      </c>
      <c r="K5" s="326">
        <f t="shared" si="1"/>
        <v>0</v>
      </c>
      <c r="M5" s="328"/>
    </row>
    <row r="6" spans="1:13" s="238" customFormat="1" ht="13.5" customHeight="1" x14ac:dyDescent="0.2">
      <c r="A6" s="143"/>
      <c r="B6" s="155" t="s">
        <v>61</v>
      </c>
      <c r="C6" s="329"/>
      <c r="D6" s="330"/>
      <c r="E6" s="331"/>
      <c r="F6" s="329">
        <f>+'[3]1.1.SZ.TÁBL. BEV - KIAD'!$H$6</f>
        <v>191921</v>
      </c>
      <c r="G6" s="330">
        <f>+'2.SZ.TÁBL. BEVÉTELEK'!D87</f>
        <v>7152</v>
      </c>
      <c r="H6" s="331">
        <f>SUM(F6:G6)</f>
        <v>199073</v>
      </c>
      <c r="I6" s="327">
        <f t="shared" si="1"/>
        <v>191921</v>
      </c>
      <c r="J6" s="330">
        <f t="shared" si="1"/>
        <v>7152</v>
      </c>
      <c r="K6" s="331">
        <f t="shared" si="1"/>
        <v>199073</v>
      </c>
      <c r="L6" s="332"/>
      <c r="M6" s="332"/>
    </row>
    <row r="7" spans="1:13" s="3" customFormat="1" ht="13.5" customHeight="1" x14ac:dyDescent="0.2">
      <c r="A7" s="123" t="s">
        <v>99</v>
      </c>
      <c r="B7" s="118" t="s">
        <v>62</v>
      </c>
      <c r="C7" s="348">
        <f t="shared" ref="C7:K7" si="2">+C3+C4</f>
        <v>0</v>
      </c>
      <c r="D7" s="349">
        <f t="shared" si="2"/>
        <v>0</v>
      </c>
      <c r="E7" s="350">
        <f t="shared" si="2"/>
        <v>0</v>
      </c>
      <c r="F7" s="351">
        <f t="shared" si="2"/>
        <v>191921</v>
      </c>
      <c r="G7" s="352">
        <f t="shared" si="2"/>
        <v>7152</v>
      </c>
      <c r="H7" s="353">
        <f t="shared" si="2"/>
        <v>199073</v>
      </c>
      <c r="I7" s="348">
        <f t="shared" si="2"/>
        <v>191921</v>
      </c>
      <c r="J7" s="349">
        <f t="shared" si="2"/>
        <v>7152</v>
      </c>
      <c r="K7" s="350">
        <f t="shared" si="2"/>
        <v>199073</v>
      </c>
      <c r="M7" s="4"/>
    </row>
    <row r="8" spans="1:13" ht="13.5" customHeight="1" x14ac:dyDescent="0.2">
      <c r="A8" s="144" t="s">
        <v>100</v>
      </c>
      <c r="B8" s="156" t="s">
        <v>95</v>
      </c>
      <c r="C8" s="49"/>
      <c r="D8" s="61"/>
      <c r="E8" s="104"/>
      <c r="F8" s="6"/>
      <c r="G8" s="59"/>
      <c r="H8" s="60"/>
      <c r="I8" s="49">
        <f>+C8+F8</f>
        <v>0</v>
      </c>
      <c r="J8" s="61">
        <f>+D8+G8</f>
        <v>0</v>
      </c>
      <c r="K8" s="104">
        <f>+E8+H8</f>
        <v>0</v>
      </c>
    </row>
    <row r="9" spans="1:13" ht="23.45" customHeight="1" x14ac:dyDescent="0.2">
      <c r="A9" s="132" t="s">
        <v>101</v>
      </c>
      <c r="B9" s="154" t="s">
        <v>63</v>
      </c>
      <c r="C9" s="51"/>
      <c r="D9" s="57"/>
      <c r="E9" s="25"/>
      <c r="F9" s="7"/>
      <c r="G9" s="117"/>
      <c r="H9" s="5"/>
      <c r="I9" s="49">
        <f>+SUM(I10)</f>
        <v>0</v>
      </c>
      <c r="J9" s="57">
        <f>+SUM(J10)</f>
        <v>0</v>
      </c>
      <c r="K9" s="25">
        <f>+SUM(K10)</f>
        <v>0</v>
      </c>
    </row>
    <row r="10" spans="1:13" s="245" customFormat="1" ht="13.5" customHeight="1" x14ac:dyDescent="0.2">
      <c r="A10" s="143"/>
      <c r="B10" s="155" t="s">
        <v>61</v>
      </c>
      <c r="C10" s="329"/>
      <c r="D10" s="330"/>
      <c r="E10" s="331"/>
      <c r="F10" s="333"/>
      <c r="G10" s="334"/>
      <c r="H10" s="335"/>
      <c r="I10" s="327">
        <f>+C10+F10</f>
        <v>0</v>
      </c>
      <c r="J10" s="330">
        <f>+D10+G10</f>
        <v>0</v>
      </c>
      <c r="K10" s="331">
        <f>+E10+H10</f>
        <v>0</v>
      </c>
      <c r="M10" s="328"/>
    </row>
    <row r="11" spans="1:13" s="3" customFormat="1" ht="13.5" customHeight="1" x14ac:dyDescent="0.2">
      <c r="A11" s="123" t="s">
        <v>102</v>
      </c>
      <c r="B11" s="118" t="s">
        <v>64</v>
      </c>
      <c r="C11" s="348">
        <v>0</v>
      </c>
      <c r="D11" s="349">
        <v>0</v>
      </c>
      <c r="E11" s="350">
        <v>0</v>
      </c>
      <c r="F11" s="351">
        <f t="shared" ref="F11:K11" si="3">+F8+F9</f>
        <v>0</v>
      </c>
      <c r="G11" s="352">
        <f t="shared" si="3"/>
        <v>0</v>
      </c>
      <c r="H11" s="353">
        <f t="shared" si="3"/>
        <v>0</v>
      </c>
      <c r="I11" s="348">
        <f t="shared" si="3"/>
        <v>0</v>
      </c>
      <c r="J11" s="349">
        <f t="shared" si="3"/>
        <v>0</v>
      </c>
      <c r="K11" s="350">
        <f t="shared" si="3"/>
        <v>0</v>
      </c>
      <c r="M11" s="4"/>
    </row>
    <row r="12" spans="1:13" ht="13.5" customHeight="1" x14ac:dyDescent="0.2">
      <c r="A12" s="144" t="s">
        <v>103</v>
      </c>
      <c r="B12" s="156" t="s">
        <v>65</v>
      </c>
      <c r="C12" s="49"/>
      <c r="D12" s="61"/>
      <c r="E12" s="104"/>
      <c r="F12" s="6"/>
      <c r="G12" s="61"/>
      <c r="H12" s="104">
        <f>SUM(F12:G12)</f>
        <v>0</v>
      </c>
      <c r="I12" s="49">
        <f t="shared" ref="I12:I20" si="4">+C12+F12</f>
        <v>0</v>
      </c>
      <c r="J12" s="61">
        <f t="shared" ref="J12:J20" si="5">+D12+G12</f>
        <v>0</v>
      </c>
      <c r="K12" s="104">
        <f t="shared" ref="K12:K20" si="6">+E12+H12</f>
        <v>0</v>
      </c>
    </row>
    <row r="13" spans="1:13" ht="13.5" customHeight="1" x14ac:dyDescent="0.2">
      <c r="A13" s="132" t="s">
        <v>104</v>
      </c>
      <c r="B13" s="154" t="s">
        <v>66</v>
      </c>
      <c r="C13" s="51">
        <f>+'[3]1.1.SZ.TÁBL. BEV - KIAD'!$E$13</f>
        <v>300</v>
      </c>
      <c r="D13" s="57"/>
      <c r="E13" s="25">
        <f>+'3.SZ.TÁBL. SEGÍTŐ SZOLGÁLAT'!AF12</f>
        <v>300</v>
      </c>
      <c r="F13" s="7">
        <f>+'[3]1.1.SZ.TÁBL. BEV - KIAD'!$H$13</f>
        <v>297</v>
      </c>
      <c r="G13" s="117">
        <f>+'2.SZ.TÁBL. BEVÉTELEK'!D98</f>
        <v>27</v>
      </c>
      <c r="H13" s="5">
        <f>SUM(F13:G13)</f>
        <v>324</v>
      </c>
      <c r="I13" s="51">
        <f t="shared" si="4"/>
        <v>597</v>
      </c>
      <c r="J13" s="57">
        <f t="shared" si="5"/>
        <v>27</v>
      </c>
      <c r="K13" s="25">
        <f t="shared" si="6"/>
        <v>624</v>
      </c>
    </row>
    <row r="14" spans="1:13" ht="13.5" customHeight="1" x14ac:dyDescent="0.2">
      <c r="A14" s="132" t="s">
        <v>105</v>
      </c>
      <c r="B14" s="154" t="s">
        <v>67</v>
      </c>
      <c r="C14" s="51"/>
      <c r="D14" s="57"/>
      <c r="E14" s="25"/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">
      <c r="A15" s="132" t="s">
        <v>106</v>
      </c>
      <c r="B15" s="154" t="s">
        <v>68</v>
      </c>
      <c r="C15" s="51"/>
      <c r="D15" s="57"/>
      <c r="E15" s="25"/>
      <c r="F15" s="7"/>
      <c r="G15" s="117"/>
      <c r="H15" s="5"/>
      <c r="I15" s="51">
        <f t="shared" si="4"/>
        <v>0</v>
      </c>
      <c r="J15" s="117">
        <f t="shared" si="5"/>
        <v>0</v>
      </c>
      <c r="K15" s="5">
        <f t="shared" si="6"/>
        <v>0</v>
      </c>
    </row>
    <row r="16" spans="1:13" ht="13.5" customHeight="1" x14ac:dyDescent="0.2">
      <c r="A16" s="132" t="s">
        <v>107</v>
      </c>
      <c r="B16" s="154" t="s">
        <v>69</v>
      </c>
      <c r="C16" s="51">
        <f>+'[3]1.1.SZ.TÁBL. BEV - KIAD'!$E$16</f>
        <v>12100</v>
      </c>
      <c r="D16" s="57">
        <f>+'3.SZ.TÁBL. SEGÍTŐ SZOLGÁLAT'!AE15</f>
        <v>-1315</v>
      </c>
      <c r="E16" s="25">
        <f>+'3.SZ.TÁBL. SEGÍTŐ SZOLGÁLAT'!AF15</f>
        <v>10785</v>
      </c>
      <c r="F16" s="7"/>
      <c r="G16" s="117"/>
      <c r="H16" s="5"/>
      <c r="I16" s="51">
        <f t="shared" si="4"/>
        <v>12100</v>
      </c>
      <c r="J16" s="117">
        <f t="shared" si="5"/>
        <v>-1315</v>
      </c>
      <c r="K16" s="5">
        <f t="shared" si="6"/>
        <v>10785</v>
      </c>
    </row>
    <row r="17" spans="1:13" ht="13.5" customHeight="1" x14ac:dyDescent="0.2">
      <c r="A17" s="132" t="s">
        <v>108</v>
      </c>
      <c r="B17" s="154" t="s">
        <v>70</v>
      </c>
      <c r="C17" s="51"/>
      <c r="D17" s="57"/>
      <c r="E17" s="25"/>
      <c r="F17" s="7">
        <f>+'[3]1.1.SZ.TÁBL. BEV - KIAD'!$H$17</f>
        <v>80</v>
      </c>
      <c r="G17" s="117">
        <f>+'2.SZ.TÁBL. BEVÉTELEK'!D102</f>
        <v>7</v>
      </c>
      <c r="H17" s="5">
        <f>SUM(F17:G17)</f>
        <v>87</v>
      </c>
      <c r="I17" s="51">
        <f t="shared" si="4"/>
        <v>80</v>
      </c>
      <c r="J17" s="117">
        <f t="shared" si="5"/>
        <v>7</v>
      </c>
      <c r="K17" s="5">
        <f t="shared" si="6"/>
        <v>87</v>
      </c>
    </row>
    <row r="18" spans="1:13" ht="13.5" customHeight="1" x14ac:dyDescent="0.2">
      <c r="A18" s="132" t="s">
        <v>109</v>
      </c>
      <c r="B18" s="154" t="s">
        <v>71</v>
      </c>
      <c r="C18" s="51"/>
      <c r="D18" s="57"/>
      <c r="E18" s="25"/>
      <c r="F18" s="7"/>
      <c r="G18" s="117"/>
      <c r="H18" s="5"/>
      <c r="I18" s="51">
        <f t="shared" si="4"/>
        <v>0</v>
      </c>
      <c r="J18" s="117">
        <f t="shared" si="5"/>
        <v>0</v>
      </c>
      <c r="K18" s="5">
        <f t="shared" si="6"/>
        <v>0</v>
      </c>
    </row>
    <row r="19" spans="1:13" ht="13.5" customHeight="1" x14ac:dyDescent="0.2">
      <c r="A19" s="132" t="s">
        <v>110</v>
      </c>
      <c r="B19" s="154" t="s">
        <v>332</v>
      </c>
      <c r="C19" s="51"/>
      <c r="D19" s="57"/>
      <c r="E19" s="25"/>
      <c r="F19" s="7"/>
      <c r="G19" s="117"/>
      <c r="H19" s="5">
        <f>SUM(F19:G19)</f>
        <v>0</v>
      </c>
      <c r="I19" s="51">
        <f t="shared" si="4"/>
        <v>0</v>
      </c>
      <c r="J19" s="117">
        <f t="shared" si="5"/>
        <v>0</v>
      </c>
      <c r="K19" s="5">
        <f t="shared" si="6"/>
        <v>0</v>
      </c>
    </row>
    <row r="20" spans="1:13" ht="13.5" customHeight="1" x14ac:dyDescent="0.2">
      <c r="A20" s="146" t="s">
        <v>342</v>
      </c>
      <c r="B20" s="157" t="s">
        <v>72</v>
      </c>
      <c r="C20" s="52"/>
      <c r="D20" s="58"/>
      <c r="E20" s="26"/>
      <c r="F20" s="145"/>
      <c r="G20" s="160"/>
      <c r="H20" s="147"/>
      <c r="I20" s="52">
        <f t="shared" si="4"/>
        <v>0</v>
      </c>
      <c r="J20" s="160">
        <f t="shared" si="5"/>
        <v>0</v>
      </c>
      <c r="K20" s="147">
        <f t="shared" si="6"/>
        <v>0</v>
      </c>
    </row>
    <row r="21" spans="1:13" s="3" customFormat="1" ht="13.5" customHeight="1" x14ac:dyDescent="0.2">
      <c r="A21" s="123" t="s">
        <v>111</v>
      </c>
      <c r="B21" s="118" t="s">
        <v>73</v>
      </c>
      <c r="C21" s="246">
        <f t="shared" ref="C21:K21" si="7">SUM(C12:C20)</f>
        <v>12400</v>
      </c>
      <c r="D21" s="349">
        <f t="shared" si="7"/>
        <v>-1315</v>
      </c>
      <c r="E21" s="350">
        <f t="shared" si="7"/>
        <v>11085</v>
      </c>
      <c r="F21" s="246">
        <f t="shared" si="7"/>
        <v>377</v>
      </c>
      <c r="G21" s="352">
        <f t="shared" si="7"/>
        <v>34</v>
      </c>
      <c r="H21" s="353">
        <f t="shared" si="7"/>
        <v>411</v>
      </c>
      <c r="I21" s="348">
        <f t="shared" si="7"/>
        <v>12777</v>
      </c>
      <c r="J21" s="352">
        <f>SUM(J12:J20)</f>
        <v>-1281</v>
      </c>
      <c r="K21" s="353">
        <f t="shared" si="7"/>
        <v>11496</v>
      </c>
      <c r="M21" s="4"/>
    </row>
    <row r="22" spans="1:13" s="3" customFormat="1" ht="13.5" customHeight="1" x14ac:dyDescent="0.2">
      <c r="A22" s="123" t="s">
        <v>112</v>
      </c>
      <c r="B22" s="118" t="s">
        <v>74</v>
      </c>
      <c r="C22" s="246"/>
      <c r="D22" s="349"/>
      <c r="E22" s="350"/>
      <c r="F22" s="351"/>
      <c r="G22" s="352"/>
      <c r="H22" s="353"/>
      <c r="I22" s="348">
        <f t="shared" ref="I22:K23" si="8">+C22+F22</f>
        <v>0</v>
      </c>
      <c r="J22" s="352">
        <f t="shared" si="8"/>
        <v>0</v>
      </c>
      <c r="K22" s="353">
        <f t="shared" si="8"/>
        <v>0</v>
      </c>
      <c r="M22" s="4"/>
    </row>
    <row r="23" spans="1:13" ht="13.5" customHeight="1" x14ac:dyDescent="0.2">
      <c r="A23" s="148" t="s">
        <v>333</v>
      </c>
      <c r="B23" s="158" t="s">
        <v>75</v>
      </c>
      <c r="C23" s="211"/>
      <c r="D23" s="103"/>
      <c r="E23" s="149"/>
      <c r="F23" s="8"/>
      <c r="G23" s="161"/>
      <c r="H23" s="105"/>
      <c r="I23" s="50">
        <f t="shared" si="8"/>
        <v>0</v>
      </c>
      <c r="J23" s="161">
        <f t="shared" si="8"/>
        <v>0</v>
      </c>
      <c r="K23" s="105">
        <f t="shared" si="8"/>
        <v>0</v>
      </c>
    </row>
    <row r="24" spans="1:13" s="3" customFormat="1" ht="13.5" customHeight="1" x14ac:dyDescent="0.2">
      <c r="A24" s="123" t="s">
        <v>113</v>
      </c>
      <c r="B24" s="118" t="s">
        <v>334</v>
      </c>
      <c r="C24" s="246">
        <f t="shared" ref="C24:K24" si="9">+C23</f>
        <v>0</v>
      </c>
      <c r="D24" s="349">
        <f t="shared" si="9"/>
        <v>0</v>
      </c>
      <c r="E24" s="350">
        <f t="shared" si="9"/>
        <v>0</v>
      </c>
      <c r="F24" s="246">
        <f t="shared" si="9"/>
        <v>0</v>
      </c>
      <c r="G24" s="352">
        <f t="shared" si="9"/>
        <v>0</v>
      </c>
      <c r="H24" s="350">
        <f t="shared" si="9"/>
        <v>0</v>
      </c>
      <c r="I24" s="348">
        <f t="shared" si="9"/>
        <v>0</v>
      </c>
      <c r="J24" s="349">
        <f t="shared" si="9"/>
        <v>0</v>
      </c>
      <c r="K24" s="350">
        <f t="shared" si="9"/>
        <v>0</v>
      </c>
      <c r="M24" s="4"/>
    </row>
    <row r="25" spans="1:13" ht="13.5" customHeight="1" x14ac:dyDescent="0.2">
      <c r="A25" s="148" t="s">
        <v>335</v>
      </c>
      <c r="B25" s="158" t="s">
        <v>76</v>
      </c>
      <c r="C25" s="211"/>
      <c r="D25" s="103"/>
      <c r="E25" s="149"/>
      <c r="F25" s="8"/>
      <c r="G25" s="161"/>
      <c r="H25" s="105">
        <f>SUM(F25:G25)</f>
        <v>0</v>
      </c>
      <c r="I25" s="50">
        <f>+C25+F25</f>
        <v>0</v>
      </c>
      <c r="J25" s="161">
        <f>+D25+G25</f>
        <v>0</v>
      </c>
      <c r="K25" s="105">
        <f>+E25+H25</f>
        <v>0</v>
      </c>
    </row>
    <row r="26" spans="1:13" s="3" customFormat="1" ht="13.5" customHeight="1" x14ac:dyDescent="0.2">
      <c r="A26" s="123" t="s">
        <v>114</v>
      </c>
      <c r="B26" s="118" t="s">
        <v>336</v>
      </c>
      <c r="C26" s="246">
        <f t="shared" ref="C26:K26" si="10">+C25</f>
        <v>0</v>
      </c>
      <c r="D26" s="349">
        <f t="shared" si="10"/>
        <v>0</v>
      </c>
      <c r="E26" s="350">
        <f t="shared" si="10"/>
        <v>0</v>
      </c>
      <c r="F26" s="246">
        <f t="shared" si="10"/>
        <v>0</v>
      </c>
      <c r="G26" s="352">
        <f t="shared" si="10"/>
        <v>0</v>
      </c>
      <c r="H26" s="353">
        <f t="shared" si="10"/>
        <v>0</v>
      </c>
      <c r="I26" s="348">
        <f t="shared" si="10"/>
        <v>0</v>
      </c>
      <c r="J26" s="352">
        <f t="shared" si="10"/>
        <v>0</v>
      </c>
      <c r="K26" s="353">
        <f t="shared" si="10"/>
        <v>0</v>
      </c>
      <c r="M26" s="4"/>
    </row>
    <row r="27" spans="1:13" s="3" customFormat="1" ht="13.5" customHeight="1" x14ac:dyDescent="0.2">
      <c r="A27" s="123" t="s">
        <v>115</v>
      </c>
      <c r="B27" s="118" t="s">
        <v>77</v>
      </c>
      <c r="C27" s="246">
        <f>+'[3]1.1.SZ.TÁBL. BEV - KIAD'!$E$27</f>
        <v>12400</v>
      </c>
      <c r="D27" s="349">
        <f t="shared" ref="D27:K27" si="11">+D7+D11+D21+D22+D24+D26</f>
        <v>-1315</v>
      </c>
      <c r="E27" s="350">
        <f t="shared" si="11"/>
        <v>11085</v>
      </c>
      <c r="F27" s="246">
        <f>+F7+F11+F21+F22+F24+F26</f>
        <v>192298</v>
      </c>
      <c r="G27" s="352">
        <f t="shared" si="11"/>
        <v>7186</v>
      </c>
      <c r="H27" s="353">
        <f t="shared" si="11"/>
        <v>199484</v>
      </c>
      <c r="I27" s="348">
        <f t="shared" si="11"/>
        <v>204698</v>
      </c>
      <c r="J27" s="352">
        <f t="shared" si="11"/>
        <v>5871</v>
      </c>
      <c r="K27" s="353">
        <f t="shared" si="11"/>
        <v>210569</v>
      </c>
      <c r="M27" s="4"/>
    </row>
    <row r="28" spans="1:13" s="3" customFormat="1" ht="13.5" customHeight="1" x14ac:dyDescent="0.2">
      <c r="A28" s="124" t="s">
        <v>116</v>
      </c>
      <c r="B28" s="118" t="s">
        <v>78</v>
      </c>
      <c r="C28" s="246">
        <f>+'[3]1.1.SZ.TÁBL. BEV - KIAD'!$E$28</f>
        <v>12058</v>
      </c>
      <c r="D28" s="349">
        <f>+'3.SZ.TÁBL. SEGÍTŐ SZOLGÁLAT'!AE27</f>
        <v>1</v>
      </c>
      <c r="E28" s="350">
        <f>+'3.SZ.TÁBL. SEGÍTŐ SZOLGÁLAT'!AF27</f>
        <v>12059</v>
      </c>
      <c r="F28" s="351">
        <f>+'[3]1.1.SZ.TÁBL. BEV - KIAD'!$H$28</f>
        <v>18035</v>
      </c>
      <c r="G28" s="352">
        <f>+[4]Társulás!$AD$16</f>
        <v>-2</v>
      </c>
      <c r="H28" s="353">
        <f>SUM(F28:G28)</f>
        <v>18033</v>
      </c>
      <c r="I28" s="348">
        <f>+C28+F28</f>
        <v>30093</v>
      </c>
      <c r="J28" s="352">
        <f>+D28+G28</f>
        <v>-1</v>
      </c>
      <c r="K28" s="353">
        <f>+E28+H28</f>
        <v>30092</v>
      </c>
      <c r="M28" s="4"/>
    </row>
    <row r="29" spans="1:13" s="3" customFormat="1" ht="13.5" customHeight="1" x14ac:dyDescent="0.2">
      <c r="A29" s="376" t="s">
        <v>229</v>
      </c>
      <c r="B29" s="377" t="s">
        <v>230</v>
      </c>
      <c r="C29" s="378">
        <f>+'[3]1.1.SZ.TÁBL. BEV - KIAD'!$E$29</f>
        <v>144210</v>
      </c>
      <c r="D29" s="379">
        <f>+'3.SZ.TÁBL. SEGÍTŐ SZOLGÁLAT'!AE28</f>
        <v>9112</v>
      </c>
      <c r="E29" s="380">
        <f>+'3.SZ.TÁBL. SEGÍTŐ SZOLGÁLAT'!AF28</f>
        <v>153322</v>
      </c>
      <c r="F29" s="382"/>
      <c r="G29" s="383"/>
      <c r="H29" s="384"/>
      <c r="I29" s="381"/>
      <c r="J29" s="383"/>
      <c r="K29" s="384"/>
      <c r="M29" s="4"/>
    </row>
    <row r="30" spans="1:13" s="3" customFormat="1" ht="13.5" customHeight="1" thickBot="1" x14ac:dyDescent="0.25">
      <c r="A30" s="126" t="s">
        <v>117</v>
      </c>
      <c r="B30" s="162" t="s">
        <v>79</v>
      </c>
      <c r="C30" s="303">
        <f>+'[3]1.1.SZ.TÁBL. BEV - KIAD'!$E$30</f>
        <v>156268</v>
      </c>
      <c r="D30" s="304">
        <f t="shared" ref="D30:H30" si="12">SUM(D28:D29)</f>
        <v>9113</v>
      </c>
      <c r="E30" s="305">
        <f t="shared" si="12"/>
        <v>165381</v>
      </c>
      <c r="F30" s="303">
        <f>+'[5]1.1.SZ.TÁBL. BEV - KIAD'!$H$30</f>
        <v>18035</v>
      </c>
      <c r="G30" s="306">
        <f t="shared" si="12"/>
        <v>-2</v>
      </c>
      <c r="H30" s="307">
        <f t="shared" si="12"/>
        <v>18033</v>
      </c>
      <c r="I30" s="303">
        <f>+I28+I29</f>
        <v>30093</v>
      </c>
      <c r="J30" s="306">
        <f>+J28+J29</f>
        <v>-1</v>
      </c>
      <c r="K30" s="307">
        <f>+K28+K29</f>
        <v>30092</v>
      </c>
      <c r="M30" s="4"/>
    </row>
    <row r="31" spans="1:13" s="3" customFormat="1" ht="13.5" customHeight="1" thickBot="1" x14ac:dyDescent="0.25">
      <c r="A31" s="767" t="s">
        <v>0</v>
      </c>
      <c r="B31" s="768"/>
      <c r="C31" s="308">
        <f t="shared" ref="C31:K31" si="13">+C27+C30</f>
        <v>168668</v>
      </c>
      <c r="D31" s="309">
        <f t="shared" si="13"/>
        <v>7798</v>
      </c>
      <c r="E31" s="310">
        <f t="shared" si="13"/>
        <v>176466</v>
      </c>
      <c r="F31" s="308">
        <f t="shared" si="13"/>
        <v>210333</v>
      </c>
      <c r="G31" s="172">
        <f t="shared" si="13"/>
        <v>7184</v>
      </c>
      <c r="H31" s="173">
        <f t="shared" si="13"/>
        <v>217517</v>
      </c>
      <c r="I31" s="308">
        <f t="shared" si="13"/>
        <v>234791</v>
      </c>
      <c r="J31" s="172">
        <f t="shared" si="13"/>
        <v>5870</v>
      </c>
      <c r="K31" s="173">
        <f t="shared" si="13"/>
        <v>240661</v>
      </c>
      <c r="M31" s="4"/>
    </row>
    <row r="32" spans="1:13" ht="13.5" customHeight="1" x14ac:dyDescent="0.2">
      <c r="A32" s="174" t="s">
        <v>135</v>
      </c>
      <c r="B32" s="150" t="s">
        <v>136</v>
      </c>
      <c r="C32" s="193">
        <f>+'[3]1.1.SZ.TÁBL. BEV - KIAD'!$E32</f>
        <v>101062</v>
      </c>
      <c r="D32" s="61">
        <f>+'3.SZ.TÁBL. SEGÍTŐ SZOLGÁLAT'!AE41</f>
        <v>4451</v>
      </c>
      <c r="E32" s="104">
        <f>+'3.SZ.TÁBL. SEGÍTŐ SZOLGÁLAT'!AF41</f>
        <v>105513</v>
      </c>
      <c r="F32" s="6"/>
      <c r="G32" s="59"/>
      <c r="H32" s="60"/>
      <c r="I32" s="49">
        <f t="shared" ref="I32:I45" si="14">+C32+F32</f>
        <v>101062</v>
      </c>
      <c r="J32" s="59">
        <f t="shared" ref="J32:J45" si="15">+D32+G32</f>
        <v>4451</v>
      </c>
      <c r="K32" s="60">
        <f t="shared" ref="K32:K45" si="16">+E32+H32</f>
        <v>105513</v>
      </c>
    </row>
    <row r="33" spans="1:13" ht="13.5" customHeight="1" x14ac:dyDescent="0.2">
      <c r="A33" s="175" t="s">
        <v>137</v>
      </c>
      <c r="B33" s="136" t="s">
        <v>138</v>
      </c>
      <c r="C33" s="193"/>
      <c r="D33" s="57">
        <f>+'3.SZ.TÁBL. SEGÍTŐ SZOLGÁLAT'!AE42</f>
        <v>3100</v>
      </c>
      <c r="E33" s="25">
        <f>+'3.SZ.TÁBL. SEGÍTŐ SZOLGÁLAT'!AF42</f>
        <v>3100</v>
      </c>
      <c r="F33" s="7"/>
      <c r="G33" s="117"/>
      <c r="H33" s="5"/>
      <c r="I33" s="51">
        <f t="shared" si="14"/>
        <v>0</v>
      </c>
      <c r="J33" s="117">
        <f t="shared" si="15"/>
        <v>3100</v>
      </c>
      <c r="K33" s="5">
        <f t="shared" si="16"/>
        <v>3100</v>
      </c>
    </row>
    <row r="34" spans="1:13" ht="13.5" customHeight="1" x14ac:dyDescent="0.2">
      <c r="A34" s="175" t="s">
        <v>139</v>
      </c>
      <c r="B34" s="136" t="s">
        <v>140</v>
      </c>
      <c r="C34" s="193"/>
      <c r="D34" s="57"/>
      <c r="E34" s="25">
        <f>+'3.SZ.TÁBL. SEGÍTŐ SZOLGÁLAT'!AF43</f>
        <v>0</v>
      </c>
      <c r="F34" s="7"/>
      <c r="G34" s="117"/>
      <c r="H34" s="5"/>
      <c r="I34" s="51">
        <f t="shared" si="14"/>
        <v>0</v>
      </c>
      <c r="J34" s="117">
        <f t="shared" si="15"/>
        <v>0</v>
      </c>
      <c r="K34" s="5">
        <f t="shared" si="16"/>
        <v>0</v>
      </c>
    </row>
    <row r="35" spans="1:13" ht="13.5" customHeight="1" x14ac:dyDescent="0.2">
      <c r="A35" s="175" t="s">
        <v>141</v>
      </c>
      <c r="B35" s="136" t="s">
        <v>142</v>
      </c>
      <c r="C35" s="193">
        <f>+'[3]1.1.SZ.TÁBL. BEV - KIAD'!$E35</f>
        <v>1484</v>
      </c>
      <c r="D35" s="57">
        <f>+'3.SZ.TÁBL. SEGÍTŐ SZOLGÁLAT'!AE44</f>
        <v>21</v>
      </c>
      <c r="E35" s="25">
        <f>+'3.SZ.TÁBL. SEGÍTŐ SZOLGÁLAT'!AF44</f>
        <v>1505</v>
      </c>
      <c r="F35" s="7"/>
      <c r="G35" s="117"/>
      <c r="H35" s="5"/>
      <c r="I35" s="51">
        <f t="shared" si="14"/>
        <v>1484</v>
      </c>
      <c r="J35" s="117">
        <f t="shared" si="15"/>
        <v>21</v>
      </c>
      <c r="K35" s="5">
        <f t="shared" si="16"/>
        <v>1505</v>
      </c>
    </row>
    <row r="36" spans="1:13" ht="13.5" customHeight="1" x14ac:dyDescent="0.2">
      <c r="A36" s="175" t="s">
        <v>143</v>
      </c>
      <c r="B36" s="136" t="s">
        <v>144</v>
      </c>
      <c r="C36" s="193"/>
      <c r="D36" s="57"/>
      <c r="E36" s="25"/>
      <c r="F36" s="7"/>
      <c r="G36" s="57"/>
      <c r="H36" s="25"/>
      <c r="I36" s="51">
        <f t="shared" si="14"/>
        <v>0</v>
      </c>
      <c r="J36" s="117">
        <f t="shared" si="15"/>
        <v>0</v>
      </c>
      <c r="K36" s="5">
        <f t="shared" si="16"/>
        <v>0</v>
      </c>
    </row>
    <row r="37" spans="1:13" ht="13.5" customHeight="1" x14ac:dyDescent="0.2">
      <c r="A37" s="175" t="s">
        <v>145</v>
      </c>
      <c r="B37" s="136" t="s">
        <v>1</v>
      </c>
      <c r="C37" s="193">
        <f>+'[3]1.1.SZ.TÁBL. BEV - KIAD'!$E37</f>
        <v>903</v>
      </c>
      <c r="D37" s="57"/>
      <c r="E37" s="25">
        <f>+'3.SZ.TÁBL. SEGÍTŐ SZOLGÁLAT'!AF46</f>
        <v>903</v>
      </c>
      <c r="F37" s="7"/>
      <c r="G37" s="117"/>
      <c r="H37" s="5"/>
      <c r="I37" s="51">
        <f t="shared" si="14"/>
        <v>903</v>
      </c>
      <c r="J37" s="117">
        <f t="shared" si="15"/>
        <v>0</v>
      </c>
      <c r="K37" s="5">
        <f t="shared" si="16"/>
        <v>903</v>
      </c>
    </row>
    <row r="38" spans="1:13" ht="13.5" customHeight="1" x14ac:dyDescent="0.2">
      <c r="A38" s="175" t="s">
        <v>146</v>
      </c>
      <c r="B38" s="136" t="s">
        <v>147</v>
      </c>
      <c r="C38" s="193">
        <f>+'[3]1.1.SZ.TÁBL. BEV - KIAD'!$E38</f>
        <v>5080</v>
      </c>
      <c r="D38" s="57">
        <f>+'3.SZ.TÁBL. SEGÍTŐ SZOLGÁLAT'!AE47</f>
        <v>0</v>
      </c>
      <c r="E38" s="25">
        <f>+'3.SZ.TÁBL. SEGÍTŐ SZOLGÁLAT'!AF47</f>
        <v>5080</v>
      </c>
      <c r="F38" s="7"/>
      <c r="G38" s="117"/>
      <c r="H38" s="5"/>
      <c r="I38" s="51">
        <f t="shared" si="14"/>
        <v>5080</v>
      </c>
      <c r="J38" s="117">
        <f t="shared" si="15"/>
        <v>0</v>
      </c>
      <c r="K38" s="5">
        <f t="shared" si="16"/>
        <v>5080</v>
      </c>
    </row>
    <row r="39" spans="1:13" ht="13.5" customHeight="1" x14ac:dyDescent="0.2">
      <c r="A39" s="175" t="s">
        <v>148</v>
      </c>
      <c r="B39" s="136" t="s">
        <v>149</v>
      </c>
      <c r="C39" s="193"/>
      <c r="D39" s="57"/>
      <c r="E39" s="25"/>
      <c r="F39" s="7"/>
      <c r="G39" s="117"/>
      <c r="H39" s="5"/>
      <c r="I39" s="51">
        <f t="shared" si="14"/>
        <v>0</v>
      </c>
      <c r="J39" s="117">
        <f t="shared" si="15"/>
        <v>0</v>
      </c>
      <c r="K39" s="5">
        <f t="shared" si="16"/>
        <v>0</v>
      </c>
    </row>
    <row r="40" spans="1:13" ht="13.5" customHeight="1" x14ac:dyDescent="0.2">
      <c r="A40" s="175" t="s">
        <v>150</v>
      </c>
      <c r="B40" s="136" t="s">
        <v>2</v>
      </c>
      <c r="C40" s="193">
        <f>+'[3]1.1.SZ.TÁBL. BEV - KIAD'!$E40</f>
        <v>1015</v>
      </c>
      <c r="D40" s="57">
        <f>+'3.SZ.TÁBL. SEGÍTŐ SZOLGÁLAT'!AE49</f>
        <v>30</v>
      </c>
      <c r="E40" s="25">
        <f>+'3.SZ.TÁBL. SEGÍTŐ SZOLGÁLAT'!AF49</f>
        <v>1045</v>
      </c>
      <c r="F40" s="7"/>
      <c r="G40" s="57"/>
      <c r="H40" s="25"/>
      <c r="I40" s="51">
        <f t="shared" si="14"/>
        <v>1015</v>
      </c>
      <c r="J40" s="57">
        <f t="shared" si="15"/>
        <v>30</v>
      </c>
      <c r="K40" s="25">
        <f t="shared" si="16"/>
        <v>1045</v>
      </c>
    </row>
    <row r="41" spans="1:13" ht="13.5" customHeight="1" x14ac:dyDescent="0.2">
      <c r="A41" s="175" t="s">
        <v>151</v>
      </c>
      <c r="B41" s="136" t="s">
        <v>152</v>
      </c>
      <c r="C41" s="193"/>
      <c r="D41" s="57"/>
      <c r="E41" s="25"/>
      <c r="F41" s="7"/>
      <c r="G41" s="57"/>
      <c r="H41" s="25"/>
      <c r="I41" s="51">
        <f t="shared" si="14"/>
        <v>0</v>
      </c>
      <c r="J41" s="117">
        <f t="shared" si="15"/>
        <v>0</v>
      </c>
      <c r="K41" s="5">
        <f t="shared" si="16"/>
        <v>0</v>
      </c>
    </row>
    <row r="42" spans="1:13" ht="13.5" customHeight="1" x14ac:dyDescent="0.2">
      <c r="A42" s="175" t="s">
        <v>153</v>
      </c>
      <c r="B42" s="136" t="s">
        <v>154</v>
      </c>
      <c r="C42" s="193"/>
      <c r="D42" s="57"/>
      <c r="E42" s="25"/>
      <c r="F42" s="7"/>
      <c r="G42" s="117"/>
      <c r="H42" s="5"/>
      <c r="I42" s="51">
        <f t="shared" si="14"/>
        <v>0</v>
      </c>
      <c r="J42" s="117">
        <f t="shared" si="15"/>
        <v>0</v>
      </c>
      <c r="K42" s="5">
        <f t="shared" si="16"/>
        <v>0</v>
      </c>
    </row>
    <row r="43" spans="1:13" ht="13.5" customHeight="1" x14ac:dyDescent="0.2">
      <c r="A43" s="175" t="s">
        <v>155</v>
      </c>
      <c r="B43" s="136" t="s">
        <v>156</v>
      </c>
      <c r="C43" s="193"/>
      <c r="D43" s="57"/>
      <c r="E43" s="25"/>
      <c r="F43" s="7"/>
      <c r="G43" s="117"/>
      <c r="H43" s="5"/>
      <c r="I43" s="51">
        <f t="shared" si="14"/>
        <v>0</v>
      </c>
      <c r="J43" s="117">
        <f t="shared" si="15"/>
        <v>0</v>
      </c>
      <c r="K43" s="5">
        <f t="shared" si="16"/>
        <v>0</v>
      </c>
    </row>
    <row r="44" spans="1:13" ht="13.5" customHeight="1" x14ac:dyDescent="0.2">
      <c r="A44" s="175" t="s">
        <v>157</v>
      </c>
      <c r="B44" s="136" t="s">
        <v>158</v>
      </c>
      <c r="C44" s="193">
        <f>+'[3]1.1.SZ.TÁBL. BEV - KIAD'!$E44</f>
        <v>1337</v>
      </c>
      <c r="D44" s="57">
        <f>+'3.SZ.TÁBL. SEGÍTŐ SZOLGÁLAT'!AE53</f>
        <v>267</v>
      </c>
      <c r="E44" s="25">
        <f>+'3.SZ.TÁBL. SEGÍTŐ SZOLGÁLAT'!AF53</f>
        <v>1604</v>
      </c>
      <c r="F44" s="7"/>
      <c r="G44" s="117"/>
      <c r="H44" s="5"/>
      <c r="I44" s="51">
        <f t="shared" si="14"/>
        <v>1337</v>
      </c>
      <c r="J44" s="117">
        <f t="shared" si="15"/>
        <v>267</v>
      </c>
      <c r="K44" s="5">
        <f t="shared" si="16"/>
        <v>1604</v>
      </c>
    </row>
    <row r="45" spans="1:13" ht="13.5" customHeight="1" x14ac:dyDescent="0.2">
      <c r="A45" s="176" t="s">
        <v>157</v>
      </c>
      <c r="B45" s="151" t="s">
        <v>159</v>
      </c>
      <c r="C45" s="204"/>
      <c r="D45" s="58"/>
      <c r="E45" s="26"/>
      <c r="F45" s="14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">
      <c r="A46" s="177" t="s">
        <v>119</v>
      </c>
      <c r="B46" s="152" t="s">
        <v>80</v>
      </c>
      <c r="C46" s="246">
        <f t="shared" ref="C46:E46" si="17">+SUM(C32:C44)</f>
        <v>110881</v>
      </c>
      <c r="D46" s="349">
        <f>+SUM(D32:D44)</f>
        <v>7869</v>
      </c>
      <c r="E46" s="350">
        <f t="shared" si="17"/>
        <v>118750</v>
      </c>
      <c r="F46" s="351"/>
      <c r="G46" s="352"/>
      <c r="H46" s="353"/>
      <c r="I46" s="348">
        <f>SUM(I32:I45)</f>
        <v>110881</v>
      </c>
      <c r="J46" s="352">
        <f>SUM(J32:J45)</f>
        <v>7869</v>
      </c>
      <c r="K46" s="353">
        <f>SUM(K32:K45)</f>
        <v>118750</v>
      </c>
      <c r="M46" s="4"/>
    </row>
    <row r="47" spans="1:13" ht="13.5" customHeight="1" x14ac:dyDescent="0.2">
      <c r="A47" s="174" t="s">
        <v>160</v>
      </c>
      <c r="B47" s="150" t="s">
        <v>161</v>
      </c>
      <c r="C47" s="193"/>
      <c r="D47" s="61"/>
      <c r="E47" s="104"/>
      <c r="F47" s="6"/>
      <c r="G47" s="61"/>
      <c r="H47" s="104"/>
      <c r="I47" s="49">
        <f t="shared" ref="I47:K49" si="18">+C47+F47</f>
        <v>0</v>
      </c>
      <c r="J47" s="61">
        <f t="shared" si="18"/>
        <v>0</v>
      </c>
      <c r="K47" s="104">
        <f t="shared" si="18"/>
        <v>0</v>
      </c>
    </row>
    <row r="48" spans="1:13" ht="26.45" customHeight="1" x14ac:dyDescent="0.2">
      <c r="A48" s="175" t="s">
        <v>162</v>
      </c>
      <c r="B48" s="136" t="s">
        <v>163</v>
      </c>
      <c r="C48" s="188">
        <f>+'[3]1.1.SZ.TÁBL. BEV - KIAD'!$E$48</f>
        <v>7666</v>
      </c>
      <c r="D48" s="736">
        <f>+'3.SZ.TÁBL. SEGÍTŐ SZOLGÁLAT'!AE57</f>
        <v>318</v>
      </c>
      <c r="E48" s="737">
        <f>+'3.SZ.TÁBL. SEGÍTŐ SZOLGÁLAT'!AF57</f>
        <v>7984</v>
      </c>
      <c r="F48" s="7"/>
      <c r="G48" s="117"/>
      <c r="H48" s="5"/>
      <c r="I48" s="51">
        <f t="shared" si="18"/>
        <v>7666</v>
      </c>
      <c r="J48" s="117">
        <f t="shared" si="18"/>
        <v>318</v>
      </c>
      <c r="K48" s="5">
        <f t="shared" si="18"/>
        <v>7984</v>
      </c>
    </row>
    <row r="49" spans="1:23" ht="13.5" customHeight="1" x14ac:dyDescent="0.2">
      <c r="A49" s="176" t="s">
        <v>164</v>
      </c>
      <c r="B49" s="151" t="s">
        <v>165</v>
      </c>
      <c r="C49" s="204">
        <f>+'[3]1.1.SZ.TÁBL. BEV - KIAD'!$E$49</f>
        <v>150</v>
      </c>
      <c r="D49" s="58">
        <f>+'3.SZ.TÁBL. SEGÍTŐ SZOLGÁLAT'!AE58</f>
        <v>12</v>
      </c>
      <c r="E49" s="26">
        <f>+'3.SZ.TÁBL. SEGÍTŐ SZOLGÁLAT'!AF58</f>
        <v>162</v>
      </c>
      <c r="F49" s="145"/>
      <c r="G49" s="163"/>
      <c r="H49" s="164"/>
      <c r="I49" s="52">
        <f t="shared" si="18"/>
        <v>150</v>
      </c>
      <c r="J49" s="160">
        <f t="shared" si="18"/>
        <v>12</v>
      </c>
      <c r="K49" s="147">
        <f t="shared" si="18"/>
        <v>162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">
      <c r="A50" s="177" t="s">
        <v>120</v>
      </c>
      <c r="B50" s="152" t="s">
        <v>81</v>
      </c>
      <c r="C50" s="246">
        <f t="shared" ref="C50:E50" si="19">SUM(C47:C49)</f>
        <v>7816</v>
      </c>
      <c r="D50" s="349">
        <f t="shared" si="19"/>
        <v>330</v>
      </c>
      <c r="E50" s="350">
        <f t="shared" si="19"/>
        <v>8146</v>
      </c>
      <c r="F50" s="246">
        <f t="shared" ref="F50:G50" si="20">SUM(F47:F49)</f>
        <v>0</v>
      </c>
      <c r="G50" s="354">
        <f t="shared" si="20"/>
        <v>0</v>
      </c>
      <c r="H50" s="355">
        <f t="shared" ref="H50" si="21">SUM(H47:H49)</f>
        <v>0</v>
      </c>
      <c r="I50" s="348">
        <f>SUM(I47:I49)</f>
        <v>7816</v>
      </c>
      <c r="J50" s="352">
        <f>SUM(J47:J49)</f>
        <v>330</v>
      </c>
      <c r="K50" s="353">
        <f>SUM(K47:K49)</f>
        <v>8146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">
      <c r="A51" s="177" t="s">
        <v>121</v>
      </c>
      <c r="B51" s="152" t="s">
        <v>82</v>
      </c>
      <c r="C51" s="246">
        <f t="shared" ref="C51:K51" si="22">+C46+C50</f>
        <v>118697</v>
      </c>
      <c r="D51" s="349">
        <f t="shared" si="22"/>
        <v>8199</v>
      </c>
      <c r="E51" s="350">
        <f t="shared" si="22"/>
        <v>126896</v>
      </c>
      <c r="F51" s="246">
        <f t="shared" si="22"/>
        <v>0</v>
      </c>
      <c r="G51" s="352">
        <f t="shared" si="22"/>
        <v>0</v>
      </c>
      <c r="H51" s="353">
        <f t="shared" si="22"/>
        <v>0</v>
      </c>
      <c r="I51" s="348">
        <f t="shared" si="22"/>
        <v>118697</v>
      </c>
      <c r="J51" s="352">
        <f t="shared" si="22"/>
        <v>8199</v>
      </c>
      <c r="K51" s="353">
        <f t="shared" si="22"/>
        <v>126896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77" t="s">
        <v>122</v>
      </c>
      <c r="B52" s="152" t="s">
        <v>83</v>
      </c>
      <c r="C52" s="246">
        <f t="shared" ref="C52:K52" si="23">+SUM(C53:C57)</f>
        <v>23635</v>
      </c>
      <c r="D52" s="349">
        <f t="shared" si="23"/>
        <v>402</v>
      </c>
      <c r="E52" s="350">
        <f t="shared" si="23"/>
        <v>24037</v>
      </c>
      <c r="F52" s="246">
        <f t="shared" si="23"/>
        <v>0</v>
      </c>
      <c r="G52" s="352">
        <f t="shared" si="23"/>
        <v>0</v>
      </c>
      <c r="H52" s="353">
        <f t="shared" si="23"/>
        <v>0</v>
      </c>
      <c r="I52" s="348">
        <f t="shared" si="23"/>
        <v>23635</v>
      </c>
      <c r="J52" s="352">
        <f t="shared" si="23"/>
        <v>402</v>
      </c>
      <c r="K52" s="353">
        <f t="shared" si="23"/>
        <v>24037</v>
      </c>
      <c r="M52" s="4"/>
    </row>
    <row r="53" spans="1:23" s="245" customFormat="1" ht="13.5" customHeight="1" x14ac:dyDescent="0.2">
      <c r="A53" s="178" t="s">
        <v>122</v>
      </c>
      <c r="B53" s="165" t="s">
        <v>223</v>
      </c>
      <c r="C53" s="254">
        <f>+'[3]1.1.SZ.TÁBL. BEV - KIAD'!$E53</f>
        <v>20008</v>
      </c>
      <c r="D53" s="336">
        <f>+'3.SZ.TÁBL. SEGÍTŐ SZOLGÁLAT'!AE62</f>
        <v>402</v>
      </c>
      <c r="E53" s="337">
        <f>+'3.SZ.TÁBL. SEGÍTŐ SZOLGÁLAT'!AF62</f>
        <v>20410</v>
      </c>
      <c r="F53" s="338"/>
      <c r="G53" s="339"/>
      <c r="H53" s="340"/>
      <c r="I53" s="327">
        <f t="shared" ref="I53:K60" si="24">+C53+F53</f>
        <v>20008</v>
      </c>
      <c r="J53" s="339">
        <f t="shared" si="24"/>
        <v>402</v>
      </c>
      <c r="K53" s="340">
        <f t="shared" si="24"/>
        <v>20410</v>
      </c>
      <c r="M53" s="328"/>
    </row>
    <row r="54" spans="1:23" s="245" customFormat="1" ht="13.5" customHeight="1" x14ac:dyDescent="0.2">
      <c r="A54" s="179" t="s">
        <v>122</v>
      </c>
      <c r="B54" s="138" t="s">
        <v>224</v>
      </c>
      <c r="C54" s="254">
        <f>+'[3]1.1.SZ.TÁBL. BEV - KIAD'!$E54</f>
        <v>2898</v>
      </c>
      <c r="D54" s="325"/>
      <c r="E54" s="326">
        <f>+'3.SZ.TÁBL. SEGÍTŐ SZOLGÁLAT'!AF63</f>
        <v>2898</v>
      </c>
      <c r="F54" s="341"/>
      <c r="G54" s="342"/>
      <c r="H54" s="343"/>
      <c r="I54" s="324">
        <f t="shared" si="24"/>
        <v>2898</v>
      </c>
      <c r="J54" s="342">
        <f t="shared" si="24"/>
        <v>0</v>
      </c>
      <c r="K54" s="343">
        <f t="shared" si="24"/>
        <v>2898</v>
      </c>
      <c r="M54" s="328"/>
    </row>
    <row r="55" spans="1:23" s="245" customFormat="1" ht="13.5" customHeight="1" x14ac:dyDescent="0.2">
      <c r="A55" s="179" t="s">
        <v>122</v>
      </c>
      <c r="B55" s="138" t="s">
        <v>225</v>
      </c>
      <c r="C55" s="254">
        <f>+'[3]1.1.SZ.TÁBL. BEV - KIAD'!$E55</f>
        <v>352</v>
      </c>
      <c r="D55" s="325"/>
      <c r="E55" s="326">
        <f>+'3.SZ.TÁBL. SEGÍTŐ SZOLGÁLAT'!AF64</f>
        <v>352</v>
      </c>
      <c r="F55" s="341"/>
      <c r="G55" s="342"/>
      <c r="H55" s="343"/>
      <c r="I55" s="324">
        <f t="shared" si="24"/>
        <v>352</v>
      </c>
      <c r="J55" s="342">
        <f t="shared" si="24"/>
        <v>0</v>
      </c>
      <c r="K55" s="343">
        <f t="shared" si="24"/>
        <v>352</v>
      </c>
      <c r="M55" s="328"/>
    </row>
    <row r="56" spans="1:23" s="245" customFormat="1" ht="13.5" customHeight="1" x14ac:dyDescent="0.2">
      <c r="A56" s="179" t="s">
        <v>122</v>
      </c>
      <c r="B56" s="138" t="s">
        <v>289</v>
      </c>
      <c r="C56" s="254"/>
      <c r="D56" s="325"/>
      <c r="E56" s="326"/>
      <c r="F56" s="341"/>
      <c r="G56" s="342"/>
      <c r="H56" s="343"/>
      <c r="I56" s="324">
        <f t="shared" si="24"/>
        <v>0</v>
      </c>
      <c r="J56" s="342">
        <f t="shared" si="24"/>
        <v>0</v>
      </c>
      <c r="K56" s="343">
        <f t="shared" si="24"/>
        <v>0</v>
      </c>
      <c r="M56" s="328"/>
    </row>
    <row r="57" spans="1:23" s="245" customFormat="1" ht="13.5" customHeight="1" x14ac:dyDescent="0.2">
      <c r="A57" s="179" t="s">
        <v>122</v>
      </c>
      <c r="B57" s="138" t="s">
        <v>226</v>
      </c>
      <c r="C57" s="254">
        <f>+'[3]1.1.SZ.TÁBL. BEV - KIAD'!$E57</f>
        <v>377</v>
      </c>
      <c r="D57" s="325"/>
      <c r="E57" s="326">
        <f>+'3.SZ.TÁBL. SEGÍTŐ SZOLGÁLAT'!AF66</f>
        <v>377</v>
      </c>
      <c r="F57" s="341"/>
      <c r="G57" s="342"/>
      <c r="H57" s="343"/>
      <c r="I57" s="324">
        <f t="shared" si="24"/>
        <v>377</v>
      </c>
      <c r="J57" s="342">
        <f t="shared" si="24"/>
        <v>0</v>
      </c>
      <c r="K57" s="343">
        <f t="shared" si="24"/>
        <v>377</v>
      </c>
      <c r="M57" s="328"/>
    </row>
    <row r="58" spans="1:23" ht="13.5" customHeight="1" x14ac:dyDescent="0.2">
      <c r="A58" s="175" t="s">
        <v>166</v>
      </c>
      <c r="B58" s="136" t="s">
        <v>167</v>
      </c>
      <c r="C58" s="193">
        <f>+'[3]1.1.SZ.TÁBL. BEV - KIAD'!$E$58</f>
        <v>632</v>
      </c>
      <c r="D58" s="57">
        <f>+'3.SZ.TÁBL. SEGÍTŐ SZOLGÁLAT'!AE67</f>
        <v>36</v>
      </c>
      <c r="E58" s="25">
        <f>+'3.SZ.TÁBL. SEGÍTŐ SZOLGÁLAT'!AF67</f>
        <v>668</v>
      </c>
      <c r="F58" s="7">
        <f>+'[3]1.1.SZ.TÁBL. BEV - KIAD'!$H$58</f>
        <v>68</v>
      </c>
      <c r="G58" s="117">
        <f>+[4]Társulás!$G$20</f>
        <v>1</v>
      </c>
      <c r="H58" s="5">
        <f>SUM(F58:G58)</f>
        <v>69</v>
      </c>
      <c r="I58" s="51">
        <f t="shared" si="24"/>
        <v>700</v>
      </c>
      <c r="J58" s="117">
        <f t="shared" si="24"/>
        <v>37</v>
      </c>
      <c r="K58" s="5">
        <f t="shared" si="24"/>
        <v>737</v>
      </c>
    </row>
    <row r="59" spans="1:23" ht="13.5" customHeight="1" x14ac:dyDescent="0.2">
      <c r="A59" s="175" t="s">
        <v>168</v>
      </c>
      <c r="B59" s="136" t="s">
        <v>169</v>
      </c>
      <c r="C59" s="188">
        <f>+'[3]1.1.SZ.TÁBL. BEV - KIAD'!$E$59</f>
        <v>4786</v>
      </c>
      <c r="D59" s="57">
        <f>+'3.SZ.TÁBL. SEGÍTŐ SZOLGÁLAT'!AE68</f>
        <v>218</v>
      </c>
      <c r="E59" s="25">
        <f>+'3.SZ.TÁBL. SEGÍTŐ SZOLGÁLAT'!AF68</f>
        <v>5004</v>
      </c>
      <c r="F59" s="7">
        <f>+'[3]1.1.SZ.TÁBL. BEV - KIAD'!$H$59</f>
        <v>2283</v>
      </c>
      <c r="G59" s="117"/>
      <c r="H59" s="5">
        <f>SUM(F59:G59)</f>
        <v>2283</v>
      </c>
      <c r="I59" s="51">
        <f t="shared" si="24"/>
        <v>7069</v>
      </c>
      <c r="J59" s="117">
        <f t="shared" si="24"/>
        <v>218</v>
      </c>
      <c r="K59" s="5">
        <f t="shared" si="24"/>
        <v>7287</v>
      </c>
    </row>
    <row r="60" spans="1:23" ht="13.5" customHeight="1" x14ac:dyDescent="0.2">
      <c r="A60" s="176" t="s">
        <v>170</v>
      </c>
      <c r="B60" s="151" t="s">
        <v>171</v>
      </c>
      <c r="C60" s="204"/>
      <c r="D60" s="58"/>
      <c r="E60" s="26"/>
      <c r="F60" s="145"/>
      <c r="G60" s="160"/>
      <c r="H60" s="147"/>
      <c r="I60" s="52">
        <f t="shared" si="24"/>
        <v>0</v>
      </c>
      <c r="J60" s="160">
        <f t="shared" si="24"/>
        <v>0</v>
      </c>
      <c r="K60" s="147">
        <f t="shared" si="24"/>
        <v>0</v>
      </c>
    </row>
    <row r="61" spans="1:23" s="3" customFormat="1" ht="13.5" customHeight="1" x14ac:dyDescent="0.2">
      <c r="A61" s="177" t="s">
        <v>123</v>
      </c>
      <c r="B61" s="152" t="s">
        <v>84</v>
      </c>
      <c r="C61" s="246">
        <f t="shared" ref="C61:H61" si="25">SUM(C58:C60)</f>
        <v>5418</v>
      </c>
      <c r="D61" s="354">
        <f t="shared" si="25"/>
        <v>254</v>
      </c>
      <c r="E61" s="355">
        <f t="shared" si="25"/>
        <v>5672</v>
      </c>
      <c r="F61" s="246">
        <f t="shared" si="25"/>
        <v>2351</v>
      </c>
      <c r="G61" s="352">
        <f t="shared" si="25"/>
        <v>1</v>
      </c>
      <c r="H61" s="353">
        <f t="shared" si="25"/>
        <v>2352</v>
      </c>
      <c r="I61" s="348">
        <f>+SUM(I58:I60)</f>
        <v>7769</v>
      </c>
      <c r="J61" s="352">
        <f>+SUM(J58:J60)</f>
        <v>255</v>
      </c>
      <c r="K61" s="353">
        <f>+SUM(K58:K60)</f>
        <v>8024</v>
      </c>
      <c r="M61" s="4"/>
    </row>
    <row r="62" spans="1:23" ht="13.5" customHeight="1" x14ac:dyDescent="0.2">
      <c r="A62" s="174" t="s">
        <v>172</v>
      </c>
      <c r="B62" s="150" t="s">
        <v>173</v>
      </c>
      <c r="C62" s="193">
        <f>+'[3]1.1.SZ.TÁBL. BEV - KIAD'!$E$62</f>
        <v>880</v>
      </c>
      <c r="D62" s="166">
        <f>+'3.SZ.TÁBL. SEGÍTŐ SZOLGÁLAT'!AE71</f>
        <v>-24</v>
      </c>
      <c r="E62" s="167">
        <f>+'3.SZ.TÁBL. SEGÍTŐ SZOLGÁLAT'!AF71</f>
        <v>856</v>
      </c>
      <c r="F62" s="6"/>
      <c r="G62" s="59"/>
      <c r="H62" s="60"/>
      <c r="I62" s="49">
        <f t="shared" ref="I62:K63" si="26">+C62+F62</f>
        <v>880</v>
      </c>
      <c r="J62" s="59">
        <f t="shared" si="26"/>
        <v>-24</v>
      </c>
      <c r="K62" s="60">
        <f t="shared" si="26"/>
        <v>856</v>
      </c>
    </row>
    <row r="63" spans="1:23" ht="13.5" customHeight="1" x14ac:dyDescent="0.2">
      <c r="A63" s="176" t="s">
        <v>174</v>
      </c>
      <c r="B63" s="151" t="s">
        <v>175</v>
      </c>
      <c r="C63" s="204">
        <f>+'[3]1.1.SZ.TÁBL. BEV - KIAD'!$E$63</f>
        <v>398</v>
      </c>
      <c r="D63" s="163">
        <f>+'3.SZ.TÁBL. SEGÍTŐ SZOLGÁLAT'!AE72</f>
        <v>-83</v>
      </c>
      <c r="E63" s="164">
        <f>+'3.SZ.TÁBL. SEGÍTŐ SZOLGÁLAT'!AF72</f>
        <v>315</v>
      </c>
      <c r="F63" s="145"/>
      <c r="G63" s="160"/>
      <c r="H63" s="147"/>
      <c r="I63" s="52">
        <f t="shared" si="26"/>
        <v>398</v>
      </c>
      <c r="J63" s="160">
        <f t="shared" si="26"/>
        <v>-83</v>
      </c>
      <c r="K63" s="147">
        <f t="shared" si="26"/>
        <v>315</v>
      </c>
    </row>
    <row r="64" spans="1:23" s="3" customFormat="1" ht="13.5" customHeight="1" x14ac:dyDescent="0.2">
      <c r="A64" s="177" t="s">
        <v>124</v>
      </c>
      <c r="B64" s="152" t="s">
        <v>85</v>
      </c>
      <c r="C64" s="246">
        <f t="shared" ref="C64:H64" si="27">SUM(C62:C63)</f>
        <v>1278</v>
      </c>
      <c r="D64" s="354">
        <f t="shared" si="27"/>
        <v>-107</v>
      </c>
      <c r="E64" s="355">
        <f t="shared" si="27"/>
        <v>1171</v>
      </c>
      <c r="F64" s="246">
        <f t="shared" si="27"/>
        <v>0</v>
      </c>
      <c r="G64" s="352">
        <f t="shared" si="27"/>
        <v>0</v>
      </c>
      <c r="H64" s="353">
        <f t="shared" si="27"/>
        <v>0</v>
      </c>
      <c r="I64" s="348">
        <f>+SUM(I62:I63)</f>
        <v>1278</v>
      </c>
      <c r="J64" s="352">
        <f>+SUM(J62:J63)</f>
        <v>-107</v>
      </c>
      <c r="K64" s="353">
        <f>+SUM(K62:K63)</f>
        <v>1171</v>
      </c>
      <c r="M64" s="4"/>
    </row>
    <row r="65" spans="1:13" ht="13.5" customHeight="1" x14ac:dyDescent="0.2">
      <c r="A65" s="174" t="s">
        <v>176</v>
      </c>
      <c r="B65" s="150" t="s">
        <v>177</v>
      </c>
      <c r="C65" s="193">
        <f>+'[3]1.1.SZ.TÁBL. BEV - KIAD'!$E65</f>
        <v>2138</v>
      </c>
      <c r="D65" s="166">
        <f>+'3.SZ.TÁBL. SEGÍTŐ SZOLGÁLAT'!AE74</f>
        <v>-258</v>
      </c>
      <c r="E65" s="167">
        <f>+'3.SZ.TÁBL. SEGÍTŐ SZOLGÁLAT'!AF74</f>
        <v>1880</v>
      </c>
      <c r="F65" s="6"/>
      <c r="G65" s="59"/>
      <c r="H65" s="60"/>
      <c r="I65" s="49">
        <f t="shared" ref="I65:I73" si="28">+C65+F65</f>
        <v>2138</v>
      </c>
      <c r="J65" s="59">
        <f t="shared" ref="J65:J73" si="29">+D65+G65</f>
        <v>-258</v>
      </c>
      <c r="K65" s="60">
        <f t="shared" ref="K65:K73" si="30">+E65+H65</f>
        <v>1880</v>
      </c>
    </row>
    <row r="66" spans="1:13" ht="13.5" customHeight="1" x14ac:dyDescent="0.2">
      <c r="A66" s="175" t="s">
        <v>178</v>
      </c>
      <c r="B66" s="136" t="s">
        <v>3</v>
      </c>
      <c r="C66" s="193">
        <f>+'[3]1.1.SZ.TÁBL. BEV - KIAD'!$E66</f>
        <v>2295</v>
      </c>
      <c r="D66" s="137">
        <f>+'3.SZ.TÁBL. SEGÍTŐ SZOLGÁLAT'!AE75</f>
        <v>0</v>
      </c>
      <c r="E66" s="159">
        <f>+'3.SZ.TÁBL. SEGÍTŐ SZOLGÁLAT'!AF75</f>
        <v>2295</v>
      </c>
      <c r="F66" s="7">
        <f>+'[3]1.1.SZ.TÁBL. BEV - KIAD'!$H$66</f>
        <v>130</v>
      </c>
      <c r="G66" s="117">
        <f>+[4]Társulás!$I$18</f>
        <v>5</v>
      </c>
      <c r="H66" s="5">
        <f>SUM(F66:G66)</f>
        <v>135</v>
      </c>
      <c r="I66" s="51">
        <f t="shared" si="28"/>
        <v>2425</v>
      </c>
      <c r="J66" s="117">
        <f t="shared" si="29"/>
        <v>5</v>
      </c>
      <c r="K66" s="5">
        <f t="shared" si="30"/>
        <v>2430</v>
      </c>
    </row>
    <row r="67" spans="1:13" ht="13.5" customHeight="1" x14ac:dyDescent="0.2">
      <c r="A67" s="175" t="s">
        <v>179</v>
      </c>
      <c r="B67" s="136" t="s">
        <v>180</v>
      </c>
      <c r="C67" s="193"/>
      <c r="D67" s="137"/>
      <c r="E67" s="159"/>
      <c r="F67" s="7"/>
      <c r="G67" s="117"/>
      <c r="H67" s="5"/>
      <c r="I67" s="51">
        <f t="shared" si="28"/>
        <v>0</v>
      </c>
      <c r="J67" s="117">
        <f t="shared" si="29"/>
        <v>0</v>
      </c>
      <c r="K67" s="5">
        <f t="shared" si="30"/>
        <v>0</v>
      </c>
    </row>
    <row r="68" spans="1:13" ht="13.5" customHeight="1" x14ac:dyDescent="0.2">
      <c r="A68" s="175" t="s">
        <v>181</v>
      </c>
      <c r="B68" s="136" t="s">
        <v>182</v>
      </c>
      <c r="C68" s="193">
        <f>+'[3]1.1.SZ.TÁBL. BEV - KIAD'!$E68</f>
        <v>2508</v>
      </c>
      <c r="D68" s="137">
        <f>+'3.SZ.TÁBL. SEGÍTŐ SZOLGÁLAT'!AE77</f>
        <v>-197</v>
      </c>
      <c r="E68" s="159">
        <f>+'3.SZ.TÁBL. SEGÍTŐ SZOLGÁLAT'!AF77</f>
        <v>2311</v>
      </c>
      <c r="F68" s="7"/>
      <c r="G68" s="117"/>
      <c r="H68" s="5"/>
      <c r="I68" s="51">
        <f t="shared" si="28"/>
        <v>2508</v>
      </c>
      <c r="J68" s="117">
        <f t="shared" si="29"/>
        <v>-197</v>
      </c>
      <c r="K68" s="5">
        <f>+E68+H68</f>
        <v>2311</v>
      </c>
    </row>
    <row r="69" spans="1:13" ht="13.5" customHeight="1" x14ac:dyDescent="0.2">
      <c r="A69" s="175" t="s">
        <v>183</v>
      </c>
      <c r="B69" s="136" t="s">
        <v>184</v>
      </c>
      <c r="C69" s="193"/>
      <c r="D69" s="137"/>
      <c r="E69" s="159"/>
      <c r="F69" s="7"/>
      <c r="G69" s="117"/>
      <c r="H69" s="5"/>
      <c r="I69" s="51">
        <f t="shared" si="28"/>
        <v>0</v>
      </c>
      <c r="J69" s="117">
        <f t="shared" si="29"/>
        <v>0</v>
      </c>
      <c r="K69" s="5">
        <f t="shared" si="30"/>
        <v>0</v>
      </c>
    </row>
    <row r="70" spans="1:13" s="245" customFormat="1" ht="13.5" customHeight="1" x14ac:dyDescent="0.2">
      <c r="A70" s="179" t="s">
        <v>183</v>
      </c>
      <c r="B70" s="138" t="s">
        <v>227</v>
      </c>
      <c r="C70" s="236"/>
      <c r="D70" s="344"/>
      <c r="E70" s="345"/>
      <c r="F70" s="341"/>
      <c r="G70" s="342"/>
      <c r="H70" s="343"/>
      <c r="I70" s="324">
        <f t="shared" si="28"/>
        <v>0</v>
      </c>
      <c r="J70" s="342">
        <f t="shared" si="29"/>
        <v>0</v>
      </c>
      <c r="K70" s="343">
        <f t="shared" si="30"/>
        <v>0</v>
      </c>
      <c r="M70" s="328"/>
    </row>
    <row r="71" spans="1:13" s="245" customFormat="1" ht="13.5" customHeight="1" x14ac:dyDescent="0.2">
      <c r="A71" s="179" t="s">
        <v>183</v>
      </c>
      <c r="B71" s="138" t="s">
        <v>228</v>
      </c>
      <c r="C71" s="236"/>
      <c r="D71" s="344"/>
      <c r="E71" s="345"/>
      <c r="F71" s="341"/>
      <c r="G71" s="342"/>
      <c r="H71" s="343"/>
      <c r="I71" s="324">
        <f t="shared" si="28"/>
        <v>0</v>
      </c>
      <c r="J71" s="342">
        <f t="shared" si="29"/>
        <v>0</v>
      </c>
      <c r="K71" s="343">
        <f t="shared" si="30"/>
        <v>0</v>
      </c>
      <c r="M71" s="328"/>
    </row>
    <row r="72" spans="1:13" ht="13.5" customHeight="1" x14ac:dyDescent="0.2">
      <c r="A72" s="175" t="s">
        <v>185</v>
      </c>
      <c r="B72" s="136" t="s">
        <v>186</v>
      </c>
      <c r="C72" s="188">
        <f>+'[3]1.1.SZ.TÁBL. BEV - KIAD'!$E$72</f>
        <v>408</v>
      </c>
      <c r="D72" s="137">
        <f>+'3.SZ.TÁBL. SEGÍTŐ SZOLGÁLAT'!AE81</f>
        <v>-288</v>
      </c>
      <c r="E72" s="159">
        <f>+'3.SZ.TÁBL. SEGÍTŐ SZOLGÁLAT'!AF81</f>
        <v>120</v>
      </c>
      <c r="F72" s="7">
        <f>+'[3]1.1.SZ.TÁBL. BEV - KIAD'!$H$72</f>
        <v>25668</v>
      </c>
      <c r="G72" s="117"/>
      <c r="H72" s="5">
        <f>SUM(F72:G72)</f>
        <v>25668</v>
      </c>
      <c r="I72" s="51">
        <f t="shared" si="28"/>
        <v>26076</v>
      </c>
      <c r="J72" s="117">
        <f t="shared" si="29"/>
        <v>-288</v>
      </c>
      <c r="K72" s="5">
        <f t="shared" si="30"/>
        <v>25788</v>
      </c>
    </row>
    <row r="73" spans="1:13" ht="29.25" customHeight="1" x14ac:dyDescent="0.2">
      <c r="A73" s="176" t="s">
        <v>187</v>
      </c>
      <c r="B73" s="151" t="s">
        <v>292</v>
      </c>
      <c r="C73" s="204">
        <f>+'[3]1.1.SZ.TÁBL. BEV - KIAD'!$E$73</f>
        <v>5235</v>
      </c>
      <c r="D73" s="163">
        <f>+'3.SZ.TÁBL. SEGÍTŐ SZOLGÁLAT'!AE82</f>
        <v>327</v>
      </c>
      <c r="E73" s="164">
        <f>+'3.SZ.TÁBL. SEGÍTŐ SZOLGÁLAT'!AF82</f>
        <v>5562</v>
      </c>
      <c r="F73" s="7">
        <f>+'[3]1.1.SZ.TÁBL. BEV - KIAD'!$H$73</f>
        <v>635</v>
      </c>
      <c r="G73" s="160">
        <f>+[4]Társulás!$I$17</f>
        <v>-2</v>
      </c>
      <c r="H73" s="147">
        <f>SUM(F73:G73)</f>
        <v>633</v>
      </c>
      <c r="I73" s="52">
        <f t="shared" si="28"/>
        <v>5870</v>
      </c>
      <c r="J73" s="160">
        <f t="shared" si="29"/>
        <v>325</v>
      </c>
      <c r="K73" s="147">
        <f t="shared" si="30"/>
        <v>6195</v>
      </c>
    </row>
    <row r="74" spans="1:13" s="3" customFormat="1" ht="13.5" customHeight="1" x14ac:dyDescent="0.2">
      <c r="A74" s="177" t="s">
        <v>125</v>
      </c>
      <c r="B74" s="152" t="s">
        <v>86</v>
      </c>
      <c r="C74" s="246">
        <f>+SUM(C65:C69,C72:C73)</f>
        <v>12584</v>
      </c>
      <c r="D74" s="354">
        <f>+SUM(D65:D69,D72:D73)</f>
        <v>-416</v>
      </c>
      <c r="E74" s="355">
        <f t="shared" ref="E74" si="31">+SUM(E65:E69,E72:E73)</f>
        <v>12168</v>
      </c>
      <c r="F74" s="246">
        <f>+SUM(F65:F69,F72:F73)</f>
        <v>26433</v>
      </c>
      <c r="G74" s="354">
        <f>+SUM(G65:G69,G72:G73)</f>
        <v>3</v>
      </c>
      <c r="H74" s="355">
        <f t="shared" ref="H74" si="32">+SUM(H65:H69,H72:H73)</f>
        <v>26436</v>
      </c>
      <c r="I74" s="246">
        <f>+SUM(I65:I69,I72:I73)</f>
        <v>39017</v>
      </c>
      <c r="J74" s="354">
        <f>+SUM(J65:J69,J72:J73)</f>
        <v>-413</v>
      </c>
      <c r="K74" s="355">
        <f t="shared" ref="K74" si="33">+SUM(K65:K69,K72:K73)</f>
        <v>38604</v>
      </c>
      <c r="M74" s="4"/>
    </row>
    <row r="75" spans="1:13" ht="13.5" customHeight="1" x14ac:dyDescent="0.2">
      <c r="A75" s="174" t="s">
        <v>188</v>
      </c>
      <c r="B75" s="150" t="s">
        <v>189</v>
      </c>
      <c r="C75" s="193">
        <f>+'[3]1.1.SZ.TÁBL. BEV - KIAD'!$E$75</f>
        <v>949</v>
      </c>
      <c r="D75" s="166">
        <f>+'3.SZ.TÁBL. SEGÍTŐ SZOLGÁLAT'!AE84</f>
        <v>13</v>
      </c>
      <c r="E75" s="167">
        <f>+'3.SZ.TÁBL. SEGÍTŐ SZOLGÁLAT'!AF84</f>
        <v>962</v>
      </c>
      <c r="F75" s="6"/>
      <c r="G75" s="59"/>
      <c r="H75" s="60"/>
      <c r="I75" s="49">
        <f t="shared" ref="I75:K76" si="34">+C75+F75</f>
        <v>949</v>
      </c>
      <c r="J75" s="59">
        <f t="shared" si="34"/>
        <v>13</v>
      </c>
      <c r="K75" s="60">
        <f t="shared" si="34"/>
        <v>962</v>
      </c>
    </row>
    <row r="76" spans="1:13" ht="13.5" customHeight="1" x14ac:dyDescent="0.2">
      <c r="A76" s="176" t="s">
        <v>190</v>
      </c>
      <c r="B76" s="151" t="s">
        <v>191</v>
      </c>
      <c r="C76" s="204"/>
      <c r="D76" s="163"/>
      <c r="E76" s="164"/>
      <c r="F76" s="145"/>
      <c r="G76" s="160"/>
      <c r="H76" s="147"/>
      <c r="I76" s="52">
        <f t="shared" si="34"/>
        <v>0</v>
      </c>
      <c r="J76" s="160">
        <f t="shared" si="34"/>
        <v>0</v>
      </c>
      <c r="K76" s="147">
        <f t="shared" si="34"/>
        <v>0</v>
      </c>
    </row>
    <row r="77" spans="1:13" s="3" customFormat="1" ht="13.5" customHeight="1" x14ac:dyDescent="0.2">
      <c r="A77" s="177" t="s">
        <v>126</v>
      </c>
      <c r="B77" s="152" t="s">
        <v>87</v>
      </c>
      <c r="C77" s="246">
        <f t="shared" ref="C77:K77" si="35">+SUM(C75:C76)</f>
        <v>949</v>
      </c>
      <c r="D77" s="354">
        <f t="shared" si="35"/>
        <v>13</v>
      </c>
      <c r="E77" s="355">
        <f t="shared" si="35"/>
        <v>962</v>
      </c>
      <c r="F77" s="246">
        <f t="shared" si="35"/>
        <v>0</v>
      </c>
      <c r="G77" s="352">
        <f t="shared" si="35"/>
        <v>0</v>
      </c>
      <c r="H77" s="353">
        <f t="shared" si="35"/>
        <v>0</v>
      </c>
      <c r="I77" s="348">
        <f t="shared" si="35"/>
        <v>949</v>
      </c>
      <c r="J77" s="352">
        <f t="shared" si="35"/>
        <v>13</v>
      </c>
      <c r="K77" s="353">
        <f t="shared" si="35"/>
        <v>962</v>
      </c>
      <c r="M77" s="4"/>
    </row>
    <row r="78" spans="1:13" ht="13.5" customHeight="1" x14ac:dyDescent="0.2">
      <c r="A78" s="174" t="s">
        <v>192</v>
      </c>
      <c r="B78" s="150" t="s">
        <v>193</v>
      </c>
      <c r="C78" s="193">
        <f>+'[3]1.1.SZ.TÁBL. BEV - KIAD'!$E$78</f>
        <v>5199.1900000000014</v>
      </c>
      <c r="D78" s="166">
        <f>+'3.SZ.TÁBL. SEGÍTŐ SZOLGÁLAT'!AE87</f>
        <v>-658</v>
      </c>
      <c r="E78" s="167">
        <f>+'3.SZ.TÁBL. SEGÍTŐ SZOLGÁLAT'!AF87</f>
        <v>4541.1900000000005</v>
      </c>
      <c r="F78" s="7">
        <f>+'[3]1.1.SZ.TÁBL. BEV - KIAD'!$H$78</f>
        <v>1296</v>
      </c>
      <c r="G78" s="59">
        <f>+[4]Társulás!$J$19</f>
        <v>18</v>
      </c>
      <c r="H78" s="60">
        <f>SUM(F78:G78)</f>
        <v>1314</v>
      </c>
      <c r="I78" s="49">
        <f t="shared" ref="I78:K82" si="36">+C78+F78</f>
        <v>6495.1900000000014</v>
      </c>
      <c r="J78" s="59">
        <f t="shared" si="36"/>
        <v>-640</v>
      </c>
      <c r="K78" s="60">
        <f t="shared" si="36"/>
        <v>5855.1900000000005</v>
      </c>
    </row>
    <row r="79" spans="1:13" ht="13.5" customHeight="1" x14ac:dyDescent="0.2">
      <c r="A79" s="175" t="s">
        <v>194</v>
      </c>
      <c r="B79" s="136" t="s">
        <v>195</v>
      </c>
      <c r="C79" s="188"/>
      <c r="D79" s="137"/>
      <c r="E79" s="159"/>
      <c r="F79" s="7"/>
      <c r="G79" s="117"/>
      <c r="H79" s="5"/>
      <c r="I79" s="51">
        <f t="shared" si="36"/>
        <v>0</v>
      </c>
      <c r="J79" s="117">
        <f t="shared" si="36"/>
        <v>0</v>
      </c>
      <c r="K79" s="5">
        <f t="shared" si="36"/>
        <v>0</v>
      </c>
    </row>
    <row r="80" spans="1:13" ht="13.5" customHeight="1" x14ac:dyDescent="0.2">
      <c r="A80" s="175" t="s">
        <v>196</v>
      </c>
      <c r="B80" s="136" t="s">
        <v>197</v>
      </c>
      <c r="C80" s="188"/>
      <c r="D80" s="137"/>
      <c r="E80" s="159"/>
      <c r="F80" s="7"/>
      <c r="G80" s="117"/>
      <c r="H80" s="5"/>
      <c r="I80" s="51">
        <f t="shared" si="36"/>
        <v>0</v>
      </c>
      <c r="J80" s="117">
        <f t="shared" si="36"/>
        <v>0</v>
      </c>
      <c r="K80" s="5">
        <f t="shared" si="36"/>
        <v>0</v>
      </c>
    </row>
    <row r="81" spans="1:13" ht="13.5" customHeight="1" x14ac:dyDescent="0.2">
      <c r="A81" s="175" t="s">
        <v>198</v>
      </c>
      <c r="B81" s="136" t="s">
        <v>199</v>
      </c>
      <c r="C81" s="188"/>
      <c r="D81" s="137"/>
      <c r="E81" s="159"/>
      <c r="F81" s="7"/>
      <c r="G81" s="117"/>
      <c r="H81" s="5"/>
      <c r="I81" s="51">
        <f t="shared" si="36"/>
        <v>0</v>
      </c>
      <c r="J81" s="117">
        <f t="shared" si="36"/>
        <v>0</v>
      </c>
      <c r="K81" s="5">
        <f t="shared" si="36"/>
        <v>0</v>
      </c>
    </row>
    <row r="82" spans="1:13" ht="13.5" customHeight="1" x14ac:dyDescent="0.2">
      <c r="A82" s="176" t="s">
        <v>200</v>
      </c>
      <c r="B82" s="151" t="s">
        <v>273</v>
      </c>
      <c r="C82" s="204">
        <f>+'[3]1.1.SZ.TÁBL. BEV - KIAD'!$E$82</f>
        <v>245</v>
      </c>
      <c r="D82" s="163">
        <f>+'3.SZ.TÁBL. SEGÍTŐ SZOLGÁLAT'!AE91</f>
        <v>-15</v>
      </c>
      <c r="E82" s="164">
        <f>+'3.SZ.TÁBL. SEGÍTŐ SZOLGÁLAT'!AF91</f>
        <v>230</v>
      </c>
      <c r="F82" s="145">
        <f>+'[3]1.1.SZ.TÁBL. BEV - KIAD'!$H$82</f>
        <v>12</v>
      </c>
      <c r="G82" s="160"/>
      <c r="H82" s="147">
        <f>SUM(F82:G82)</f>
        <v>12</v>
      </c>
      <c r="I82" s="52">
        <f t="shared" si="36"/>
        <v>257</v>
      </c>
      <c r="J82" s="160">
        <f t="shared" si="36"/>
        <v>-15</v>
      </c>
      <c r="K82" s="147">
        <f t="shared" si="36"/>
        <v>242</v>
      </c>
    </row>
    <row r="83" spans="1:13" s="3" customFormat="1" ht="13.5" customHeight="1" x14ac:dyDescent="0.2">
      <c r="A83" s="177" t="s">
        <v>127</v>
      </c>
      <c r="B83" s="152" t="s">
        <v>88</v>
      </c>
      <c r="C83" s="246">
        <f t="shared" ref="C83:H83" si="37">SUM(C78:C82)</f>
        <v>5444.1900000000014</v>
      </c>
      <c r="D83" s="354">
        <f t="shared" si="37"/>
        <v>-673</v>
      </c>
      <c r="E83" s="355">
        <f t="shared" si="37"/>
        <v>4771.1900000000005</v>
      </c>
      <c r="F83" s="246">
        <f t="shared" si="37"/>
        <v>1308</v>
      </c>
      <c r="G83" s="352">
        <f t="shared" si="37"/>
        <v>18</v>
      </c>
      <c r="H83" s="353">
        <f t="shared" si="37"/>
        <v>1326</v>
      </c>
      <c r="I83" s="348">
        <f>+SUM(I78:I82)</f>
        <v>6752.1900000000014</v>
      </c>
      <c r="J83" s="352">
        <f>+SUM(J78:J82)</f>
        <v>-655</v>
      </c>
      <c r="K83" s="353">
        <f>+SUM(K78:K82)</f>
        <v>6097.1900000000005</v>
      </c>
      <c r="M83" s="4"/>
    </row>
    <row r="84" spans="1:13" s="3" customFormat="1" ht="13.5" customHeight="1" x14ac:dyDescent="0.2">
      <c r="A84" s="177" t="s">
        <v>128</v>
      </c>
      <c r="B84" s="152" t="s">
        <v>89</v>
      </c>
      <c r="C84" s="246">
        <f t="shared" ref="C84:K84" si="38">+C61+C64+C74+C77+C83</f>
        <v>25673.190000000002</v>
      </c>
      <c r="D84" s="354">
        <f t="shared" si="38"/>
        <v>-929</v>
      </c>
      <c r="E84" s="355">
        <f t="shared" si="38"/>
        <v>24744.190000000002</v>
      </c>
      <c r="F84" s="246">
        <f t="shared" si="38"/>
        <v>30092</v>
      </c>
      <c r="G84" s="352">
        <f t="shared" si="38"/>
        <v>22</v>
      </c>
      <c r="H84" s="353">
        <f t="shared" si="38"/>
        <v>30114</v>
      </c>
      <c r="I84" s="348">
        <f t="shared" si="38"/>
        <v>55765.19</v>
      </c>
      <c r="J84" s="352">
        <f t="shared" si="38"/>
        <v>-907</v>
      </c>
      <c r="K84" s="353">
        <f t="shared" si="38"/>
        <v>54858.19</v>
      </c>
      <c r="M84" s="4"/>
    </row>
    <row r="85" spans="1:13" ht="13.5" customHeight="1" x14ac:dyDescent="0.2">
      <c r="A85" s="174" t="s">
        <v>237</v>
      </c>
      <c r="B85" s="168" t="s">
        <v>238</v>
      </c>
      <c r="C85" s="193"/>
      <c r="D85" s="166"/>
      <c r="E85" s="167"/>
      <c r="F85" s="503">
        <f>+SUM(F86:F90)</f>
        <v>12775</v>
      </c>
      <c r="G85" s="59">
        <f>G88+G90+G87+G89</f>
        <v>0</v>
      </c>
      <c r="H85" s="59">
        <f>H88+H90+H87+H89+H86</f>
        <v>12775</v>
      </c>
      <c r="I85" s="49">
        <f>SUM(I86:I90)</f>
        <v>12775</v>
      </c>
      <c r="J85" s="59">
        <f>SUM(J86:J90)</f>
        <v>0</v>
      </c>
      <c r="K85" s="60">
        <f>SUM(K86:K90)</f>
        <v>12775</v>
      </c>
    </row>
    <row r="86" spans="1:13" s="245" customFormat="1" x14ac:dyDescent="0.2">
      <c r="A86" s="180" t="s">
        <v>237</v>
      </c>
      <c r="B86" s="169" t="s">
        <v>274</v>
      </c>
      <c r="C86" s="193"/>
      <c r="D86" s="166"/>
      <c r="E86" s="167"/>
      <c r="F86" s="7">
        <f>+'[3]1.1.SZ.TÁBL. BEV - KIAD'!$H86</f>
        <v>4000</v>
      </c>
      <c r="G86" s="334"/>
      <c r="H86" s="335">
        <f t="shared" ref="H86:H91" si="39">SUM(F86:G86)</f>
        <v>4000</v>
      </c>
      <c r="I86" s="329">
        <f t="shared" ref="I86:K89" si="40">+C86+F86</f>
        <v>4000</v>
      </c>
      <c r="J86" s="334">
        <f t="shared" si="40"/>
        <v>0</v>
      </c>
      <c r="K86" s="335">
        <f t="shared" si="40"/>
        <v>4000</v>
      </c>
      <c r="M86" s="328"/>
    </row>
    <row r="87" spans="1:13" s="245" customFormat="1" ht="25.5" x14ac:dyDescent="0.2">
      <c r="A87" s="180" t="s">
        <v>237</v>
      </c>
      <c r="B87" s="169" t="s">
        <v>371</v>
      </c>
      <c r="C87" s="193"/>
      <c r="D87" s="166"/>
      <c r="E87" s="167"/>
      <c r="F87" s="7">
        <f>+'[3]1.1.SZ.TÁBL. BEV - KIAD'!$H87</f>
        <v>958</v>
      </c>
      <c r="G87" s="334"/>
      <c r="H87" s="335">
        <f t="shared" si="39"/>
        <v>958</v>
      </c>
      <c r="I87" s="329">
        <f t="shared" si="40"/>
        <v>958</v>
      </c>
      <c r="J87" s="334">
        <f t="shared" si="40"/>
        <v>0</v>
      </c>
      <c r="K87" s="335">
        <f t="shared" si="40"/>
        <v>958</v>
      </c>
      <c r="M87" s="328"/>
    </row>
    <row r="88" spans="1:13" s="245" customFormat="1" ht="25.5" x14ac:dyDescent="0.2">
      <c r="A88" s="180" t="s">
        <v>237</v>
      </c>
      <c r="B88" s="169" t="s">
        <v>369</v>
      </c>
      <c r="C88" s="254"/>
      <c r="D88" s="657"/>
      <c r="E88" s="658"/>
      <c r="F88" s="7">
        <f>+'[3]1.1.SZ.TÁBL. BEV - KIAD'!$H88</f>
        <v>6356</v>
      </c>
      <c r="G88" s="334"/>
      <c r="H88" s="335">
        <f t="shared" si="39"/>
        <v>6356</v>
      </c>
      <c r="I88" s="329">
        <f t="shared" si="40"/>
        <v>6356</v>
      </c>
      <c r="J88" s="334">
        <f t="shared" si="40"/>
        <v>0</v>
      </c>
      <c r="K88" s="335">
        <f>+E88+H88</f>
        <v>6356</v>
      </c>
      <c r="M88" s="328"/>
    </row>
    <row r="89" spans="1:13" s="245" customFormat="1" ht="25.5" x14ac:dyDescent="0.2">
      <c r="A89" s="180" t="s">
        <v>237</v>
      </c>
      <c r="B89" s="169" t="s">
        <v>370</v>
      </c>
      <c r="C89" s="733"/>
      <c r="D89" s="734"/>
      <c r="E89" s="735"/>
      <c r="F89" s="7">
        <f>+'[3]1.1.SZ.TÁBL. BEV - KIAD'!$H89</f>
        <v>457</v>
      </c>
      <c r="G89" s="334"/>
      <c r="H89" s="335">
        <f t="shared" si="39"/>
        <v>457</v>
      </c>
      <c r="I89" s="329">
        <f t="shared" si="40"/>
        <v>457</v>
      </c>
      <c r="J89" s="334">
        <f t="shared" si="40"/>
        <v>0</v>
      </c>
      <c r="K89" s="335">
        <f>+E89+H89</f>
        <v>457</v>
      </c>
      <c r="M89" s="328"/>
    </row>
    <row r="90" spans="1:13" s="245" customFormat="1" x14ac:dyDescent="0.2">
      <c r="A90" s="180" t="s">
        <v>237</v>
      </c>
      <c r="B90" s="169" t="s">
        <v>368</v>
      </c>
      <c r="C90" s="247"/>
      <c r="D90" s="346"/>
      <c r="E90" s="347"/>
      <c r="F90" s="7">
        <f>+'[3]1.1.SZ.TÁBL. BEV - KIAD'!$H90</f>
        <v>1004</v>
      </c>
      <c r="G90" s="334"/>
      <c r="H90" s="335">
        <f t="shared" si="39"/>
        <v>1004</v>
      </c>
      <c r="I90" s="329">
        <f>+C90+F90</f>
        <v>1004</v>
      </c>
      <c r="J90" s="334">
        <f>+D90+G90</f>
        <v>0</v>
      </c>
      <c r="K90" s="335">
        <f>+E90+H90</f>
        <v>1004</v>
      </c>
      <c r="M90" s="328"/>
    </row>
    <row r="91" spans="1:13" s="245" customFormat="1" ht="25.5" x14ac:dyDescent="0.2">
      <c r="A91" s="644" t="s">
        <v>239</v>
      </c>
      <c r="B91" s="645" t="s">
        <v>337</v>
      </c>
      <c r="C91" s="247"/>
      <c r="D91" s="346"/>
      <c r="E91" s="347"/>
      <c r="F91" s="7">
        <f>+'[3]1.1.SZ.TÁBL. BEV - KIAD'!$H$91</f>
        <v>2546</v>
      </c>
      <c r="G91" s="334"/>
      <c r="H91" s="147">
        <f t="shared" si="39"/>
        <v>2546</v>
      </c>
      <c r="I91" s="52">
        <f t="shared" ref="I91" si="41">+C91+F91</f>
        <v>2546</v>
      </c>
      <c r="J91" s="160">
        <f t="shared" ref="J91" si="42">+D91+G91</f>
        <v>0</v>
      </c>
      <c r="K91" s="147">
        <f t="shared" ref="K91" si="43">+E91+H91</f>
        <v>2546</v>
      </c>
      <c r="M91" s="328"/>
    </row>
    <row r="92" spans="1:13" ht="13.5" customHeight="1" x14ac:dyDescent="0.2">
      <c r="A92" s="372" t="s">
        <v>280</v>
      </c>
      <c r="B92" s="373" t="s">
        <v>240</v>
      </c>
      <c r="C92" s="188"/>
      <c r="D92" s="137"/>
      <c r="E92" s="159"/>
      <c r="F92" s="188">
        <f>+SUM(F93:F97)</f>
        <v>20710</v>
      </c>
      <c r="G92" s="117">
        <f>+SUM(G93:G97)</f>
        <v>-1950</v>
      </c>
      <c r="H92" s="5">
        <f>+SUM(H93:H97)</f>
        <v>18760</v>
      </c>
      <c r="I92" s="188">
        <f>+SUM(I93:I97)</f>
        <v>20710</v>
      </c>
      <c r="J92" s="117">
        <f t="shared" ref="J92" si="44">+SUM(J93:J95)</f>
        <v>-1950</v>
      </c>
      <c r="K92" s="5">
        <f>+SUM(K93:K97)</f>
        <v>18760</v>
      </c>
    </row>
    <row r="93" spans="1:13" s="245" customFormat="1" ht="13.5" customHeight="1" x14ac:dyDescent="0.2">
      <c r="A93" s="374"/>
      <c r="B93" s="684" t="s">
        <v>320</v>
      </c>
      <c r="C93" s="236"/>
      <c r="D93" s="344"/>
      <c r="E93" s="345"/>
      <c r="F93" s="7">
        <f>7099-483</f>
        <v>6616</v>
      </c>
      <c r="G93" s="342">
        <f>+[4]Társulás!$R$9</f>
        <v>-635</v>
      </c>
      <c r="H93" s="343">
        <f>SUM(F93:G93)</f>
        <v>5981</v>
      </c>
      <c r="I93" s="329">
        <f>+C93+F93</f>
        <v>6616</v>
      </c>
      <c r="J93" s="342">
        <f t="shared" ref="J93:K97" si="45">+D93+G93</f>
        <v>-635</v>
      </c>
      <c r="K93" s="343">
        <f t="shared" si="45"/>
        <v>5981</v>
      </c>
      <c r="M93" s="328"/>
    </row>
    <row r="94" spans="1:13" s="245" customFormat="1" ht="13.5" customHeight="1" x14ac:dyDescent="0.2">
      <c r="A94" s="180"/>
      <c r="B94" s="684" t="s">
        <v>355</v>
      </c>
      <c r="C94" s="247"/>
      <c r="D94" s="346"/>
      <c r="E94" s="347"/>
      <c r="F94" s="145">
        <v>1315</v>
      </c>
      <c r="G94" s="334">
        <f>+[4]Társulás!$R$7</f>
        <v>-1315</v>
      </c>
      <c r="H94" s="343">
        <f t="shared" ref="H94:H97" si="46">SUM(F94:G94)</f>
        <v>0</v>
      </c>
      <c r="I94" s="329">
        <f t="shared" ref="I94:I97" si="47">+C94+F94</f>
        <v>1315</v>
      </c>
      <c r="J94" s="342">
        <f t="shared" ref="J94:J95" si="48">+D94+G94</f>
        <v>-1315</v>
      </c>
      <c r="K94" s="343">
        <f t="shared" si="45"/>
        <v>0</v>
      </c>
      <c r="M94" s="328"/>
    </row>
    <row r="95" spans="1:13" s="245" customFormat="1" ht="13.5" customHeight="1" x14ac:dyDescent="0.2">
      <c r="A95" s="180"/>
      <c r="B95" s="684" t="s">
        <v>256</v>
      </c>
      <c r="C95" s="247"/>
      <c r="D95" s="346"/>
      <c r="E95" s="347"/>
      <c r="F95" s="145">
        <v>0</v>
      </c>
      <c r="G95" s="334"/>
      <c r="H95" s="343">
        <f t="shared" si="46"/>
        <v>0</v>
      </c>
      <c r="I95" s="329">
        <f t="shared" si="47"/>
        <v>0</v>
      </c>
      <c r="J95" s="342">
        <f t="shared" si="48"/>
        <v>0</v>
      </c>
      <c r="K95" s="343">
        <f t="shared" si="45"/>
        <v>0</v>
      </c>
      <c r="M95" s="328"/>
    </row>
    <row r="96" spans="1:13" s="245" customFormat="1" ht="13.5" customHeight="1" x14ac:dyDescent="0.2">
      <c r="A96" s="755"/>
      <c r="B96" s="756" t="s">
        <v>380</v>
      </c>
      <c r="C96" s="733"/>
      <c r="D96" s="734"/>
      <c r="E96" s="735"/>
      <c r="F96" s="757">
        <v>10279</v>
      </c>
      <c r="G96" s="758"/>
      <c r="H96" s="343">
        <f t="shared" si="46"/>
        <v>10279</v>
      </c>
      <c r="I96" s="329">
        <f t="shared" si="47"/>
        <v>10279</v>
      </c>
      <c r="J96" s="758"/>
      <c r="K96" s="343">
        <f t="shared" si="45"/>
        <v>10279</v>
      </c>
      <c r="M96" s="328"/>
    </row>
    <row r="97" spans="1:13" s="245" customFormat="1" ht="13.5" customHeight="1" x14ac:dyDescent="0.2">
      <c r="A97" s="755"/>
      <c r="B97" s="756" t="s">
        <v>381</v>
      </c>
      <c r="C97" s="733"/>
      <c r="D97" s="734"/>
      <c r="E97" s="735"/>
      <c r="F97" s="757">
        <v>2500</v>
      </c>
      <c r="G97" s="758"/>
      <c r="H97" s="343">
        <f t="shared" si="46"/>
        <v>2500</v>
      </c>
      <c r="I97" s="329">
        <f t="shared" si="47"/>
        <v>2500</v>
      </c>
      <c r="J97" s="758"/>
      <c r="K97" s="343">
        <f t="shared" si="45"/>
        <v>2500</v>
      </c>
      <c r="M97" s="328"/>
    </row>
    <row r="98" spans="1:13" s="3" customFormat="1" ht="13.5" customHeight="1" x14ac:dyDescent="0.2">
      <c r="A98" s="177" t="s">
        <v>129</v>
      </c>
      <c r="B98" s="152" t="s">
        <v>90</v>
      </c>
      <c r="C98" s="246">
        <f>+C85+C92</f>
        <v>0</v>
      </c>
      <c r="D98" s="248">
        <f>+D85+D92</f>
        <v>0</v>
      </c>
      <c r="E98" s="249">
        <f>+E85+E92</f>
        <v>0</v>
      </c>
      <c r="F98" s="646">
        <f t="shared" ref="F98:K98" si="49">+F85+F92+F91</f>
        <v>36031</v>
      </c>
      <c r="G98" s="248">
        <f t="shared" si="49"/>
        <v>-1950</v>
      </c>
      <c r="H98" s="250">
        <f t="shared" si="49"/>
        <v>34081</v>
      </c>
      <c r="I98" s="646">
        <f>+I85+I92+I91</f>
        <v>36031</v>
      </c>
      <c r="J98" s="248">
        <f t="shared" si="49"/>
        <v>-1950</v>
      </c>
      <c r="K98" s="250">
        <f t="shared" si="49"/>
        <v>34081</v>
      </c>
      <c r="M98" s="4"/>
    </row>
    <row r="99" spans="1:13" ht="13.5" customHeight="1" x14ac:dyDescent="0.2">
      <c r="A99" s="174" t="s">
        <v>201</v>
      </c>
      <c r="B99" s="150" t="s">
        <v>202</v>
      </c>
      <c r="C99" s="193"/>
      <c r="D99" s="166"/>
      <c r="E99" s="167"/>
      <c r="F99" s="6"/>
      <c r="G99" s="59"/>
      <c r="H99" s="60"/>
      <c r="I99" s="49">
        <f t="shared" ref="I99:K105" si="50">+C99+F99</f>
        <v>0</v>
      </c>
      <c r="J99" s="59">
        <f t="shared" si="50"/>
        <v>0</v>
      </c>
      <c r="K99" s="60">
        <f t="shared" si="50"/>
        <v>0</v>
      </c>
    </row>
    <row r="100" spans="1:13" ht="13.5" customHeight="1" x14ac:dyDescent="0.2">
      <c r="A100" s="175" t="s">
        <v>203</v>
      </c>
      <c r="B100" s="136" t="s">
        <v>204</v>
      </c>
      <c r="C100" s="188"/>
      <c r="D100" s="137"/>
      <c r="E100" s="159"/>
      <c r="F100" s="7"/>
      <c r="G100" s="117"/>
      <c r="H100" s="5"/>
      <c r="I100" s="51">
        <f t="shared" si="50"/>
        <v>0</v>
      </c>
      <c r="J100" s="117">
        <f t="shared" si="50"/>
        <v>0</v>
      </c>
      <c r="K100" s="5">
        <f t="shared" si="50"/>
        <v>0</v>
      </c>
    </row>
    <row r="101" spans="1:13" ht="13.5" customHeight="1" x14ac:dyDescent="0.2">
      <c r="A101" s="175" t="s">
        <v>205</v>
      </c>
      <c r="B101" s="136" t="s">
        <v>206</v>
      </c>
      <c r="C101" s="188">
        <f>+'[3]1.1.SZ.TÁBL. BEV - KIAD'!$E$99</f>
        <v>154</v>
      </c>
      <c r="D101" s="137">
        <f>+'3.SZ.TÁBL. SEGÍTŐ SZOLGÁLAT'!AE100</f>
        <v>185</v>
      </c>
      <c r="E101" s="159">
        <f>+'3.SZ.TÁBL. SEGÍTŐ SZOLGÁLAT'!AF100</f>
        <v>339</v>
      </c>
      <c r="F101" s="7"/>
      <c r="G101" s="117"/>
      <c r="H101" s="5"/>
      <c r="I101" s="51">
        <f t="shared" si="50"/>
        <v>154</v>
      </c>
      <c r="J101" s="117">
        <f t="shared" si="50"/>
        <v>185</v>
      </c>
      <c r="K101" s="5">
        <f t="shared" si="50"/>
        <v>339</v>
      </c>
    </row>
    <row r="102" spans="1:13" ht="13.5" customHeight="1" x14ac:dyDescent="0.2">
      <c r="A102" s="175" t="s">
        <v>207</v>
      </c>
      <c r="B102" s="136" t="s">
        <v>208</v>
      </c>
      <c r="C102" s="188">
        <f>+'[3]1.1.SZ.TÁBL. BEV - KIAD'!$E$100</f>
        <v>368</v>
      </c>
      <c r="D102" s="137">
        <f>+'3.SZ.TÁBL. SEGÍTŐ SZOLGÁLAT'!AE101</f>
        <v>-109</v>
      </c>
      <c r="E102" s="159">
        <f>+'3.SZ.TÁBL. SEGÍTŐ SZOLGÁLAT'!AF101</f>
        <v>259</v>
      </c>
      <c r="F102" s="7"/>
      <c r="G102" s="117"/>
      <c r="H102" s="5">
        <f>SUM(F102:G102)</f>
        <v>0</v>
      </c>
      <c r="I102" s="51">
        <f t="shared" si="50"/>
        <v>368</v>
      </c>
      <c r="J102" s="117">
        <f>+D102+G102</f>
        <v>-109</v>
      </c>
      <c r="K102" s="5">
        <f t="shared" si="50"/>
        <v>259</v>
      </c>
    </row>
    <row r="103" spans="1:13" ht="13.5" customHeight="1" x14ac:dyDescent="0.2">
      <c r="A103" s="175" t="s">
        <v>209</v>
      </c>
      <c r="B103" s="136" t="s">
        <v>210</v>
      </c>
      <c r="C103" s="188"/>
      <c r="D103" s="137"/>
      <c r="E103" s="159"/>
      <c r="F103" s="7"/>
      <c r="G103" s="117"/>
      <c r="H103" s="5"/>
      <c r="I103" s="51">
        <f t="shared" si="50"/>
        <v>0</v>
      </c>
      <c r="J103" s="117">
        <f t="shared" si="50"/>
        <v>0</v>
      </c>
      <c r="K103" s="5">
        <f t="shared" si="50"/>
        <v>0</v>
      </c>
    </row>
    <row r="104" spans="1:13" ht="13.5" customHeight="1" x14ac:dyDescent="0.2">
      <c r="A104" s="175" t="s">
        <v>211</v>
      </c>
      <c r="B104" s="136" t="s">
        <v>212</v>
      </c>
      <c r="C104" s="188"/>
      <c r="D104" s="137"/>
      <c r="E104" s="159"/>
      <c r="F104" s="7"/>
      <c r="G104" s="117"/>
      <c r="H104" s="5"/>
      <c r="I104" s="51">
        <f t="shared" si="50"/>
        <v>0</v>
      </c>
      <c r="J104" s="117">
        <f t="shared" si="50"/>
        <v>0</v>
      </c>
      <c r="K104" s="5">
        <f t="shared" si="50"/>
        <v>0</v>
      </c>
    </row>
    <row r="105" spans="1:13" ht="13.5" customHeight="1" x14ac:dyDescent="0.2">
      <c r="A105" s="176" t="s">
        <v>213</v>
      </c>
      <c r="B105" s="151" t="s">
        <v>214</v>
      </c>
      <c r="C105" s="204">
        <f>+'[3]1.1.SZ.TÁBL. BEV - KIAD'!$E$103</f>
        <v>141</v>
      </c>
      <c r="D105" s="163">
        <f>+'3.SZ.TÁBL. SEGÍTŐ SZOLGÁLAT'!AE104</f>
        <v>50</v>
      </c>
      <c r="E105" s="164">
        <f>+'3.SZ.TÁBL. SEGÍTŐ SZOLGÁLAT'!AF104</f>
        <v>191</v>
      </c>
      <c r="F105" s="7"/>
      <c r="G105" s="160"/>
      <c r="H105" s="5">
        <f t="shared" ref="H105" si="51">SUM(F105:G105)</f>
        <v>0</v>
      </c>
      <c r="I105" s="52">
        <f t="shared" si="50"/>
        <v>141</v>
      </c>
      <c r="J105" s="160">
        <f t="shared" si="50"/>
        <v>50</v>
      </c>
      <c r="K105" s="147">
        <f t="shared" si="50"/>
        <v>191</v>
      </c>
    </row>
    <row r="106" spans="1:13" s="3" customFormat="1" ht="13.5" customHeight="1" x14ac:dyDescent="0.2">
      <c r="A106" s="177" t="s">
        <v>130</v>
      </c>
      <c r="B106" s="152" t="s">
        <v>52</v>
      </c>
      <c r="C106" s="246">
        <f t="shared" ref="C106:H106" si="52">SUM(C99:C105)</f>
        <v>663</v>
      </c>
      <c r="D106" s="354">
        <f t="shared" si="52"/>
        <v>126</v>
      </c>
      <c r="E106" s="355">
        <f t="shared" si="52"/>
        <v>789</v>
      </c>
      <c r="F106" s="246">
        <f t="shared" si="52"/>
        <v>0</v>
      </c>
      <c r="G106" s="352">
        <f t="shared" si="52"/>
        <v>0</v>
      </c>
      <c r="H106" s="353">
        <f t="shared" si="52"/>
        <v>0</v>
      </c>
      <c r="I106" s="348">
        <f>+SUM(I99:I105)</f>
        <v>663</v>
      </c>
      <c r="J106" s="352">
        <f>+SUM(J99:J105)</f>
        <v>126</v>
      </c>
      <c r="K106" s="353">
        <f>+SUM(K99:K105)</f>
        <v>789</v>
      </c>
      <c r="M106" s="4"/>
    </row>
    <row r="107" spans="1:13" ht="13.5" customHeight="1" x14ac:dyDescent="0.2">
      <c r="A107" s="174" t="s">
        <v>215</v>
      </c>
      <c r="B107" s="150" t="s">
        <v>216</v>
      </c>
      <c r="C107" s="193"/>
      <c r="D107" s="166"/>
      <c r="E107" s="167"/>
      <c r="F107" s="6"/>
      <c r="G107" s="59"/>
      <c r="H107" s="60"/>
      <c r="I107" s="49">
        <f t="shared" ref="I107:K110" si="53">+C107+F107</f>
        <v>0</v>
      </c>
      <c r="J107" s="59">
        <f t="shared" si="53"/>
        <v>0</v>
      </c>
      <c r="K107" s="60">
        <f t="shared" si="53"/>
        <v>0</v>
      </c>
    </row>
    <row r="108" spans="1:13" ht="13.5" customHeight="1" x14ac:dyDescent="0.2">
      <c r="A108" s="175" t="s">
        <v>217</v>
      </c>
      <c r="B108" s="136" t="s">
        <v>218</v>
      </c>
      <c r="C108" s="188"/>
      <c r="D108" s="137"/>
      <c r="E108" s="159"/>
      <c r="F108" s="7"/>
      <c r="G108" s="117"/>
      <c r="H108" s="5"/>
      <c r="I108" s="51">
        <f t="shared" si="53"/>
        <v>0</v>
      </c>
      <c r="J108" s="117">
        <f t="shared" si="53"/>
        <v>0</v>
      </c>
      <c r="K108" s="5">
        <f t="shared" si="53"/>
        <v>0</v>
      </c>
    </row>
    <row r="109" spans="1:13" ht="13.5" customHeight="1" x14ac:dyDescent="0.2">
      <c r="A109" s="175" t="s">
        <v>219</v>
      </c>
      <c r="B109" s="136" t="s">
        <v>220</v>
      </c>
      <c r="C109" s="188"/>
      <c r="D109" s="137"/>
      <c r="E109" s="159"/>
      <c r="F109" s="7"/>
      <c r="G109" s="117"/>
      <c r="H109" s="5"/>
      <c r="I109" s="51">
        <f t="shared" si="53"/>
        <v>0</v>
      </c>
      <c r="J109" s="117">
        <f t="shared" si="53"/>
        <v>0</v>
      </c>
      <c r="K109" s="5">
        <f t="shared" si="53"/>
        <v>0</v>
      </c>
    </row>
    <row r="110" spans="1:13" ht="13.5" customHeight="1" x14ac:dyDescent="0.2">
      <c r="A110" s="176" t="s">
        <v>221</v>
      </c>
      <c r="B110" s="151" t="s">
        <v>222</v>
      </c>
      <c r="C110" s="204"/>
      <c r="D110" s="163"/>
      <c r="E110" s="164"/>
      <c r="F110" s="145"/>
      <c r="G110" s="160"/>
      <c r="H110" s="147"/>
      <c r="I110" s="52">
        <f t="shared" si="53"/>
        <v>0</v>
      </c>
      <c r="J110" s="160">
        <f t="shared" si="53"/>
        <v>0</v>
      </c>
      <c r="K110" s="147">
        <f t="shared" si="53"/>
        <v>0</v>
      </c>
    </row>
    <row r="111" spans="1:13" s="3" customFormat="1" ht="13.5" customHeight="1" x14ac:dyDescent="0.2">
      <c r="A111" s="177" t="s">
        <v>131</v>
      </c>
      <c r="B111" s="152" t="s">
        <v>91</v>
      </c>
      <c r="C111" s="246">
        <f t="shared" ref="C111:H111" si="54">SUM(C107:C110)</f>
        <v>0</v>
      </c>
      <c r="D111" s="354">
        <f t="shared" si="54"/>
        <v>0</v>
      </c>
      <c r="E111" s="355">
        <f t="shared" si="54"/>
        <v>0</v>
      </c>
      <c r="F111" s="246">
        <f t="shared" si="54"/>
        <v>0</v>
      </c>
      <c r="G111" s="352">
        <f t="shared" si="54"/>
        <v>0</v>
      </c>
      <c r="H111" s="353">
        <f t="shared" si="54"/>
        <v>0</v>
      </c>
      <c r="I111" s="348">
        <f>+SUM(I107:I110)</f>
        <v>0</v>
      </c>
      <c r="J111" s="352">
        <f>+SUM(J107:J110)</f>
        <v>0</v>
      </c>
      <c r="K111" s="353">
        <f>+SUM(K107:K110)</f>
        <v>0</v>
      </c>
      <c r="M111" s="4"/>
    </row>
    <row r="112" spans="1:13" s="3" customFormat="1" ht="13.5" customHeight="1" x14ac:dyDescent="0.2">
      <c r="A112" s="177" t="s">
        <v>132</v>
      </c>
      <c r="B112" s="152" t="s">
        <v>92</v>
      </c>
      <c r="C112" s="246">
        <f>+'3.SZ.TÁBL. SEGÍTŐ SZOLGÁLAT'!AD111</f>
        <v>0</v>
      </c>
      <c r="D112" s="354">
        <f>+'3.SZ.TÁBL. SEGÍTŐ SZOLGÁLAT'!AE111</f>
        <v>0</v>
      </c>
      <c r="E112" s="355">
        <f>+'3.SZ.TÁBL. SEGÍTŐ SZOLGÁLAT'!AF111</f>
        <v>0</v>
      </c>
      <c r="F112" s="351"/>
      <c r="G112" s="352"/>
      <c r="H112" s="353"/>
      <c r="I112" s="348">
        <f>+C112+F112</f>
        <v>0</v>
      </c>
      <c r="J112" s="352">
        <f>+D112+G112</f>
        <v>0</v>
      </c>
      <c r="K112" s="353">
        <f>+E112+H112</f>
        <v>0</v>
      </c>
      <c r="M112" s="4"/>
    </row>
    <row r="113" spans="1:20" s="3" customFormat="1" ht="13.5" customHeight="1" x14ac:dyDescent="0.2">
      <c r="A113" s="181" t="s">
        <v>133</v>
      </c>
      <c r="B113" s="152" t="s">
        <v>93</v>
      </c>
      <c r="C113" s="246">
        <f t="shared" ref="C113:K113" si="55">+C51+C52+C84+C98+C106+C111+C112</f>
        <v>168668.19</v>
      </c>
      <c r="D113" s="354">
        <f t="shared" si="55"/>
        <v>7798</v>
      </c>
      <c r="E113" s="355">
        <f t="shared" si="55"/>
        <v>176466.19</v>
      </c>
      <c r="F113" s="246">
        <f>+F51+F52+F84+F98+F106+F111+F112</f>
        <v>66123</v>
      </c>
      <c r="G113" s="352">
        <f t="shared" si="55"/>
        <v>-1928</v>
      </c>
      <c r="H113" s="353">
        <f t="shared" si="55"/>
        <v>64195</v>
      </c>
      <c r="I113" s="348">
        <f t="shared" si="55"/>
        <v>234791.19</v>
      </c>
      <c r="J113" s="352">
        <f>+J51+J52+J84+J98+J106+J111+J112</f>
        <v>5870</v>
      </c>
      <c r="K113" s="353">
        <f t="shared" si="55"/>
        <v>240661.19</v>
      </c>
      <c r="M113" s="4"/>
    </row>
    <row r="114" spans="1:20" s="3" customFormat="1" ht="13.5" customHeight="1" thickBot="1" x14ac:dyDescent="0.25">
      <c r="A114" s="385" t="s">
        <v>257</v>
      </c>
      <c r="B114" s="386" t="s">
        <v>94</v>
      </c>
      <c r="C114" s="387">
        <f>+'3.SZ.TÁBL. SEGÍTŐ SZOLGÁLAT'!AD113</f>
        <v>0</v>
      </c>
      <c r="D114" s="388">
        <f>+'3.SZ.TÁBL. SEGÍTŐ SZOLGÁLAT'!AE113</f>
        <v>0</v>
      </c>
      <c r="E114" s="389">
        <f>+'3.SZ.TÁBL. SEGÍTŐ SZOLGÁLAT'!AF113</f>
        <v>0</v>
      </c>
      <c r="F114" s="390">
        <f>+'[3]1.1.SZ.TÁBL. BEV - KIAD'!$H$112</f>
        <v>144210</v>
      </c>
      <c r="G114" s="391">
        <f>+D29</f>
        <v>9112</v>
      </c>
      <c r="H114" s="389">
        <f>+E29</f>
        <v>153322</v>
      </c>
      <c r="I114" s="392"/>
      <c r="J114" s="391"/>
      <c r="K114" s="389"/>
      <c r="L114" s="4"/>
    </row>
    <row r="115" spans="1:20" s="3" customFormat="1" ht="13.5" customHeight="1" thickBot="1" x14ac:dyDescent="0.25">
      <c r="A115" s="769" t="s">
        <v>231</v>
      </c>
      <c r="B115" s="770"/>
      <c r="C115" s="251">
        <f t="shared" ref="C115:H115" si="56">+SUM(C113:C114)</f>
        <v>168668.19</v>
      </c>
      <c r="D115" s="170">
        <f t="shared" si="56"/>
        <v>7798</v>
      </c>
      <c r="E115" s="171">
        <f t="shared" si="56"/>
        <v>176466.19</v>
      </c>
      <c r="F115" s="251">
        <f t="shared" si="56"/>
        <v>210333</v>
      </c>
      <c r="G115" s="172">
        <f t="shared" si="56"/>
        <v>7184</v>
      </c>
      <c r="H115" s="173">
        <f t="shared" si="56"/>
        <v>217517</v>
      </c>
      <c r="I115" s="11">
        <f>+I113+I114</f>
        <v>234791.19</v>
      </c>
      <c r="J115" s="172">
        <f>+J113+J114</f>
        <v>5870</v>
      </c>
      <c r="K115" s="173">
        <f>+K113+K114</f>
        <v>240661.19</v>
      </c>
      <c r="M115" s="4"/>
    </row>
    <row r="116" spans="1:20" s="3" customFormat="1" ht="13.5" customHeight="1" thickBot="1" x14ac:dyDescent="0.25">
      <c r="B116" s="356"/>
      <c r="C116" s="357"/>
      <c r="D116" s="357"/>
      <c r="E116" s="357"/>
      <c r="F116" s="358"/>
      <c r="G116" s="358"/>
      <c r="H116" s="358"/>
      <c r="I116" s="358"/>
      <c r="J116" s="358"/>
      <c r="K116" s="358"/>
      <c r="M116" s="4"/>
    </row>
    <row r="117" spans="1:20" s="262" customFormat="1" ht="13.5" customHeight="1" thickBot="1" x14ac:dyDescent="0.25">
      <c r="A117" s="765" t="s">
        <v>241</v>
      </c>
      <c r="B117" s="766"/>
      <c r="C117" s="265">
        <f t="shared" ref="C117:K117" si="57">+C31-C115</f>
        <v>-0.19000000000232831</v>
      </c>
      <c r="D117" s="252">
        <f t="shared" si="57"/>
        <v>0</v>
      </c>
      <c r="E117" s="266">
        <f t="shared" si="57"/>
        <v>-0.19000000000232831</v>
      </c>
      <c r="F117" s="265">
        <f t="shared" si="57"/>
        <v>0</v>
      </c>
      <c r="G117" s="252">
        <f t="shared" si="57"/>
        <v>0</v>
      </c>
      <c r="H117" s="266">
        <f t="shared" si="57"/>
        <v>0</v>
      </c>
      <c r="I117" s="265">
        <f t="shared" si="57"/>
        <v>-0.19000000000232831</v>
      </c>
      <c r="J117" s="252">
        <f t="shared" si="57"/>
        <v>0</v>
      </c>
      <c r="K117" s="253">
        <f t="shared" si="57"/>
        <v>-0.19000000000232831</v>
      </c>
      <c r="L117" s="364"/>
      <c r="M117" s="365"/>
      <c r="N117" s="365"/>
      <c r="O117" s="365"/>
      <c r="P117" s="365"/>
      <c r="Q117" s="365"/>
      <c r="R117" s="365"/>
      <c r="S117" s="365"/>
      <c r="T117" s="365"/>
    </row>
    <row r="118" spans="1:20" ht="13.5" customHeight="1" x14ac:dyDescent="0.2"/>
    <row r="119" spans="1:20" ht="13.5" customHeight="1" x14ac:dyDescent="0.2"/>
  </sheetData>
  <mergeCells count="8">
    <mergeCell ref="I1:K1"/>
    <mergeCell ref="C1:E1"/>
    <mergeCell ref="F1:H1"/>
    <mergeCell ref="A117:B117"/>
    <mergeCell ref="A31:B31"/>
    <mergeCell ref="A115:B115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2020. ÉVI IV. KÖLTSÉGVETÉS MÓDOSÍTÁS&amp;R1/1.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6"/>
  <sheetViews>
    <sheetView topLeftCell="A85" zoomScaleNormal="100" workbookViewId="0">
      <selection activeCell="D103" sqref="D103"/>
    </sheetView>
  </sheetViews>
  <sheetFormatPr defaultColWidth="8.85546875" defaultRowHeight="12.95" customHeight="1" x14ac:dyDescent="0.2"/>
  <cols>
    <col min="1" max="1" width="11" style="12" customWidth="1"/>
    <col min="2" max="2" width="54.5703125" style="1" customWidth="1"/>
    <col min="3" max="3" width="12.5703125" style="43" customWidth="1"/>
    <col min="4" max="4" width="10.42578125" style="43" customWidth="1"/>
    <col min="5" max="5" width="12.7109375" style="43" customWidth="1"/>
    <col min="6" max="6" width="8.7109375" style="486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784" t="s">
        <v>96</v>
      </c>
      <c r="B1" s="786" t="s">
        <v>118</v>
      </c>
      <c r="C1" s="777" t="s">
        <v>377</v>
      </c>
      <c r="D1" s="775" t="s">
        <v>279</v>
      </c>
      <c r="E1" s="782" t="s">
        <v>378</v>
      </c>
      <c r="F1" s="780" t="s">
        <v>272</v>
      </c>
      <c r="G1" s="360"/>
    </row>
    <row r="2" spans="1:14" ht="31.5" customHeight="1" x14ac:dyDescent="0.2">
      <c r="A2" s="785"/>
      <c r="B2" s="787"/>
      <c r="C2" s="778" t="s">
        <v>319</v>
      </c>
      <c r="D2" s="776" t="s">
        <v>279</v>
      </c>
      <c r="E2" s="783" t="s">
        <v>375</v>
      </c>
      <c r="F2" s="781"/>
      <c r="G2" s="360"/>
    </row>
    <row r="3" spans="1:14" s="42" customFormat="1" ht="14.25" customHeight="1" x14ac:dyDescent="0.2">
      <c r="A3" s="134"/>
      <c r="B3" s="323"/>
      <c r="C3" s="277"/>
      <c r="D3" s="128"/>
      <c r="E3" s="476"/>
      <c r="F3" s="487"/>
      <c r="G3" s="44"/>
      <c r="H3" s="44"/>
      <c r="I3" s="493"/>
      <c r="J3" s="20"/>
      <c r="K3" s="20"/>
      <c r="M3" s="20"/>
      <c r="N3" s="20"/>
    </row>
    <row r="4" spans="1:14" s="42" customFormat="1" ht="14.25" customHeight="1" x14ac:dyDescent="0.2">
      <c r="A4" s="143"/>
      <c r="B4" s="300" t="s">
        <v>251</v>
      </c>
      <c r="C4" s="278">
        <f>SUM(C5:C11)</f>
        <v>15000</v>
      </c>
      <c r="D4" s="279">
        <f>SUM(D5:D11)</f>
        <v>0</v>
      </c>
      <c r="E4" s="478">
        <f>SUM(E5:E11)</f>
        <v>15000</v>
      </c>
      <c r="F4" s="487">
        <f t="shared" ref="F4:F72" si="0">+E4/C4</f>
        <v>1</v>
      </c>
      <c r="G4" s="44"/>
      <c r="H4" s="18"/>
      <c r="I4" s="20"/>
      <c r="J4" s="20"/>
      <c r="K4" s="677"/>
      <c r="M4" s="20"/>
      <c r="N4" s="20"/>
    </row>
    <row r="5" spans="1:14" s="281" customFormat="1" ht="14.25" customHeight="1" x14ac:dyDescent="0.2">
      <c r="A5" s="143"/>
      <c r="B5" s="301" t="s">
        <v>243</v>
      </c>
      <c r="C5" s="278">
        <f>+'[3]2.SZ.TÁBL. BEVÉTELEK'!$E5</f>
        <v>1673</v>
      </c>
      <c r="D5" s="279"/>
      <c r="E5" s="478">
        <f>SUM(C5:D5)</f>
        <v>1673</v>
      </c>
      <c r="F5" s="487">
        <f t="shared" si="0"/>
        <v>1</v>
      </c>
      <c r="G5" s="44"/>
      <c r="H5" s="280"/>
      <c r="I5" s="298"/>
      <c r="J5" s="299"/>
      <c r="K5" s="313"/>
      <c r="L5" s="315"/>
      <c r="M5" s="20"/>
      <c r="N5" s="48"/>
    </row>
    <row r="6" spans="1:14" ht="14.25" customHeight="1" x14ac:dyDescent="0.2">
      <c r="A6" s="143"/>
      <c r="B6" s="301" t="s">
        <v>244</v>
      </c>
      <c r="C6" s="278">
        <f>+'[3]2.SZ.TÁBL. BEVÉTELEK'!$E6</f>
        <v>5057</v>
      </c>
      <c r="D6" s="279"/>
      <c r="E6" s="478">
        <f t="shared" ref="E6:E11" si="1">SUM(C6:D6)</f>
        <v>5057</v>
      </c>
      <c r="F6" s="487">
        <f t="shared" si="0"/>
        <v>1</v>
      </c>
      <c r="G6" s="44"/>
      <c r="I6" s="298"/>
      <c r="J6" s="299"/>
      <c r="K6" s="313"/>
      <c r="L6" s="315"/>
    </row>
    <row r="7" spans="1:14" ht="14.25" customHeight="1" x14ac:dyDescent="0.2">
      <c r="A7" s="143"/>
      <c r="B7" s="301" t="s">
        <v>249</v>
      </c>
      <c r="C7" s="278">
        <f>+'[3]2.SZ.TÁBL. BEVÉTELEK'!$E7</f>
        <v>774</v>
      </c>
      <c r="D7" s="279"/>
      <c r="E7" s="478">
        <f t="shared" si="1"/>
        <v>774</v>
      </c>
      <c r="F7" s="487">
        <f t="shared" si="0"/>
        <v>1</v>
      </c>
      <c r="G7" s="44"/>
      <c r="I7" s="298"/>
      <c r="J7" s="299"/>
      <c r="K7" s="313"/>
      <c r="L7" s="315"/>
    </row>
    <row r="8" spans="1:14" ht="14.25" customHeight="1" x14ac:dyDescent="0.2">
      <c r="A8" s="143"/>
      <c r="B8" s="301" t="s">
        <v>245</v>
      </c>
      <c r="C8" s="278">
        <f>+'[3]2.SZ.TÁBL. BEVÉTELEK'!$E8</f>
        <v>675</v>
      </c>
      <c r="D8" s="279"/>
      <c r="E8" s="478">
        <f t="shared" si="1"/>
        <v>675</v>
      </c>
      <c r="F8" s="487">
        <f t="shared" si="0"/>
        <v>1</v>
      </c>
      <c r="G8" s="44"/>
      <c r="I8" s="298"/>
      <c r="J8" s="299"/>
      <c r="K8" s="313"/>
      <c r="L8" s="315"/>
    </row>
    <row r="9" spans="1:14" ht="14.25" customHeight="1" x14ac:dyDescent="0.2">
      <c r="A9" s="143"/>
      <c r="B9" s="301" t="s">
        <v>246</v>
      </c>
      <c r="C9" s="278">
        <f>+'[3]2.SZ.TÁBL. BEVÉTELEK'!$E9</f>
        <v>3449</v>
      </c>
      <c r="D9" s="279"/>
      <c r="E9" s="478">
        <f t="shared" si="1"/>
        <v>3449</v>
      </c>
      <c r="F9" s="487">
        <f t="shared" si="0"/>
        <v>1</v>
      </c>
      <c r="G9" s="44"/>
      <c r="I9" s="298"/>
      <c r="J9" s="299"/>
      <c r="K9" s="313"/>
      <c r="L9" s="315"/>
    </row>
    <row r="10" spans="1:14" ht="14.25" customHeight="1" x14ac:dyDescent="0.2">
      <c r="A10" s="143"/>
      <c r="B10" s="301" t="s">
        <v>247</v>
      </c>
      <c r="C10" s="278">
        <f>+'[3]2.SZ.TÁBL. BEVÉTELEK'!$E10</f>
        <v>2115</v>
      </c>
      <c r="D10" s="279"/>
      <c r="E10" s="478">
        <f t="shared" si="1"/>
        <v>2115</v>
      </c>
      <c r="F10" s="487">
        <f t="shared" si="0"/>
        <v>1</v>
      </c>
      <c r="G10" s="44"/>
      <c r="I10" s="298"/>
      <c r="J10" s="299"/>
      <c r="K10" s="313"/>
      <c r="L10" s="315"/>
    </row>
    <row r="11" spans="1:14" ht="14.25" customHeight="1" x14ac:dyDescent="0.2">
      <c r="A11" s="143"/>
      <c r="B11" s="301" t="s">
        <v>248</v>
      </c>
      <c r="C11" s="278">
        <f>+'[3]2.SZ.TÁBL. BEVÉTELEK'!$E11</f>
        <v>1257</v>
      </c>
      <c r="D11" s="279"/>
      <c r="E11" s="478">
        <f t="shared" si="1"/>
        <v>1257</v>
      </c>
      <c r="F11" s="487">
        <f t="shared" si="0"/>
        <v>1</v>
      </c>
      <c r="G11" s="44"/>
      <c r="I11" s="298"/>
      <c r="J11" s="299"/>
      <c r="K11" s="313"/>
      <c r="L11" s="315"/>
    </row>
    <row r="12" spans="1:14" s="42" customFormat="1" ht="14.25" customHeight="1" x14ac:dyDescent="0.2">
      <c r="A12" s="143"/>
      <c r="B12" s="739">
        <f>+'2.SZ.TÁBL. BEVÉTELEK'!C113889</f>
        <v>0</v>
      </c>
      <c r="C12" s="282"/>
      <c r="D12" s="283"/>
      <c r="E12" s="477"/>
      <c r="F12" s="487"/>
      <c r="G12" s="44"/>
      <c r="H12" s="44"/>
      <c r="I12" s="298"/>
      <c r="K12" s="314"/>
      <c r="L12" s="316"/>
      <c r="M12" s="317"/>
      <c r="N12" s="20"/>
    </row>
    <row r="13" spans="1:14" ht="14.25" customHeight="1" x14ac:dyDescent="0.2">
      <c r="A13" s="146"/>
      <c r="B13" s="300" t="s">
        <v>311</v>
      </c>
      <c r="C13" s="278">
        <f>SUM(C14:C19)</f>
        <v>2400</v>
      </c>
      <c r="D13" s="279">
        <f>SUM(D14:D19)</f>
        <v>0</v>
      </c>
      <c r="E13" s="478">
        <f>SUM(E14:E19)</f>
        <v>2400</v>
      </c>
      <c r="F13" s="487">
        <f t="shared" si="0"/>
        <v>1</v>
      </c>
      <c r="G13" s="18"/>
      <c r="I13" s="298"/>
    </row>
    <row r="14" spans="1:14" ht="14.25" customHeight="1" x14ac:dyDescent="0.2">
      <c r="A14" s="146"/>
      <c r="B14" s="630" t="s">
        <v>243</v>
      </c>
      <c r="C14" s="278">
        <f>+'[3]2.SZ.TÁBL. BEVÉTELEK'!$E14</f>
        <v>428</v>
      </c>
      <c r="D14" s="279"/>
      <c r="E14" s="478">
        <f>SUM(C14:D14)</f>
        <v>428</v>
      </c>
      <c r="F14" s="487">
        <f t="shared" si="0"/>
        <v>1</v>
      </c>
      <c r="G14" s="18"/>
      <c r="I14" s="298"/>
    </row>
    <row r="15" spans="1:14" ht="14.25" customHeight="1" x14ac:dyDescent="0.2">
      <c r="A15" s="146"/>
      <c r="B15" s="630" t="s">
        <v>249</v>
      </c>
      <c r="C15" s="278">
        <f>+'[3]2.SZ.TÁBL. BEVÉTELEK'!$E15</f>
        <v>198</v>
      </c>
      <c r="D15" s="279"/>
      <c r="E15" s="478">
        <f t="shared" ref="E15:E19" si="2">SUM(C15:D15)</f>
        <v>198</v>
      </c>
      <c r="F15" s="487">
        <f t="shared" si="0"/>
        <v>1</v>
      </c>
      <c r="G15" s="18"/>
    </row>
    <row r="16" spans="1:14" ht="14.25" customHeight="1" x14ac:dyDescent="0.2">
      <c r="A16" s="146"/>
      <c r="B16" s="630" t="s">
        <v>245</v>
      </c>
      <c r="C16" s="278">
        <f>+'[3]2.SZ.TÁBL. BEVÉTELEK'!$E16</f>
        <v>173</v>
      </c>
      <c r="D16" s="279"/>
      <c r="E16" s="478">
        <f t="shared" si="2"/>
        <v>173</v>
      </c>
      <c r="F16" s="487">
        <f t="shared" si="0"/>
        <v>1</v>
      </c>
      <c r="G16" s="18"/>
    </row>
    <row r="17" spans="1:14" ht="14.25" customHeight="1" x14ac:dyDescent="0.2">
      <c r="A17" s="146"/>
      <c r="B17" s="630" t="s">
        <v>246</v>
      </c>
      <c r="C17" s="278">
        <f>+'[3]2.SZ.TÁBL. BEVÉTELEK'!$E17</f>
        <v>882</v>
      </c>
      <c r="D17" s="279"/>
      <c r="E17" s="478">
        <f t="shared" si="2"/>
        <v>882</v>
      </c>
      <c r="F17" s="487">
        <f t="shared" si="0"/>
        <v>1</v>
      </c>
      <c r="G17" s="18"/>
    </row>
    <row r="18" spans="1:14" ht="14.25" customHeight="1" x14ac:dyDescent="0.2">
      <c r="A18" s="146"/>
      <c r="B18" s="630" t="s">
        <v>10</v>
      </c>
      <c r="C18" s="278">
        <f>+'[3]2.SZ.TÁBL. BEVÉTELEK'!$E18</f>
        <v>321</v>
      </c>
      <c r="D18" s="279"/>
      <c r="E18" s="478">
        <f t="shared" si="2"/>
        <v>321</v>
      </c>
      <c r="F18" s="487">
        <f t="shared" si="0"/>
        <v>1</v>
      </c>
      <c r="G18" s="18"/>
    </row>
    <row r="19" spans="1:14" ht="14.25" customHeight="1" x14ac:dyDescent="0.2">
      <c r="A19" s="146"/>
      <c r="B19" s="630" t="s">
        <v>234</v>
      </c>
      <c r="C19" s="278">
        <f>+'[3]2.SZ.TÁBL. BEVÉTELEK'!$E19</f>
        <v>398</v>
      </c>
      <c r="D19" s="279"/>
      <c r="E19" s="478">
        <f t="shared" si="2"/>
        <v>398</v>
      </c>
      <c r="F19" s="487">
        <f t="shared" si="0"/>
        <v>1</v>
      </c>
      <c r="G19" s="18"/>
    </row>
    <row r="20" spans="1:14" ht="14.25" customHeight="1" x14ac:dyDescent="0.2">
      <c r="A20" s="146"/>
      <c r="B20" s="312"/>
      <c r="C20" s="278"/>
      <c r="D20" s="279"/>
      <c r="E20" s="478"/>
      <c r="F20" s="487"/>
      <c r="G20" s="18"/>
    </row>
    <row r="21" spans="1:14" ht="14.25" customHeight="1" x14ac:dyDescent="0.2">
      <c r="A21" s="146"/>
      <c r="B21" s="300" t="s">
        <v>250</v>
      </c>
      <c r="C21" s="278">
        <f>+SUM(C22:C28)</f>
        <v>33864</v>
      </c>
      <c r="D21" s="279">
        <f>+SUM(D22:D28)</f>
        <v>0</v>
      </c>
      <c r="E21" s="478">
        <f>+SUM(E22:E28)</f>
        <v>33864</v>
      </c>
      <c r="F21" s="487">
        <f t="shared" si="0"/>
        <v>1</v>
      </c>
      <c r="G21" s="18"/>
    </row>
    <row r="22" spans="1:14" ht="14.25" customHeight="1" x14ac:dyDescent="0.2">
      <c r="A22" s="146"/>
      <c r="B22" s="301" t="s">
        <v>243</v>
      </c>
      <c r="C22" s="278">
        <f>+'[5]2.SZ.TÁBL. BEVÉTELEK'!$E22</f>
        <v>7433</v>
      </c>
      <c r="D22" s="279"/>
      <c r="E22" s="478">
        <f>SUM(C22:D22)</f>
        <v>7433</v>
      </c>
      <c r="F22" s="487">
        <f t="shared" si="0"/>
        <v>1</v>
      </c>
      <c r="G22" s="18"/>
    </row>
    <row r="23" spans="1:14" ht="14.25" customHeight="1" x14ac:dyDescent="0.2">
      <c r="A23" s="146"/>
      <c r="B23" s="301" t="s">
        <v>249</v>
      </c>
      <c r="C23" s="278">
        <f>+'[5]2.SZ.TÁBL. BEVÉTELEK'!$E23</f>
        <v>2036</v>
      </c>
      <c r="D23" s="279"/>
      <c r="E23" s="478">
        <f t="shared" ref="E23:E28" si="3">SUM(C23:D23)</f>
        <v>2036</v>
      </c>
      <c r="F23" s="487">
        <f t="shared" si="0"/>
        <v>1</v>
      </c>
      <c r="G23" s="18"/>
    </row>
    <row r="24" spans="1:14" ht="14.25" customHeight="1" x14ac:dyDescent="0.2">
      <c r="A24" s="146"/>
      <c r="B24" s="301" t="s">
        <v>245</v>
      </c>
      <c r="C24" s="278">
        <f>+'[5]2.SZ.TÁBL. BEVÉTELEK'!$E24</f>
        <v>1776</v>
      </c>
      <c r="D24" s="279"/>
      <c r="E24" s="478">
        <f t="shared" si="3"/>
        <v>1776</v>
      </c>
      <c r="F24" s="487">
        <f t="shared" si="0"/>
        <v>1</v>
      </c>
      <c r="G24" s="18"/>
      <c r="J24" s="311"/>
      <c r="K24" s="311"/>
    </row>
    <row r="25" spans="1:14" ht="14.25" customHeight="1" x14ac:dyDescent="0.2">
      <c r="A25" s="146"/>
      <c r="B25" s="301" t="s">
        <v>246</v>
      </c>
      <c r="C25" s="278">
        <f>+'[5]2.SZ.TÁBL. BEVÉTELEK'!$E25</f>
        <v>10659</v>
      </c>
      <c r="D25" s="279"/>
      <c r="E25" s="478">
        <f t="shared" si="3"/>
        <v>10659</v>
      </c>
      <c r="F25" s="487">
        <f t="shared" si="0"/>
        <v>1</v>
      </c>
      <c r="G25" s="18"/>
      <c r="I25" s="311"/>
      <c r="L25" s="311"/>
    </row>
    <row r="26" spans="1:14" ht="14.25" customHeight="1" x14ac:dyDescent="0.2">
      <c r="A26" s="146"/>
      <c r="B26" s="301" t="s">
        <v>247</v>
      </c>
      <c r="C26" s="278">
        <f>+'[5]2.SZ.TÁBL. BEVÉTELEK'!$E26</f>
        <v>5564</v>
      </c>
      <c r="D26" s="279"/>
      <c r="E26" s="478">
        <f t="shared" si="3"/>
        <v>5564</v>
      </c>
      <c r="F26" s="487">
        <f t="shared" si="0"/>
        <v>1</v>
      </c>
      <c r="G26" s="18"/>
    </row>
    <row r="27" spans="1:14" s="311" customFormat="1" ht="14.25" customHeight="1" x14ac:dyDescent="0.2">
      <c r="A27" s="146"/>
      <c r="B27" s="301" t="s">
        <v>248</v>
      </c>
      <c r="C27" s="278">
        <f>+'[5]2.SZ.TÁBL. BEVÉTELEK'!$E27</f>
        <v>3307</v>
      </c>
      <c r="D27" s="279"/>
      <c r="E27" s="478">
        <f t="shared" si="3"/>
        <v>3307</v>
      </c>
      <c r="F27" s="487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11" customFormat="1" ht="14.25" customHeight="1" x14ac:dyDescent="0.2">
      <c r="A28" s="146"/>
      <c r="B28" s="302" t="s">
        <v>234</v>
      </c>
      <c r="C28" s="278">
        <f>+'[5]2.SZ.TÁBL. BEVÉTELEK'!$E28</f>
        <v>3089</v>
      </c>
      <c r="D28" s="279"/>
      <c r="E28" s="478">
        <f t="shared" si="3"/>
        <v>3089</v>
      </c>
      <c r="F28" s="487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97" customFormat="1" ht="14.25" customHeight="1" x14ac:dyDescent="0.25">
      <c r="A29" s="143"/>
      <c r="B29" s="302"/>
      <c r="C29" s="282"/>
      <c r="D29" s="283"/>
      <c r="E29" s="477"/>
      <c r="F29" s="487"/>
      <c r="G29" s="44"/>
      <c r="H29" s="19"/>
      <c r="I29" s="20"/>
      <c r="J29" s="20"/>
      <c r="K29" s="779"/>
      <c r="L29" s="20"/>
      <c r="M29" s="20"/>
      <c r="N29" s="20"/>
    </row>
    <row r="30" spans="1:14" s="297" customFormat="1" ht="14.25" customHeight="1" x14ac:dyDescent="0.25">
      <c r="A30" s="143"/>
      <c r="B30" s="300" t="s">
        <v>328</v>
      </c>
      <c r="C30" s="278">
        <f>SUM(C31:C38)</f>
        <v>2757</v>
      </c>
      <c r="D30" s="279">
        <f>SUM(D31:D38)</f>
        <v>0</v>
      </c>
      <c r="E30" s="478">
        <f>SUM(E31:E38)</f>
        <v>2757</v>
      </c>
      <c r="F30" s="487">
        <f t="shared" si="0"/>
        <v>1</v>
      </c>
      <c r="G30" s="44"/>
      <c r="H30" s="296"/>
      <c r="I30" s="20"/>
      <c r="J30" s="20"/>
      <c r="K30" s="779"/>
      <c r="L30" s="20"/>
      <c r="M30" s="20"/>
      <c r="N30" s="20"/>
    </row>
    <row r="31" spans="1:14" s="297" customFormat="1" ht="14.25" customHeight="1" x14ac:dyDescent="0.25">
      <c r="A31" s="143"/>
      <c r="B31" s="630" t="s">
        <v>4</v>
      </c>
      <c r="C31" s="278">
        <f>+'[3]2.SZ.TÁBL. BEVÉTELEK'!$E31</f>
        <v>279</v>
      </c>
      <c r="D31" s="279"/>
      <c r="E31" s="478">
        <f>SUM(C31:D31)</f>
        <v>279</v>
      </c>
      <c r="F31" s="487">
        <f t="shared" si="0"/>
        <v>1</v>
      </c>
      <c r="G31" s="44"/>
      <c r="H31" s="18"/>
      <c r="I31" s="20"/>
      <c r="J31" s="20"/>
      <c r="K31" s="313"/>
      <c r="L31" s="18"/>
      <c r="M31" s="20"/>
      <c r="N31" s="20"/>
    </row>
    <row r="32" spans="1:14" s="297" customFormat="1" ht="14.25" customHeight="1" x14ac:dyDescent="0.25">
      <c r="A32" s="143"/>
      <c r="B32" s="630" t="s">
        <v>321</v>
      </c>
      <c r="C32" s="278">
        <f>+'[3]2.SZ.TÁBL. BEVÉTELEK'!$E32</f>
        <v>842</v>
      </c>
      <c r="D32" s="279"/>
      <c r="E32" s="478">
        <f t="shared" ref="E32:E38" si="4">SUM(C32:D32)</f>
        <v>842</v>
      </c>
      <c r="F32" s="487">
        <f t="shared" si="0"/>
        <v>1</v>
      </c>
      <c r="G32" s="44"/>
      <c r="H32" s="18"/>
      <c r="I32" s="20"/>
      <c r="J32" s="20"/>
      <c r="K32" s="313"/>
      <c r="L32" s="18"/>
      <c r="M32" s="20"/>
      <c r="N32" s="20"/>
    </row>
    <row r="33" spans="1:14" s="297" customFormat="1" ht="14.25" customHeight="1" x14ac:dyDescent="0.25">
      <c r="A33" s="143"/>
      <c r="B33" s="630" t="s">
        <v>322</v>
      </c>
      <c r="C33" s="278">
        <f>+'[3]2.SZ.TÁBL. BEVÉTELEK'!$E33</f>
        <v>129</v>
      </c>
      <c r="D33" s="279"/>
      <c r="E33" s="478">
        <f t="shared" si="4"/>
        <v>129</v>
      </c>
      <c r="F33" s="487">
        <f t="shared" si="0"/>
        <v>1</v>
      </c>
      <c r="G33" s="44"/>
      <c r="H33" s="18"/>
      <c r="I33" s="20"/>
      <c r="J33" s="20"/>
      <c r="K33" s="313"/>
      <c r="L33" s="18"/>
      <c r="M33" s="20"/>
      <c r="N33" s="20"/>
    </row>
    <row r="34" spans="1:14" s="297" customFormat="1" ht="14.25" customHeight="1" x14ac:dyDescent="0.25">
      <c r="A34" s="143"/>
      <c r="B34" s="630" t="s">
        <v>323</v>
      </c>
      <c r="C34" s="278">
        <f>+'[3]2.SZ.TÁBL. BEVÉTELEK'!$E34</f>
        <v>112</v>
      </c>
      <c r="D34" s="279"/>
      <c r="E34" s="478">
        <f t="shared" si="4"/>
        <v>112</v>
      </c>
      <c r="F34" s="487">
        <f t="shared" si="0"/>
        <v>1</v>
      </c>
      <c r="G34" s="44"/>
      <c r="H34" s="18"/>
      <c r="I34" s="20"/>
      <c r="J34" s="20"/>
      <c r="K34" s="313"/>
      <c r="L34" s="18"/>
      <c r="M34" s="20"/>
      <c r="N34" s="20"/>
    </row>
    <row r="35" spans="1:14" s="297" customFormat="1" ht="14.25" customHeight="1" x14ac:dyDescent="0.25">
      <c r="A35" s="143"/>
      <c r="B35" s="630" t="s">
        <v>324</v>
      </c>
      <c r="C35" s="278">
        <f>+'[3]2.SZ.TÁBL. BEVÉTELEK'!$E35</f>
        <v>575</v>
      </c>
      <c r="D35" s="279"/>
      <c r="E35" s="478">
        <f t="shared" si="4"/>
        <v>575</v>
      </c>
      <c r="F35" s="487">
        <f t="shared" si="0"/>
        <v>1</v>
      </c>
      <c r="G35" s="44"/>
      <c r="H35" s="18"/>
      <c r="I35" s="20"/>
      <c r="J35" s="20"/>
      <c r="K35" s="313"/>
      <c r="L35" s="18"/>
      <c r="M35" s="20"/>
      <c r="N35" s="20"/>
    </row>
    <row r="36" spans="1:14" s="297" customFormat="1" ht="14.25" customHeight="1" x14ac:dyDescent="0.25">
      <c r="A36" s="143"/>
      <c r="B36" s="630" t="s">
        <v>325</v>
      </c>
      <c r="C36" s="278">
        <f>+'[3]2.SZ.TÁBL. BEVÉTELEK'!$E36</f>
        <v>352</v>
      </c>
      <c r="D36" s="279"/>
      <c r="E36" s="478">
        <f t="shared" si="4"/>
        <v>352</v>
      </c>
      <c r="F36" s="487">
        <f t="shared" si="0"/>
        <v>1</v>
      </c>
      <c r="G36" s="44"/>
      <c r="H36" s="18"/>
      <c r="I36" s="20"/>
      <c r="J36" s="20"/>
      <c r="K36" s="313"/>
      <c r="L36" s="18"/>
      <c r="M36" s="20"/>
      <c r="N36" s="20"/>
    </row>
    <row r="37" spans="1:14" s="297" customFormat="1" ht="14.25" customHeight="1" x14ac:dyDescent="0.25">
      <c r="A37" s="143"/>
      <c r="B37" s="630" t="s">
        <v>326</v>
      </c>
      <c r="C37" s="278">
        <f>+'[3]2.SZ.TÁBL. BEVÉTELEK'!$E37</f>
        <v>209</v>
      </c>
      <c r="D37" s="279"/>
      <c r="E37" s="478">
        <f t="shared" si="4"/>
        <v>209</v>
      </c>
      <c r="F37" s="487">
        <f t="shared" si="0"/>
        <v>1</v>
      </c>
      <c r="G37" s="44"/>
      <c r="H37" s="18"/>
      <c r="I37" s="20"/>
      <c r="J37" s="20"/>
      <c r="K37" s="313"/>
      <c r="L37" s="18"/>
      <c r="M37" s="20"/>
      <c r="N37" s="20"/>
    </row>
    <row r="38" spans="1:14" s="297" customFormat="1" ht="14.25" customHeight="1" x14ac:dyDescent="0.25">
      <c r="A38" s="143"/>
      <c r="B38" s="685" t="s">
        <v>327</v>
      </c>
      <c r="C38" s="278">
        <f>+'[3]2.SZ.TÁBL. BEVÉTELEK'!$E38</f>
        <v>259</v>
      </c>
      <c r="D38" s="279"/>
      <c r="E38" s="478">
        <f t="shared" si="4"/>
        <v>259</v>
      </c>
      <c r="F38" s="487">
        <f t="shared" si="0"/>
        <v>1</v>
      </c>
      <c r="G38" s="44"/>
      <c r="H38" s="296"/>
      <c r="I38" s="20"/>
      <c r="J38" s="48"/>
      <c r="K38" s="272"/>
      <c r="L38" s="18"/>
      <c r="M38" s="272"/>
      <c r="N38" s="20"/>
    </row>
    <row r="39" spans="1:14" s="297" customFormat="1" ht="14.25" customHeight="1" x14ac:dyDescent="0.25">
      <c r="A39" s="143"/>
      <c r="B39" s="686"/>
      <c r="C39" s="278"/>
      <c r="D39" s="279"/>
      <c r="E39" s="478"/>
      <c r="F39" s="487"/>
      <c r="G39" s="44"/>
      <c r="H39" s="296"/>
      <c r="I39" s="20"/>
      <c r="J39" s="48"/>
      <c r="K39" s="272"/>
      <c r="L39" s="18"/>
      <c r="M39" s="272"/>
      <c r="N39" s="20"/>
    </row>
    <row r="40" spans="1:14" s="297" customFormat="1" ht="14.25" customHeight="1" x14ac:dyDescent="0.25">
      <c r="A40" s="143"/>
      <c r="B40" s="300" t="s">
        <v>329</v>
      </c>
      <c r="C40" s="278">
        <f>SUM(C41:C45)</f>
        <v>1779</v>
      </c>
      <c r="D40" s="279">
        <f>SUM(D41:D45)</f>
        <v>0</v>
      </c>
      <c r="E40" s="478">
        <f>SUM(E41:E45)</f>
        <v>1779</v>
      </c>
      <c r="F40" s="487">
        <f t="shared" ref="F40:F45" si="5">+E40/C40</f>
        <v>1</v>
      </c>
      <c r="G40" s="44"/>
      <c r="H40" s="296"/>
      <c r="I40" s="20"/>
      <c r="J40" s="20"/>
      <c r="K40" s="272"/>
      <c r="L40" s="20"/>
      <c r="M40" s="20"/>
      <c r="N40" s="20"/>
    </row>
    <row r="41" spans="1:14" s="297" customFormat="1" ht="14.25" customHeight="1" x14ac:dyDescent="0.25">
      <c r="A41" s="143"/>
      <c r="B41" s="630" t="s">
        <v>4</v>
      </c>
      <c r="C41" s="278">
        <f>+'[3]2.SZ.TÁBL. BEVÉTELEK'!$E41</f>
        <v>247</v>
      </c>
      <c r="D41" s="279"/>
      <c r="E41" s="478">
        <f>SUM(C41:D41)</f>
        <v>247</v>
      </c>
      <c r="F41" s="487">
        <f t="shared" si="5"/>
        <v>1</v>
      </c>
      <c r="G41" s="44"/>
      <c r="H41" s="18"/>
      <c r="I41" s="20"/>
      <c r="J41" s="20"/>
      <c r="K41" s="313"/>
      <c r="L41" s="18"/>
      <c r="M41" s="20"/>
      <c r="N41" s="20"/>
    </row>
    <row r="42" spans="1:14" s="297" customFormat="1" ht="14.25" customHeight="1" x14ac:dyDescent="0.25">
      <c r="A42" s="143"/>
      <c r="B42" s="630" t="s">
        <v>322</v>
      </c>
      <c r="C42" s="278">
        <f>+'[3]2.SZ.TÁBL. BEVÉTELEK'!$E42</f>
        <v>114</v>
      </c>
      <c r="D42" s="279"/>
      <c r="E42" s="478">
        <f t="shared" ref="E42:E45" si="6">SUM(C42:D42)</f>
        <v>114</v>
      </c>
      <c r="F42" s="487">
        <f t="shared" si="5"/>
        <v>1</v>
      </c>
      <c r="G42" s="44"/>
      <c r="H42" s="18"/>
      <c r="I42" s="20"/>
      <c r="J42" s="20"/>
      <c r="K42" s="313"/>
      <c r="L42" s="18"/>
      <c r="M42" s="20"/>
      <c r="N42" s="20"/>
    </row>
    <row r="43" spans="1:14" s="297" customFormat="1" ht="14.25" customHeight="1" x14ac:dyDescent="0.25">
      <c r="A43" s="143"/>
      <c r="B43" s="630" t="s">
        <v>324</v>
      </c>
      <c r="C43" s="278">
        <f>+'[3]2.SZ.TÁBL. BEVÉTELEK'!$E43</f>
        <v>764</v>
      </c>
      <c r="D43" s="279"/>
      <c r="E43" s="478">
        <f t="shared" si="6"/>
        <v>764</v>
      </c>
      <c r="F43" s="487">
        <f t="shared" si="5"/>
        <v>1</v>
      </c>
      <c r="G43" s="44"/>
      <c r="H43" s="18"/>
      <c r="I43" s="20"/>
      <c r="J43" s="20"/>
      <c r="K43" s="313"/>
      <c r="L43" s="18"/>
      <c r="M43" s="20"/>
      <c r="N43" s="20"/>
    </row>
    <row r="44" spans="1:14" s="297" customFormat="1" ht="14.25" customHeight="1" x14ac:dyDescent="0.25">
      <c r="A44" s="143"/>
      <c r="B44" s="630" t="s">
        <v>325</v>
      </c>
      <c r="C44" s="278">
        <f>+'[3]2.SZ.TÁBL. BEVÉTELEK'!$E44</f>
        <v>468</v>
      </c>
      <c r="D44" s="279"/>
      <c r="E44" s="478">
        <f t="shared" si="6"/>
        <v>468</v>
      </c>
      <c r="F44" s="487">
        <f t="shared" si="5"/>
        <v>1</v>
      </c>
      <c r="G44" s="44"/>
      <c r="H44" s="18"/>
      <c r="I44" s="20"/>
      <c r="J44" s="20"/>
      <c r="K44" s="313"/>
      <c r="L44" s="18"/>
      <c r="M44" s="20"/>
      <c r="N44" s="20"/>
    </row>
    <row r="45" spans="1:14" s="297" customFormat="1" ht="14.25" customHeight="1" x14ac:dyDescent="0.25">
      <c r="A45" s="143"/>
      <c r="B45" s="630" t="s">
        <v>326</v>
      </c>
      <c r="C45" s="278">
        <f>+'[3]2.SZ.TÁBL. BEVÉTELEK'!$E45</f>
        <v>186</v>
      </c>
      <c r="D45" s="279"/>
      <c r="E45" s="478">
        <f t="shared" si="6"/>
        <v>186</v>
      </c>
      <c r="F45" s="487">
        <f t="shared" si="5"/>
        <v>1</v>
      </c>
      <c r="G45" s="44"/>
      <c r="H45" s="18"/>
      <c r="I45" s="20"/>
      <c r="J45" s="20"/>
      <c r="K45" s="313"/>
      <c r="L45" s="18"/>
      <c r="M45" s="20"/>
      <c r="N45" s="20"/>
    </row>
    <row r="46" spans="1:14" s="297" customFormat="1" ht="14.25" customHeight="1" x14ac:dyDescent="0.25">
      <c r="A46" s="143"/>
      <c r="B46" s="686"/>
      <c r="C46" s="278"/>
      <c r="D46" s="279"/>
      <c r="E46" s="478"/>
      <c r="F46" s="487"/>
      <c r="G46" s="44"/>
      <c r="H46" s="296"/>
      <c r="I46" s="20"/>
      <c r="J46" s="48"/>
      <c r="K46" s="272"/>
      <c r="L46" s="18"/>
      <c r="M46" s="272"/>
      <c r="N46" s="20"/>
    </row>
    <row r="47" spans="1:14" s="297" customFormat="1" ht="14.25" customHeight="1" x14ac:dyDescent="0.25">
      <c r="A47" s="143"/>
      <c r="B47" s="300" t="s">
        <v>330</v>
      </c>
      <c r="C47" s="278">
        <f>SUM(C48:C52)</f>
        <v>767</v>
      </c>
      <c r="D47" s="279">
        <f>SUM(D48:D52)</f>
        <v>0</v>
      </c>
      <c r="E47" s="478">
        <f>SUM(E48:E52)</f>
        <v>767</v>
      </c>
      <c r="F47" s="487">
        <f t="shared" ref="F47:F52" si="7">+E47/C47</f>
        <v>1</v>
      </c>
      <c r="G47" s="44"/>
      <c r="H47" s="296"/>
      <c r="I47" s="20"/>
      <c r="J47" s="20"/>
      <c r="K47" s="272"/>
      <c r="L47" s="20"/>
      <c r="M47" s="20"/>
      <c r="N47" s="20"/>
    </row>
    <row r="48" spans="1:14" s="297" customFormat="1" ht="14.25" customHeight="1" x14ac:dyDescent="0.25">
      <c r="A48" s="143"/>
      <c r="B48" s="630" t="s">
        <v>4</v>
      </c>
      <c r="C48" s="278">
        <f>+'[3]2.SZ.TÁBL. BEVÉTELEK'!$E48</f>
        <v>123</v>
      </c>
      <c r="D48" s="279"/>
      <c r="E48" s="478">
        <f>SUM(C48:D48)</f>
        <v>123</v>
      </c>
      <c r="F48" s="487">
        <f t="shared" si="7"/>
        <v>1</v>
      </c>
      <c r="G48" s="44"/>
      <c r="H48" s="18"/>
      <c r="I48" s="20"/>
      <c r="J48" s="20"/>
      <c r="K48" s="313"/>
      <c r="L48" s="18"/>
      <c r="M48" s="20"/>
      <c r="N48" s="20"/>
    </row>
    <row r="49" spans="1:16" s="297" customFormat="1" ht="14.25" customHeight="1" x14ac:dyDescent="0.25">
      <c r="A49" s="143"/>
      <c r="B49" s="630" t="s">
        <v>322</v>
      </c>
      <c r="C49" s="278">
        <f>+'[3]2.SZ.TÁBL. BEVÉTELEK'!$E49</f>
        <v>57</v>
      </c>
      <c r="D49" s="279"/>
      <c r="E49" s="478">
        <f t="shared" ref="E49:E52" si="8">SUM(C49:D49)</f>
        <v>57</v>
      </c>
      <c r="F49" s="487">
        <f t="shared" si="7"/>
        <v>1</v>
      </c>
      <c r="G49" s="44"/>
      <c r="H49" s="18"/>
      <c r="I49" s="20"/>
      <c r="J49" s="20"/>
      <c r="K49" s="313"/>
      <c r="L49" s="18"/>
      <c r="M49" s="20"/>
      <c r="N49" s="20"/>
    </row>
    <row r="50" spans="1:16" s="297" customFormat="1" ht="14.25" customHeight="1" x14ac:dyDescent="0.25">
      <c r="A50" s="143"/>
      <c r="B50" s="630" t="s">
        <v>323</v>
      </c>
      <c r="C50" s="278">
        <f>+'[3]2.SZ.TÁBL. BEVÉTELEK'!$E50</f>
        <v>150</v>
      </c>
      <c r="D50" s="279"/>
      <c r="E50" s="478">
        <f t="shared" si="8"/>
        <v>150</v>
      </c>
      <c r="F50" s="487">
        <f t="shared" si="7"/>
        <v>1</v>
      </c>
      <c r="G50" s="44"/>
      <c r="H50" s="18"/>
      <c r="I50" s="20"/>
      <c r="J50" s="20"/>
      <c r="K50" s="313"/>
      <c r="L50" s="18"/>
      <c r="M50" s="20"/>
      <c r="N50" s="20"/>
    </row>
    <row r="51" spans="1:16" s="297" customFormat="1" ht="14.25" customHeight="1" x14ac:dyDescent="0.25">
      <c r="A51" s="143"/>
      <c r="B51" s="630" t="s">
        <v>326</v>
      </c>
      <c r="C51" s="278">
        <f>+'[3]2.SZ.TÁBL. BEVÉTELEK'!$E51</f>
        <v>93</v>
      </c>
      <c r="D51" s="279"/>
      <c r="E51" s="478">
        <f t="shared" si="8"/>
        <v>93</v>
      </c>
      <c r="F51" s="487">
        <f t="shared" si="7"/>
        <v>1</v>
      </c>
      <c r="G51" s="44"/>
      <c r="H51" s="18"/>
      <c r="I51" s="20"/>
      <c r="J51" s="20"/>
      <c r="K51" s="313"/>
      <c r="L51" s="18"/>
      <c r="M51" s="20"/>
      <c r="N51" s="20"/>
    </row>
    <row r="52" spans="1:16" s="297" customFormat="1" ht="14.25" customHeight="1" x14ac:dyDescent="0.25">
      <c r="A52" s="143"/>
      <c r="B52" s="685" t="s">
        <v>327</v>
      </c>
      <c r="C52" s="278">
        <f>+'[3]2.SZ.TÁBL. BEVÉTELEK'!$E52</f>
        <v>344</v>
      </c>
      <c r="D52" s="279"/>
      <c r="E52" s="478">
        <f t="shared" si="8"/>
        <v>344</v>
      </c>
      <c r="F52" s="487">
        <f t="shared" si="7"/>
        <v>1</v>
      </c>
      <c r="G52" s="44"/>
      <c r="H52" s="296"/>
      <c r="I52" s="20"/>
      <c r="J52" s="48"/>
      <c r="K52" s="272"/>
      <c r="L52" s="18"/>
      <c r="M52" s="272"/>
      <c r="N52" s="20"/>
    </row>
    <row r="53" spans="1:16" s="297" customFormat="1" ht="14.25" customHeight="1" x14ac:dyDescent="0.25">
      <c r="A53" s="143"/>
      <c r="B53" s="302"/>
      <c r="C53" s="282"/>
      <c r="D53" s="279"/>
      <c r="E53" s="478"/>
      <c r="F53" s="487"/>
      <c r="G53" s="44"/>
      <c r="H53" s="296"/>
      <c r="I53" s="20"/>
      <c r="J53" s="20"/>
      <c r="K53" s="314"/>
      <c r="L53" s="18"/>
      <c r="M53" s="18"/>
      <c r="N53" s="20"/>
    </row>
    <row r="54" spans="1:16" s="297" customFormat="1" ht="14.25" customHeight="1" x14ac:dyDescent="0.25">
      <c r="A54" s="143"/>
      <c r="B54" s="300" t="s">
        <v>254</v>
      </c>
      <c r="C54" s="278">
        <f>+SUM(C55:C61)</f>
        <v>2766</v>
      </c>
      <c r="D54" s="279">
        <f>+SUM(D55:D61)</f>
        <v>0</v>
      </c>
      <c r="E54" s="478">
        <f>+SUM(E55:E61)</f>
        <v>2766</v>
      </c>
      <c r="F54" s="487">
        <f t="shared" si="0"/>
        <v>1</v>
      </c>
      <c r="G54" s="44"/>
      <c r="H54" s="296"/>
      <c r="I54" s="20"/>
      <c r="J54" s="20"/>
      <c r="K54" s="314"/>
      <c r="L54" s="18"/>
      <c r="M54" s="18"/>
      <c r="N54" s="20"/>
    </row>
    <row r="55" spans="1:16" s="297" customFormat="1" ht="14.25" customHeight="1" x14ac:dyDescent="0.25">
      <c r="A55" s="143"/>
      <c r="B55" s="301" t="s">
        <v>243</v>
      </c>
      <c r="C55" s="278">
        <f>+'[3]2.SZ.TÁBL. BEVÉTELEK'!$E55</f>
        <v>229</v>
      </c>
      <c r="D55" s="279"/>
      <c r="E55" s="478">
        <f>SUM(C55:D55)</f>
        <v>229</v>
      </c>
      <c r="F55" s="487">
        <f t="shared" si="0"/>
        <v>1</v>
      </c>
      <c r="G55" s="44"/>
      <c r="H55" s="18"/>
      <c r="I55" s="20"/>
      <c r="J55" s="20"/>
      <c r="K55" s="314"/>
      <c r="L55" s="18"/>
      <c r="M55" s="18"/>
      <c r="N55" s="20"/>
    </row>
    <row r="56" spans="1:16" s="297" customFormat="1" ht="14.25" customHeight="1" x14ac:dyDescent="0.25">
      <c r="A56" s="143"/>
      <c r="B56" s="301" t="s">
        <v>249</v>
      </c>
      <c r="C56" s="278">
        <f>+'[3]2.SZ.TÁBL. BEVÉTELEK'!$E56</f>
        <v>343</v>
      </c>
      <c r="D56" s="279"/>
      <c r="E56" s="478">
        <f t="shared" ref="E56:E61" si="9">SUM(C56:D56)</f>
        <v>343</v>
      </c>
      <c r="F56" s="487">
        <f t="shared" si="0"/>
        <v>1</v>
      </c>
      <c r="G56" s="44"/>
      <c r="H56" s="18"/>
      <c r="I56" s="20"/>
      <c r="J56" s="20"/>
      <c r="K56" s="314"/>
      <c r="L56" s="18"/>
      <c r="M56" s="18"/>
      <c r="N56" s="20"/>
      <c r="O56" s="20"/>
      <c r="P56" s="20"/>
    </row>
    <row r="57" spans="1:16" s="297" customFormat="1" ht="14.25" customHeight="1" x14ac:dyDescent="0.25">
      <c r="A57" s="143"/>
      <c r="B57" s="301" t="s">
        <v>245</v>
      </c>
      <c r="C57" s="278">
        <f>+'[3]2.SZ.TÁBL. BEVÉTELEK'!$E57</f>
        <v>297</v>
      </c>
      <c r="D57" s="279"/>
      <c r="E57" s="478">
        <f t="shared" si="9"/>
        <v>297</v>
      </c>
      <c r="F57" s="487">
        <f t="shared" si="0"/>
        <v>1</v>
      </c>
      <c r="G57" s="44"/>
      <c r="H57" s="18"/>
      <c r="I57" s="20"/>
      <c r="J57" s="20"/>
      <c r="K57" s="314"/>
      <c r="L57" s="18"/>
      <c r="M57" s="18"/>
      <c r="N57" s="20"/>
      <c r="O57" s="20"/>
      <c r="P57" s="20"/>
    </row>
    <row r="58" spans="1:16" s="297" customFormat="1" ht="14.25" customHeight="1" x14ac:dyDescent="0.25">
      <c r="A58" s="143"/>
      <c r="B58" s="301" t="s">
        <v>246</v>
      </c>
      <c r="C58" s="278">
        <f>+'[3]2.SZ.TÁBL. BEVÉTELEK'!$E58</f>
        <v>709</v>
      </c>
      <c r="D58" s="279"/>
      <c r="E58" s="478">
        <f t="shared" si="9"/>
        <v>709</v>
      </c>
      <c r="F58" s="487">
        <f t="shared" si="0"/>
        <v>1</v>
      </c>
      <c r="G58" s="44"/>
      <c r="H58" s="18"/>
      <c r="I58" s="20"/>
      <c r="J58" s="20"/>
      <c r="K58" s="314"/>
      <c r="L58" s="18"/>
      <c r="M58" s="18"/>
      <c r="N58" s="20"/>
      <c r="O58" s="20"/>
      <c r="P58" s="20"/>
    </row>
    <row r="59" spans="1:16" s="297" customFormat="1" ht="14.25" customHeight="1" x14ac:dyDescent="0.25">
      <c r="A59" s="143"/>
      <c r="B59" s="301" t="s">
        <v>247</v>
      </c>
      <c r="C59" s="278">
        <f>+'[3]2.SZ.TÁBL. BEVÉTELEK'!$E59</f>
        <v>343</v>
      </c>
      <c r="D59" s="279"/>
      <c r="E59" s="478">
        <f t="shared" si="9"/>
        <v>343</v>
      </c>
      <c r="F59" s="487">
        <f t="shared" si="0"/>
        <v>1</v>
      </c>
      <c r="G59" s="44"/>
      <c r="H59" s="18"/>
      <c r="I59" s="20"/>
      <c r="J59" s="20"/>
      <c r="K59" s="314"/>
      <c r="L59" s="18"/>
      <c r="M59" s="18"/>
      <c r="N59" s="20"/>
    </row>
    <row r="60" spans="1:16" s="297" customFormat="1" ht="14.25" customHeight="1" x14ac:dyDescent="0.25">
      <c r="A60" s="143"/>
      <c r="B60" s="301" t="s">
        <v>248</v>
      </c>
      <c r="C60" s="278">
        <f>+'[3]2.SZ.TÁBL. BEVÉTELEK'!$E60</f>
        <v>571</v>
      </c>
      <c r="D60" s="279"/>
      <c r="E60" s="478">
        <f t="shared" si="9"/>
        <v>571</v>
      </c>
      <c r="F60" s="487">
        <f t="shared" si="0"/>
        <v>1</v>
      </c>
      <c r="G60" s="44"/>
      <c r="H60" s="18"/>
      <c r="I60" s="20"/>
      <c r="J60" s="20"/>
      <c r="K60" s="314"/>
      <c r="L60" s="18"/>
      <c r="M60" s="18"/>
      <c r="N60" s="20"/>
    </row>
    <row r="61" spans="1:16" s="297" customFormat="1" ht="14.25" customHeight="1" x14ac:dyDescent="0.25">
      <c r="A61" s="143"/>
      <c r="B61" s="302" t="s">
        <v>234</v>
      </c>
      <c r="C61" s="278">
        <f>+'[3]2.SZ.TÁBL. BEVÉTELEK'!$E61</f>
        <v>274</v>
      </c>
      <c r="D61" s="279"/>
      <c r="E61" s="478">
        <f t="shared" si="9"/>
        <v>274</v>
      </c>
      <c r="F61" s="487">
        <f t="shared" si="0"/>
        <v>1</v>
      </c>
      <c r="G61" s="44"/>
      <c r="H61" s="18"/>
      <c r="I61" s="20"/>
      <c r="J61" s="20"/>
      <c r="K61" s="314"/>
      <c r="L61" s="18"/>
      <c r="M61" s="18"/>
      <c r="N61" s="20"/>
    </row>
    <row r="62" spans="1:16" s="297" customFormat="1" ht="14.25" customHeight="1" x14ac:dyDescent="0.25">
      <c r="A62" s="143"/>
      <c r="B62" s="359"/>
      <c r="C62" s="282"/>
      <c r="D62" s="279"/>
      <c r="E62" s="478"/>
      <c r="F62" s="487"/>
      <c r="G62" s="44"/>
      <c r="H62" s="18"/>
      <c r="I62" s="20"/>
      <c r="J62" s="48"/>
      <c r="K62" s="314"/>
      <c r="L62" s="18"/>
      <c r="M62" s="18"/>
      <c r="N62" s="20"/>
    </row>
    <row r="63" spans="1:16" s="297" customFormat="1" ht="14.25" customHeight="1" x14ac:dyDescent="0.25">
      <c r="A63" s="143"/>
      <c r="B63" s="300" t="s">
        <v>255</v>
      </c>
      <c r="C63" s="278">
        <f>+SUM(C64:C70)</f>
        <v>4000</v>
      </c>
      <c r="D63" s="279">
        <f>+SUM(D64:D70)</f>
        <v>0</v>
      </c>
      <c r="E63" s="478">
        <f>+SUM(E64:E70)</f>
        <v>4000</v>
      </c>
      <c r="F63" s="487">
        <f t="shared" si="0"/>
        <v>1</v>
      </c>
      <c r="G63" s="44"/>
      <c r="H63" s="18"/>
      <c r="I63" s="20"/>
      <c r="J63" s="48"/>
      <c r="K63" s="314"/>
      <c r="L63" s="18"/>
      <c r="M63" s="18"/>
      <c r="N63" s="20"/>
    </row>
    <row r="64" spans="1:16" s="297" customFormat="1" ht="14.25" customHeight="1" x14ac:dyDescent="0.25">
      <c r="A64" s="143"/>
      <c r="B64" s="301" t="s">
        <v>243</v>
      </c>
      <c r="C64" s="278">
        <f>+'[3]2.SZ.TÁBL. BEVÉTELEK'!$E64</f>
        <v>511</v>
      </c>
      <c r="D64" s="279"/>
      <c r="E64" s="478">
        <f>SUM(C64:D64)</f>
        <v>511</v>
      </c>
      <c r="F64" s="487">
        <f t="shared" si="0"/>
        <v>1</v>
      </c>
      <c r="G64" s="44"/>
      <c r="H64" s="18"/>
      <c r="I64" s="20"/>
      <c r="J64" s="20"/>
      <c r="K64" s="314"/>
      <c r="L64" s="18"/>
      <c r="M64" s="18"/>
      <c r="N64" s="20"/>
      <c r="O64" s="20"/>
    </row>
    <row r="65" spans="1:15" s="297" customFormat="1" ht="14.25" customHeight="1" x14ac:dyDescent="0.25">
      <c r="A65" s="143"/>
      <c r="B65" s="301" t="s">
        <v>244</v>
      </c>
      <c r="C65" s="278">
        <f>+'[3]2.SZ.TÁBL. BEVÉTELEK'!$E65</f>
        <v>1544</v>
      </c>
      <c r="D65" s="279"/>
      <c r="E65" s="478">
        <f t="shared" ref="E65:E70" si="10">SUM(C65:D65)</f>
        <v>1544</v>
      </c>
      <c r="F65" s="487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2.75" x14ac:dyDescent="0.2">
      <c r="A66" s="143"/>
      <c r="B66" s="301" t="s">
        <v>249</v>
      </c>
      <c r="C66" s="278">
        <f>+'[3]2.SZ.TÁBL. BEVÉTELEK'!$E66</f>
        <v>236</v>
      </c>
      <c r="D66" s="279"/>
      <c r="E66" s="478">
        <f t="shared" si="10"/>
        <v>236</v>
      </c>
      <c r="F66" s="487">
        <f t="shared" si="0"/>
        <v>1</v>
      </c>
      <c r="G66" s="44"/>
      <c r="K66" s="318"/>
      <c r="L66" s="63"/>
    </row>
    <row r="67" spans="1:15" ht="12.95" customHeight="1" x14ac:dyDescent="0.2">
      <c r="A67" s="143"/>
      <c r="B67" s="301" t="s">
        <v>245</v>
      </c>
      <c r="C67" s="278">
        <f>+'[3]2.SZ.TÁBL. BEVÉTELEK'!$E67</f>
        <v>206</v>
      </c>
      <c r="D67" s="279"/>
      <c r="E67" s="478">
        <f t="shared" si="10"/>
        <v>206</v>
      </c>
      <c r="F67" s="487">
        <f t="shared" si="0"/>
        <v>1</v>
      </c>
      <c r="G67" s="44"/>
      <c r="K67" s="318"/>
      <c r="L67" s="63"/>
    </row>
    <row r="68" spans="1:15" ht="12.95" customHeight="1" x14ac:dyDescent="0.2">
      <c r="A68" s="143"/>
      <c r="B68" s="301" t="s">
        <v>247</v>
      </c>
      <c r="C68" s="278">
        <f>+'[3]2.SZ.TÁBL. BEVÉTELEK'!$E68</f>
        <v>645</v>
      </c>
      <c r="D68" s="279"/>
      <c r="E68" s="478">
        <f t="shared" si="10"/>
        <v>645</v>
      </c>
      <c r="F68" s="487">
        <f t="shared" si="0"/>
        <v>1</v>
      </c>
      <c r="G68" s="44"/>
      <c r="K68" s="318"/>
      <c r="L68" s="63"/>
    </row>
    <row r="69" spans="1:15" ht="12.95" customHeight="1" x14ac:dyDescent="0.2">
      <c r="A69" s="143"/>
      <c r="B69" s="301" t="s">
        <v>248</v>
      </c>
      <c r="C69" s="278">
        <f>+'[3]2.SZ.TÁBL. BEVÉTELEK'!$E69</f>
        <v>384</v>
      </c>
      <c r="D69" s="279"/>
      <c r="E69" s="478">
        <f t="shared" si="10"/>
        <v>384</v>
      </c>
      <c r="F69" s="487">
        <f t="shared" si="0"/>
        <v>1</v>
      </c>
      <c r="G69" s="44"/>
      <c r="K69" s="318"/>
      <c r="L69" s="63"/>
    </row>
    <row r="70" spans="1:15" ht="12.95" customHeight="1" x14ac:dyDescent="0.2">
      <c r="A70" s="143"/>
      <c r="B70" s="302" t="s">
        <v>234</v>
      </c>
      <c r="C70" s="278">
        <f>+'[3]2.SZ.TÁBL. BEVÉTELEK'!$E70</f>
        <v>474</v>
      </c>
      <c r="D70" s="279"/>
      <c r="E70" s="478">
        <f t="shared" si="10"/>
        <v>474</v>
      </c>
      <c r="F70" s="487">
        <f t="shared" si="0"/>
        <v>1</v>
      </c>
      <c r="G70" s="44"/>
      <c r="L70" s="18"/>
    </row>
    <row r="71" spans="1:15" ht="12.95" customHeight="1" x14ac:dyDescent="0.2">
      <c r="A71" s="143"/>
      <c r="B71" s="302"/>
      <c r="C71" s="282"/>
      <c r="D71" s="279"/>
      <c r="E71" s="478"/>
      <c r="F71" s="487"/>
      <c r="G71" s="44"/>
      <c r="L71" s="18"/>
    </row>
    <row r="72" spans="1:15" ht="12.95" customHeight="1" x14ac:dyDescent="0.2">
      <c r="A72" s="143"/>
      <c r="B72" s="300" t="s">
        <v>312</v>
      </c>
      <c r="C72" s="278">
        <f>+SUM(C73:C75)</f>
        <v>128053</v>
      </c>
      <c r="D72" s="279">
        <f>+SUM(D73:D75)</f>
        <v>7152</v>
      </c>
      <c r="E72" s="478">
        <f>+SUM(E73:E75)</f>
        <v>135205</v>
      </c>
      <c r="F72" s="487">
        <f t="shared" si="0"/>
        <v>1.0558518738334908</v>
      </c>
      <c r="G72" s="44"/>
      <c r="J72" s="319"/>
      <c r="K72" s="313"/>
      <c r="L72" s="315"/>
      <c r="M72" s="63"/>
      <c r="N72" s="314"/>
    </row>
    <row r="73" spans="1:15" ht="12.95" customHeight="1" x14ac:dyDescent="0.2">
      <c r="A73" s="143"/>
      <c r="B73" s="302" t="s">
        <v>252</v>
      </c>
      <c r="C73" s="278">
        <f>+'[3]2.SZ.TÁBL. BEVÉTELEK'!$E73</f>
        <v>106317</v>
      </c>
      <c r="D73" s="279">
        <f>+'4.SZ.TÁBL. SZOCIÁLIS NORMATÍVA'!G13</f>
        <v>-429</v>
      </c>
      <c r="E73" s="478">
        <f>SUM(C73:D73)</f>
        <v>105888</v>
      </c>
      <c r="F73" s="487">
        <f>+E73/C73</f>
        <v>0.99596489742938565</v>
      </c>
      <c r="G73" s="44"/>
      <c r="J73" s="319"/>
      <c r="K73" s="272"/>
      <c r="L73" s="315"/>
      <c r="M73" s="63"/>
      <c r="N73" s="314"/>
    </row>
    <row r="74" spans="1:15" ht="12.95" customHeight="1" x14ac:dyDescent="0.2">
      <c r="A74" s="143"/>
      <c r="B74" s="302" t="s">
        <v>281</v>
      </c>
      <c r="C74" s="278">
        <f>+'[3]2.SZ.TÁBL. BEVÉTELEK'!$E74</f>
        <v>403</v>
      </c>
      <c r="D74" s="279">
        <f>+'4.SZ.TÁBL. SZOCIÁLIS NORMATÍVA'!G22</f>
        <v>119</v>
      </c>
      <c r="E74" s="478">
        <f t="shared" ref="E74:E75" si="11">SUM(C74:D74)</f>
        <v>522</v>
      </c>
      <c r="F74" s="487"/>
      <c r="G74" s="44"/>
      <c r="J74" s="320"/>
      <c r="K74" s="272"/>
      <c r="L74" s="318"/>
      <c r="M74" s="63"/>
      <c r="N74" s="314"/>
    </row>
    <row r="75" spans="1:15" ht="12.95" customHeight="1" x14ac:dyDescent="0.2">
      <c r="A75" s="143"/>
      <c r="B75" s="302" t="s">
        <v>288</v>
      </c>
      <c r="C75" s="278">
        <f>+'[3]2.SZ.TÁBL. BEVÉTELEK'!$E75</f>
        <v>21333</v>
      </c>
      <c r="D75" s="279">
        <f>+'4.SZ.TÁBL. SZOCIÁLIS NORMATÍVA'!G31</f>
        <v>7462</v>
      </c>
      <c r="E75" s="478">
        <f t="shared" si="11"/>
        <v>28795</v>
      </c>
      <c r="F75" s="487"/>
      <c r="G75" s="44"/>
    </row>
    <row r="76" spans="1:15" ht="12.95" customHeight="1" x14ac:dyDescent="0.2">
      <c r="A76" s="143"/>
      <c r="B76" s="302"/>
      <c r="C76" s="278"/>
      <c r="D76" s="279"/>
      <c r="E76" s="478"/>
      <c r="F76" s="505"/>
      <c r="G76" s="44"/>
    </row>
    <row r="77" spans="1:15" ht="12.95" customHeight="1" x14ac:dyDescent="0.2">
      <c r="A77" s="143"/>
      <c r="B77" s="300" t="s">
        <v>366</v>
      </c>
      <c r="C77" s="278">
        <f>SUM(C78:C85)</f>
        <v>535</v>
      </c>
      <c r="D77" s="278">
        <f t="shared" ref="D77:E77" si="12">SUM(D78:D85)</f>
        <v>0</v>
      </c>
      <c r="E77" s="278">
        <f t="shared" si="12"/>
        <v>535</v>
      </c>
      <c r="F77" s="505">
        <f t="shared" ref="F77" si="13">+E77/C77</f>
        <v>1</v>
      </c>
      <c r="G77" s="44"/>
    </row>
    <row r="78" spans="1:15" ht="12.95" customHeight="1" x14ac:dyDescent="0.2">
      <c r="A78" s="143"/>
      <c r="B78" s="693" t="s">
        <v>360</v>
      </c>
      <c r="C78" s="278">
        <f>+'[3]2.SZ.TÁBL. BEVÉTELEK'!$E78</f>
        <v>50</v>
      </c>
      <c r="D78" s="279"/>
      <c r="E78" s="478">
        <f>SUM(C78:D78)</f>
        <v>50</v>
      </c>
      <c r="F78" s="505">
        <f t="shared" ref="F78:F85" si="14">+E78/C78</f>
        <v>1</v>
      </c>
      <c r="G78" s="44"/>
    </row>
    <row r="79" spans="1:15" ht="12.95" customHeight="1" x14ac:dyDescent="0.2">
      <c r="A79" s="143"/>
      <c r="B79" s="693" t="s">
        <v>361</v>
      </c>
      <c r="C79" s="278">
        <f>+'[3]2.SZ.TÁBL. BEVÉTELEK'!$E79</f>
        <v>153</v>
      </c>
      <c r="D79" s="279"/>
      <c r="E79" s="478">
        <f t="shared" ref="E79:E85" si="15">SUM(C79:D79)</f>
        <v>153</v>
      </c>
      <c r="F79" s="505">
        <f t="shared" si="14"/>
        <v>1</v>
      </c>
      <c r="G79" s="44"/>
    </row>
    <row r="80" spans="1:15" ht="12.95" customHeight="1" x14ac:dyDescent="0.2">
      <c r="A80" s="143"/>
      <c r="B80" s="693" t="s">
        <v>362</v>
      </c>
      <c r="C80" s="278">
        <f>+'[3]2.SZ.TÁBL. BEVÉTELEK'!$E80</f>
        <v>23</v>
      </c>
      <c r="D80" s="279"/>
      <c r="E80" s="478">
        <f t="shared" si="15"/>
        <v>23</v>
      </c>
      <c r="F80" s="505">
        <f t="shared" si="14"/>
        <v>1</v>
      </c>
      <c r="G80" s="44"/>
    </row>
    <row r="81" spans="1:14" ht="12.95" customHeight="1" x14ac:dyDescent="0.2">
      <c r="A81" s="143"/>
      <c r="B81" s="693" t="s">
        <v>363</v>
      </c>
      <c r="C81" s="278">
        <f>+'[3]2.SZ.TÁBL. BEVÉTELEK'!$E81</f>
        <v>20</v>
      </c>
      <c r="D81" s="279"/>
      <c r="E81" s="478">
        <f t="shared" si="15"/>
        <v>20</v>
      </c>
      <c r="F81" s="505">
        <f t="shared" si="14"/>
        <v>1</v>
      </c>
      <c r="G81" s="44"/>
    </row>
    <row r="82" spans="1:14" ht="12.95" customHeight="1" x14ac:dyDescent="0.2">
      <c r="A82" s="143"/>
      <c r="B82" s="693" t="s">
        <v>364</v>
      </c>
      <c r="C82" s="278">
        <f>+'[3]2.SZ.TÁBL. BEVÉTELEK'!$E82</f>
        <v>140</v>
      </c>
      <c r="D82" s="279"/>
      <c r="E82" s="478">
        <f t="shared" si="15"/>
        <v>140</v>
      </c>
      <c r="F82" s="505">
        <f t="shared" si="14"/>
        <v>1</v>
      </c>
      <c r="G82" s="44"/>
    </row>
    <row r="83" spans="1:14" ht="12.95" customHeight="1" x14ac:dyDescent="0.2">
      <c r="A83" s="143"/>
      <c r="B83" s="693" t="s">
        <v>365</v>
      </c>
      <c r="C83" s="278">
        <f>+'[3]2.SZ.TÁBL. BEVÉTELEK'!$E83</f>
        <v>64</v>
      </c>
      <c r="D83" s="279"/>
      <c r="E83" s="478">
        <f t="shared" si="15"/>
        <v>64</v>
      </c>
      <c r="F83" s="505">
        <f t="shared" si="14"/>
        <v>1</v>
      </c>
      <c r="G83" s="44"/>
    </row>
    <row r="84" spans="1:14" ht="12.95" customHeight="1" x14ac:dyDescent="0.2">
      <c r="A84" s="143"/>
      <c r="B84" s="302" t="s">
        <v>326</v>
      </c>
      <c r="C84" s="278">
        <f>+'[3]2.SZ.TÁBL. BEVÉTELEK'!$E84</f>
        <v>38</v>
      </c>
      <c r="D84" s="279"/>
      <c r="E84" s="478">
        <f t="shared" si="15"/>
        <v>38</v>
      </c>
      <c r="F84" s="505">
        <f t="shared" si="14"/>
        <v>1</v>
      </c>
      <c r="G84" s="44"/>
    </row>
    <row r="85" spans="1:14" ht="12.95" customHeight="1" x14ac:dyDescent="0.2">
      <c r="A85" s="143"/>
      <c r="B85" s="302" t="s">
        <v>327</v>
      </c>
      <c r="C85" s="278">
        <f>+'[3]2.SZ.TÁBL. BEVÉTELEK'!$E85</f>
        <v>47</v>
      </c>
      <c r="D85" s="279"/>
      <c r="E85" s="478">
        <f t="shared" si="15"/>
        <v>47</v>
      </c>
      <c r="F85" s="505">
        <f t="shared" si="14"/>
        <v>1</v>
      </c>
      <c r="G85" s="44"/>
    </row>
    <row r="86" spans="1:14" ht="12.95" customHeight="1" x14ac:dyDescent="0.2">
      <c r="A86" s="143"/>
      <c r="B86" s="302"/>
      <c r="C86" s="278"/>
      <c r="D86" s="279"/>
      <c r="E86" s="478"/>
      <c r="F86" s="505"/>
      <c r="G86" s="44"/>
    </row>
    <row r="87" spans="1:14" ht="12.95" customHeight="1" x14ac:dyDescent="0.2">
      <c r="A87" s="678" t="s">
        <v>331</v>
      </c>
      <c r="B87" s="679" t="s">
        <v>253</v>
      </c>
      <c r="C87" s="663">
        <f>+C4+C13+C21+C30+C54+C63+C72+C77+C40+C47</f>
        <v>191921</v>
      </c>
      <c r="D87" s="680">
        <f>+D4+D13+D21+D30+D54+D63+D72+D77+D40+D47</f>
        <v>7152</v>
      </c>
      <c r="E87" s="681">
        <f>+E4+E13+E21+E30+E54+E63+E72+E77+E40+E47</f>
        <v>199073</v>
      </c>
      <c r="F87" s="682">
        <f t="shared" ref="F87:F116" si="16">+E87/C87</f>
        <v>1.0372653331318615</v>
      </c>
      <c r="G87" s="18"/>
      <c r="H87" s="321"/>
      <c r="J87" s="319"/>
      <c r="K87" s="272"/>
      <c r="L87" s="315"/>
      <c r="M87" s="63"/>
      <c r="N87" s="314"/>
    </row>
    <row r="88" spans="1:14" ht="12.95" customHeight="1" x14ac:dyDescent="0.2">
      <c r="A88" s="143"/>
      <c r="B88" s="322"/>
      <c r="C88" s="278"/>
      <c r="D88" s="279"/>
      <c r="E88" s="478"/>
      <c r="F88" s="505"/>
      <c r="G88" s="18"/>
      <c r="H88" s="321"/>
      <c r="J88" s="319"/>
      <c r="K88" s="272"/>
      <c r="L88" s="315"/>
      <c r="M88" s="63"/>
      <c r="N88" s="314"/>
    </row>
    <row r="89" spans="1:14" ht="12.95" customHeight="1" x14ac:dyDescent="0.2">
      <c r="A89" s="678"/>
      <c r="B89" s="679"/>
      <c r="C89" s="663"/>
      <c r="D89" s="680"/>
      <c r="E89" s="681"/>
      <c r="F89" s="682"/>
      <c r="G89" s="18"/>
      <c r="H89" s="321"/>
      <c r="J89" s="319"/>
      <c r="K89" s="272"/>
      <c r="L89" s="315"/>
      <c r="M89" s="63"/>
      <c r="N89" s="314"/>
    </row>
    <row r="90" spans="1:14" ht="12.95" customHeight="1" x14ac:dyDescent="0.2">
      <c r="A90" s="143"/>
      <c r="B90" s="322"/>
      <c r="C90" s="278"/>
      <c r="D90" s="279"/>
      <c r="E90" s="478"/>
      <c r="F90" s="505"/>
      <c r="G90" s="18"/>
      <c r="H90" s="321"/>
      <c r="J90" s="319"/>
      <c r="K90" s="272"/>
      <c r="L90" s="315"/>
      <c r="M90" s="63"/>
      <c r="N90" s="314"/>
    </row>
    <row r="91" spans="1:14" ht="12.95" customHeight="1" x14ac:dyDescent="0.2">
      <c r="A91" s="143"/>
      <c r="B91" s="201"/>
      <c r="C91" s="282"/>
      <c r="D91" s="283"/>
      <c r="E91" s="477"/>
      <c r="F91" s="505"/>
      <c r="G91" s="18"/>
      <c r="H91" s="321"/>
      <c r="I91" s="320"/>
      <c r="L91" s="315"/>
      <c r="M91" s="63"/>
      <c r="N91" s="314"/>
    </row>
    <row r="92" spans="1:14" ht="12.95" customHeight="1" x14ac:dyDescent="0.2">
      <c r="A92" s="123" t="s">
        <v>99</v>
      </c>
      <c r="B92" s="206" t="s">
        <v>62</v>
      </c>
      <c r="C92" s="285">
        <f>+C3+C87+C89</f>
        <v>191921</v>
      </c>
      <c r="D92" s="286">
        <f>+D3+D87+D89</f>
        <v>7152</v>
      </c>
      <c r="E92" s="479">
        <f>+E3+E87+E89</f>
        <v>199073</v>
      </c>
      <c r="F92" s="510">
        <f t="shared" si="16"/>
        <v>1.0372653331318615</v>
      </c>
      <c r="G92" s="18"/>
      <c r="H92" s="321"/>
    </row>
    <row r="93" spans="1:14" ht="12.95" customHeight="1" x14ac:dyDescent="0.2">
      <c r="A93" s="144" t="s">
        <v>100</v>
      </c>
      <c r="B93" s="189" t="s">
        <v>95</v>
      </c>
      <c r="C93" s="275"/>
      <c r="D93" s="284"/>
      <c r="E93" s="480"/>
      <c r="F93" s="507"/>
      <c r="G93" s="361"/>
      <c r="H93" s="321"/>
    </row>
    <row r="94" spans="1:14" ht="27" customHeight="1" x14ac:dyDescent="0.2">
      <c r="A94" s="132" t="s">
        <v>101</v>
      </c>
      <c r="B94" s="133" t="s">
        <v>63</v>
      </c>
      <c r="C94" s="276"/>
      <c r="D94" s="33"/>
      <c r="E94" s="102"/>
      <c r="F94" s="487"/>
      <c r="G94" s="44"/>
    </row>
    <row r="95" spans="1:14" ht="12.95" customHeight="1" x14ac:dyDescent="0.2">
      <c r="A95" s="143"/>
      <c r="B95" s="201" t="s">
        <v>61</v>
      </c>
      <c r="C95" s="278"/>
      <c r="D95" s="279"/>
      <c r="E95" s="478"/>
      <c r="F95" s="505"/>
      <c r="G95" s="18"/>
    </row>
    <row r="96" spans="1:14" ht="12.95" customHeight="1" x14ac:dyDescent="0.2">
      <c r="A96" s="123" t="s">
        <v>102</v>
      </c>
      <c r="B96" s="206" t="s">
        <v>64</v>
      </c>
      <c r="C96" s="287">
        <f>+C93+C94</f>
        <v>0</v>
      </c>
      <c r="D96" s="288">
        <f>+D93+D94</f>
        <v>0</v>
      </c>
      <c r="E96" s="481">
        <f>+E93+E94</f>
        <v>0</v>
      </c>
      <c r="F96" s="506"/>
      <c r="G96" s="18"/>
    </row>
    <row r="97" spans="1:7" ht="12.95" customHeight="1" x14ac:dyDescent="0.2">
      <c r="A97" s="144" t="s">
        <v>103</v>
      </c>
      <c r="B97" s="189" t="s">
        <v>65</v>
      </c>
      <c r="C97" s="275"/>
      <c r="D97" s="284"/>
      <c r="E97" s="480"/>
      <c r="F97" s="507"/>
      <c r="G97" s="18"/>
    </row>
    <row r="98" spans="1:7" ht="12.95" customHeight="1" x14ac:dyDescent="0.2">
      <c r="A98" s="132" t="s">
        <v>104</v>
      </c>
      <c r="B98" s="133" t="s">
        <v>66</v>
      </c>
      <c r="C98" s="276">
        <f>+'[3]2.SZ.TÁBL. BEVÉTELEK'!$E$98</f>
        <v>597</v>
      </c>
      <c r="D98" s="33">
        <f>+[4]Társulás!$W$22</f>
        <v>27</v>
      </c>
      <c r="E98" s="102">
        <f>SUM(C98:D98)</f>
        <v>624</v>
      </c>
      <c r="F98" s="487">
        <f t="shared" si="16"/>
        <v>1.0452261306532664</v>
      </c>
      <c r="G98" s="19"/>
    </row>
    <row r="99" spans="1:7" ht="12.95" customHeight="1" x14ac:dyDescent="0.2">
      <c r="A99" s="132" t="s">
        <v>105</v>
      </c>
      <c r="B99" s="133" t="s">
        <v>67</v>
      </c>
      <c r="C99" s="276"/>
      <c r="D99" s="33"/>
      <c r="E99" s="102"/>
      <c r="F99" s="487"/>
      <c r="G99" s="19"/>
    </row>
    <row r="100" spans="1:7" ht="12.95" customHeight="1" x14ac:dyDescent="0.2">
      <c r="A100" s="132" t="s">
        <v>106</v>
      </c>
      <c r="B100" s="133" t="s">
        <v>68</v>
      </c>
      <c r="C100" s="276"/>
      <c r="D100" s="33"/>
      <c r="E100" s="102"/>
      <c r="F100" s="487"/>
      <c r="G100" s="18"/>
    </row>
    <row r="101" spans="1:7" ht="12.95" customHeight="1" x14ac:dyDescent="0.2">
      <c r="A101" s="132" t="s">
        <v>107</v>
      </c>
      <c r="B101" s="133" t="s">
        <v>69</v>
      </c>
      <c r="C101" s="276">
        <f>+'[3]2.SZ.TÁBL. BEVÉTELEK'!$E$101</f>
        <v>12100</v>
      </c>
      <c r="D101" s="127">
        <f>+'3.SZ.TÁBL. SEGÍTŐ SZOLGÁLAT'!AE15</f>
        <v>-1315</v>
      </c>
      <c r="E101" s="102">
        <f>SUM(C101:D101)</f>
        <v>10785</v>
      </c>
      <c r="F101" s="487">
        <f t="shared" si="16"/>
        <v>0.89132231404958673</v>
      </c>
      <c r="G101" s="19"/>
    </row>
    <row r="102" spans="1:7" ht="12.95" customHeight="1" x14ac:dyDescent="0.2">
      <c r="A102" s="132" t="s">
        <v>108</v>
      </c>
      <c r="B102" s="133" t="s">
        <v>70</v>
      </c>
      <c r="C102" s="277">
        <f>+'[3]2.SZ.TÁBL. BEVÉTELEK'!$E$102</f>
        <v>80</v>
      </c>
      <c r="D102" s="128">
        <f>+[4]Társulás!$X$23</f>
        <v>7</v>
      </c>
      <c r="E102" s="102">
        <f>SUM(C102:D102)</f>
        <v>87</v>
      </c>
      <c r="F102" s="487"/>
      <c r="G102" s="18"/>
    </row>
    <row r="103" spans="1:7" ht="12.95" customHeight="1" x14ac:dyDescent="0.25">
      <c r="A103" s="132" t="s">
        <v>109</v>
      </c>
      <c r="B103" s="133" t="s">
        <v>71</v>
      </c>
      <c r="C103" s="276"/>
      <c r="D103" s="33"/>
      <c r="E103" s="102"/>
      <c r="F103" s="487"/>
      <c r="G103" s="362"/>
    </row>
    <row r="104" spans="1:7" ht="12.95" customHeight="1" x14ac:dyDescent="0.2">
      <c r="A104" s="132" t="s">
        <v>110</v>
      </c>
      <c r="B104" s="133" t="s">
        <v>332</v>
      </c>
      <c r="C104" s="276"/>
      <c r="D104" s="33"/>
      <c r="E104" s="102"/>
      <c r="F104" s="487"/>
      <c r="G104" s="363"/>
    </row>
    <row r="105" spans="1:7" ht="12.95" customHeight="1" x14ac:dyDescent="0.2">
      <c r="A105" s="146" t="s">
        <v>342</v>
      </c>
      <c r="B105" s="207" t="s">
        <v>72</v>
      </c>
      <c r="C105" s="278"/>
      <c r="D105" s="279"/>
      <c r="E105" s="102"/>
      <c r="F105" s="505"/>
      <c r="G105" s="19"/>
    </row>
    <row r="106" spans="1:7" ht="12.95" customHeight="1" x14ac:dyDescent="0.2">
      <c r="A106" s="123" t="s">
        <v>111</v>
      </c>
      <c r="B106" s="206" t="s">
        <v>73</v>
      </c>
      <c r="C106" s="287">
        <f>SUM(C97:C105)</f>
        <v>12777</v>
      </c>
      <c r="D106" s="288">
        <f>SUM(D97:D105)</f>
        <v>-1281</v>
      </c>
      <c r="E106" s="481">
        <f>SUM(E97:E105)</f>
        <v>11496</v>
      </c>
      <c r="F106" s="510">
        <f t="shared" si="16"/>
        <v>0.89974172340925096</v>
      </c>
      <c r="G106" s="19"/>
    </row>
    <row r="107" spans="1:7" ht="12.95" customHeight="1" x14ac:dyDescent="0.2">
      <c r="A107" s="123" t="s">
        <v>112</v>
      </c>
      <c r="B107" s="206" t="s">
        <v>74</v>
      </c>
      <c r="C107" s="287"/>
      <c r="D107" s="288"/>
      <c r="E107" s="481"/>
      <c r="F107" s="506"/>
      <c r="G107" s="19"/>
    </row>
    <row r="108" spans="1:7" ht="12.95" customHeight="1" x14ac:dyDescent="0.2">
      <c r="A108" s="148" t="s">
        <v>333</v>
      </c>
      <c r="B108" s="208" t="s">
        <v>75</v>
      </c>
      <c r="C108" s="289"/>
      <c r="D108" s="290"/>
      <c r="E108" s="482"/>
      <c r="F108" s="508"/>
      <c r="G108" s="19"/>
    </row>
    <row r="109" spans="1:7" ht="12.95" customHeight="1" x14ac:dyDescent="0.2">
      <c r="A109" s="123" t="s">
        <v>113</v>
      </c>
      <c r="B109" s="206" t="s">
        <v>343</v>
      </c>
      <c r="C109" s="287">
        <f>+C108</f>
        <v>0</v>
      </c>
      <c r="D109" s="288">
        <f>+D108</f>
        <v>0</v>
      </c>
      <c r="E109" s="481">
        <f>+E108</f>
        <v>0</v>
      </c>
      <c r="F109" s="506"/>
    </row>
    <row r="110" spans="1:7" ht="12.95" customHeight="1" x14ac:dyDescent="0.2">
      <c r="A110" s="148" t="s">
        <v>335</v>
      </c>
      <c r="B110" s="208" t="s">
        <v>76</v>
      </c>
      <c r="C110" s="289"/>
      <c r="D110" s="290"/>
      <c r="E110" s="482"/>
      <c r="F110" s="508"/>
    </row>
    <row r="111" spans="1:7" ht="12.95" customHeight="1" x14ac:dyDescent="0.2">
      <c r="A111" s="123" t="s">
        <v>114</v>
      </c>
      <c r="B111" s="206" t="s">
        <v>336</v>
      </c>
      <c r="C111" s="287">
        <f>+C110</f>
        <v>0</v>
      </c>
      <c r="D111" s="292">
        <f>+D110</f>
        <v>0</v>
      </c>
      <c r="E111" s="483">
        <f>+E110</f>
        <v>0</v>
      </c>
      <c r="F111" s="506"/>
    </row>
    <row r="112" spans="1:7" ht="12.95" customHeight="1" x14ac:dyDescent="0.2">
      <c r="A112" s="123" t="s">
        <v>115</v>
      </c>
      <c r="B112" s="206" t="s">
        <v>77</v>
      </c>
      <c r="C112" s="287">
        <f>+C92+C96+C106+C107+C109+C111</f>
        <v>204698</v>
      </c>
      <c r="D112" s="292">
        <f>+D92+D96+D106+D107+D109+D111</f>
        <v>5871</v>
      </c>
      <c r="E112" s="483">
        <f>+E92+E96+E106+E107+E109+E111</f>
        <v>210569</v>
      </c>
      <c r="F112" s="510">
        <f t="shared" si="16"/>
        <v>1.0286812768077851</v>
      </c>
    </row>
    <row r="113" spans="1:6" ht="12.95" customHeight="1" x14ac:dyDescent="0.2">
      <c r="A113" s="213" t="s">
        <v>116</v>
      </c>
      <c r="B113" s="206" t="s">
        <v>78</v>
      </c>
      <c r="C113" s="663">
        <f>+'[3]2.SZ.TÁBL. BEVÉTELEK'!$E$113</f>
        <v>30093</v>
      </c>
      <c r="D113" s="288">
        <f>+'3.SZ.TÁBL. SEGÍTŐ SZOLGÁLAT'!AE27+'1.1.SZ.TÁBL. BEV - KIAD'!G28</f>
        <v>-1</v>
      </c>
      <c r="E113" s="481">
        <f>SUM(C113:D113)</f>
        <v>30092</v>
      </c>
      <c r="F113" s="510">
        <f t="shared" si="16"/>
        <v>0.99996676968065668</v>
      </c>
    </row>
    <row r="114" spans="1:6" ht="12.95" customHeight="1" x14ac:dyDescent="0.2">
      <c r="A114" s="213" t="s">
        <v>229</v>
      </c>
      <c r="B114" s="206" t="s">
        <v>230</v>
      </c>
      <c r="C114" s="287"/>
      <c r="D114" s="288"/>
      <c r="E114" s="481"/>
      <c r="F114" s="510"/>
    </row>
    <row r="115" spans="1:6" ht="12.95" customHeight="1" thickBot="1" x14ac:dyDescent="0.25">
      <c r="A115" s="244" t="s">
        <v>117</v>
      </c>
      <c r="B115" s="291" t="s">
        <v>79</v>
      </c>
      <c r="C115" s="293">
        <f>+SUM(C113:C114)</f>
        <v>30093</v>
      </c>
      <c r="D115" s="294">
        <f>+SUM(D113:D114)</f>
        <v>-1</v>
      </c>
      <c r="E115" s="484">
        <f>+SUM(E113:E114)</f>
        <v>30092</v>
      </c>
      <c r="F115" s="738">
        <f t="shared" si="16"/>
        <v>0.99996676968065668</v>
      </c>
    </row>
    <row r="116" spans="1:6" ht="12.95" customHeight="1" thickBot="1" x14ac:dyDescent="0.25">
      <c r="A116" s="765" t="s">
        <v>0</v>
      </c>
      <c r="B116" s="766"/>
      <c r="C116" s="295">
        <f>+C112+C115</f>
        <v>234791</v>
      </c>
      <c r="D116" s="34">
        <f>+D112+D115</f>
        <v>5870</v>
      </c>
      <c r="E116" s="485">
        <f>+E112+E115</f>
        <v>240661</v>
      </c>
      <c r="F116" s="509">
        <f t="shared" si="16"/>
        <v>1.0250009582990831</v>
      </c>
    </row>
  </sheetData>
  <mergeCells count="8">
    <mergeCell ref="A116:B116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67" orientation="portrait" r:id="rId1"/>
  <headerFooter alignWithMargins="0">
    <oddHeader>&amp;L&amp;"Times New Roman,Félkövér"&amp;13Szent László Völgye TKT&amp;C&amp;"Times New Roman,Félkövér"&amp;16 2020. ÉVI IV.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60"/>
  <sheetViews>
    <sheetView zoomScaleNormal="100" zoomScaleSheetLayoutView="50" workbookViewId="0">
      <pane xSplit="2" ySplit="2" topLeftCell="Y99" activePane="bottomRight" state="frozen"/>
      <selection pane="topRight" activeCell="C1" sqref="C1"/>
      <selection pane="bottomLeft" activeCell="A3" sqref="A3"/>
      <selection pane="bottomRight" activeCell="S31" sqref="S31"/>
    </sheetView>
  </sheetViews>
  <sheetFormatPr defaultColWidth="8.85546875" defaultRowHeight="15" customHeight="1" x14ac:dyDescent="0.2"/>
  <cols>
    <col min="1" max="1" width="8.85546875" style="9"/>
    <col min="2" max="2" width="72.28515625" style="45" customWidth="1"/>
    <col min="3" max="3" width="12.7109375" style="46" customWidth="1"/>
    <col min="4" max="4" width="10.42578125" style="46" customWidth="1"/>
    <col min="5" max="5" width="12.85546875" style="46" customWidth="1"/>
    <col min="6" max="6" width="12.28515625" style="46" customWidth="1"/>
    <col min="7" max="7" width="10.42578125" style="46" customWidth="1"/>
    <col min="8" max="8" width="12.140625" style="46" customWidth="1"/>
    <col min="9" max="9" width="12.7109375" style="46" customWidth="1"/>
    <col min="10" max="10" width="10.42578125" style="46" customWidth="1"/>
    <col min="11" max="11" width="12.7109375" style="46" customWidth="1"/>
    <col min="12" max="12" width="12.28515625" style="46" customWidth="1"/>
    <col min="13" max="13" width="9.5703125" style="46" customWidth="1"/>
    <col min="14" max="14" width="12.7109375" style="47" customWidth="1"/>
    <col min="15" max="15" width="12.42578125" style="46" customWidth="1"/>
    <col min="16" max="16" width="10.42578125" style="46" customWidth="1"/>
    <col min="17" max="17" width="12.140625" style="46" customWidth="1"/>
    <col min="18" max="18" width="12.42578125" style="46" customWidth="1"/>
    <col min="19" max="19" width="10.42578125" style="46" customWidth="1"/>
    <col min="20" max="20" width="12.7109375" style="47" customWidth="1"/>
    <col min="21" max="21" width="12.42578125" style="46" customWidth="1"/>
    <col min="22" max="22" width="10.42578125" style="46" customWidth="1"/>
    <col min="23" max="23" width="12.140625" style="47" customWidth="1"/>
    <col min="24" max="24" width="12.5703125" style="46" customWidth="1"/>
    <col min="25" max="25" width="10.42578125" style="46" customWidth="1"/>
    <col min="26" max="26" width="12.7109375" style="722" customWidth="1"/>
    <col min="27" max="27" width="12.7109375" style="723" customWidth="1"/>
    <col min="28" max="29" width="12.7109375" style="47" customWidth="1"/>
    <col min="30" max="30" width="12.5703125" style="46" customWidth="1"/>
    <col min="31" max="31" width="10.42578125" style="46" customWidth="1"/>
    <col min="32" max="32" width="13.28515625" style="46" customWidth="1"/>
    <col min="33" max="34" width="11.5703125" style="9" bestFit="1" customWidth="1"/>
    <col min="35" max="16384" width="8.85546875" style="9"/>
  </cols>
  <sheetData>
    <row r="1" spans="1:32" s="10" customFormat="1" ht="30" customHeight="1" x14ac:dyDescent="0.2">
      <c r="A1" s="784" t="s">
        <v>96</v>
      </c>
      <c r="B1" s="797" t="s">
        <v>118</v>
      </c>
      <c r="C1" s="789" t="s">
        <v>357</v>
      </c>
      <c r="D1" s="790"/>
      <c r="E1" s="791"/>
      <c r="F1" s="799" t="s">
        <v>298</v>
      </c>
      <c r="G1" s="800"/>
      <c r="H1" s="801"/>
      <c r="I1" s="789" t="s">
        <v>11</v>
      </c>
      <c r="J1" s="790"/>
      <c r="K1" s="791"/>
      <c r="L1" s="789" t="s">
        <v>299</v>
      </c>
      <c r="M1" s="790"/>
      <c r="N1" s="791"/>
      <c r="O1" s="789" t="s">
        <v>358</v>
      </c>
      <c r="P1" s="790"/>
      <c r="Q1" s="791"/>
      <c r="R1" s="794" t="s">
        <v>359</v>
      </c>
      <c r="S1" s="795"/>
      <c r="T1" s="796"/>
      <c r="U1" s="794" t="s">
        <v>308</v>
      </c>
      <c r="V1" s="795"/>
      <c r="W1" s="796"/>
      <c r="X1" s="802" t="s">
        <v>293</v>
      </c>
      <c r="Y1" s="795"/>
      <c r="Z1" s="803"/>
      <c r="AA1" s="804" t="s">
        <v>367</v>
      </c>
      <c r="AB1" s="805"/>
      <c r="AC1" s="806"/>
      <c r="AD1" s="792" t="s">
        <v>12</v>
      </c>
      <c r="AE1" s="790"/>
      <c r="AF1" s="793"/>
    </row>
    <row r="2" spans="1:32" s="13" customFormat="1" ht="37.9" customHeight="1" x14ac:dyDescent="0.2">
      <c r="A2" s="785"/>
      <c r="B2" s="798"/>
      <c r="C2" s="197" t="s">
        <v>377</v>
      </c>
      <c r="D2" s="196" t="s">
        <v>279</v>
      </c>
      <c r="E2" s="198" t="s">
        <v>378</v>
      </c>
      <c r="F2" s="197" t="s">
        <v>377</v>
      </c>
      <c r="G2" s="196" t="s">
        <v>279</v>
      </c>
      <c r="H2" s="198" t="s">
        <v>378</v>
      </c>
      <c r="I2" s="197" t="s">
        <v>377</v>
      </c>
      <c r="J2" s="196" t="s">
        <v>279</v>
      </c>
      <c r="K2" s="198" t="s">
        <v>378</v>
      </c>
      <c r="L2" s="197" t="s">
        <v>377</v>
      </c>
      <c r="M2" s="196" t="s">
        <v>279</v>
      </c>
      <c r="N2" s="198" t="s">
        <v>378</v>
      </c>
      <c r="O2" s="197" t="s">
        <v>377</v>
      </c>
      <c r="P2" s="196" t="s">
        <v>279</v>
      </c>
      <c r="Q2" s="198" t="s">
        <v>378</v>
      </c>
      <c r="R2" s="197" t="s">
        <v>377</v>
      </c>
      <c r="S2" s="196" t="s">
        <v>279</v>
      </c>
      <c r="T2" s="198" t="s">
        <v>378</v>
      </c>
      <c r="U2" s="197" t="s">
        <v>377</v>
      </c>
      <c r="V2" s="196" t="s">
        <v>279</v>
      </c>
      <c r="W2" s="198" t="s">
        <v>378</v>
      </c>
      <c r="X2" s="195" t="s">
        <v>377</v>
      </c>
      <c r="Y2" s="196" t="s">
        <v>279</v>
      </c>
      <c r="Z2" s="198" t="s">
        <v>378</v>
      </c>
      <c r="AA2" s="707" t="s">
        <v>377</v>
      </c>
      <c r="AB2" s="694" t="s">
        <v>279</v>
      </c>
      <c r="AC2" s="694" t="s">
        <v>378</v>
      </c>
      <c r="AD2" s="199" t="s">
        <v>377</v>
      </c>
      <c r="AE2" s="196" t="s">
        <v>279</v>
      </c>
      <c r="AF2" s="200" t="s">
        <v>378</v>
      </c>
    </row>
    <row r="3" spans="1:32" ht="13.5" customHeight="1" x14ac:dyDescent="0.2">
      <c r="A3" s="144" t="s">
        <v>97</v>
      </c>
      <c r="B3" s="189" t="s">
        <v>59</v>
      </c>
      <c r="C3" s="191"/>
      <c r="D3" s="190"/>
      <c r="E3" s="192"/>
      <c r="F3" s="191"/>
      <c r="G3" s="190"/>
      <c r="H3" s="192"/>
      <c r="I3" s="191"/>
      <c r="J3" s="190"/>
      <c r="K3" s="192"/>
      <c r="L3" s="191"/>
      <c r="M3" s="190"/>
      <c r="N3" s="192"/>
      <c r="O3" s="191"/>
      <c r="P3" s="190"/>
      <c r="Q3" s="192"/>
      <c r="R3" s="191"/>
      <c r="S3" s="190"/>
      <c r="T3" s="192"/>
      <c r="U3" s="191"/>
      <c r="V3" s="190"/>
      <c r="W3" s="192"/>
      <c r="X3" s="191"/>
      <c r="Y3" s="190"/>
      <c r="Z3" s="192"/>
      <c r="AA3" s="708"/>
      <c r="AB3" s="695"/>
      <c r="AC3" s="695"/>
      <c r="AD3" s="193"/>
      <c r="AE3" s="190"/>
      <c r="AF3" s="194"/>
    </row>
    <row r="4" spans="1:32" ht="13.5" customHeight="1" x14ac:dyDescent="0.2">
      <c r="A4" s="132" t="s">
        <v>98</v>
      </c>
      <c r="B4" s="133" t="s">
        <v>60</v>
      </c>
      <c r="C4" s="191"/>
      <c r="D4" s="182"/>
      <c r="E4" s="192"/>
      <c r="F4" s="191"/>
      <c r="G4" s="182"/>
      <c r="H4" s="187"/>
      <c r="I4" s="191"/>
      <c r="J4" s="182"/>
      <c r="K4" s="187"/>
      <c r="L4" s="191"/>
      <c r="M4" s="182"/>
      <c r="N4" s="187"/>
      <c r="O4" s="191"/>
      <c r="P4" s="182"/>
      <c r="Q4" s="187"/>
      <c r="R4" s="191"/>
      <c r="S4" s="182"/>
      <c r="T4" s="187"/>
      <c r="U4" s="191"/>
      <c r="V4" s="182"/>
      <c r="W4" s="187"/>
      <c r="X4" s="191"/>
      <c r="Y4" s="182"/>
      <c r="Z4" s="187"/>
      <c r="AA4" s="709"/>
      <c r="AB4" s="696"/>
      <c r="AC4" s="696"/>
      <c r="AD4" s="188"/>
      <c r="AE4" s="182"/>
      <c r="AF4" s="183"/>
    </row>
    <row r="5" spans="1:32" ht="13.5" customHeight="1" x14ac:dyDescent="0.2">
      <c r="A5" s="143"/>
      <c r="B5" s="367" t="s">
        <v>61</v>
      </c>
      <c r="C5" s="191"/>
      <c r="D5" s="202"/>
      <c r="E5" s="203"/>
      <c r="F5" s="191"/>
      <c r="G5" s="202"/>
      <c r="H5" s="203"/>
      <c r="I5" s="191"/>
      <c r="J5" s="202"/>
      <c r="K5" s="203"/>
      <c r="L5" s="191"/>
      <c r="M5" s="202"/>
      <c r="N5" s="203"/>
      <c r="O5" s="191"/>
      <c r="P5" s="202"/>
      <c r="Q5" s="203"/>
      <c r="R5" s="191"/>
      <c r="S5" s="202"/>
      <c r="T5" s="203"/>
      <c r="U5" s="191"/>
      <c r="V5" s="202"/>
      <c r="W5" s="203"/>
      <c r="X5" s="191"/>
      <c r="Y5" s="202"/>
      <c r="Z5" s="203"/>
      <c r="AA5" s="710"/>
      <c r="AB5" s="697"/>
      <c r="AC5" s="697"/>
      <c r="AD5" s="204"/>
      <c r="AE5" s="202"/>
      <c r="AF5" s="205"/>
    </row>
    <row r="6" spans="1:32" s="262" customFormat="1" ht="13.5" customHeight="1" x14ac:dyDescent="0.2">
      <c r="A6" s="123" t="s">
        <v>99</v>
      </c>
      <c r="B6" s="206" t="s">
        <v>62</v>
      </c>
      <c r="C6" s="260">
        <f t="shared" ref="C6:AF6" si="0">SUM(C3:C4)</f>
        <v>0</v>
      </c>
      <c r="D6" s="248">
        <f t="shared" si="0"/>
        <v>0</v>
      </c>
      <c r="E6" s="261">
        <f t="shared" si="0"/>
        <v>0</v>
      </c>
      <c r="F6" s="260">
        <f t="shared" si="0"/>
        <v>0</v>
      </c>
      <c r="G6" s="248">
        <f t="shared" si="0"/>
        <v>0</v>
      </c>
      <c r="H6" s="261">
        <f t="shared" si="0"/>
        <v>0</v>
      </c>
      <c r="I6" s="260">
        <f t="shared" si="0"/>
        <v>0</v>
      </c>
      <c r="J6" s="248">
        <f t="shared" si="0"/>
        <v>0</v>
      </c>
      <c r="K6" s="261">
        <f t="shared" si="0"/>
        <v>0</v>
      </c>
      <c r="L6" s="260">
        <f t="shared" si="0"/>
        <v>0</v>
      </c>
      <c r="M6" s="248">
        <f t="shared" si="0"/>
        <v>0</v>
      </c>
      <c r="N6" s="261">
        <f t="shared" si="0"/>
        <v>0</v>
      </c>
      <c r="O6" s="260">
        <f t="shared" si="0"/>
        <v>0</v>
      </c>
      <c r="P6" s="248">
        <f t="shared" si="0"/>
        <v>0</v>
      </c>
      <c r="Q6" s="261">
        <f t="shared" si="0"/>
        <v>0</v>
      </c>
      <c r="R6" s="260">
        <f t="shared" si="0"/>
        <v>0</v>
      </c>
      <c r="S6" s="248">
        <f t="shared" si="0"/>
        <v>0</v>
      </c>
      <c r="T6" s="261">
        <f t="shared" si="0"/>
        <v>0</v>
      </c>
      <c r="U6" s="260">
        <f t="shared" si="0"/>
        <v>0</v>
      </c>
      <c r="V6" s="248">
        <f t="shared" si="0"/>
        <v>0</v>
      </c>
      <c r="W6" s="261">
        <f t="shared" si="0"/>
        <v>0</v>
      </c>
      <c r="X6" s="260">
        <f t="shared" si="0"/>
        <v>0</v>
      </c>
      <c r="Y6" s="248">
        <f t="shared" si="0"/>
        <v>0</v>
      </c>
      <c r="Z6" s="261">
        <f t="shared" si="0"/>
        <v>0</v>
      </c>
      <c r="AA6" s="711">
        <v>0</v>
      </c>
      <c r="AB6" s="698">
        <v>0</v>
      </c>
      <c r="AC6" s="698">
        <v>0</v>
      </c>
      <c r="AD6" s="246">
        <f t="shared" si="0"/>
        <v>0</v>
      </c>
      <c r="AE6" s="248">
        <f t="shared" si="0"/>
        <v>0</v>
      </c>
      <c r="AF6" s="249">
        <f t="shared" si="0"/>
        <v>0</v>
      </c>
    </row>
    <row r="7" spans="1:32" ht="13.5" customHeight="1" x14ac:dyDescent="0.2">
      <c r="A7" s="144" t="s">
        <v>100</v>
      </c>
      <c r="B7" s="189" t="s">
        <v>95</v>
      </c>
      <c r="C7" s="191"/>
      <c r="D7" s="190"/>
      <c r="E7" s="192"/>
      <c r="F7" s="191"/>
      <c r="G7" s="190"/>
      <c r="H7" s="192"/>
      <c r="I7" s="191"/>
      <c r="J7" s="190"/>
      <c r="K7" s="192"/>
      <c r="L7" s="191"/>
      <c r="M7" s="190"/>
      <c r="N7" s="192"/>
      <c r="O7" s="191"/>
      <c r="P7" s="190"/>
      <c r="Q7" s="192"/>
      <c r="R7" s="191"/>
      <c r="S7" s="190"/>
      <c r="T7" s="192"/>
      <c r="U7" s="191"/>
      <c r="V7" s="190"/>
      <c r="W7" s="192"/>
      <c r="X7" s="191"/>
      <c r="Y7" s="190"/>
      <c r="Z7" s="192"/>
      <c r="AA7" s="708"/>
      <c r="AB7" s="695"/>
      <c r="AC7" s="695"/>
      <c r="AD7" s="193"/>
      <c r="AE7" s="190"/>
      <c r="AF7" s="194"/>
    </row>
    <row r="8" spans="1:32" ht="13.5" customHeight="1" x14ac:dyDescent="0.2">
      <c r="A8" s="132" t="s">
        <v>101</v>
      </c>
      <c r="B8" s="133" t="s">
        <v>63</v>
      </c>
      <c r="C8" s="191"/>
      <c r="D8" s="182"/>
      <c r="E8" s="187"/>
      <c r="F8" s="191"/>
      <c r="G8" s="182"/>
      <c r="H8" s="187"/>
      <c r="I8" s="191"/>
      <c r="J8" s="182"/>
      <c r="K8" s="187"/>
      <c r="L8" s="191"/>
      <c r="M8" s="182"/>
      <c r="N8" s="187"/>
      <c r="O8" s="191"/>
      <c r="P8" s="182"/>
      <c r="Q8" s="187"/>
      <c r="R8" s="191"/>
      <c r="S8" s="182"/>
      <c r="T8" s="187"/>
      <c r="U8" s="191"/>
      <c r="V8" s="182"/>
      <c r="W8" s="187"/>
      <c r="X8" s="191"/>
      <c r="Y8" s="182"/>
      <c r="Z8" s="187"/>
      <c r="AA8" s="709"/>
      <c r="AB8" s="696"/>
      <c r="AC8" s="696"/>
      <c r="AD8" s="188"/>
      <c r="AE8" s="182"/>
      <c r="AF8" s="183"/>
    </row>
    <row r="9" spans="1:32" ht="13.5" customHeight="1" x14ac:dyDescent="0.2">
      <c r="A9" s="143"/>
      <c r="B9" s="367" t="s">
        <v>61</v>
      </c>
      <c r="C9" s="191"/>
      <c r="D9" s="202"/>
      <c r="E9" s="203"/>
      <c r="F9" s="191"/>
      <c r="G9" s="202"/>
      <c r="H9" s="203"/>
      <c r="I9" s="191"/>
      <c r="J9" s="202"/>
      <c r="K9" s="203"/>
      <c r="L9" s="191"/>
      <c r="M9" s="202"/>
      <c r="N9" s="203"/>
      <c r="O9" s="191"/>
      <c r="P9" s="202"/>
      <c r="Q9" s="203"/>
      <c r="R9" s="191"/>
      <c r="S9" s="202"/>
      <c r="T9" s="203"/>
      <c r="U9" s="191"/>
      <c r="V9" s="202"/>
      <c r="W9" s="203"/>
      <c r="X9" s="191"/>
      <c r="Y9" s="202"/>
      <c r="Z9" s="203"/>
      <c r="AA9" s="710"/>
      <c r="AB9" s="697"/>
      <c r="AC9" s="697"/>
      <c r="AD9" s="204"/>
      <c r="AE9" s="202"/>
      <c r="AF9" s="205"/>
    </row>
    <row r="10" spans="1:32" s="262" customFormat="1" ht="13.5" customHeight="1" x14ac:dyDescent="0.2">
      <c r="A10" s="123" t="s">
        <v>102</v>
      </c>
      <c r="B10" s="206" t="s">
        <v>64</v>
      </c>
      <c r="C10" s="260">
        <f t="shared" ref="C10:AF10" si="1">SUM(C7:C8)</f>
        <v>0</v>
      </c>
      <c r="D10" s="248">
        <f t="shared" si="1"/>
        <v>0</v>
      </c>
      <c r="E10" s="261">
        <f t="shared" si="1"/>
        <v>0</v>
      </c>
      <c r="F10" s="260">
        <f t="shared" ref="F10" si="2">SUM(F7:F8)</f>
        <v>0</v>
      </c>
      <c r="G10" s="248">
        <f t="shared" si="1"/>
        <v>0</v>
      </c>
      <c r="H10" s="261">
        <f t="shared" si="1"/>
        <v>0</v>
      </c>
      <c r="I10" s="260">
        <f t="shared" si="1"/>
        <v>0</v>
      </c>
      <c r="J10" s="248">
        <f t="shared" si="1"/>
        <v>0</v>
      </c>
      <c r="K10" s="261">
        <f t="shared" si="1"/>
        <v>0</v>
      </c>
      <c r="L10" s="260">
        <f t="shared" ref="L10" si="3">SUM(L7:L8)</f>
        <v>0</v>
      </c>
      <c r="M10" s="248">
        <f t="shared" si="1"/>
        <v>0</v>
      </c>
      <c r="N10" s="261">
        <f t="shared" si="1"/>
        <v>0</v>
      </c>
      <c r="O10" s="260">
        <f t="shared" si="1"/>
        <v>0</v>
      </c>
      <c r="P10" s="248">
        <f t="shared" si="1"/>
        <v>0</v>
      </c>
      <c r="Q10" s="261">
        <f t="shared" si="1"/>
        <v>0</v>
      </c>
      <c r="R10" s="260">
        <f t="shared" ref="R10" si="4">SUM(R7:R8)</f>
        <v>0</v>
      </c>
      <c r="S10" s="248">
        <f t="shared" si="1"/>
        <v>0</v>
      </c>
      <c r="T10" s="261">
        <f t="shared" si="1"/>
        <v>0</v>
      </c>
      <c r="U10" s="260">
        <f t="shared" si="1"/>
        <v>0</v>
      </c>
      <c r="V10" s="248">
        <f t="shared" si="1"/>
        <v>0</v>
      </c>
      <c r="W10" s="261">
        <f t="shared" si="1"/>
        <v>0</v>
      </c>
      <c r="X10" s="260">
        <f t="shared" ref="X10" si="5">SUM(X7:X8)</f>
        <v>0</v>
      </c>
      <c r="Y10" s="248">
        <f t="shared" ref="Y10:Z10" si="6">SUM(Y7:Y8)</f>
        <v>0</v>
      </c>
      <c r="Z10" s="261">
        <f t="shared" si="6"/>
        <v>0</v>
      </c>
      <c r="AA10" s="711">
        <v>0</v>
      </c>
      <c r="AB10" s="698">
        <v>0</v>
      </c>
      <c r="AC10" s="698">
        <v>0</v>
      </c>
      <c r="AD10" s="246">
        <f t="shared" si="1"/>
        <v>0</v>
      </c>
      <c r="AE10" s="248">
        <f t="shared" si="1"/>
        <v>0</v>
      </c>
      <c r="AF10" s="249">
        <f t="shared" si="1"/>
        <v>0</v>
      </c>
    </row>
    <row r="11" spans="1:32" ht="13.5" customHeight="1" x14ac:dyDescent="0.2">
      <c r="A11" s="144" t="s">
        <v>103</v>
      </c>
      <c r="B11" s="189" t="s">
        <v>65</v>
      </c>
      <c r="C11" s="191"/>
      <c r="D11" s="190"/>
      <c r="E11" s="192"/>
      <c r="F11" s="191"/>
      <c r="G11" s="190"/>
      <c r="H11" s="192"/>
      <c r="I11" s="191"/>
      <c r="J11" s="190"/>
      <c r="K11" s="192"/>
      <c r="L11" s="191"/>
      <c r="M11" s="190"/>
      <c r="N11" s="192"/>
      <c r="O11" s="191"/>
      <c r="P11" s="190"/>
      <c r="Q11" s="192"/>
      <c r="R11" s="191"/>
      <c r="S11" s="190"/>
      <c r="T11" s="192"/>
      <c r="U11" s="191"/>
      <c r="V11" s="190"/>
      <c r="W11" s="192"/>
      <c r="X11" s="191"/>
      <c r="Y11" s="190"/>
      <c r="Z11" s="192"/>
      <c r="AA11" s="708"/>
      <c r="AB11" s="695"/>
      <c r="AC11" s="695"/>
      <c r="AD11" s="193"/>
      <c r="AE11" s="190"/>
      <c r="AF11" s="194"/>
    </row>
    <row r="12" spans="1:32" ht="13.5" customHeight="1" x14ac:dyDescent="0.2">
      <c r="A12" s="132" t="s">
        <v>104</v>
      </c>
      <c r="B12" s="133" t="s">
        <v>66</v>
      </c>
      <c r="C12" s="191"/>
      <c r="D12" s="182"/>
      <c r="E12" s="187"/>
      <c r="F12" s="191"/>
      <c r="G12" s="182"/>
      <c r="H12" s="187"/>
      <c r="I12" s="191"/>
      <c r="J12" s="182"/>
      <c r="K12" s="187"/>
      <c r="L12" s="191"/>
      <c r="M12" s="182"/>
      <c r="N12" s="187"/>
      <c r="O12" s="191"/>
      <c r="P12" s="182"/>
      <c r="Q12" s="187"/>
      <c r="R12" s="191">
        <f>+'[3]3.SZ.TÁBL. SEGÍTŐ SZOLGÁLAT'!$T$12</f>
        <v>300</v>
      </c>
      <c r="S12" s="182"/>
      <c r="T12" s="187">
        <f>SUM(R12:S12)</f>
        <v>300</v>
      </c>
      <c r="U12" s="191"/>
      <c r="V12" s="182"/>
      <c r="W12" s="187"/>
      <c r="X12" s="191"/>
      <c r="Y12" s="182"/>
      <c r="Z12" s="187"/>
      <c r="AA12" s="709"/>
      <c r="AB12" s="696"/>
      <c r="AC12" s="696"/>
      <c r="AD12" s="188">
        <f t="shared" ref="AD12:AD15" si="7">+C12+F12+I12+L12+O12+R12+U12+X12</f>
        <v>300</v>
      </c>
      <c r="AE12" s="182"/>
      <c r="AF12" s="183">
        <f>+E12+H12+K12+N12+Q12+T12+W12+Z12+AC12</f>
        <v>300</v>
      </c>
    </row>
    <row r="13" spans="1:32" ht="13.5" customHeight="1" x14ac:dyDescent="0.2">
      <c r="A13" s="132" t="s">
        <v>105</v>
      </c>
      <c r="B13" s="133" t="s">
        <v>67</v>
      </c>
      <c r="C13" s="191"/>
      <c r="D13" s="182"/>
      <c r="E13" s="187"/>
      <c r="F13" s="191"/>
      <c r="G13" s="182"/>
      <c r="H13" s="187"/>
      <c r="I13" s="191"/>
      <c r="J13" s="182"/>
      <c r="K13" s="187"/>
      <c r="L13" s="191"/>
      <c r="M13" s="182"/>
      <c r="N13" s="187"/>
      <c r="O13" s="191"/>
      <c r="P13" s="182"/>
      <c r="Q13" s="187"/>
      <c r="R13" s="191"/>
      <c r="S13" s="182"/>
      <c r="T13" s="187"/>
      <c r="U13" s="191"/>
      <c r="V13" s="182"/>
      <c r="W13" s="187"/>
      <c r="X13" s="191"/>
      <c r="Y13" s="182"/>
      <c r="Z13" s="187"/>
      <c r="AA13" s="709"/>
      <c r="AB13" s="696"/>
      <c r="AC13" s="696"/>
      <c r="AD13" s="188"/>
      <c r="AE13" s="182"/>
      <c r="AF13" s="183"/>
    </row>
    <row r="14" spans="1:32" ht="13.5" customHeight="1" x14ac:dyDescent="0.2">
      <c r="A14" s="132" t="s">
        <v>106</v>
      </c>
      <c r="B14" s="133" t="s">
        <v>68</v>
      </c>
      <c r="C14" s="191"/>
      <c r="D14" s="182"/>
      <c r="E14" s="187"/>
      <c r="F14" s="191"/>
      <c r="G14" s="182"/>
      <c r="H14" s="187"/>
      <c r="I14" s="191"/>
      <c r="J14" s="182"/>
      <c r="K14" s="187"/>
      <c r="L14" s="191"/>
      <c r="M14" s="182"/>
      <c r="N14" s="187"/>
      <c r="O14" s="191"/>
      <c r="P14" s="182"/>
      <c r="Q14" s="187"/>
      <c r="R14" s="191"/>
      <c r="S14" s="182"/>
      <c r="T14" s="187"/>
      <c r="U14" s="191"/>
      <c r="V14" s="182"/>
      <c r="W14" s="187"/>
      <c r="X14" s="191"/>
      <c r="Y14" s="182"/>
      <c r="Z14" s="187"/>
      <c r="AA14" s="709"/>
      <c r="AB14" s="696"/>
      <c r="AC14" s="696"/>
      <c r="AD14" s="188"/>
      <c r="AE14" s="182"/>
      <c r="AF14" s="183"/>
    </row>
    <row r="15" spans="1:32" ht="13.5" customHeight="1" x14ac:dyDescent="0.2">
      <c r="A15" s="132" t="s">
        <v>107</v>
      </c>
      <c r="B15" s="133" t="s">
        <v>69</v>
      </c>
      <c r="C15" s="191"/>
      <c r="D15" s="182"/>
      <c r="E15" s="187"/>
      <c r="F15" s="191"/>
      <c r="G15" s="182"/>
      <c r="H15" s="187"/>
      <c r="I15" s="191">
        <f>+'[3]3.SZ.TÁBL. SEGÍTŐ SZOLGÁLAT'!$K$15</f>
        <v>2500</v>
      </c>
      <c r="J15" s="182"/>
      <c r="K15" s="187">
        <f t="shared" ref="K15" si="8">SUM(I15:J15)</f>
        <v>2500</v>
      </c>
      <c r="L15" s="191"/>
      <c r="M15" s="182"/>
      <c r="N15" s="187"/>
      <c r="O15" s="191">
        <f>+'[3]3.SZ.TÁBL. SEGÍTŐ SZOLGÁLAT'!$Q$15</f>
        <v>1500</v>
      </c>
      <c r="P15" s="182"/>
      <c r="Q15" s="187">
        <f t="shared" ref="Q15" si="9">SUM(O15:P15)</f>
        <v>1500</v>
      </c>
      <c r="R15" s="191"/>
      <c r="S15" s="182"/>
      <c r="T15" s="187"/>
      <c r="U15" s="191">
        <f>+'[3]3.SZ.TÁBL. SEGÍTŐ SZOLGÁLAT'!$W$15</f>
        <v>7500</v>
      </c>
      <c r="V15" s="182">
        <f>+[4]Seg.Szolgálat!$W$35</f>
        <v>-1315</v>
      </c>
      <c r="W15" s="187">
        <f t="shared" ref="W15" si="10">SUM(U15:V15)</f>
        <v>6185</v>
      </c>
      <c r="X15" s="191">
        <f>+'[3]3.SZ.TÁBL. SEGÍTŐ SZOLGÁLAT'!$Z$15</f>
        <v>600</v>
      </c>
      <c r="Y15" s="182"/>
      <c r="Z15" s="187">
        <f t="shared" ref="Z15" si="11">SUM(X15:Y15)</f>
        <v>600</v>
      </c>
      <c r="AA15" s="709"/>
      <c r="AB15" s="696"/>
      <c r="AC15" s="696"/>
      <c r="AD15" s="188">
        <f t="shared" si="7"/>
        <v>12100</v>
      </c>
      <c r="AE15" s="182">
        <f>+D15+G15+J15+M15+P15+S15+V15+Y15+AB15</f>
        <v>-1315</v>
      </c>
      <c r="AF15" s="183">
        <f t="shared" ref="AF15" si="12">+E15+H15+K15+N15+Q15+T15+W15+Z15+AC15</f>
        <v>10785</v>
      </c>
    </row>
    <row r="16" spans="1:32" ht="13.5" customHeight="1" x14ac:dyDescent="0.2">
      <c r="A16" s="132" t="s">
        <v>108</v>
      </c>
      <c r="B16" s="133" t="s">
        <v>70</v>
      </c>
      <c r="C16" s="191"/>
      <c r="D16" s="182"/>
      <c r="E16" s="187"/>
      <c r="F16" s="191"/>
      <c r="G16" s="182"/>
      <c r="H16" s="187"/>
      <c r="I16" s="191"/>
      <c r="J16" s="182"/>
      <c r="K16" s="187"/>
      <c r="L16" s="191"/>
      <c r="M16" s="182"/>
      <c r="N16" s="187"/>
      <c r="O16" s="191"/>
      <c r="P16" s="182"/>
      <c r="Q16" s="187"/>
      <c r="R16" s="191"/>
      <c r="S16" s="182"/>
      <c r="T16" s="187"/>
      <c r="U16" s="191"/>
      <c r="V16" s="182"/>
      <c r="W16" s="187"/>
      <c r="X16" s="191"/>
      <c r="Y16" s="182"/>
      <c r="Z16" s="187"/>
      <c r="AA16" s="709"/>
      <c r="AB16" s="696"/>
      <c r="AC16" s="696"/>
      <c r="AD16" s="188"/>
      <c r="AE16" s="182"/>
      <c r="AF16" s="183"/>
    </row>
    <row r="17" spans="1:32" ht="13.5" customHeight="1" x14ac:dyDescent="0.2">
      <c r="A17" s="132" t="s">
        <v>109</v>
      </c>
      <c r="B17" s="133" t="s">
        <v>71</v>
      </c>
      <c r="C17" s="191"/>
      <c r="D17" s="182"/>
      <c r="E17" s="187"/>
      <c r="F17" s="191"/>
      <c r="G17" s="182"/>
      <c r="H17" s="187"/>
      <c r="I17" s="191"/>
      <c r="J17" s="182"/>
      <c r="K17" s="187"/>
      <c r="L17" s="191"/>
      <c r="M17" s="182"/>
      <c r="N17" s="187"/>
      <c r="O17" s="191"/>
      <c r="P17" s="182"/>
      <c r="Q17" s="187"/>
      <c r="R17" s="191"/>
      <c r="S17" s="182"/>
      <c r="T17" s="187"/>
      <c r="U17" s="191"/>
      <c r="V17" s="182"/>
      <c r="W17" s="187"/>
      <c r="X17" s="191"/>
      <c r="Y17" s="182"/>
      <c r="Z17" s="187"/>
      <c r="AA17" s="709"/>
      <c r="AB17" s="696"/>
      <c r="AC17" s="696"/>
      <c r="AD17" s="188"/>
      <c r="AE17" s="182"/>
      <c r="AF17" s="183"/>
    </row>
    <row r="18" spans="1:32" ht="13.5" customHeight="1" x14ac:dyDescent="0.2">
      <c r="A18" s="132" t="s">
        <v>110</v>
      </c>
      <c r="B18" s="133" t="s">
        <v>332</v>
      </c>
      <c r="C18" s="191"/>
      <c r="D18" s="182"/>
      <c r="E18" s="187"/>
      <c r="F18" s="191"/>
      <c r="G18" s="182"/>
      <c r="H18" s="187"/>
      <c r="I18" s="191"/>
      <c r="J18" s="182"/>
      <c r="K18" s="187"/>
      <c r="L18" s="191"/>
      <c r="M18" s="182"/>
      <c r="N18" s="187"/>
      <c r="O18" s="191"/>
      <c r="P18" s="182"/>
      <c r="Q18" s="187"/>
      <c r="R18" s="191"/>
      <c r="S18" s="182"/>
      <c r="T18" s="187"/>
      <c r="U18" s="191"/>
      <c r="V18" s="182"/>
      <c r="W18" s="187"/>
      <c r="X18" s="191"/>
      <c r="Y18" s="182"/>
      <c r="Z18" s="187"/>
      <c r="AA18" s="709"/>
      <c r="AB18" s="696"/>
      <c r="AC18" s="696"/>
      <c r="AD18" s="188"/>
      <c r="AE18" s="182"/>
      <c r="AF18" s="183"/>
    </row>
    <row r="19" spans="1:32" ht="13.5" customHeight="1" x14ac:dyDescent="0.2">
      <c r="A19" s="146" t="s">
        <v>342</v>
      </c>
      <c r="B19" s="207" t="s">
        <v>72</v>
      </c>
      <c r="C19" s="191"/>
      <c r="D19" s="202"/>
      <c r="E19" s="187"/>
      <c r="F19" s="191"/>
      <c r="G19" s="202"/>
      <c r="H19" s="203"/>
      <c r="I19" s="191"/>
      <c r="J19" s="202"/>
      <c r="K19" s="203"/>
      <c r="L19" s="191"/>
      <c r="M19" s="202"/>
      <c r="N19" s="203"/>
      <c r="O19" s="191"/>
      <c r="P19" s="202"/>
      <c r="Q19" s="203"/>
      <c r="R19" s="191"/>
      <c r="S19" s="202"/>
      <c r="T19" s="203"/>
      <c r="U19" s="191"/>
      <c r="V19" s="202"/>
      <c r="W19" s="203"/>
      <c r="X19" s="191"/>
      <c r="Y19" s="202"/>
      <c r="Z19" s="203"/>
      <c r="AA19" s="710"/>
      <c r="AB19" s="697"/>
      <c r="AC19" s="697"/>
      <c r="AD19" s="204"/>
      <c r="AE19" s="202"/>
      <c r="AF19" s="183"/>
    </row>
    <row r="20" spans="1:32" s="262" customFormat="1" ht="13.5" customHeight="1" x14ac:dyDescent="0.2">
      <c r="A20" s="123" t="s">
        <v>111</v>
      </c>
      <c r="B20" s="206" t="s">
        <v>73</v>
      </c>
      <c r="C20" s="260">
        <f t="shared" ref="C20:AE20" si="13">SUM(C11:C19)</f>
        <v>0</v>
      </c>
      <c r="D20" s="248">
        <f t="shared" si="13"/>
        <v>0</v>
      </c>
      <c r="E20" s="261">
        <f t="shared" si="13"/>
        <v>0</v>
      </c>
      <c r="F20" s="260">
        <f t="shared" ref="F20" si="14">SUM(F11:F19)</f>
        <v>0</v>
      </c>
      <c r="G20" s="248">
        <f t="shared" si="13"/>
        <v>0</v>
      </c>
      <c r="H20" s="261">
        <f t="shared" si="13"/>
        <v>0</v>
      </c>
      <c r="I20" s="260">
        <f t="shared" si="13"/>
        <v>2500</v>
      </c>
      <c r="J20" s="248">
        <f t="shared" si="13"/>
        <v>0</v>
      </c>
      <c r="K20" s="261">
        <f t="shared" si="13"/>
        <v>2500</v>
      </c>
      <c r="L20" s="260">
        <f t="shared" ref="L20" si="15">SUM(L11:L19)</f>
        <v>0</v>
      </c>
      <c r="M20" s="248">
        <f t="shared" si="13"/>
        <v>0</v>
      </c>
      <c r="N20" s="261">
        <f t="shared" si="13"/>
        <v>0</v>
      </c>
      <c r="O20" s="260">
        <f t="shared" si="13"/>
        <v>1500</v>
      </c>
      <c r="P20" s="248">
        <f t="shared" si="13"/>
        <v>0</v>
      </c>
      <c r="Q20" s="261">
        <f t="shared" si="13"/>
        <v>1500</v>
      </c>
      <c r="R20" s="260">
        <f t="shared" ref="R20" si="16">SUM(R11:R19)</f>
        <v>300</v>
      </c>
      <c r="S20" s="248">
        <f t="shared" si="13"/>
        <v>0</v>
      </c>
      <c r="T20" s="261">
        <f t="shared" si="13"/>
        <v>300</v>
      </c>
      <c r="U20" s="260">
        <f t="shared" si="13"/>
        <v>7500</v>
      </c>
      <c r="V20" s="248">
        <f t="shared" si="13"/>
        <v>-1315</v>
      </c>
      <c r="W20" s="261">
        <f t="shared" si="13"/>
        <v>6185</v>
      </c>
      <c r="X20" s="260">
        <f t="shared" ref="X20" si="17">SUM(X11:X19)</f>
        <v>600</v>
      </c>
      <c r="Y20" s="248">
        <f t="shared" ref="Y20:Z20" si="18">SUM(Y11:Y19)</f>
        <v>0</v>
      </c>
      <c r="Z20" s="261">
        <f t="shared" si="18"/>
        <v>600</v>
      </c>
      <c r="AA20" s="711">
        <v>0</v>
      </c>
      <c r="AB20" s="698">
        <v>0</v>
      </c>
      <c r="AC20" s="698">
        <v>0</v>
      </c>
      <c r="AD20" s="246">
        <f t="shared" si="13"/>
        <v>12400</v>
      </c>
      <c r="AE20" s="248">
        <f t="shared" si="13"/>
        <v>-1315</v>
      </c>
      <c r="AF20" s="249">
        <f>SUM(AF11:AF19)</f>
        <v>11085</v>
      </c>
    </row>
    <row r="21" spans="1:32" s="262" customFormat="1" ht="13.5" customHeight="1" x14ac:dyDescent="0.2">
      <c r="A21" s="123" t="s">
        <v>112</v>
      </c>
      <c r="B21" s="206" t="s">
        <v>74</v>
      </c>
      <c r="C21" s="687"/>
      <c r="D21" s="688"/>
      <c r="E21" s="689"/>
      <c r="F21" s="687"/>
      <c r="G21" s="688"/>
      <c r="H21" s="689"/>
      <c r="I21" s="687"/>
      <c r="J21" s="688"/>
      <c r="K21" s="689"/>
      <c r="L21" s="687"/>
      <c r="M21" s="688"/>
      <c r="N21" s="689"/>
      <c r="O21" s="687"/>
      <c r="P21" s="688"/>
      <c r="Q21" s="689"/>
      <c r="R21" s="687"/>
      <c r="S21" s="688"/>
      <c r="T21" s="689"/>
      <c r="U21" s="687"/>
      <c r="V21" s="688"/>
      <c r="W21" s="689"/>
      <c r="X21" s="687"/>
      <c r="Y21" s="688"/>
      <c r="Z21" s="689"/>
      <c r="AA21" s="712"/>
      <c r="AB21" s="699"/>
      <c r="AC21" s="699"/>
      <c r="AD21" s="690"/>
      <c r="AE21" s="688"/>
      <c r="AF21" s="691"/>
    </row>
    <row r="22" spans="1:32" ht="13.5" customHeight="1" x14ac:dyDescent="0.2">
      <c r="A22" s="148" t="s">
        <v>333</v>
      </c>
      <c r="B22" s="208" t="s">
        <v>75</v>
      </c>
      <c r="C22" s="692"/>
      <c r="D22" s="223"/>
      <c r="E22" s="225"/>
      <c r="F22" s="692"/>
      <c r="G22" s="223"/>
      <c r="H22" s="225"/>
      <c r="I22" s="692"/>
      <c r="J22" s="223"/>
      <c r="K22" s="225"/>
      <c r="L22" s="692"/>
      <c r="M22" s="223"/>
      <c r="N22" s="225"/>
      <c r="O22" s="692"/>
      <c r="P22" s="223"/>
      <c r="Q22" s="225"/>
      <c r="R22" s="692"/>
      <c r="S22" s="223"/>
      <c r="T22" s="225"/>
      <c r="U22" s="692"/>
      <c r="V22" s="223"/>
      <c r="W22" s="225"/>
      <c r="X22" s="692"/>
      <c r="Y22" s="223"/>
      <c r="Z22" s="225"/>
      <c r="AA22" s="713"/>
      <c r="AB22" s="700"/>
      <c r="AC22" s="700"/>
      <c r="AD22" s="222"/>
      <c r="AE22" s="223"/>
      <c r="AF22" s="224"/>
    </row>
    <row r="23" spans="1:32" s="262" customFormat="1" ht="13.5" customHeight="1" x14ac:dyDescent="0.2">
      <c r="A23" s="123" t="s">
        <v>113</v>
      </c>
      <c r="B23" s="206" t="s">
        <v>334</v>
      </c>
      <c r="C23" s="260">
        <f>+C22</f>
        <v>0</v>
      </c>
      <c r="D23" s="248">
        <f t="shared" ref="D23:AF23" si="19">+D22</f>
        <v>0</v>
      </c>
      <c r="E23" s="261">
        <f t="shared" si="19"/>
        <v>0</v>
      </c>
      <c r="F23" s="260">
        <f>+F22</f>
        <v>0</v>
      </c>
      <c r="G23" s="248">
        <f t="shared" si="19"/>
        <v>0</v>
      </c>
      <c r="H23" s="261">
        <f t="shared" si="19"/>
        <v>0</v>
      </c>
      <c r="I23" s="260">
        <f>+I22</f>
        <v>0</v>
      </c>
      <c r="J23" s="248">
        <f t="shared" si="19"/>
        <v>0</v>
      </c>
      <c r="K23" s="261">
        <f t="shared" si="19"/>
        <v>0</v>
      </c>
      <c r="L23" s="260">
        <f>+L22</f>
        <v>0</v>
      </c>
      <c r="M23" s="248">
        <f t="shared" si="19"/>
        <v>0</v>
      </c>
      <c r="N23" s="261">
        <f t="shared" si="19"/>
        <v>0</v>
      </c>
      <c r="O23" s="260">
        <f>+O22</f>
        <v>0</v>
      </c>
      <c r="P23" s="248">
        <f t="shared" si="19"/>
        <v>0</v>
      </c>
      <c r="Q23" s="261">
        <f t="shared" si="19"/>
        <v>0</v>
      </c>
      <c r="R23" s="260">
        <f>+R22</f>
        <v>0</v>
      </c>
      <c r="S23" s="248">
        <f t="shared" si="19"/>
        <v>0</v>
      </c>
      <c r="T23" s="261">
        <f t="shared" si="19"/>
        <v>0</v>
      </c>
      <c r="U23" s="260">
        <f>+U22</f>
        <v>0</v>
      </c>
      <c r="V23" s="248">
        <f t="shared" si="19"/>
        <v>0</v>
      </c>
      <c r="W23" s="261">
        <f t="shared" si="19"/>
        <v>0</v>
      </c>
      <c r="X23" s="260">
        <f>+X22</f>
        <v>0</v>
      </c>
      <c r="Y23" s="248">
        <f t="shared" ref="Y23:Z23" si="20">+Y22</f>
        <v>0</v>
      </c>
      <c r="Z23" s="261">
        <f t="shared" si="20"/>
        <v>0</v>
      </c>
      <c r="AA23" s="711">
        <v>0</v>
      </c>
      <c r="AB23" s="698">
        <v>0</v>
      </c>
      <c r="AC23" s="698">
        <v>0</v>
      </c>
      <c r="AD23" s="246">
        <f t="shared" si="19"/>
        <v>0</v>
      </c>
      <c r="AE23" s="248">
        <f t="shared" si="19"/>
        <v>0</v>
      </c>
      <c r="AF23" s="249">
        <f t="shared" si="19"/>
        <v>0</v>
      </c>
    </row>
    <row r="24" spans="1:32" ht="13.5" customHeight="1" x14ac:dyDescent="0.2">
      <c r="A24" s="148" t="s">
        <v>335</v>
      </c>
      <c r="B24" s="208" t="s">
        <v>76</v>
      </c>
      <c r="C24" s="191"/>
      <c r="D24" s="209"/>
      <c r="E24" s="210"/>
      <c r="F24" s="191"/>
      <c r="G24" s="209"/>
      <c r="H24" s="210"/>
      <c r="I24" s="191"/>
      <c r="J24" s="209"/>
      <c r="K24" s="210"/>
      <c r="L24" s="191"/>
      <c r="M24" s="209"/>
      <c r="N24" s="210"/>
      <c r="O24" s="191"/>
      <c r="P24" s="209"/>
      <c r="Q24" s="210"/>
      <c r="R24" s="191"/>
      <c r="S24" s="209"/>
      <c r="T24" s="210"/>
      <c r="U24" s="191"/>
      <c r="V24" s="209"/>
      <c r="W24" s="210"/>
      <c r="X24" s="191"/>
      <c r="Y24" s="209"/>
      <c r="Z24" s="210"/>
      <c r="AA24" s="714"/>
      <c r="AB24" s="701"/>
      <c r="AC24" s="701"/>
      <c r="AD24" s="211"/>
      <c r="AE24" s="209"/>
      <c r="AF24" s="212"/>
    </row>
    <row r="25" spans="1:32" s="262" customFormat="1" ht="13.5" customHeight="1" x14ac:dyDescent="0.2">
      <c r="A25" s="123" t="s">
        <v>114</v>
      </c>
      <c r="B25" s="206" t="s">
        <v>336</v>
      </c>
      <c r="C25" s="260">
        <f t="shared" ref="C25:AF25" si="21">+C24</f>
        <v>0</v>
      </c>
      <c r="D25" s="248">
        <f t="shared" si="21"/>
        <v>0</v>
      </c>
      <c r="E25" s="261">
        <f t="shared" si="21"/>
        <v>0</v>
      </c>
      <c r="F25" s="260">
        <f t="shared" ref="F25" si="22">+F24</f>
        <v>0</v>
      </c>
      <c r="G25" s="248">
        <f t="shared" si="21"/>
        <v>0</v>
      </c>
      <c r="H25" s="261">
        <f t="shared" si="21"/>
        <v>0</v>
      </c>
      <c r="I25" s="260">
        <f t="shared" si="21"/>
        <v>0</v>
      </c>
      <c r="J25" s="248">
        <f t="shared" si="21"/>
        <v>0</v>
      </c>
      <c r="K25" s="261">
        <f t="shared" si="21"/>
        <v>0</v>
      </c>
      <c r="L25" s="260">
        <f t="shared" ref="L25" si="23">+L24</f>
        <v>0</v>
      </c>
      <c r="M25" s="248">
        <f t="shared" si="21"/>
        <v>0</v>
      </c>
      <c r="N25" s="261">
        <f t="shared" si="21"/>
        <v>0</v>
      </c>
      <c r="O25" s="260">
        <f t="shared" si="21"/>
        <v>0</v>
      </c>
      <c r="P25" s="248">
        <f t="shared" si="21"/>
        <v>0</v>
      </c>
      <c r="Q25" s="261">
        <f t="shared" si="21"/>
        <v>0</v>
      </c>
      <c r="R25" s="260">
        <f t="shared" ref="R25" si="24">+R24</f>
        <v>0</v>
      </c>
      <c r="S25" s="248">
        <f t="shared" si="21"/>
        <v>0</v>
      </c>
      <c r="T25" s="261">
        <f t="shared" si="21"/>
        <v>0</v>
      </c>
      <c r="U25" s="260">
        <f t="shared" si="21"/>
        <v>0</v>
      </c>
      <c r="V25" s="248">
        <f t="shared" si="21"/>
        <v>0</v>
      </c>
      <c r="W25" s="261">
        <f t="shared" si="21"/>
        <v>0</v>
      </c>
      <c r="X25" s="260">
        <f t="shared" ref="X25" si="25">+X24</f>
        <v>0</v>
      </c>
      <c r="Y25" s="248">
        <f t="shared" ref="Y25:Z25" si="26">+Y24</f>
        <v>0</v>
      </c>
      <c r="Z25" s="261">
        <f t="shared" si="26"/>
        <v>0</v>
      </c>
      <c r="AA25" s="711">
        <v>0</v>
      </c>
      <c r="AB25" s="698">
        <v>0</v>
      </c>
      <c r="AC25" s="698">
        <v>0</v>
      </c>
      <c r="AD25" s="246">
        <f t="shared" si="21"/>
        <v>0</v>
      </c>
      <c r="AE25" s="248">
        <f t="shared" si="21"/>
        <v>0</v>
      </c>
      <c r="AF25" s="249">
        <f t="shared" si="21"/>
        <v>0</v>
      </c>
    </row>
    <row r="26" spans="1:32" s="262" customFormat="1" ht="13.5" customHeight="1" x14ac:dyDescent="0.2">
      <c r="A26" s="123" t="s">
        <v>115</v>
      </c>
      <c r="B26" s="206" t="s">
        <v>77</v>
      </c>
      <c r="C26" s="260">
        <f t="shared" ref="C26:AF26" si="27">+C6+C10+C20+C21+C23+C25</f>
        <v>0</v>
      </c>
      <c r="D26" s="248">
        <f t="shared" si="27"/>
        <v>0</v>
      </c>
      <c r="E26" s="261">
        <f t="shared" si="27"/>
        <v>0</v>
      </c>
      <c r="F26" s="260">
        <f t="shared" ref="F26" si="28">+F6+F10+F20+F21+F23+F25</f>
        <v>0</v>
      </c>
      <c r="G26" s="248">
        <f t="shared" si="27"/>
        <v>0</v>
      </c>
      <c r="H26" s="261">
        <f t="shared" si="27"/>
        <v>0</v>
      </c>
      <c r="I26" s="260">
        <f t="shared" si="27"/>
        <v>2500</v>
      </c>
      <c r="J26" s="248">
        <f t="shared" si="27"/>
        <v>0</v>
      </c>
      <c r="K26" s="261">
        <f t="shared" si="27"/>
        <v>2500</v>
      </c>
      <c r="L26" s="260">
        <f t="shared" ref="L26" si="29">+L6+L10+L20+L21+L23+L25</f>
        <v>0</v>
      </c>
      <c r="M26" s="248">
        <f t="shared" si="27"/>
        <v>0</v>
      </c>
      <c r="N26" s="261">
        <f t="shared" si="27"/>
        <v>0</v>
      </c>
      <c r="O26" s="260">
        <f t="shared" si="27"/>
        <v>1500</v>
      </c>
      <c r="P26" s="248">
        <f t="shared" si="27"/>
        <v>0</v>
      </c>
      <c r="Q26" s="261">
        <f t="shared" si="27"/>
        <v>1500</v>
      </c>
      <c r="R26" s="260">
        <f t="shared" ref="R26" si="30">+R6+R10+R20+R21+R23+R25</f>
        <v>300</v>
      </c>
      <c r="S26" s="248">
        <f t="shared" si="27"/>
        <v>0</v>
      </c>
      <c r="T26" s="261">
        <f t="shared" si="27"/>
        <v>300</v>
      </c>
      <c r="U26" s="260">
        <f t="shared" si="27"/>
        <v>7500</v>
      </c>
      <c r="V26" s="248">
        <f t="shared" si="27"/>
        <v>-1315</v>
      </c>
      <c r="W26" s="261">
        <f t="shared" si="27"/>
        <v>6185</v>
      </c>
      <c r="X26" s="260">
        <f t="shared" ref="X26" si="31">+X6+X10+X20+X21+X23+X25</f>
        <v>600</v>
      </c>
      <c r="Y26" s="248">
        <f t="shared" ref="Y26:Z26" si="32">+Y6+Y10+Y20+Y21+Y23+Y25</f>
        <v>0</v>
      </c>
      <c r="Z26" s="261">
        <f t="shared" si="32"/>
        <v>600</v>
      </c>
      <c r="AA26" s="711">
        <v>0</v>
      </c>
      <c r="AB26" s="698">
        <v>0</v>
      </c>
      <c r="AC26" s="698">
        <v>0</v>
      </c>
      <c r="AD26" s="246">
        <f t="shared" si="27"/>
        <v>12400</v>
      </c>
      <c r="AE26" s="248">
        <f t="shared" si="27"/>
        <v>-1315</v>
      </c>
      <c r="AF26" s="249">
        <f t="shared" si="27"/>
        <v>11085</v>
      </c>
    </row>
    <row r="27" spans="1:32" s="262" customFormat="1" ht="13.5" customHeight="1" x14ac:dyDescent="0.2">
      <c r="A27" s="213" t="s">
        <v>116</v>
      </c>
      <c r="B27" s="206" t="s">
        <v>78</v>
      </c>
      <c r="C27" s="662"/>
      <c r="D27" s="248"/>
      <c r="E27" s="261"/>
      <c r="F27" s="662">
        <f>+'[6]3.SZ.TÁBL. SEGÍTŐ SZOLGÁLAT'!$H$27</f>
        <v>9664</v>
      </c>
      <c r="G27" s="248">
        <f>+[4]Seg.Szolgálat!$AD$151</f>
        <v>1</v>
      </c>
      <c r="H27" s="261">
        <f>SUM(F27:G27)</f>
        <v>9665</v>
      </c>
      <c r="I27" s="662"/>
      <c r="J27" s="248"/>
      <c r="K27" s="261"/>
      <c r="L27" s="662"/>
      <c r="M27" s="248"/>
      <c r="N27" s="261"/>
      <c r="O27" s="662"/>
      <c r="P27" s="248"/>
      <c r="Q27" s="261"/>
      <c r="R27" s="662"/>
      <c r="S27" s="248"/>
      <c r="T27" s="261"/>
      <c r="U27" s="662">
        <f>+'[5]3.SZ.TÁBL. SEGÍTŐ SZOLGÁLAT'!$W$27</f>
        <v>2394</v>
      </c>
      <c r="V27" s="248"/>
      <c r="W27" s="261">
        <f>SUM(U27:V27)</f>
        <v>2394</v>
      </c>
      <c r="X27" s="662"/>
      <c r="Y27" s="248"/>
      <c r="Z27" s="261"/>
      <c r="AA27" s="711"/>
      <c r="AB27" s="698"/>
      <c r="AC27" s="698"/>
      <c r="AD27" s="246">
        <f>+C27+F27+I27+L27+O27+R27+U27+X27</f>
        <v>12058</v>
      </c>
      <c r="AE27" s="248">
        <f>+D27+G27+J27+M27+P27+S27+V27+Y27</f>
        <v>1</v>
      </c>
      <c r="AF27" s="249">
        <f>+E27+H27+K27+N27+Q27+T27+W27+Z27</f>
        <v>12059</v>
      </c>
    </row>
    <row r="28" spans="1:32" s="262" customFormat="1" ht="13.5" customHeight="1" x14ac:dyDescent="0.2">
      <c r="A28" s="213" t="s">
        <v>229</v>
      </c>
      <c r="B28" s="206" t="s">
        <v>230</v>
      </c>
      <c r="C28" s="260">
        <f t="shared" ref="C28:AE28" si="33">+SUM(C29:C31)</f>
        <v>0</v>
      </c>
      <c r="D28" s="248">
        <f t="shared" si="33"/>
        <v>0</v>
      </c>
      <c r="E28" s="261">
        <f t="shared" si="33"/>
        <v>0</v>
      </c>
      <c r="F28" s="260">
        <f t="shared" ref="F28" si="34">+SUM(F29:F31)</f>
        <v>34453</v>
      </c>
      <c r="G28" s="248">
        <f>+SUM(G29:G31)</f>
        <v>2695</v>
      </c>
      <c r="H28" s="261">
        <f t="shared" si="33"/>
        <v>37148</v>
      </c>
      <c r="I28" s="260">
        <f t="shared" si="33"/>
        <v>35123</v>
      </c>
      <c r="J28" s="248">
        <f t="shared" si="33"/>
        <v>772</v>
      </c>
      <c r="K28" s="261">
        <f t="shared" si="33"/>
        <v>35895</v>
      </c>
      <c r="L28" s="260">
        <f t="shared" ref="L28" si="35">+SUM(L29:L31)</f>
        <v>28901</v>
      </c>
      <c r="M28" s="248">
        <f t="shared" si="33"/>
        <v>1621</v>
      </c>
      <c r="N28" s="261">
        <f t="shared" si="33"/>
        <v>30522</v>
      </c>
      <c r="O28" s="260">
        <f t="shared" si="33"/>
        <v>20839</v>
      </c>
      <c r="P28" s="248">
        <f t="shared" si="33"/>
        <v>890</v>
      </c>
      <c r="Q28" s="261">
        <f t="shared" si="33"/>
        <v>21729</v>
      </c>
      <c r="R28" s="260">
        <f t="shared" ref="R28" si="36">+SUM(R29:R31)</f>
        <v>7411</v>
      </c>
      <c r="S28" s="248">
        <f t="shared" si="33"/>
        <v>146</v>
      </c>
      <c r="T28" s="261">
        <f t="shared" si="33"/>
        <v>7557</v>
      </c>
      <c r="U28" s="260">
        <f t="shared" si="33"/>
        <v>15035</v>
      </c>
      <c r="V28" s="248">
        <f t="shared" si="33"/>
        <v>2988</v>
      </c>
      <c r="W28" s="261">
        <f t="shared" si="33"/>
        <v>18023</v>
      </c>
      <c r="X28" s="260">
        <f t="shared" ref="X28" si="37">+SUM(X29:X31)</f>
        <v>2448</v>
      </c>
      <c r="Y28" s="248">
        <f t="shared" ref="Y28:Z28" si="38">+SUM(Y29:Y31)</f>
        <v>0</v>
      </c>
      <c r="Z28" s="261">
        <f t="shared" si="38"/>
        <v>2448</v>
      </c>
      <c r="AA28" s="711">
        <v>0</v>
      </c>
      <c r="AB28" s="698">
        <v>0</v>
      </c>
      <c r="AC28" s="698">
        <v>0</v>
      </c>
      <c r="AD28" s="246">
        <f t="shared" si="33"/>
        <v>144210</v>
      </c>
      <c r="AE28" s="248">
        <f t="shared" si="33"/>
        <v>9112</v>
      </c>
      <c r="AF28" s="249">
        <f>+SUM(AF29:AF31)</f>
        <v>153322</v>
      </c>
    </row>
    <row r="29" spans="1:32" ht="13.5" customHeight="1" x14ac:dyDescent="0.2">
      <c r="A29" s="231"/>
      <c r="B29" s="368" t="s">
        <v>232</v>
      </c>
      <c r="C29" s="191"/>
      <c r="D29" s="226"/>
      <c r="E29" s="227"/>
      <c r="F29" s="191">
        <f>+'[3]3.SZ.TÁBL. SEGÍTŐ SZOLGÁLAT'!$H29</f>
        <v>32328</v>
      </c>
      <c r="G29" s="226">
        <f>+'4.SZ.TÁBL. SZOCIÁLIS NORMATÍVA'!G16+'4.SZ.TÁBL. SZOCIÁLIS NORMATÍVA'!G26</f>
        <v>2695</v>
      </c>
      <c r="H29" s="227">
        <f>SUM(F29:G29)</f>
        <v>35023</v>
      </c>
      <c r="I29" s="191">
        <f>+'[3]3.SZ.TÁBL. SEGÍTŐ SZOLGÁLAT'!$K29</f>
        <v>27950</v>
      </c>
      <c r="J29" s="226">
        <f>+'4.SZ.TÁBL. SZOCIÁLIS NORMATÍVA'!G17+'4.SZ.TÁBL. SZOCIÁLIS NORMATÍVA'!G27+'4.SZ.TÁBL. SZOCIÁLIS NORMATÍVA'!G8</f>
        <v>772</v>
      </c>
      <c r="K29" s="227">
        <f>SUM(I29:J29)</f>
        <v>28722</v>
      </c>
      <c r="L29" s="191">
        <f>+'[3]3.SZ.TÁBL. SEGÍTŐ SZOLGÁLAT'!$N$29</f>
        <v>22714</v>
      </c>
      <c r="M29" s="226">
        <f>+'4.SZ.TÁBL. SZOCIÁLIS NORMATÍVA'!G18+'4.SZ.TÁBL. SZOCIÁLIS NORMATÍVA'!G28</f>
        <v>1621</v>
      </c>
      <c r="N29" s="227">
        <f>SUM(L29:M29)</f>
        <v>24335</v>
      </c>
      <c r="O29" s="191">
        <f>+'[3]3.SZ.TÁBL. SEGÍTŐ SZOLGÁLAT'!$Q$29</f>
        <v>14037</v>
      </c>
      <c r="P29" s="226">
        <f>+'4.SZ.TÁBL. SZOCIÁLIS NORMATÍVA'!G19+'4.SZ.TÁBL. SZOCIÁLIS NORMATÍVA'!G29</f>
        <v>890</v>
      </c>
      <c r="Q29" s="227">
        <f>SUM(O29:P29)</f>
        <v>14927</v>
      </c>
      <c r="R29" s="191">
        <f>+'[3]3.SZ.TÁBL. SEGÍTŐ SZOLGÁLAT'!$T$29</f>
        <v>4265</v>
      </c>
      <c r="S29" s="226">
        <f>+'4.SZ.TÁBL. SZOCIÁLIS NORMATÍVA'!G20+'4.SZ.TÁBL. SZOCIÁLIS NORMATÍVA'!G30</f>
        <v>136</v>
      </c>
      <c r="T29" s="627">
        <f>SUM(R29:S29)</f>
        <v>4401</v>
      </c>
      <c r="U29" s="191">
        <f>+'[3]3.SZ.TÁBL. SEGÍTŐ SZOLGÁLAT'!$W$29</f>
        <v>15793</v>
      </c>
      <c r="V29" s="226">
        <f>+'4.SZ.TÁBL. SZOCIÁLIS NORMATÍVA'!G15+'4.SZ.TÁBL. SZOCIÁLIS NORMATÍVA'!G25</f>
        <v>1038</v>
      </c>
      <c r="W29" s="627">
        <f>SUM(U29:V29)</f>
        <v>16831</v>
      </c>
      <c r="X29" s="191">
        <f>+'[3]3.SZ.TÁBL. SEGÍTŐ SZOLGÁLAT'!$Z$29</f>
        <v>863</v>
      </c>
      <c r="Y29" s="226"/>
      <c r="Z29" s="227">
        <f>SUM(X29:Y29)</f>
        <v>863</v>
      </c>
      <c r="AA29" s="715"/>
      <c r="AB29" s="702"/>
      <c r="AC29" s="702"/>
      <c r="AD29" s="228">
        <f>+C29+F29+I29+L29+O29+R29+U29+X29</f>
        <v>117950</v>
      </c>
      <c r="AE29" s="226">
        <f>+D29+G29+J29+M29+P29+S29+V29+Y29</f>
        <v>7152</v>
      </c>
      <c r="AF29" s="229">
        <f t="shared" ref="AF29:AF30" si="39">+E29+H29+K29+N29+Q29+T29+W29+Z29</f>
        <v>125102</v>
      </c>
    </row>
    <row r="30" spans="1:32" ht="13.5" customHeight="1" x14ac:dyDescent="0.2">
      <c r="A30" s="574"/>
      <c r="B30" s="133" t="s">
        <v>316</v>
      </c>
      <c r="C30" s="191"/>
      <c r="D30" s="190"/>
      <c r="E30" s="192"/>
      <c r="F30" s="191">
        <f>+'[3]3.SZ.TÁBL. SEGÍTŐ SZOLGÁLAT'!$H30</f>
        <v>-9089</v>
      </c>
      <c r="G30" s="190"/>
      <c r="H30" s="187">
        <f>SUM(F30:G30)</f>
        <v>-9089</v>
      </c>
      <c r="I30" s="191">
        <f>+'[3]3.SZ.TÁBL. SEGÍTŐ SZOLGÁLAT'!$K30</f>
        <v>1093</v>
      </c>
      <c r="J30" s="190"/>
      <c r="K30" s="187">
        <f>SUM(I30:J30)</f>
        <v>1093</v>
      </c>
      <c r="L30" s="191">
        <f>+'[3]3.SZ.TÁBL. SEGÍTŐ SZOLGÁLAT'!$N$30</f>
        <v>633</v>
      </c>
      <c r="M30" s="190"/>
      <c r="N30" s="187">
        <f>SUM(L30:M30)</f>
        <v>633</v>
      </c>
      <c r="O30" s="191">
        <f>+'[3]3.SZ.TÁBL. SEGÍTŐ SZOLGÁLAT'!$Q$30</f>
        <v>402</v>
      </c>
      <c r="P30" s="190"/>
      <c r="Q30" s="187">
        <f>SUM(O30:P30)</f>
        <v>402</v>
      </c>
      <c r="R30" s="191">
        <f>+'[3]3.SZ.TÁBL. SEGÍTŐ SZOLGÁLAT'!$T$30</f>
        <v>115</v>
      </c>
      <c r="S30" s="190">
        <f>+[4]Seg.Szolgálat!$AB$153</f>
        <v>10</v>
      </c>
      <c r="T30" s="192">
        <f>SUM(R30:S30)</f>
        <v>125</v>
      </c>
      <c r="U30" s="191">
        <f>+'[3]3.SZ.TÁBL. SEGÍTŐ SZOLGÁLAT'!$W$30</f>
        <v>-758</v>
      </c>
      <c r="V30" s="190">
        <f>1315+635</f>
        <v>1950</v>
      </c>
      <c r="W30" s="187">
        <f>SUM(U30:V30)</f>
        <v>1192</v>
      </c>
      <c r="X30" s="191"/>
      <c r="Y30" s="190"/>
      <c r="Z30" s="187">
        <f>SUM(X30:Y30)</f>
        <v>0</v>
      </c>
      <c r="AA30" s="708"/>
      <c r="AB30" s="695"/>
      <c r="AC30" s="695"/>
      <c r="AD30" s="193">
        <f t="shared" ref="AD30" si="40">+C30+F30+I30+L30+O30+R30+U30+X30</f>
        <v>-7604</v>
      </c>
      <c r="AE30" s="182">
        <f>+D30+G30+J30+M30+P30+S30+V30+Y30</f>
        <v>1960</v>
      </c>
      <c r="AF30" s="229">
        <f t="shared" si="39"/>
        <v>-5644</v>
      </c>
    </row>
    <row r="31" spans="1:32" ht="13.5" customHeight="1" x14ac:dyDescent="0.2">
      <c r="A31" s="232"/>
      <c r="B31" s="133" t="s">
        <v>233</v>
      </c>
      <c r="C31" s="186"/>
      <c r="D31" s="182"/>
      <c r="E31" s="187"/>
      <c r="F31" s="191">
        <f>+SUM(F32:F38)</f>
        <v>11214</v>
      </c>
      <c r="G31" s="182"/>
      <c r="H31" s="187">
        <f>+SUM(H32:H38)</f>
        <v>11214</v>
      </c>
      <c r="I31" s="191">
        <f>+SUM(I32:I38)</f>
        <v>6080</v>
      </c>
      <c r="J31" s="182"/>
      <c r="K31" s="187">
        <f t="shared" ref="K31:AF31" si="41">+SUM(K32:K38)</f>
        <v>6080</v>
      </c>
      <c r="L31" s="186">
        <f>+SUM(L32:L38)</f>
        <v>5554</v>
      </c>
      <c r="M31" s="182"/>
      <c r="N31" s="187">
        <f t="shared" si="41"/>
        <v>5554</v>
      </c>
      <c r="O31" s="186">
        <f>+SUM(O32:O38)</f>
        <v>6400</v>
      </c>
      <c r="P31" s="182"/>
      <c r="Q31" s="187">
        <f t="shared" si="41"/>
        <v>6400</v>
      </c>
      <c r="R31" s="186">
        <f>+SUM(R32:R38)</f>
        <v>3031</v>
      </c>
      <c r="S31" s="182"/>
      <c r="T31" s="187">
        <f t="shared" si="41"/>
        <v>3031</v>
      </c>
      <c r="U31" s="186"/>
      <c r="V31" s="182"/>
      <c r="W31" s="187"/>
      <c r="X31" s="186">
        <f>+SUM(X32:X38)</f>
        <v>1585</v>
      </c>
      <c r="Y31" s="182"/>
      <c r="Z31" s="187">
        <f t="shared" ref="Z31" si="42">+SUM(Z32:Z38)</f>
        <v>1585</v>
      </c>
      <c r="AA31" s="709"/>
      <c r="AB31" s="696"/>
      <c r="AC31" s="696"/>
      <c r="AD31" s="188">
        <f t="shared" si="41"/>
        <v>33864</v>
      </c>
      <c r="AE31" s="182">
        <f t="shared" si="41"/>
        <v>0</v>
      </c>
      <c r="AF31" s="183">
        <f t="shared" si="41"/>
        <v>33864</v>
      </c>
    </row>
    <row r="32" spans="1:32" s="238" customFormat="1" ht="13.5" customHeight="1" x14ac:dyDescent="0.2">
      <c r="A32" s="233"/>
      <c r="B32" s="366" t="s">
        <v>4</v>
      </c>
      <c r="C32" s="191"/>
      <c r="D32" s="234"/>
      <c r="E32" s="235"/>
      <c r="F32" s="191">
        <f>+'[3]3.SZ.TÁBL. SEGÍTŐ SZOLGÁLAT'!$H32</f>
        <v>1632</v>
      </c>
      <c r="G32" s="234"/>
      <c r="H32" s="235">
        <f>SUM(F32:G32)</f>
        <v>1632</v>
      </c>
      <c r="I32" s="191">
        <f>+'[3]3.SZ.TÁBL. SEGÍTŐ SZOLGÁLAT'!$K32</f>
        <v>885</v>
      </c>
      <c r="J32" s="234"/>
      <c r="K32" s="235">
        <f>SUM(I32:J32)</f>
        <v>885</v>
      </c>
      <c r="L32" s="191">
        <f>+'[3]3.SZ.TÁBL. SEGÍTŐ SZOLGÁLAT'!$N32</f>
        <v>808</v>
      </c>
      <c r="M32" s="234"/>
      <c r="N32" s="235">
        <f>SUM(L32:M32)</f>
        <v>808</v>
      </c>
      <c r="O32" s="191">
        <f>+'[3]3.SZ.TÁBL. SEGÍTŐ SZOLGÁLAT'!$Q32</f>
        <v>1077</v>
      </c>
      <c r="P32" s="234"/>
      <c r="Q32" s="235">
        <f>SUM(O32:P32)</f>
        <v>1077</v>
      </c>
      <c r="R32" s="191">
        <f>+'[3]3.SZ.TÁBL. SEGÍTŐ SZOLGÁLAT'!$T$32</f>
        <v>3031</v>
      </c>
      <c r="S32" s="234"/>
      <c r="T32" s="235">
        <f>SUM(R32:S32)</f>
        <v>3031</v>
      </c>
      <c r="U32" s="191"/>
      <c r="V32" s="234"/>
      <c r="W32" s="235"/>
      <c r="X32" s="191"/>
      <c r="Y32" s="234"/>
      <c r="Z32" s="235"/>
      <c r="AA32" s="716"/>
      <c r="AB32" s="703"/>
      <c r="AC32" s="703"/>
      <c r="AD32" s="236">
        <f t="shared" ref="AD32:AD38" si="43">+C32+F32+I32+L32+O32+R32+U32+X32</f>
        <v>7433</v>
      </c>
      <c r="AE32" s="234"/>
      <c r="AF32" s="237">
        <f t="shared" ref="AF32:AF38" si="44">+E32+H32+K32+N32+Q32+T32+W32+Z32</f>
        <v>7433</v>
      </c>
    </row>
    <row r="33" spans="1:32" s="238" customFormat="1" ht="13.5" customHeight="1" x14ac:dyDescent="0.2">
      <c r="A33" s="233"/>
      <c r="B33" s="366" t="s">
        <v>6</v>
      </c>
      <c r="C33" s="191"/>
      <c r="D33" s="234"/>
      <c r="E33" s="235"/>
      <c r="F33" s="191">
        <f>+'[3]3.SZ.TÁBL. SEGÍTŐ SZOLGÁLAT'!$H33</f>
        <v>755</v>
      </c>
      <c r="G33" s="234"/>
      <c r="H33" s="235">
        <f t="shared" ref="H33:H38" si="45">SUM(F33:G33)</f>
        <v>755</v>
      </c>
      <c r="I33" s="191">
        <f>+'[3]3.SZ.TÁBL. SEGÍTŐ SZOLGÁLAT'!$K33</f>
        <v>409</v>
      </c>
      <c r="J33" s="234"/>
      <c r="K33" s="235">
        <f t="shared" ref="K33:K38" si="46">SUM(I33:J33)</f>
        <v>409</v>
      </c>
      <c r="L33" s="191">
        <f>+'[3]3.SZ.TÁBL. SEGÍTŐ SZOLGÁLAT'!$N33</f>
        <v>374</v>
      </c>
      <c r="M33" s="234"/>
      <c r="N33" s="235">
        <f t="shared" ref="N33:N38" si="47">SUM(L33:M33)</f>
        <v>374</v>
      </c>
      <c r="O33" s="191">
        <f>+'[3]3.SZ.TÁBL. SEGÍTŐ SZOLGÁLAT'!$Q33</f>
        <v>498</v>
      </c>
      <c r="P33" s="234"/>
      <c r="Q33" s="235">
        <f t="shared" ref="Q33:Q37" si="48">SUM(O33:P33)</f>
        <v>498</v>
      </c>
      <c r="R33" s="191"/>
      <c r="S33" s="234"/>
      <c r="T33" s="235"/>
      <c r="U33" s="191"/>
      <c r="V33" s="234"/>
      <c r="W33" s="235"/>
      <c r="X33" s="191"/>
      <c r="Y33" s="234"/>
      <c r="Z33" s="235"/>
      <c r="AA33" s="716"/>
      <c r="AB33" s="703"/>
      <c r="AC33" s="703"/>
      <c r="AD33" s="236">
        <f t="shared" si="43"/>
        <v>2036</v>
      </c>
      <c r="AE33" s="234"/>
      <c r="AF33" s="237">
        <f t="shared" si="44"/>
        <v>2036</v>
      </c>
    </row>
    <row r="34" spans="1:32" s="238" customFormat="1" ht="13.5" customHeight="1" x14ac:dyDescent="0.2">
      <c r="A34" s="233"/>
      <c r="B34" s="366" t="s">
        <v>7</v>
      </c>
      <c r="C34" s="191"/>
      <c r="D34" s="234"/>
      <c r="E34" s="235"/>
      <c r="F34" s="191">
        <f>+'[3]3.SZ.TÁBL. SEGÍTŐ SZOLGÁLAT'!$H34</f>
        <v>658</v>
      </c>
      <c r="G34" s="234"/>
      <c r="H34" s="235">
        <f t="shared" si="45"/>
        <v>658</v>
      </c>
      <c r="I34" s="191">
        <f>+'[3]3.SZ.TÁBL. SEGÍTŐ SZOLGÁLAT'!$K34</f>
        <v>357</v>
      </c>
      <c r="J34" s="234"/>
      <c r="K34" s="235">
        <f t="shared" si="46"/>
        <v>357</v>
      </c>
      <c r="L34" s="191">
        <f>+'[3]3.SZ.TÁBL. SEGÍTŐ SZOLGÁLAT'!$N34</f>
        <v>326</v>
      </c>
      <c r="M34" s="234"/>
      <c r="N34" s="235">
        <f t="shared" si="47"/>
        <v>326</v>
      </c>
      <c r="O34" s="191">
        <f>+'[3]3.SZ.TÁBL. SEGÍTŐ SZOLGÁLAT'!$Q34</f>
        <v>435</v>
      </c>
      <c r="P34" s="234"/>
      <c r="Q34" s="235">
        <f t="shared" si="48"/>
        <v>435</v>
      </c>
      <c r="R34" s="191"/>
      <c r="S34" s="234"/>
      <c r="T34" s="235"/>
      <c r="U34" s="191"/>
      <c r="V34" s="234"/>
      <c r="W34" s="235"/>
      <c r="X34" s="191"/>
      <c r="Y34" s="234"/>
      <c r="Z34" s="235"/>
      <c r="AA34" s="716"/>
      <c r="AB34" s="703"/>
      <c r="AC34" s="703"/>
      <c r="AD34" s="236">
        <f t="shared" si="43"/>
        <v>1776</v>
      </c>
      <c r="AE34" s="234"/>
      <c r="AF34" s="237">
        <f t="shared" si="44"/>
        <v>1776</v>
      </c>
    </row>
    <row r="35" spans="1:32" s="238" customFormat="1" ht="13.5" customHeight="1" x14ac:dyDescent="0.2">
      <c r="A35" s="233"/>
      <c r="B35" s="366" t="s">
        <v>8</v>
      </c>
      <c r="C35" s="191"/>
      <c r="D35" s="234"/>
      <c r="E35" s="235"/>
      <c r="F35" s="191">
        <f>+'[3]3.SZ.TÁBL. SEGÍTŐ SZOLGÁLAT'!$H35</f>
        <v>3364</v>
      </c>
      <c r="G35" s="234"/>
      <c r="H35" s="235">
        <f t="shared" si="45"/>
        <v>3364</v>
      </c>
      <c r="I35" s="191">
        <f>+'[3]3.SZ.TÁBL. SEGÍTŐ SZOLGÁLAT'!$K35</f>
        <v>1824</v>
      </c>
      <c r="J35" s="234"/>
      <c r="K35" s="235">
        <f t="shared" si="46"/>
        <v>1824</v>
      </c>
      <c r="L35" s="191">
        <f>+'[3]3.SZ.TÁBL. SEGÍTŐ SZOLGÁLAT'!$N35</f>
        <v>1666</v>
      </c>
      <c r="M35" s="234"/>
      <c r="N35" s="235">
        <f t="shared" si="47"/>
        <v>1666</v>
      </c>
      <c r="O35" s="191">
        <f>+'[3]3.SZ.TÁBL. SEGÍTŐ SZOLGÁLAT'!$Q35</f>
        <v>2220</v>
      </c>
      <c r="P35" s="234"/>
      <c r="Q35" s="235">
        <f t="shared" si="48"/>
        <v>2220</v>
      </c>
      <c r="R35" s="191"/>
      <c r="S35" s="234"/>
      <c r="T35" s="235"/>
      <c r="U35" s="191"/>
      <c r="V35" s="234"/>
      <c r="W35" s="235"/>
      <c r="X35" s="191">
        <f>+'[3]3.SZ.TÁBL. SEGÍTŐ SZOLGÁLAT'!$Z$35</f>
        <v>1585</v>
      </c>
      <c r="Y35" s="234"/>
      <c r="Z35" s="235">
        <f t="shared" ref="Z35" si="49">SUM(X35:Y35)</f>
        <v>1585</v>
      </c>
      <c r="AA35" s="716"/>
      <c r="AB35" s="703"/>
      <c r="AC35" s="703"/>
      <c r="AD35" s="236">
        <f t="shared" si="43"/>
        <v>10659</v>
      </c>
      <c r="AE35" s="234"/>
      <c r="AF35" s="237">
        <f t="shared" si="44"/>
        <v>10659</v>
      </c>
    </row>
    <row r="36" spans="1:32" s="238" customFormat="1" ht="13.5" customHeight="1" x14ac:dyDescent="0.2">
      <c r="A36" s="233"/>
      <c r="B36" s="366" t="s">
        <v>9</v>
      </c>
      <c r="C36" s="191"/>
      <c r="D36" s="234"/>
      <c r="E36" s="235"/>
      <c r="F36" s="191">
        <f>+'[3]3.SZ.TÁBL. SEGÍTŐ SZOLGÁLAT'!$H36</f>
        <v>2063</v>
      </c>
      <c r="G36" s="234"/>
      <c r="H36" s="235">
        <f t="shared" si="45"/>
        <v>2063</v>
      </c>
      <c r="I36" s="191">
        <f>+'[3]3.SZ.TÁBL. SEGÍTŐ SZOLGÁLAT'!$K36</f>
        <v>1118</v>
      </c>
      <c r="J36" s="234"/>
      <c r="K36" s="235">
        <f t="shared" si="46"/>
        <v>1118</v>
      </c>
      <c r="L36" s="191">
        <f>+'[3]3.SZ.TÁBL. SEGÍTŐ SZOLGÁLAT'!$N36</f>
        <v>1022</v>
      </c>
      <c r="M36" s="234"/>
      <c r="N36" s="235">
        <f t="shared" si="47"/>
        <v>1022</v>
      </c>
      <c r="O36" s="191">
        <f>+'[3]3.SZ.TÁBL. SEGÍTŐ SZOLGÁLAT'!$Q36</f>
        <v>1361</v>
      </c>
      <c r="P36" s="234"/>
      <c r="Q36" s="235">
        <f t="shared" si="48"/>
        <v>1361</v>
      </c>
      <c r="R36" s="191"/>
      <c r="S36" s="234"/>
      <c r="T36" s="235"/>
      <c r="U36" s="191"/>
      <c r="V36" s="234"/>
      <c r="W36" s="235"/>
      <c r="X36" s="191"/>
      <c r="Y36" s="234"/>
      <c r="Z36" s="235"/>
      <c r="AA36" s="716"/>
      <c r="AB36" s="703"/>
      <c r="AC36" s="703"/>
      <c r="AD36" s="236">
        <f t="shared" si="43"/>
        <v>5564</v>
      </c>
      <c r="AE36" s="234"/>
      <c r="AF36" s="237">
        <f t="shared" si="44"/>
        <v>5564</v>
      </c>
    </row>
    <row r="37" spans="1:32" s="238" customFormat="1" ht="13.5" customHeight="1" x14ac:dyDescent="0.2">
      <c r="A37" s="233"/>
      <c r="B37" s="366" t="s">
        <v>10</v>
      </c>
      <c r="C37" s="191"/>
      <c r="D37" s="234"/>
      <c r="E37" s="235"/>
      <c r="F37" s="191">
        <f>+'[3]3.SZ.TÁBL. SEGÍTŐ SZOLGÁLAT'!$H37</f>
        <v>1226</v>
      </c>
      <c r="G37" s="234"/>
      <c r="H37" s="235">
        <f t="shared" si="45"/>
        <v>1226</v>
      </c>
      <c r="I37" s="191">
        <f>+'[3]3.SZ.TÁBL. SEGÍTŐ SZOLGÁLAT'!$K37</f>
        <v>665</v>
      </c>
      <c r="J37" s="234"/>
      <c r="K37" s="235">
        <f t="shared" si="46"/>
        <v>665</v>
      </c>
      <c r="L37" s="191">
        <f>+'[3]3.SZ.TÁBL. SEGÍTŐ SZOLGÁLAT'!$N37</f>
        <v>607</v>
      </c>
      <c r="M37" s="234"/>
      <c r="N37" s="235">
        <f t="shared" si="47"/>
        <v>607</v>
      </c>
      <c r="O37" s="191">
        <f>+'[3]3.SZ.TÁBL. SEGÍTŐ SZOLGÁLAT'!$Q37</f>
        <v>809</v>
      </c>
      <c r="P37" s="234"/>
      <c r="Q37" s="235">
        <f t="shared" si="48"/>
        <v>809</v>
      </c>
      <c r="R37" s="191"/>
      <c r="S37" s="234"/>
      <c r="T37" s="235"/>
      <c r="U37" s="191"/>
      <c r="V37" s="234"/>
      <c r="W37" s="235"/>
      <c r="X37" s="191"/>
      <c r="Y37" s="234"/>
      <c r="Z37" s="235"/>
      <c r="AA37" s="716"/>
      <c r="AB37" s="703"/>
      <c r="AC37" s="703"/>
      <c r="AD37" s="236">
        <f t="shared" si="43"/>
        <v>3307</v>
      </c>
      <c r="AE37" s="234"/>
      <c r="AF37" s="237">
        <f t="shared" si="44"/>
        <v>3307</v>
      </c>
    </row>
    <row r="38" spans="1:32" s="238" customFormat="1" ht="13.5" customHeight="1" x14ac:dyDescent="0.2">
      <c r="A38" s="239"/>
      <c r="B38" s="367" t="s">
        <v>234</v>
      </c>
      <c r="C38" s="191"/>
      <c r="D38" s="240"/>
      <c r="E38" s="642"/>
      <c r="F38" s="191">
        <f>+'[3]3.SZ.TÁBL. SEGÍTŐ SZOLGÁLAT'!$H38</f>
        <v>1516</v>
      </c>
      <c r="G38" s="240"/>
      <c r="H38" s="241">
        <f t="shared" si="45"/>
        <v>1516</v>
      </c>
      <c r="I38" s="191">
        <f>+'[3]3.SZ.TÁBL. SEGÍTŐ SZOLGÁLAT'!$K38</f>
        <v>822</v>
      </c>
      <c r="J38" s="240"/>
      <c r="K38" s="241">
        <f t="shared" si="46"/>
        <v>822</v>
      </c>
      <c r="L38" s="191">
        <f>+'[3]3.SZ.TÁBL. SEGÍTŐ SZOLGÁLAT'!$N38</f>
        <v>751</v>
      </c>
      <c r="M38" s="240"/>
      <c r="N38" s="241">
        <f t="shared" si="47"/>
        <v>751</v>
      </c>
      <c r="O38" s="191"/>
      <c r="P38" s="240"/>
      <c r="Q38" s="241"/>
      <c r="R38" s="191"/>
      <c r="S38" s="240"/>
      <c r="T38" s="241"/>
      <c r="U38" s="191"/>
      <c r="V38" s="240"/>
      <c r="W38" s="241"/>
      <c r="X38" s="191"/>
      <c r="Y38" s="240"/>
      <c r="Z38" s="241"/>
      <c r="AA38" s="717"/>
      <c r="AB38" s="704"/>
      <c r="AC38" s="704"/>
      <c r="AD38" s="242">
        <f t="shared" si="43"/>
        <v>3089</v>
      </c>
      <c r="AE38" s="240"/>
      <c r="AF38" s="243">
        <f t="shared" si="44"/>
        <v>3089</v>
      </c>
    </row>
    <row r="39" spans="1:32" s="262" customFormat="1" ht="13.5" customHeight="1" thickBot="1" x14ac:dyDescent="0.25">
      <c r="A39" s="214" t="s">
        <v>117</v>
      </c>
      <c r="B39" s="230" t="s">
        <v>79</v>
      </c>
      <c r="C39" s="274"/>
      <c r="D39" s="256">
        <f t="shared" ref="D39:AF39" si="50">SUM(D27:D28)</f>
        <v>0</v>
      </c>
      <c r="E39" s="643">
        <f t="shared" si="50"/>
        <v>0</v>
      </c>
      <c r="F39" s="274">
        <f t="shared" ref="F39" si="51">SUM(F27:F28)</f>
        <v>44117</v>
      </c>
      <c r="G39" s="256">
        <f t="shared" si="50"/>
        <v>2696</v>
      </c>
      <c r="H39" s="264">
        <f t="shared" si="50"/>
        <v>46813</v>
      </c>
      <c r="I39" s="274">
        <f t="shared" si="50"/>
        <v>35123</v>
      </c>
      <c r="J39" s="256">
        <f t="shared" si="50"/>
        <v>772</v>
      </c>
      <c r="K39" s="264">
        <f t="shared" si="50"/>
        <v>35895</v>
      </c>
      <c r="L39" s="274">
        <f t="shared" ref="L39" si="52">SUM(L27:L28)</f>
        <v>28901</v>
      </c>
      <c r="M39" s="256">
        <f t="shared" si="50"/>
        <v>1621</v>
      </c>
      <c r="N39" s="264">
        <f t="shared" si="50"/>
        <v>30522</v>
      </c>
      <c r="O39" s="274">
        <f t="shared" si="50"/>
        <v>20839</v>
      </c>
      <c r="P39" s="256">
        <f t="shared" si="50"/>
        <v>890</v>
      </c>
      <c r="Q39" s="264">
        <f t="shared" si="50"/>
        <v>21729</v>
      </c>
      <c r="R39" s="274">
        <f t="shared" ref="R39" si="53">SUM(R27:R28)</f>
        <v>7411</v>
      </c>
      <c r="S39" s="256">
        <f t="shared" si="50"/>
        <v>146</v>
      </c>
      <c r="T39" s="264">
        <f t="shared" si="50"/>
        <v>7557</v>
      </c>
      <c r="U39" s="274">
        <f t="shared" si="50"/>
        <v>17429</v>
      </c>
      <c r="V39" s="256">
        <f t="shared" si="50"/>
        <v>2988</v>
      </c>
      <c r="W39" s="264">
        <f t="shared" si="50"/>
        <v>20417</v>
      </c>
      <c r="X39" s="274">
        <f t="shared" ref="X39" si="54">SUM(X27:X28)</f>
        <v>2448</v>
      </c>
      <c r="Y39" s="256">
        <f t="shared" ref="Y39:Z39" si="55">SUM(Y27:Y28)</f>
        <v>0</v>
      </c>
      <c r="Z39" s="264">
        <f t="shared" si="55"/>
        <v>2448</v>
      </c>
      <c r="AA39" s="718">
        <v>0</v>
      </c>
      <c r="AB39" s="365">
        <v>0</v>
      </c>
      <c r="AC39" s="365">
        <v>0</v>
      </c>
      <c r="AD39" s="255">
        <f t="shared" si="50"/>
        <v>156268</v>
      </c>
      <c r="AE39" s="256">
        <f>SUM(AE27:AE28)</f>
        <v>9113</v>
      </c>
      <c r="AF39" s="257">
        <f t="shared" si="50"/>
        <v>165381</v>
      </c>
    </row>
    <row r="40" spans="1:32" s="262" customFormat="1" ht="13.5" customHeight="1" thickBot="1" x14ac:dyDescent="0.25">
      <c r="A40" s="765" t="s">
        <v>0</v>
      </c>
      <c r="B40" s="766"/>
      <c r="C40" s="265">
        <f t="shared" ref="C40:AF40" si="56">+C26+C39</f>
        <v>0</v>
      </c>
      <c r="D40" s="252">
        <f t="shared" si="56"/>
        <v>0</v>
      </c>
      <c r="E40" s="266">
        <f t="shared" si="56"/>
        <v>0</v>
      </c>
      <c r="F40" s="265">
        <f t="shared" ref="F40" si="57">+F26+F39</f>
        <v>44117</v>
      </c>
      <c r="G40" s="252">
        <f t="shared" si="56"/>
        <v>2696</v>
      </c>
      <c r="H40" s="266">
        <f t="shared" si="56"/>
        <v>46813</v>
      </c>
      <c r="I40" s="265">
        <f t="shared" si="56"/>
        <v>37623</v>
      </c>
      <c r="J40" s="252">
        <f t="shared" si="56"/>
        <v>772</v>
      </c>
      <c r="K40" s="266">
        <f t="shared" si="56"/>
        <v>38395</v>
      </c>
      <c r="L40" s="265">
        <f t="shared" ref="L40" si="58">+L26+L39</f>
        <v>28901</v>
      </c>
      <c r="M40" s="252">
        <f t="shared" si="56"/>
        <v>1621</v>
      </c>
      <c r="N40" s="266">
        <f t="shared" si="56"/>
        <v>30522</v>
      </c>
      <c r="O40" s="265">
        <f t="shared" si="56"/>
        <v>22339</v>
      </c>
      <c r="P40" s="252">
        <f t="shared" si="56"/>
        <v>890</v>
      </c>
      <c r="Q40" s="266">
        <f t="shared" si="56"/>
        <v>23229</v>
      </c>
      <c r="R40" s="265">
        <f t="shared" ref="R40" si="59">+R26+R39</f>
        <v>7711</v>
      </c>
      <c r="S40" s="252">
        <f t="shared" si="56"/>
        <v>146</v>
      </c>
      <c r="T40" s="266">
        <f t="shared" si="56"/>
        <v>7857</v>
      </c>
      <c r="U40" s="265">
        <f t="shared" si="56"/>
        <v>24929</v>
      </c>
      <c r="V40" s="252">
        <f t="shared" si="56"/>
        <v>1673</v>
      </c>
      <c r="W40" s="266">
        <f t="shared" si="56"/>
        <v>26602</v>
      </c>
      <c r="X40" s="265">
        <f t="shared" ref="X40" si="60">+X26+X39</f>
        <v>3048</v>
      </c>
      <c r="Y40" s="252">
        <f t="shared" ref="Y40:Z40" si="61">+Y26+Y39</f>
        <v>0</v>
      </c>
      <c r="Z40" s="266">
        <f t="shared" si="61"/>
        <v>3048</v>
      </c>
      <c r="AA40" s="719">
        <v>0</v>
      </c>
      <c r="AB40" s="705">
        <v>0</v>
      </c>
      <c r="AC40" s="705">
        <v>0</v>
      </c>
      <c r="AD40" s="251">
        <f t="shared" si="56"/>
        <v>168668</v>
      </c>
      <c r="AE40" s="252">
        <f t="shared" si="56"/>
        <v>7798</v>
      </c>
      <c r="AF40" s="253">
        <f t="shared" si="56"/>
        <v>176466</v>
      </c>
    </row>
    <row r="41" spans="1:32" ht="13.5" customHeight="1" thickBot="1" x14ac:dyDescent="0.25">
      <c r="A41" s="511" t="s">
        <v>135</v>
      </c>
      <c r="B41" s="512" t="s">
        <v>136</v>
      </c>
      <c r="C41" s="191"/>
      <c r="D41" s="513"/>
      <c r="E41" s="514"/>
      <c r="F41" s="191">
        <f>+'[3]3.SZ.TÁBL. SEGÍTŐ SZOLGÁLAT'!$H41</f>
        <v>25858</v>
      </c>
      <c r="G41" s="513">
        <f>+[4]Seg.Szolgálat!$E$14+[4]Seg.Szolgálat!$E$27+[4]Seg.Szolgálat!$E$48+[4]Seg.Szolgálat!$E$59+[4]Seg.Szolgálat!$E$84+[4]Seg.Szolgálat!$E$104+[4]Seg.Szolgálat!$E$114+[4]Seg.Szolgálat!$E$132</f>
        <v>1377</v>
      </c>
      <c r="H41" s="514">
        <f>SUM(F41:G41)</f>
        <v>27235</v>
      </c>
      <c r="I41" s="191">
        <f>+'[3]3.SZ.TÁBL. SEGÍTŐ SZOLGÁLAT'!$K41</f>
        <v>25593</v>
      </c>
      <c r="J41" s="513">
        <f>+[4]Seg.Szolgálat!$E$17+[4]Seg.Szolgálat!$E$44+[4]Seg.Szolgálat!$E$62+[4]Seg.Szolgálat!$E$107+[4]Seg.Szolgálat!$E$108+[4]Seg.Szolgálat!$E$116+[4]Seg.Szolgálat!$E$144</f>
        <v>813</v>
      </c>
      <c r="K41" s="514">
        <f>SUM(I41:J41)</f>
        <v>26406</v>
      </c>
      <c r="L41" s="191">
        <f>+'[3]3.SZ.TÁBL. SEGÍTŐ SZOLGÁLAT'!$N41</f>
        <v>18599</v>
      </c>
      <c r="M41" s="513">
        <f>+[4]Seg.Szolgálat!$E$11+[4]Seg.Szolgálat!$E$46+[4]Seg.Szolgálat!$E$56+[4]Seg.Szolgálat!$E$80+[4]Seg.Szolgálat!$E$133+[4]Seg.Szolgálat!$E$101</f>
        <v>1419</v>
      </c>
      <c r="N41" s="514">
        <f>SUM(L41:M41)</f>
        <v>20018</v>
      </c>
      <c r="O41" s="191">
        <f>+'[3]3.SZ.TÁBL. SEGÍTŐ SZOLGÁLAT'!$Q41</f>
        <v>11650</v>
      </c>
      <c r="P41" s="513">
        <f>+[4]Seg.Szolgálat!$E$13+[4]Seg.Szolgálat!$E$58+[4]Seg.Szolgálat!$E$103</f>
        <v>737</v>
      </c>
      <c r="Q41" s="514">
        <f>SUM(O41:P41)</f>
        <v>12387</v>
      </c>
      <c r="R41" s="191">
        <f>+'[3]3.SZ.TÁBL. SEGÍTŐ SZOLGÁLAT'!$T$41</f>
        <v>2010</v>
      </c>
      <c r="S41" s="513">
        <f>+[4]Seg.Szolgálat!$E$33+[4]Seg.Szolgálat!$E$40+[4]Seg.Szolgálat!$E$12+[4]Seg.Szolgálat!$E$57+[4]Seg.Szolgálat!$E$86+[4]Seg.Szolgálat!$E$102+[4]Seg.Szolgálat!$E$121+[4]Seg.Szolgálat!$E$130</f>
        <v>-794</v>
      </c>
      <c r="T41" s="514">
        <f>SUM(R41:S41)</f>
        <v>1216</v>
      </c>
      <c r="U41" s="191">
        <f>+'[3]3.SZ.TÁBL. SEGÍTŐ SZOLGÁLAT'!$W41</f>
        <v>17352</v>
      </c>
      <c r="V41" s="513">
        <f>+[4]Seg.Szolgálat!$E$15+[4]Seg.Szolgálat!$E$60+[4]Seg.Szolgálat!$E$105</f>
        <v>899</v>
      </c>
      <c r="W41" s="514">
        <f>SUM(U41:V41)</f>
        <v>18251</v>
      </c>
      <c r="X41" s="191"/>
      <c r="Y41" s="513"/>
      <c r="Z41" s="514"/>
      <c r="AA41" s="720"/>
      <c r="AB41" s="706"/>
      <c r="AC41" s="706"/>
      <c r="AD41" s="515">
        <f t="shared" ref="AD41:AD47" si="62">+C41+F41+I41+L41+O41+R41+U41+X41</f>
        <v>101062</v>
      </c>
      <c r="AE41" s="513">
        <f>+D41+G41+J41+M41+P41+S41+V41+Y41+AB41</f>
        <v>4451</v>
      </c>
      <c r="AF41" s="516">
        <f>+E41+H41+K41+N41+Q41+T41+W41+Z41</f>
        <v>105513</v>
      </c>
    </row>
    <row r="42" spans="1:32" ht="13.5" customHeight="1" x14ac:dyDescent="0.2">
      <c r="A42" s="175" t="s">
        <v>137</v>
      </c>
      <c r="B42" s="184" t="s">
        <v>138</v>
      </c>
      <c r="C42" s="191"/>
      <c r="D42" s="182"/>
      <c r="E42" s="187"/>
      <c r="F42" s="191"/>
      <c r="G42" s="182">
        <f>+[4]Seg.Szolgálat!$E$47</f>
        <v>850</v>
      </c>
      <c r="H42" s="187">
        <f>SUM(F42:G42)</f>
        <v>850</v>
      </c>
      <c r="I42" s="191"/>
      <c r="J42" s="182">
        <f>+[4]Seg.Szolgálat!$E$43</f>
        <v>900</v>
      </c>
      <c r="K42" s="187">
        <f>SUM(I42:J42)</f>
        <v>900</v>
      </c>
      <c r="L42" s="191"/>
      <c r="M42" s="182">
        <f>+[4]Seg.Szolgálat!$E$45</f>
        <v>350</v>
      </c>
      <c r="N42" s="187">
        <f>SUM(L42:M42)</f>
        <v>350</v>
      </c>
      <c r="O42" s="191"/>
      <c r="P42" s="182">
        <f>+[4]Seg.Szolgálat!$E$41</f>
        <v>350</v>
      </c>
      <c r="Q42" s="187">
        <f>SUM(O42:P42)</f>
        <v>350</v>
      </c>
      <c r="R42" s="191"/>
      <c r="S42" s="182">
        <f>+[4]Seg.Szolgálat!$E$39</f>
        <v>100</v>
      </c>
      <c r="T42" s="514">
        <f>SUM(R42:S42)</f>
        <v>100</v>
      </c>
      <c r="U42" s="191"/>
      <c r="V42" s="182">
        <f>+[4]Seg.Szolgálat!$E$37</f>
        <v>550</v>
      </c>
      <c r="W42" s="187">
        <f>SUM(U42:V42)</f>
        <v>550</v>
      </c>
      <c r="X42" s="191"/>
      <c r="Y42" s="182"/>
      <c r="Z42" s="187"/>
      <c r="AA42" s="709"/>
      <c r="AB42" s="696"/>
      <c r="AC42" s="696"/>
      <c r="AD42" s="188"/>
      <c r="AE42" s="182">
        <f>+D42+G42+J42+M42+P42+S42+V42+Y42+AB42</f>
        <v>3100</v>
      </c>
      <c r="AF42" s="183">
        <f>+E42+H42+K42+N42+Q42+T42+W42+Z42</f>
        <v>3100</v>
      </c>
    </row>
    <row r="43" spans="1:32" ht="13.5" customHeight="1" x14ac:dyDescent="0.2">
      <c r="A43" s="175" t="s">
        <v>139</v>
      </c>
      <c r="B43" s="184" t="s">
        <v>140</v>
      </c>
      <c r="C43" s="191"/>
      <c r="D43" s="182"/>
      <c r="E43" s="187"/>
      <c r="F43" s="191"/>
      <c r="G43" s="182"/>
      <c r="H43" s="187"/>
      <c r="I43" s="191"/>
      <c r="J43" s="182"/>
      <c r="K43" s="187"/>
      <c r="L43" s="191"/>
      <c r="M43" s="182"/>
      <c r="N43" s="187"/>
      <c r="O43" s="191"/>
      <c r="P43" s="182"/>
      <c r="Q43" s="187"/>
      <c r="R43" s="191"/>
      <c r="S43" s="182"/>
      <c r="T43" s="187"/>
      <c r="U43" s="191"/>
      <c r="V43" s="182"/>
      <c r="W43" s="187"/>
      <c r="X43" s="191"/>
      <c r="Y43" s="182"/>
      <c r="Z43" s="187"/>
      <c r="AA43" s="709"/>
      <c r="AB43" s="696"/>
      <c r="AC43" s="696"/>
      <c r="AD43" s="188"/>
      <c r="AE43" s="182"/>
      <c r="AF43" s="183"/>
    </row>
    <row r="44" spans="1:32" ht="13.5" customHeight="1" x14ac:dyDescent="0.2">
      <c r="A44" s="175" t="s">
        <v>141</v>
      </c>
      <c r="B44" s="184" t="s">
        <v>142</v>
      </c>
      <c r="C44" s="191"/>
      <c r="D44" s="182"/>
      <c r="E44" s="187"/>
      <c r="F44" s="191">
        <f>+'[3]3.SZ.TÁBL. SEGÍTŐ SZOLGÁLAT'!$H44</f>
        <v>900</v>
      </c>
      <c r="G44" s="182"/>
      <c r="H44" s="187">
        <f t="shared" ref="H44:H58" si="63">SUM(F44:G44)</f>
        <v>900</v>
      </c>
      <c r="I44" s="191">
        <f>+'[3]3.SZ.TÁBL. SEGÍTŐ SZOLGÁLAT'!$K44</f>
        <v>100</v>
      </c>
      <c r="J44" s="182">
        <f>+[4]Seg.Szolgálat!$E$150</f>
        <v>-82</v>
      </c>
      <c r="K44" s="187">
        <f t="shared" ref="K44:K58" si="64">SUM(I44:J44)</f>
        <v>18</v>
      </c>
      <c r="L44" s="191">
        <f>+'[3]3.SZ.TÁBL. SEGÍTŐ SZOLGÁLAT'!$N44</f>
        <v>384</v>
      </c>
      <c r="M44" s="182">
        <f>+[4]Seg.Szolgálat!$E$79</f>
        <v>119</v>
      </c>
      <c r="N44" s="187">
        <f t="shared" ref="N44:N53" si="65">SUM(L44:M44)</f>
        <v>503</v>
      </c>
      <c r="O44" s="191"/>
      <c r="P44" s="182"/>
      <c r="Q44" s="187"/>
      <c r="R44" s="191"/>
      <c r="S44" s="182"/>
      <c r="T44" s="187"/>
      <c r="U44" s="191">
        <f>+'[3]3.SZ.TÁBL. SEGÍTŐ SZOLGÁLAT'!$W44</f>
        <v>100</v>
      </c>
      <c r="V44" s="182">
        <f>+[4]Seg.Szolgálat!$E$118</f>
        <v>-16</v>
      </c>
      <c r="W44" s="187">
        <f t="shared" ref="W44:W53" si="66">SUM(U44:V44)</f>
        <v>84</v>
      </c>
      <c r="X44" s="191"/>
      <c r="Y44" s="182"/>
      <c r="Z44" s="187"/>
      <c r="AA44" s="709"/>
      <c r="AB44" s="696"/>
      <c r="AC44" s="696"/>
      <c r="AD44" s="188">
        <f t="shared" si="62"/>
        <v>1484</v>
      </c>
      <c r="AE44" s="182">
        <f t="shared" ref="AE44:AE54" si="67">+D44+G44+J44+M44+P44+S44+V44+Y44+AB44</f>
        <v>21</v>
      </c>
      <c r="AF44" s="183">
        <f t="shared" ref="AF44:AF47" si="68">+E44+H44+K44+N44+Q44+T44+W44+Z44</f>
        <v>1505</v>
      </c>
    </row>
    <row r="45" spans="1:32" ht="13.5" customHeight="1" x14ac:dyDescent="0.2">
      <c r="A45" s="175" t="s">
        <v>143</v>
      </c>
      <c r="B45" s="184" t="s">
        <v>144</v>
      </c>
      <c r="C45" s="191"/>
      <c r="D45" s="182"/>
      <c r="E45" s="187"/>
      <c r="F45" s="191"/>
      <c r="G45" s="182"/>
      <c r="H45" s="187"/>
      <c r="I45" s="191"/>
      <c r="J45" s="182"/>
      <c r="K45" s="187"/>
      <c r="L45" s="191"/>
      <c r="M45" s="182"/>
      <c r="N45" s="187"/>
      <c r="O45" s="191"/>
      <c r="P45" s="182"/>
      <c r="Q45" s="187"/>
      <c r="R45" s="191"/>
      <c r="S45" s="182"/>
      <c r="T45" s="187"/>
      <c r="U45" s="191"/>
      <c r="V45" s="182"/>
      <c r="W45" s="187"/>
      <c r="X45" s="191"/>
      <c r="Y45" s="182"/>
      <c r="Z45" s="187"/>
      <c r="AA45" s="709"/>
      <c r="AB45" s="696"/>
      <c r="AC45" s="696"/>
      <c r="AD45" s="188"/>
      <c r="AE45" s="182"/>
      <c r="AF45" s="183"/>
    </row>
    <row r="46" spans="1:32" ht="13.5" customHeight="1" x14ac:dyDescent="0.2">
      <c r="A46" s="175" t="s">
        <v>145</v>
      </c>
      <c r="B46" s="184" t="s">
        <v>1</v>
      </c>
      <c r="C46" s="191"/>
      <c r="D46" s="182"/>
      <c r="E46" s="187"/>
      <c r="F46" s="191"/>
      <c r="G46" s="182"/>
      <c r="H46" s="187"/>
      <c r="I46" s="191">
        <f>+'[3]3.SZ.TÁBL. SEGÍTŐ SZOLGÁLAT'!$K46</f>
        <v>211</v>
      </c>
      <c r="J46" s="182"/>
      <c r="K46" s="187">
        <f t="shared" si="64"/>
        <v>211</v>
      </c>
      <c r="L46" s="191"/>
      <c r="M46" s="182"/>
      <c r="N46" s="187"/>
      <c r="O46" s="191">
        <f>+'[3]3.SZ.TÁBL. SEGÍTŐ SZOLGÁLAT'!$Q46</f>
        <v>692</v>
      </c>
      <c r="P46" s="182"/>
      <c r="Q46" s="187">
        <f t="shared" ref="Q46:Q58" si="69">SUM(O46:P46)</f>
        <v>692</v>
      </c>
      <c r="R46" s="191"/>
      <c r="S46" s="182"/>
      <c r="T46" s="187"/>
      <c r="U46" s="191"/>
      <c r="V46" s="182"/>
      <c r="W46" s="187"/>
      <c r="X46" s="191"/>
      <c r="Y46" s="182"/>
      <c r="Z46" s="187"/>
      <c r="AA46" s="709"/>
      <c r="AB46" s="696"/>
      <c r="AC46" s="696"/>
      <c r="AD46" s="188">
        <f t="shared" si="62"/>
        <v>903</v>
      </c>
      <c r="AE46" s="182"/>
      <c r="AF46" s="183">
        <f t="shared" si="68"/>
        <v>903</v>
      </c>
    </row>
    <row r="47" spans="1:32" ht="13.5" customHeight="1" x14ac:dyDescent="0.2">
      <c r="A47" s="175" t="s">
        <v>146</v>
      </c>
      <c r="B47" s="184" t="s">
        <v>147</v>
      </c>
      <c r="C47" s="191"/>
      <c r="D47" s="182"/>
      <c r="E47" s="187"/>
      <c r="F47" s="191">
        <f>+'[3]3.SZ.TÁBL. SEGÍTŐ SZOLGÁLAT'!$H47</f>
        <v>920</v>
      </c>
      <c r="G47" s="182"/>
      <c r="H47" s="187">
        <f t="shared" si="63"/>
        <v>920</v>
      </c>
      <c r="I47" s="191">
        <f>+'[3]3.SZ.TÁBL. SEGÍTŐ SZOLGÁLAT'!$K47</f>
        <v>1520</v>
      </c>
      <c r="J47" s="182"/>
      <c r="K47" s="187">
        <f t="shared" si="64"/>
        <v>1520</v>
      </c>
      <c r="L47" s="191">
        <f>+'[3]3.SZ.TÁBL. SEGÍTŐ SZOLGÁLAT'!$N47</f>
        <v>880</v>
      </c>
      <c r="M47" s="182"/>
      <c r="N47" s="187">
        <f t="shared" si="65"/>
        <v>880</v>
      </c>
      <c r="O47" s="191">
        <f>+'[3]3.SZ.TÁBL. SEGÍTŐ SZOLGÁLAT'!$Q47</f>
        <v>560</v>
      </c>
      <c r="P47" s="182"/>
      <c r="Q47" s="187">
        <f t="shared" si="69"/>
        <v>560</v>
      </c>
      <c r="R47" s="191">
        <f>+'[3]3.SZ.TÁBL. SEGÍTŐ SZOLGÁLAT'!$T$47</f>
        <v>160</v>
      </c>
      <c r="S47" s="182"/>
      <c r="T47" s="187">
        <f t="shared" ref="T47:T58" si="70">SUM(R47:S47)</f>
        <v>160</v>
      </c>
      <c r="U47" s="191">
        <f>+'[3]3.SZ.TÁBL. SEGÍTŐ SZOLGÁLAT'!$W47</f>
        <v>1040</v>
      </c>
      <c r="V47" s="182"/>
      <c r="W47" s="187">
        <f t="shared" si="66"/>
        <v>1040</v>
      </c>
      <c r="X47" s="191"/>
      <c r="Y47" s="182"/>
      <c r="Z47" s="187"/>
      <c r="AA47" s="709"/>
      <c r="AB47" s="696"/>
      <c r="AC47" s="696"/>
      <c r="AD47" s="188">
        <f t="shared" si="62"/>
        <v>5080</v>
      </c>
      <c r="AE47" s="182">
        <f t="shared" si="67"/>
        <v>0</v>
      </c>
      <c r="AF47" s="183">
        <f t="shared" si="68"/>
        <v>5080</v>
      </c>
    </row>
    <row r="48" spans="1:32" ht="13.5" customHeight="1" x14ac:dyDescent="0.2">
      <c r="A48" s="175" t="s">
        <v>148</v>
      </c>
      <c r="B48" s="184" t="s">
        <v>149</v>
      </c>
      <c r="C48" s="191"/>
      <c r="D48" s="182"/>
      <c r="E48" s="187"/>
      <c r="F48" s="191"/>
      <c r="G48" s="182"/>
      <c r="H48" s="187"/>
      <c r="I48" s="191"/>
      <c r="J48" s="182"/>
      <c r="K48" s="187"/>
      <c r="L48" s="191"/>
      <c r="M48" s="182"/>
      <c r="N48" s="187"/>
      <c r="O48" s="191"/>
      <c r="P48" s="182"/>
      <c r="Q48" s="187"/>
      <c r="R48" s="191"/>
      <c r="S48" s="182"/>
      <c r="T48" s="187"/>
      <c r="U48" s="191"/>
      <c r="V48" s="182"/>
      <c r="W48" s="187"/>
      <c r="X48" s="191"/>
      <c r="Y48" s="182"/>
      <c r="Z48" s="187"/>
      <c r="AA48" s="709"/>
      <c r="AB48" s="696"/>
      <c r="AC48" s="696"/>
      <c r="AD48" s="188"/>
      <c r="AE48" s="182"/>
      <c r="AF48" s="183"/>
    </row>
    <row r="49" spans="1:32" ht="13.5" customHeight="1" x14ac:dyDescent="0.2">
      <c r="A49" s="175" t="s">
        <v>150</v>
      </c>
      <c r="B49" s="184" t="s">
        <v>2</v>
      </c>
      <c r="C49" s="191"/>
      <c r="D49" s="182"/>
      <c r="E49" s="187"/>
      <c r="F49" s="191">
        <f>+'[3]3.SZ.TÁBL. SEGÍTŐ SZOLGÁLAT'!$H49</f>
        <v>107</v>
      </c>
      <c r="G49" s="182">
        <f>+[4]Seg.Szolgálat!$E$26+[4]Seg.Szolgálat!$E$83+[4]Seg.Szolgálat!$E$131</f>
        <v>30</v>
      </c>
      <c r="H49" s="187">
        <f t="shared" si="63"/>
        <v>137</v>
      </c>
      <c r="I49" s="191">
        <f>+'[3]3.SZ.TÁBL. SEGÍTŐ SZOLGÁLAT'!$K49</f>
        <v>50</v>
      </c>
      <c r="J49" s="182"/>
      <c r="K49" s="187">
        <f t="shared" si="64"/>
        <v>50</v>
      </c>
      <c r="L49" s="191">
        <f>+'[3]3.SZ.TÁBL. SEGÍTŐ SZOLGÁLAT'!$N49</f>
        <v>201</v>
      </c>
      <c r="M49" s="182"/>
      <c r="N49" s="187">
        <f t="shared" si="65"/>
        <v>201</v>
      </c>
      <c r="O49" s="191">
        <f>+'[3]3.SZ.TÁBL. SEGÍTŐ SZOLGÁLAT'!$Q49</f>
        <v>250</v>
      </c>
      <c r="P49" s="182"/>
      <c r="Q49" s="187">
        <f t="shared" si="69"/>
        <v>250</v>
      </c>
      <c r="R49" s="191"/>
      <c r="S49" s="182"/>
      <c r="T49" s="187"/>
      <c r="U49" s="191">
        <f>+'[3]3.SZ.TÁBL. SEGÍTŐ SZOLGÁLAT'!$W49</f>
        <v>407</v>
      </c>
      <c r="V49" s="182"/>
      <c r="W49" s="187">
        <f t="shared" si="66"/>
        <v>407</v>
      </c>
      <c r="X49" s="191"/>
      <c r="Y49" s="182"/>
      <c r="Z49" s="187"/>
      <c r="AA49" s="709"/>
      <c r="AB49" s="696"/>
      <c r="AC49" s="696"/>
      <c r="AD49" s="188">
        <f>+C49+F49+I49+L49+O49+R49+U49+X49</f>
        <v>1015</v>
      </c>
      <c r="AE49" s="182">
        <f>+D49+G49+J49+M49+P49+S49+V49+Y49+AB49</f>
        <v>30</v>
      </c>
      <c r="AF49" s="183">
        <f>+E49+H49+K49+N49+Q49+T49+W49+Z49</f>
        <v>1045</v>
      </c>
    </row>
    <row r="50" spans="1:32" ht="13.5" customHeight="1" x14ac:dyDescent="0.2">
      <c r="A50" s="175" t="s">
        <v>151</v>
      </c>
      <c r="B50" s="184" t="s">
        <v>152</v>
      </c>
      <c r="C50" s="191"/>
      <c r="D50" s="182"/>
      <c r="E50" s="187"/>
      <c r="F50" s="191"/>
      <c r="G50" s="182"/>
      <c r="H50" s="187"/>
      <c r="I50" s="191"/>
      <c r="J50" s="182"/>
      <c r="K50" s="187"/>
      <c r="L50" s="191"/>
      <c r="M50" s="182"/>
      <c r="N50" s="187"/>
      <c r="O50" s="191"/>
      <c r="P50" s="182"/>
      <c r="Q50" s="187"/>
      <c r="R50" s="191"/>
      <c r="S50" s="182"/>
      <c r="T50" s="187"/>
      <c r="U50" s="191"/>
      <c r="V50" s="182"/>
      <c r="W50" s="187"/>
      <c r="X50" s="191"/>
      <c r="Y50" s="182"/>
      <c r="Z50" s="187"/>
      <c r="AA50" s="709"/>
      <c r="AB50" s="696"/>
      <c r="AC50" s="696"/>
      <c r="AD50" s="188"/>
      <c r="AE50" s="182"/>
      <c r="AF50" s="183"/>
    </row>
    <row r="51" spans="1:32" ht="13.5" customHeight="1" x14ac:dyDescent="0.2">
      <c r="A51" s="175" t="s">
        <v>153</v>
      </c>
      <c r="B51" s="184" t="s">
        <v>154</v>
      </c>
      <c r="C51" s="191"/>
      <c r="D51" s="182"/>
      <c r="E51" s="187"/>
      <c r="F51" s="191"/>
      <c r="G51" s="182"/>
      <c r="H51" s="187"/>
      <c r="I51" s="191"/>
      <c r="J51" s="182"/>
      <c r="K51" s="187"/>
      <c r="L51" s="191"/>
      <c r="M51" s="182"/>
      <c r="N51" s="187"/>
      <c r="O51" s="191"/>
      <c r="P51" s="182"/>
      <c r="Q51" s="187"/>
      <c r="R51" s="191"/>
      <c r="S51" s="182"/>
      <c r="T51" s="187"/>
      <c r="U51" s="191"/>
      <c r="V51" s="182"/>
      <c r="W51" s="187"/>
      <c r="X51" s="191"/>
      <c r="Y51" s="182"/>
      <c r="Z51" s="187"/>
      <c r="AA51" s="709"/>
      <c r="AB51" s="696"/>
      <c r="AC51" s="696"/>
      <c r="AD51" s="188"/>
      <c r="AE51" s="182"/>
      <c r="AF51" s="183"/>
    </row>
    <row r="52" spans="1:32" ht="13.5" customHeight="1" x14ac:dyDescent="0.2">
      <c r="A52" s="175" t="s">
        <v>155</v>
      </c>
      <c r="B52" s="184" t="s">
        <v>156</v>
      </c>
      <c r="C52" s="191"/>
      <c r="D52" s="182"/>
      <c r="E52" s="187"/>
      <c r="F52" s="191"/>
      <c r="G52" s="182"/>
      <c r="H52" s="187"/>
      <c r="I52" s="191"/>
      <c r="J52" s="182"/>
      <c r="K52" s="187"/>
      <c r="L52" s="191"/>
      <c r="M52" s="182"/>
      <c r="N52" s="187"/>
      <c r="O52" s="191"/>
      <c r="P52" s="182"/>
      <c r="Q52" s="187"/>
      <c r="R52" s="191"/>
      <c r="S52" s="182"/>
      <c r="T52" s="187"/>
      <c r="U52" s="191"/>
      <c r="V52" s="182"/>
      <c r="W52" s="187"/>
      <c r="X52" s="191"/>
      <c r="Y52" s="182"/>
      <c r="Z52" s="187"/>
      <c r="AA52" s="709"/>
      <c r="AB52" s="696"/>
      <c r="AC52" s="696"/>
      <c r="AD52" s="188"/>
      <c r="AE52" s="182"/>
      <c r="AF52" s="183"/>
    </row>
    <row r="53" spans="1:32" ht="13.5" customHeight="1" x14ac:dyDescent="0.2">
      <c r="A53" s="175" t="s">
        <v>157</v>
      </c>
      <c r="B53" s="184" t="s">
        <v>158</v>
      </c>
      <c r="C53" s="191"/>
      <c r="D53" s="182"/>
      <c r="E53" s="187"/>
      <c r="F53" s="191">
        <f>+'[3]3.SZ.TÁBL. SEGÍTŐ SZOLGÁLAT'!$H53</f>
        <v>165</v>
      </c>
      <c r="G53" s="182">
        <f>+[4]Seg.Szolgálat!$E$7+[4]Seg.Szolgálat!$E$52+[4]Seg.Szolgálat!$E$97+[4]Seg.Szolgálat!$E$115</f>
        <v>76</v>
      </c>
      <c r="H53" s="187">
        <f t="shared" si="63"/>
        <v>241</v>
      </c>
      <c r="I53" s="191">
        <f>+'[3]3.SZ.TÁBL. SEGÍTŐ SZOLGÁLAT'!$K53</f>
        <v>254</v>
      </c>
      <c r="J53" s="182">
        <f>+[4]Seg.Szolgálat!$E$6+[4]Seg.Szolgálat!$E$51+[4]Seg.Szolgálat!$E$96+[4]Seg.Szolgálat!$E$117</f>
        <v>128</v>
      </c>
      <c r="K53" s="187">
        <f t="shared" si="64"/>
        <v>382</v>
      </c>
      <c r="L53" s="191">
        <f>+'[3]3.SZ.TÁBL. SEGÍTŐ SZOLGÁLAT'!$N53</f>
        <v>293</v>
      </c>
      <c r="M53" s="182">
        <f>+[4]Seg.Szolgálat!$E$5+[4]Seg.Szolgálat!$E$50</f>
        <v>14</v>
      </c>
      <c r="N53" s="187">
        <f t="shared" si="65"/>
        <v>307</v>
      </c>
      <c r="O53" s="191">
        <f>+'[3]3.SZ.TÁBL. SEGÍTŐ SZOLGÁLAT'!$Q53</f>
        <v>225</v>
      </c>
      <c r="P53" s="182">
        <f>+[4]Seg.Szolgálat!$E$8+[4]Seg.Szolgálat!$E$53+[4]Seg.Szolgálat!$E$98</f>
        <v>33</v>
      </c>
      <c r="Q53" s="187">
        <f t="shared" si="69"/>
        <v>258</v>
      </c>
      <c r="R53" s="191">
        <f>+'[3]3.SZ.TÁBL. SEGÍTŐ SZOLGÁLAT'!$T$53</f>
        <v>4</v>
      </c>
      <c r="S53" s="182"/>
      <c r="T53" s="187">
        <f t="shared" si="70"/>
        <v>4</v>
      </c>
      <c r="U53" s="191">
        <f>+'[3]3.SZ.TÁBL. SEGÍTŐ SZOLGÁLAT'!$W53</f>
        <v>396</v>
      </c>
      <c r="V53" s="182">
        <f>+[4]Seg.Szolgálat!$E$119</f>
        <v>16</v>
      </c>
      <c r="W53" s="187">
        <f t="shared" si="66"/>
        <v>412</v>
      </c>
      <c r="X53" s="191"/>
      <c r="Y53" s="182"/>
      <c r="Z53" s="187"/>
      <c r="AA53" s="709"/>
      <c r="AB53" s="696"/>
      <c r="AC53" s="696"/>
      <c r="AD53" s="188">
        <f>+C53+F53+I53+L53+O53+R53+U53+X53</f>
        <v>1337</v>
      </c>
      <c r="AE53" s="182">
        <f t="shared" si="67"/>
        <v>267</v>
      </c>
      <c r="AF53" s="183">
        <f>+E53+H53+K53+N53+Q53+T53+W53+Z53</f>
        <v>1604</v>
      </c>
    </row>
    <row r="54" spans="1:32" ht="13.5" customHeight="1" x14ac:dyDescent="0.2">
      <c r="A54" s="176" t="s">
        <v>157</v>
      </c>
      <c r="B54" s="216" t="s">
        <v>159</v>
      </c>
      <c r="C54" s="191"/>
      <c r="D54" s="202"/>
      <c r="E54" s="187"/>
      <c r="F54" s="191"/>
      <c r="G54" s="202"/>
      <c r="H54" s="203"/>
      <c r="I54" s="191"/>
      <c r="J54" s="202"/>
      <c r="K54" s="203"/>
      <c r="L54" s="191"/>
      <c r="M54" s="202"/>
      <c r="N54" s="203"/>
      <c r="O54" s="191"/>
      <c r="P54" s="202"/>
      <c r="Q54" s="203"/>
      <c r="R54" s="191"/>
      <c r="S54" s="202"/>
      <c r="T54" s="203"/>
      <c r="U54" s="191"/>
      <c r="V54" s="202"/>
      <c r="W54" s="203"/>
      <c r="X54" s="191"/>
      <c r="Y54" s="202"/>
      <c r="Z54" s="203"/>
      <c r="AA54" s="710"/>
      <c r="AB54" s="697"/>
      <c r="AC54" s="697"/>
      <c r="AD54" s="204"/>
      <c r="AE54" s="223">
        <f t="shared" si="67"/>
        <v>0</v>
      </c>
      <c r="AF54" s="205"/>
    </row>
    <row r="55" spans="1:32" s="262" customFormat="1" ht="13.5" customHeight="1" x14ac:dyDescent="0.2">
      <c r="A55" s="177" t="s">
        <v>119</v>
      </c>
      <c r="B55" s="217" t="s">
        <v>80</v>
      </c>
      <c r="C55" s="260">
        <f t="shared" ref="C55:AF55" si="71">+SUM(C41:C53)</f>
        <v>0</v>
      </c>
      <c r="D55" s="248">
        <f t="shared" si="71"/>
        <v>0</v>
      </c>
      <c r="E55" s="261">
        <f t="shared" si="71"/>
        <v>0</v>
      </c>
      <c r="F55" s="260">
        <f t="shared" ref="F55" si="72">+SUM(F41:F53)</f>
        <v>27950</v>
      </c>
      <c r="G55" s="248">
        <f t="shared" si="71"/>
        <v>2333</v>
      </c>
      <c r="H55" s="261">
        <f t="shared" si="71"/>
        <v>30283</v>
      </c>
      <c r="I55" s="260">
        <f t="shared" si="71"/>
        <v>27728</v>
      </c>
      <c r="J55" s="248">
        <f t="shared" si="71"/>
        <v>1759</v>
      </c>
      <c r="K55" s="261">
        <f t="shared" si="71"/>
        <v>29487</v>
      </c>
      <c r="L55" s="260">
        <f t="shared" ref="L55" si="73">+SUM(L41:L53)</f>
        <v>20357</v>
      </c>
      <c r="M55" s="248">
        <f t="shared" si="71"/>
        <v>1902</v>
      </c>
      <c r="N55" s="261">
        <f t="shared" si="71"/>
        <v>22259</v>
      </c>
      <c r="O55" s="260">
        <f t="shared" si="71"/>
        <v>13377</v>
      </c>
      <c r="P55" s="248">
        <f t="shared" si="71"/>
        <v>1120</v>
      </c>
      <c r="Q55" s="261">
        <f t="shared" si="71"/>
        <v>14497</v>
      </c>
      <c r="R55" s="260">
        <f t="shared" ref="R55" si="74">+SUM(R41:R53)</f>
        <v>2174</v>
      </c>
      <c r="S55" s="248">
        <f t="shared" si="71"/>
        <v>-694</v>
      </c>
      <c r="T55" s="261">
        <f t="shared" si="71"/>
        <v>1480</v>
      </c>
      <c r="U55" s="260">
        <f t="shared" si="71"/>
        <v>19295</v>
      </c>
      <c r="V55" s="248">
        <f t="shared" si="71"/>
        <v>1449</v>
      </c>
      <c r="W55" s="261">
        <f t="shared" si="71"/>
        <v>20744</v>
      </c>
      <c r="X55" s="260">
        <f t="shared" ref="X55" si="75">+SUM(X41:X53)</f>
        <v>0</v>
      </c>
      <c r="Y55" s="248">
        <f t="shared" ref="Y55:Z55" si="76">+SUM(Y41:Y53)</f>
        <v>0</v>
      </c>
      <c r="Z55" s="261">
        <f t="shared" si="76"/>
        <v>0</v>
      </c>
      <c r="AA55" s="711">
        <v>0</v>
      </c>
      <c r="AB55" s="698">
        <v>0</v>
      </c>
      <c r="AC55" s="698">
        <v>0</v>
      </c>
      <c r="AD55" s="246">
        <f t="shared" si="71"/>
        <v>110881</v>
      </c>
      <c r="AE55" s="248">
        <f t="shared" si="71"/>
        <v>7869</v>
      </c>
      <c r="AF55" s="249">
        <f t="shared" si="71"/>
        <v>118750</v>
      </c>
    </row>
    <row r="56" spans="1:32" ht="13.5" customHeight="1" x14ac:dyDescent="0.2">
      <c r="A56" s="174" t="s">
        <v>160</v>
      </c>
      <c r="B56" s="215" t="s">
        <v>161</v>
      </c>
      <c r="C56" s="191"/>
      <c r="D56" s="190"/>
      <c r="E56" s="187"/>
      <c r="F56" s="191"/>
      <c r="G56" s="190"/>
      <c r="H56" s="192"/>
      <c r="I56" s="191"/>
      <c r="J56" s="190"/>
      <c r="K56" s="192"/>
      <c r="L56" s="191"/>
      <c r="M56" s="190"/>
      <c r="N56" s="192"/>
      <c r="O56" s="191"/>
      <c r="P56" s="190"/>
      <c r="Q56" s="192"/>
      <c r="R56" s="191"/>
      <c r="S56" s="190"/>
      <c r="T56" s="192"/>
      <c r="U56" s="191"/>
      <c r="V56" s="190"/>
      <c r="W56" s="192"/>
      <c r="X56" s="191"/>
      <c r="Y56" s="190"/>
      <c r="Z56" s="192"/>
      <c r="AA56" s="708"/>
      <c r="AB56" s="695"/>
      <c r="AC56" s="695"/>
      <c r="AD56" s="193"/>
      <c r="AE56" s="190"/>
      <c r="AF56" s="194"/>
    </row>
    <row r="57" spans="1:32" ht="22.5" customHeight="1" x14ac:dyDescent="0.2">
      <c r="A57" s="175" t="s">
        <v>162</v>
      </c>
      <c r="B57" s="184" t="s">
        <v>163</v>
      </c>
      <c r="C57" s="191"/>
      <c r="D57" s="182"/>
      <c r="E57" s="187"/>
      <c r="F57" s="191">
        <f>+'[3]3.SZ.TÁBL. SEGÍTŐ SZOLGÁLAT'!$H$57</f>
        <v>4200</v>
      </c>
      <c r="G57" s="182"/>
      <c r="H57" s="187">
        <f t="shared" si="63"/>
        <v>4200</v>
      </c>
      <c r="I57" s="191"/>
      <c r="J57" s="182"/>
      <c r="K57" s="187"/>
      <c r="L57" s="191">
        <f>+'[3]3.SZ.TÁBL. SEGÍTŐ SZOLGÁLAT'!$N$57</f>
        <v>900</v>
      </c>
      <c r="M57" s="182"/>
      <c r="N57" s="187">
        <f t="shared" ref="N57:N58" si="77">SUM(L57:M57)</f>
        <v>900</v>
      </c>
      <c r="O57" s="191">
        <f>+'[3]3.SZ.TÁBL. SEGÍTŐ SZOLGÁLAT'!$Q$57</f>
        <v>800</v>
      </c>
      <c r="P57" s="182">
        <f>+[4]Seg.Szolgálat!$E$42</f>
        <v>-350</v>
      </c>
      <c r="Q57" s="187">
        <f t="shared" si="69"/>
        <v>450</v>
      </c>
      <c r="R57" s="191">
        <f>+'[3]3.SZ.TÁBL. SEGÍTŐ SZOLGÁLAT'!$T$57</f>
        <v>1551</v>
      </c>
      <c r="S57" s="182">
        <f>+[4]Seg.Szolgálat!$E$85+[4]Seg.Szolgálat!$E$120+[4]Seg.Szolgálat!$E$32</f>
        <v>668</v>
      </c>
      <c r="T57" s="187">
        <f t="shared" si="70"/>
        <v>2219</v>
      </c>
      <c r="U57" s="191">
        <f>+'[3]3.SZ.TÁBL. SEGÍTŐ SZOLGÁLAT'!$W$57</f>
        <v>215</v>
      </c>
      <c r="V57" s="182"/>
      <c r="W57" s="187">
        <f t="shared" ref="W57" si="78">SUM(U57:V57)</f>
        <v>215</v>
      </c>
      <c r="X57" s="191"/>
      <c r="Y57" s="182"/>
      <c r="Z57" s="187"/>
      <c r="AA57" s="709"/>
      <c r="AB57" s="696"/>
      <c r="AC57" s="696"/>
      <c r="AD57" s="188">
        <f t="shared" ref="AD57:AD58" si="79">+C57+F57+I57+L57+O57+R57+U57+X57</f>
        <v>7666</v>
      </c>
      <c r="AE57" s="182">
        <f t="shared" ref="AE57:AE58" si="80">+D57+G57+J57+M57+P57+S57+V57+Y57+AB57</f>
        <v>318</v>
      </c>
      <c r="AF57" s="183">
        <f t="shared" ref="AF57:AF58" si="81">+E57+H57+K57+N57+Q57+T57+W57+Z57</f>
        <v>7984</v>
      </c>
    </row>
    <row r="58" spans="1:32" ht="13.5" customHeight="1" x14ac:dyDescent="0.2">
      <c r="A58" s="176" t="s">
        <v>164</v>
      </c>
      <c r="B58" s="216" t="s">
        <v>165</v>
      </c>
      <c r="C58" s="191"/>
      <c r="D58" s="202"/>
      <c r="E58" s="187"/>
      <c r="F58" s="191">
        <f>+'[3]3.SZ.TÁBL. SEGÍTŐ SZOLGÁLAT'!$H$58</f>
        <v>50</v>
      </c>
      <c r="G58" s="202"/>
      <c r="H58" s="203">
        <f t="shared" si="63"/>
        <v>50</v>
      </c>
      <c r="I58" s="191">
        <f>+'[3]3.SZ.TÁBL. SEGÍTŐ SZOLGÁLAT'!$K$58</f>
        <v>30</v>
      </c>
      <c r="J58" s="202"/>
      <c r="K58" s="203">
        <f t="shared" si="64"/>
        <v>30</v>
      </c>
      <c r="L58" s="191">
        <f>+'[3]3.SZ.TÁBL. SEGÍTŐ SZOLGÁLAT'!$N$58</f>
        <v>50</v>
      </c>
      <c r="M58" s="202"/>
      <c r="N58" s="203">
        <f t="shared" si="77"/>
        <v>50</v>
      </c>
      <c r="O58" s="191">
        <f>+'[3]3.SZ.TÁBL. SEGÍTŐ SZOLGÁLAT'!$Q$58</f>
        <v>20</v>
      </c>
      <c r="P58" s="202"/>
      <c r="Q58" s="203">
        <f t="shared" si="69"/>
        <v>20</v>
      </c>
      <c r="R58" s="191"/>
      <c r="S58" s="202">
        <f>+[4]Seg.Szolgálat!$E$30</f>
        <v>12</v>
      </c>
      <c r="T58" s="203">
        <f t="shared" si="70"/>
        <v>12</v>
      </c>
      <c r="U58" s="191"/>
      <c r="V58" s="202"/>
      <c r="W58" s="203"/>
      <c r="X58" s="191"/>
      <c r="Y58" s="202"/>
      <c r="Z58" s="203"/>
      <c r="AA58" s="710"/>
      <c r="AB58" s="697"/>
      <c r="AC58" s="697"/>
      <c r="AD58" s="204">
        <f t="shared" si="79"/>
        <v>150</v>
      </c>
      <c r="AE58" s="182">
        <f t="shared" si="80"/>
        <v>12</v>
      </c>
      <c r="AF58" s="205">
        <f t="shared" si="81"/>
        <v>162</v>
      </c>
    </row>
    <row r="59" spans="1:32" s="262" customFormat="1" ht="13.5" customHeight="1" x14ac:dyDescent="0.2">
      <c r="A59" s="177" t="s">
        <v>120</v>
      </c>
      <c r="B59" s="217" t="s">
        <v>81</v>
      </c>
      <c r="C59" s="260">
        <f t="shared" ref="C59:AF59" si="82">SUM(C56:C58)</f>
        <v>0</v>
      </c>
      <c r="D59" s="248">
        <f t="shared" si="82"/>
        <v>0</v>
      </c>
      <c r="E59" s="261">
        <f t="shared" si="82"/>
        <v>0</v>
      </c>
      <c r="F59" s="260">
        <f t="shared" ref="F59" si="83">SUM(F56:F58)</f>
        <v>4250</v>
      </c>
      <c r="G59" s="248">
        <f t="shared" si="82"/>
        <v>0</v>
      </c>
      <c r="H59" s="261">
        <f t="shared" si="82"/>
        <v>4250</v>
      </c>
      <c r="I59" s="260">
        <f t="shared" si="82"/>
        <v>30</v>
      </c>
      <c r="J59" s="248">
        <f t="shared" si="82"/>
        <v>0</v>
      </c>
      <c r="K59" s="261">
        <f t="shared" si="82"/>
        <v>30</v>
      </c>
      <c r="L59" s="260">
        <f t="shared" ref="L59" si="84">SUM(L56:L58)</f>
        <v>950</v>
      </c>
      <c r="M59" s="248">
        <f t="shared" si="82"/>
        <v>0</v>
      </c>
      <c r="N59" s="261">
        <f t="shared" si="82"/>
        <v>950</v>
      </c>
      <c r="O59" s="260">
        <f t="shared" si="82"/>
        <v>820</v>
      </c>
      <c r="P59" s="248">
        <f t="shared" si="82"/>
        <v>-350</v>
      </c>
      <c r="Q59" s="261">
        <f t="shared" si="82"/>
        <v>470</v>
      </c>
      <c r="R59" s="260">
        <f t="shared" ref="R59" si="85">SUM(R56:R58)</f>
        <v>1551</v>
      </c>
      <c r="S59" s="248">
        <f t="shared" si="82"/>
        <v>680</v>
      </c>
      <c r="T59" s="261">
        <f t="shared" si="82"/>
        <v>2231</v>
      </c>
      <c r="U59" s="260">
        <f t="shared" si="82"/>
        <v>215</v>
      </c>
      <c r="V59" s="248">
        <f t="shared" si="82"/>
        <v>0</v>
      </c>
      <c r="W59" s="261">
        <f t="shared" si="82"/>
        <v>215</v>
      </c>
      <c r="X59" s="260">
        <f t="shared" ref="X59" si="86">SUM(X56:X58)</f>
        <v>0</v>
      </c>
      <c r="Y59" s="248">
        <f t="shared" ref="Y59:Z59" si="87">SUM(Y56:Y58)</f>
        <v>0</v>
      </c>
      <c r="Z59" s="261">
        <f t="shared" si="87"/>
        <v>0</v>
      </c>
      <c r="AA59" s="711">
        <v>0</v>
      </c>
      <c r="AB59" s="698">
        <v>0</v>
      </c>
      <c r="AC59" s="698">
        <v>0</v>
      </c>
      <c r="AD59" s="246">
        <f t="shared" si="82"/>
        <v>7816</v>
      </c>
      <c r="AE59" s="248">
        <f t="shared" si="82"/>
        <v>330</v>
      </c>
      <c r="AF59" s="249">
        <f t="shared" si="82"/>
        <v>8146</v>
      </c>
    </row>
    <row r="60" spans="1:32" s="262" customFormat="1" ht="13.5" customHeight="1" x14ac:dyDescent="0.2">
      <c r="A60" s="177" t="s">
        <v>121</v>
      </c>
      <c r="B60" s="217" t="s">
        <v>82</v>
      </c>
      <c r="C60" s="260">
        <f t="shared" ref="C60:W60" si="88">+C55+C59</f>
        <v>0</v>
      </c>
      <c r="D60" s="248">
        <f t="shared" si="88"/>
        <v>0</v>
      </c>
      <c r="E60" s="261">
        <f t="shared" si="88"/>
        <v>0</v>
      </c>
      <c r="F60" s="260">
        <f t="shared" ref="F60" si="89">+F55+F59</f>
        <v>32200</v>
      </c>
      <c r="G60" s="248">
        <f t="shared" si="88"/>
        <v>2333</v>
      </c>
      <c r="H60" s="261">
        <f t="shared" si="88"/>
        <v>34533</v>
      </c>
      <c r="I60" s="260">
        <f t="shared" si="88"/>
        <v>27758</v>
      </c>
      <c r="J60" s="248">
        <f t="shared" si="88"/>
        <v>1759</v>
      </c>
      <c r="K60" s="261">
        <f t="shared" si="88"/>
        <v>29517</v>
      </c>
      <c r="L60" s="260">
        <f t="shared" ref="L60" si="90">+L55+L59</f>
        <v>21307</v>
      </c>
      <c r="M60" s="248">
        <f t="shared" si="88"/>
        <v>1902</v>
      </c>
      <c r="N60" s="261">
        <f t="shared" si="88"/>
        <v>23209</v>
      </c>
      <c r="O60" s="260">
        <f t="shared" si="88"/>
        <v>14197</v>
      </c>
      <c r="P60" s="248">
        <f t="shared" si="88"/>
        <v>770</v>
      </c>
      <c r="Q60" s="261">
        <f t="shared" si="88"/>
        <v>14967</v>
      </c>
      <c r="R60" s="260">
        <f t="shared" ref="R60" si="91">+R55+R59</f>
        <v>3725</v>
      </c>
      <c r="S60" s="248">
        <f t="shared" si="88"/>
        <v>-14</v>
      </c>
      <c r="T60" s="261">
        <f t="shared" si="88"/>
        <v>3711</v>
      </c>
      <c r="U60" s="260">
        <f t="shared" si="88"/>
        <v>19510</v>
      </c>
      <c r="V60" s="248">
        <f t="shared" si="88"/>
        <v>1449</v>
      </c>
      <c r="W60" s="261">
        <f t="shared" si="88"/>
        <v>20959</v>
      </c>
      <c r="X60" s="260">
        <f t="shared" ref="X60" si="92">+X55+X59</f>
        <v>0</v>
      </c>
      <c r="Y60" s="248">
        <f t="shared" ref="Y60:Z60" si="93">+Y55+Y59</f>
        <v>0</v>
      </c>
      <c r="Z60" s="261">
        <f t="shared" si="93"/>
        <v>0</v>
      </c>
      <c r="AA60" s="711">
        <v>0</v>
      </c>
      <c r="AB60" s="698">
        <v>0</v>
      </c>
      <c r="AC60" s="698">
        <v>0</v>
      </c>
      <c r="AD60" s="246">
        <f>+AD55+AD59</f>
        <v>118697</v>
      </c>
      <c r="AE60" s="248">
        <f>+AE55+AE59</f>
        <v>8199</v>
      </c>
      <c r="AF60" s="249">
        <f>+AF55+AF59</f>
        <v>126896</v>
      </c>
    </row>
    <row r="61" spans="1:32" s="262" customFormat="1" ht="13.5" customHeight="1" x14ac:dyDescent="0.2">
      <c r="A61" s="177" t="s">
        <v>122</v>
      </c>
      <c r="B61" s="217" t="s">
        <v>83</v>
      </c>
      <c r="C61" s="260">
        <f t="shared" ref="C61:AF61" si="94">+SUM(C62:C66)</f>
        <v>0</v>
      </c>
      <c r="D61" s="248">
        <f t="shared" si="94"/>
        <v>0</v>
      </c>
      <c r="E61" s="261">
        <f t="shared" si="94"/>
        <v>0</v>
      </c>
      <c r="F61" s="260">
        <f t="shared" ref="F61" si="95">+SUM(F62:F66)</f>
        <v>6286</v>
      </c>
      <c r="G61" s="248">
        <f t="shared" si="94"/>
        <v>362</v>
      </c>
      <c r="H61" s="261">
        <f t="shared" si="94"/>
        <v>6648</v>
      </c>
      <c r="I61" s="260">
        <f t="shared" si="94"/>
        <v>5715</v>
      </c>
      <c r="J61" s="248">
        <f t="shared" si="94"/>
        <v>-290</v>
      </c>
      <c r="K61" s="261">
        <f t="shared" si="94"/>
        <v>5425</v>
      </c>
      <c r="L61" s="260">
        <f t="shared" ref="L61" si="96">+SUM(L62:L66)</f>
        <v>4126</v>
      </c>
      <c r="M61" s="248">
        <f t="shared" si="94"/>
        <v>7</v>
      </c>
      <c r="N61" s="261">
        <f t="shared" si="94"/>
        <v>4133</v>
      </c>
      <c r="O61" s="260">
        <f t="shared" si="94"/>
        <v>2766</v>
      </c>
      <c r="P61" s="248">
        <f t="shared" si="94"/>
        <v>119</v>
      </c>
      <c r="Q61" s="261">
        <f t="shared" si="94"/>
        <v>2885</v>
      </c>
      <c r="R61" s="260">
        <f t="shared" ref="R61" si="97">+SUM(R62:R66)</f>
        <v>747</v>
      </c>
      <c r="S61" s="248">
        <f t="shared" si="94"/>
        <v>163</v>
      </c>
      <c r="T61" s="261">
        <f t="shared" si="94"/>
        <v>910</v>
      </c>
      <c r="U61" s="260">
        <f t="shared" si="94"/>
        <v>3995</v>
      </c>
      <c r="V61" s="248">
        <f t="shared" si="94"/>
        <v>41</v>
      </c>
      <c r="W61" s="261">
        <f t="shared" si="94"/>
        <v>4036</v>
      </c>
      <c r="X61" s="260">
        <f t="shared" ref="X61" si="98">+SUM(X62:X66)</f>
        <v>0</v>
      </c>
      <c r="Y61" s="248">
        <f t="shared" ref="Y61:Z61" si="99">+SUM(Y62:Y66)</f>
        <v>0</v>
      </c>
      <c r="Z61" s="261">
        <f t="shared" si="99"/>
        <v>0</v>
      </c>
      <c r="AA61" s="711">
        <v>0</v>
      </c>
      <c r="AB61" s="698">
        <v>0</v>
      </c>
      <c r="AC61" s="698">
        <v>0</v>
      </c>
      <c r="AD61" s="246">
        <f t="shared" si="94"/>
        <v>23635</v>
      </c>
      <c r="AE61" s="248">
        <f t="shared" si="94"/>
        <v>402</v>
      </c>
      <c r="AF61" s="249">
        <f t="shared" si="94"/>
        <v>24037</v>
      </c>
    </row>
    <row r="62" spans="1:32" ht="13.5" customHeight="1" x14ac:dyDescent="0.2">
      <c r="A62" s="178" t="s">
        <v>122</v>
      </c>
      <c r="B62" s="218" t="s">
        <v>223</v>
      </c>
      <c r="C62" s="191"/>
      <c r="D62" s="190"/>
      <c r="E62" s="187"/>
      <c r="F62" s="191">
        <f>+'[3]3.SZ.TÁBL. SEGÍTŐ SZOLGÁLAT'!$H62</f>
        <v>5510</v>
      </c>
      <c r="G62" s="190">
        <f>+[4]Seg.Szolgálat!$F$7+[4]Seg.Szolgálat!$F$14+[4]Seg.Szolgálat!$F$52+[4]Seg.Szolgálat!$F$59+[4]Seg.Szolgálat!$F$97+[4]Seg.Szolgálat!$F$104</f>
        <v>362</v>
      </c>
      <c r="H62" s="192">
        <f t="shared" ref="H62:H68" si="100">SUM(F62:G62)</f>
        <v>5872</v>
      </c>
      <c r="I62" s="191">
        <f>+'[3]3.SZ.TÁBL. SEGÍTŐ SZOLGÁLAT'!$K62</f>
        <v>4720</v>
      </c>
      <c r="J62" s="190">
        <f>+[4]Seg.Szolgálat!$F$6+[4]Seg.Szolgálat!$F$17+[4]Seg.Szolgálat!$F$51+[4]Seg.Szolgálat!$F$62+[4]Seg.Szolgálat!$F$96+[4]Seg.Szolgálat!$F$107+[4]Seg.Szolgálat!$F$146</f>
        <v>-290</v>
      </c>
      <c r="K62" s="192">
        <f t="shared" ref="K62:K68" si="101">SUM(I62:J62)</f>
        <v>4430</v>
      </c>
      <c r="L62" s="191">
        <f>+'[3]3.SZ.TÁBL. SEGÍTŐ SZOLGÁLAT'!$N62</f>
        <v>3513</v>
      </c>
      <c r="M62" s="190">
        <f>+[4]Seg.Szolgálat!$F$5+[4]Seg.Szolgálat!$F$11+[4]Seg.Szolgálat!$F$50+[4]Seg.Szolgálat!$F$56+[4]Seg.Szolgálat!$F$101+[4]Seg.Szolgálat!$F$134</f>
        <v>7</v>
      </c>
      <c r="N62" s="192">
        <f t="shared" ref="N62:N68" si="102">SUM(L62:M62)</f>
        <v>3520</v>
      </c>
      <c r="O62" s="191">
        <f>+'[3]3.SZ.TÁBL. SEGÍTŐ SZOLGÁLAT'!$Q62</f>
        <v>2380</v>
      </c>
      <c r="P62" s="190">
        <f>+[4]Seg.Szolgálat!$F$8+[4]Seg.Szolgálat!$F$13+[4]Seg.Szolgálat!$F$53+[4]Seg.Szolgálat!$F$58+[4]Seg.Szolgálat!$F$103+[4]Seg.Szolgálat!$F$98</f>
        <v>119</v>
      </c>
      <c r="Q62" s="192">
        <f t="shared" ref="Q62:Q68" si="103">SUM(O62:P62)</f>
        <v>2499</v>
      </c>
      <c r="R62" s="191">
        <f>+'[3]3.SZ.TÁBL. SEGÍTŐ SZOLGÁLAT'!$T62</f>
        <v>638</v>
      </c>
      <c r="S62" s="190">
        <f>+[4]Seg.Szolgálat!$F$12+[4]Seg.Szolgálat!$F$57+[4]Seg.Szolgálat!$F$102+[4]Seg.Szolgálat!$F$129</f>
        <v>163</v>
      </c>
      <c r="T62" s="192">
        <f t="shared" ref="T62:T68" si="104">SUM(R62:S62)</f>
        <v>801</v>
      </c>
      <c r="U62" s="191">
        <f>+'[3]3.SZ.TÁBL. SEGÍTŐ SZOLGÁLAT'!$W62</f>
        <v>3247</v>
      </c>
      <c r="V62" s="190">
        <f>+[4]Seg.Szolgálat!$F$15+[4]Seg.Szolgálat!$F$38+[4]Seg.Szolgálat!$F$60+[4]Seg.Szolgálat!$F$68+[4]Seg.Szolgálat!$F$105</f>
        <v>41</v>
      </c>
      <c r="W62" s="192">
        <f t="shared" ref="W62:W68" si="105">SUM(U62:V62)</f>
        <v>3288</v>
      </c>
      <c r="X62" s="191"/>
      <c r="Y62" s="190"/>
      <c r="Z62" s="192"/>
      <c r="AA62" s="708"/>
      <c r="AB62" s="695"/>
      <c r="AC62" s="695"/>
      <c r="AD62" s="193">
        <f t="shared" ref="AD62:AD66" si="106">+C62+F62+I62+L62+O62+R62+U62+X62</f>
        <v>20008</v>
      </c>
      <c r="AE62" s="190">
        <f t="shared" ref="AE62" si="107">+D62+G62+J62+M62+P62+S62+V62+Y62+AB62</f>
        <v>402</v>
      </c>
      <c r="AF62" s="194">
        <f t="shared" ref="AF62:AF66" si="108">+E62+H62+K62+N62+Q62+T62+W62+Z62</f>
        <v>20410</v>
      </c>
    </row>
    <row r="63" spans="1:32" ht="13.5" customHeight="1" x14ac:dyDescent="0.2">
      <c r="A63" s="179" t="s">
        <v>122</v>
      </c>
      <c r="B63" s="185" t="s">
        <v>224</v>
      </c>
      <c r="C63" s="191"/>
      <c r="D63" s="182"/>
      <c r="E63" s="187"/>
      <c r="F63" s="191">
        <f>+'[3]3.SZ.TÁBL. SEGÍTŐ SZOLGÁLAT'!$H63</f>
        <v>615</v>
      </c>
      <c r="G63" s="182"/>
      <c r="H63" s="187">
        <f t="shared" si="100"/>
        <v>615</v>
      </c>
      <c r="I63" s="191">
        <f>+'[3]3.SZ.TÁBL. SEGÍTŐ SZOLGÁLAT'!$K63</f>
        <v>790</v>
      </c>
      <c r="J63" s="182"/>
      <c r="K63" s="187">
        <f t="shared" si="101"/>
        <v>790</v>
      </c>
      <c r="L63" s="191">
        <f>+'[3]3.SZ.TÁBL. SEGÍTŐ SZOLGÁLAT'!$N63</f>
        <v>483</v>
      </c>
      <c r="M63" s="182"/>
      <c r="N63" s="187">
        <f t="shared" si="102"/>
        <v>483</v>
      </c>
      <c r="O63" s="191">
        <f>+'[3]3.SZ.TÁBL. SEGÍTŐ SZOLGÁLAT'!$Q63</f>
        <v>307</v>
      </c>
      <c r="P63" s="182"/>
      <c r="Q63" s="187">
        <f t="shared" si="103"/>
        <v>307</v>
      </c>
      <c r="R63" s="191">
        <f>+'[3]3.SZ.TÁBL. SEGÍTŐ SZOLGÁLAT'!$T63</f>
        <v>88</v>
      </c>
      <c r="S63" s="182"/>
      <c r="T63" s="187">
        <f t="shared" si="104"/>
        <v>88</v>
      </c>
      <c r="U63" s="191">
        <f>+'[3]3.SZ.TÁBL. SEGÍTŐ SZOLGÁLAT'!$W63</f>
        <v>615</v>
      </c>
      <c r="V63" s="182"/>
      <c r="W63" s="187">
        <f t="shared" si="105"/>
        <v>615</v>
      </c>
      <c r="X63" s="191"/>
      <c r="Y63" s="182"/>
      <c r="Z63" s="187"/>
      <c r="AA63" s="709"/>
      <c r="AB63" s="696"/>
      <c r="AC63" s="696"/>
      <c r="AD63" s="188">
        <f t="shared" si="106"/>
        <v>2898</v>
      </c>
      <c r="AE63" s="190"/>
      <c r="AF63" s="183">
        <f t="shared" si="108"/>
        <v>2898</v>
      </c>
    </row>
    <row r="64" spans="1:32" ht="13.5" customHeight="1" x14ac:dyDescent="0.2">
      <c r="A64" s="179" t="s">
        <v>122</v>
      </c>
      <c r="B64" s="185" t="s">
        <v>225</v>
      </c>
      <c r="C64" s="191"/>
      <c r="D64" s="182"/>
      <c r="E64" s="187"/>
      <c r="F64" s="191">
        <f>+'[3]3.SZ.TÁBL. SEGÍTŐ SZOLGÁLAT'!$H64</f>
        <v>78</v>
      </c>
      <c r="G64" s="182"/>
      <c r="H64" s="187">
        <f t="shared" si="100"/>
        <v>78</v>
      </c>
      <c r="I64" s="191">
        <f>+'[3]3.SZ.TÁBL. SEGÍTŐ SZOLGÁLAT'!$K64</f>
        <v>99</v>
      </c>
      <c r="J64" s="182"/>
      <c r="K64" s="187">
        <f t="shared" si="101"/>
        <v>99</v>
      </c>
      <c r="L64" s="191">
        <f>+'[3]3.SZ.TÁBL. SEGÍTŐ SZOLGÁLAT'!$N64</f>
        <v>63</v>
      </c>
      <c r="M64" s="182"/>
      <c r="N64" s="187">
        <f t="shared" si="102"/>
        <v>63</v>
      </c>
      <c r="O64" s="191">
        <f>+'[3]3.SZ.TÁBL. SEGÍTŐ SZOLGÁLAT'!$Q64</f>
        <v>38</v>
      </c>
      <c r="P64" s="182"/>
      <c r="Q64" s="187">
        <f t="shared" si="103"/>
        <v>38</v>
      </c>
      <c r="R64" s="191">
        <f>+'[3]3.SZ.TÁBL. SEGÍTŐ SZOLGÁLAT'!$T64</f>
        <v>10</v>
      </c>
      <c r="S64" s="182"/>
      <c r="T64" s="187">
        <f t="shared" si="104"/>
        <v>10</v>
      </c>
      <c r="U64" s="191">
        <f>+'[3]3.SZ.TÁBL. SEGÍTŐ SZOLGÁLAT'!$W64</f>
        <v>64</v>
      </c>
      <c r="V64" s="182"/>
      <c r="W64" s="187">
        <f t="shared" si="105"/>
        <v>64</v>
      </c>
      <c r="X64" s="191"/>
      <c r="Y64" s="182"/>
      <c r="Z64" s="187"/>
      <c r="AA64" s="709"/>
      <c r="AB64" s="696"/>
      <c r="AC64" s="696"/>
      <c r="AD64" s="188">
        <f t="shared" si="106"/>
        <v>352</v>
      </c>
      <c r="AE64" s="190"/>
      <c r="AF64" s="183">
        <f t="shared" si="108"/>
        <v>352</v>
      </c>
    </row>
    <row r="65" spans="1:32" ht="13.5" customHeight="1" x14ac:dyDescent="0.2">
      <c r="A65" s="179" t="s">
        <v>122</v>
      </c>
      <c r="B65" s="185" t="s">
        <v>289</v>
      </c>
      <c r="C65" s="191"/>
      <c r="D65" s="182"/>
      <c r="E65" s="187"/>
      <c r="F65" s="191"/>
      <c r="G65" s="182"/>
      <c r="H65" s="187"/>
      <c r="I65" s="191"/>
      <c r="J65" s="182"/>
      <c r="K65" s="187"/>
      <c r="L65" s="191"/>
      <c r="M65" s="182"/>
      <c r="N65" s="187"/>
      <c r="O65" s="191"/>
      <c r="P65" s="182"/>
      <c r="Q65" s="187"/>
      <c r="R65" s="191"/>
      <c r="S65" s="182"/>
      <c r="T65" s="187"/>
      <c r="U65" s="191"/>
      <c r="V65" s="182"/>
      <c r="W65" s="187"/>
      <c r="X65" s="191"/>
      <c r="Y65" s="182"/>
      <c r="Z65" s="187"/>
      <c r="AA65" s="709"/>
      <c r="AB65" s="696"/>
      <c r="AC65" s="696"/>
      <c r="AD65" s="188"/>
      <c r="AE65" s="190"/>
      <c r="AF65" s="183"/>
    </row>
    <row r="66" spans="1:32" ht="13.5" customHeight="1" x14ac:dyDescent="0.2">
      <c r="A66" s="179" t="s">
        <v>122</v>
      </c>
      <c r="B66" s="185" t="s">
        <v>226</v>
      </c>
      <c r="C66" s="191"/>
      <c r="D66" s="182"/>
      <c r="E66" s="187"/>
      <c r="F66" s="191">
        <f>+'[3]3.SZ.TÁBL. SEGÍTŐ SZOLGÁLAT'!$H66</f>
        <v>83</v>
      </c>
      <c r="G66" s="182"/>
      <c r="H66" s="187">
        <f t="shared" si="100"/>
        <v>83</v>
      </c>
      <c r="I66" s="191">
        <f>+'[3]3.SZ.TÁBL. SEGÍTŐ SZOLGÁLAT'!$K66</f>
        <v>106</v>
      </c>
      <c r="J66" s="182"/>
      <c r="K66" s="187">
        <f t="shared" si="101"/>
        <v>106</v>
      </c>
      <c r="L66" s="191">
        <f>+'[3]3.SZ.TÁBL. SEGÍTŐ SZOLGÁLAT'!$N66</f>
        <v>67</v>
      </c>
      <c r="M66" s="182"/>
      <c r="N66" s="187">
        <f t="shared" si="102"/>
        <v>67</v>
      </c>
      <c r="O66" s="191">
        <f>+'[3]3.SZ.TÁBL. SEGÍTŐ SZOLGÁLAT'!$Q66</f>
        <v>41</v>
      </c>
      <c r="P66" s="182"/>
      <c r="Q66" s="187">
        <f t="shared" si="103"/>
        <v>41</v>
      </c>
      <c r="R66" s="191">
        <f>+'[3]3.SZ.TÁBL. SEGÍTŐ SZOLGÁLAT'!$T66</f>
        <v>11</v>
      </c>
      <c r="S66" s="182"/>
      <c r="T66" s="187">
        <f t="shared" si="104"/>
        <v>11</v>
      </c>
      <c r="U66" s="191">
        <f>+'[3]3.SZ.TÁBL. SEGÍTŐ SZOLGÁLAT'!$W66</f>
        <v>69</v>
      </c>
      <c r="V66" s="182"/>
      <c r="W66" s="187">
        <f t="shared" si="105"/>
        <v>69</v>
      </c>
      <c r="X66" s="191"/>
      <c r="Y66" s="182"/>
      <c r="Z66" s="187"/>
      <c r="AA66" s="709"/>
      <c r="AB66" s="696"/>
      <c r="AC66" s="696"/>
      <c r="AD66" s="188">
        <f t="shared" si="106"/>
        <v>377</v>
      </c>
      <c r="AE66" s="190"/>
      <c r="AF66" s="183">
        <f t="shared" si="108"/>
        <v>377</v>
      </c>
    </row>
    <row r="67" spans="1:32" ht="13.5" customHeight="1" x14ac:dyDescent="0.2">
      <c r="A67" s="174" t="s">
        <v>166</v>
      </c>
      <c r="B67" s="215" t="s">
        <v>167</v>
      </c>
      <c r="C67" s="191"/>
      <c r="D67" s="190"/>
      <c r="E67" s="187"/>
      <c r="F67" s="191">
        <f>+'[3]3.SZ.TÁBL. SEGÍTŐ SZOLGÁLAT'!$H$67</f>
        <v>72</v>
      </c>
      <c r="G67" s="190">
        <f>+[4]Seg.Szolgálat!$G$28+[4]Seg.Szolgálat!$G$110</f>
        <v>12</v>
      </c>
      <c r="H67" s="192">
        <f t="shared" si="100"/>
        <v>84</v>
      </c>
      <c r="I67" s="191">
        <f>+'[3]3.SZ.TÁBL. SEGÍTŐ SZOLGÁLAT'!$K$67</f>
        <v>49</v>
      </c>
      <c r="J67" s="190">
        <f>+[4]Seg.Szolgálat!$G$73</f>
        <v>5</v>
      </c>
      <c r="K67" s="192">
        <f t="shared" si="101"/>
        <v>54</v>
      </c>
      <c r="L67" s="191">
        <f>+'[3]3.SZ.TÁBL. SEGÍTŐ SZOLGÁLAT'!$N$67</f>
        <v>5</v>
      </c>
      <c r="M67" s="190">
        <f>+[4]Seg.Szolgálat!$G$22</f>
        <v>5</v>
      </c>
      <c r="N67" s="192">
        <f t="shared" si="102"/>
        <v>10</v>
      </c>
      <c r="O67" s="191">
        <f>+'[3]3.SZ.TÁBL. SEGÍTŐ SZOLGÁLAT'!$Q$67</f>
        <v>0</v>
      </c>
      <c r="P67" s="190"/>
      <c r="Q67" s="192">
        <f t="shared" si="103"/>
        <v>0</v>
      </c>
      <c r="R67" s="191">
        <f>+'[3]3.SZ.TÁBL. SEGÍTŐ SZOLGÁLAT'!$T$67</f>
        <v>0</v>
      </c>
      <c r="S67" s="190"/>
      <c r="T67" s="192">
        <f t="shared" si="104"/>
        <v>0</v>
      </c>
      <c r="U67" s="191">
        <f>+'[3]3.SZ.TÁBL. SEGÍTŐ SZOLGÁLAT'!$W$67</f>
        <v>98</v>
      </c>
      <c r="V67" s="190">
        <f>+[4]Seg.Szolgálat!$G$112</f>
        <v>14</v>
      </c>
      <c r="W67" s="192">
        <f t="shared" si="105"/>
        <v>112</v>
      </c>
      <c r="X67" s="191"/>
      <c r="Y67" s="190"/>
      <c r="Z67" s="192"/>
      <c r="AA67" s="708">
        <f>+'[3]3.SZ.TÁBL. SEGÍTŐ SZOLGÁLAT'!$AC$67</f>
        <v>408</v>
      </c>
      <c r="AB67" s="695"/>
      <c r="AC67" s="695">
        <f t="shared" ref="AC67:AC68" si="109">SUM(AA67:AB67)</f>
        <v>408</v>
      </c>
      <c r="AD67" s="193">
        <f t="shared" ref="AD67:AF68" si="110">+C67+F67+I67+L67+O67+R67+U67+X67+AA67</f>
        <v>632</v>
      </c>
      <c r="AE67" s="190">
        <f t="shared" si="110"/>
        <v>36</v>
      </c>
      <c r="AF67" s="194">
        <f t="shared" si="110"/>
        <v>668</v>
      </c>
    </row>
    <row r="68" spans="1:32" ht="24" customHeight="1" x14ac:dyDescent="0.2">
      <c r="A68" s="175" t="s">
        <v>168</v>
      </c>
      <c r="B68" s="184" t="s">
        <v>277</v>
      </c>
      <c r="C68" s="191"/>
      <c r="D68" s="182"/>
      <c r="E68" s="187"/>
      <c r="F68" s="191">
        <f>+'[3]3.SZ.TÁBL. SEGÍTŐ SZOLGÁLAT'!$H$68</f>
        <v>766</v>
      </c>
      <c r="G68" s="182">
        <f>+[4]Seg.Szolgálat!$G$29+[4]Seg.Szolgálat!$G$111</f>
        <v>-12</v>
      </c>
      <c r="H68" s="187">
        <f t="shared" si="100"/>
        <v>754</v>
      </c>
      <c r="I68" s="191">
        <f>+'[3]3.SZ.TÁBL. SEGÍTŐ SZOLGÁLAT'!$K$68</f>
        <v>737</v>
      </c>
      <c r="J68" s="182">
        <f>+[4]Seg.Szolgálat!$G$75+[4]Seg.Szolgálat!$G$140</f>
        <v>44</v>
      </c>
      <c r="K68" s="187">
        <f t="shared" si="101"/>
        <v>781</v>
      </c>
      <c r="L68" s="191">
        <f>+'[3]3.SZ.TÁBL. SEGÍTŐ SZOLGÁLAT'!$N$68</f>
        <v>341</v>
      </c>
      <c r="M68" s="182">
        <f>+[4]Seg.Szolgálat!$G$24+[4]Seg.Szolgálat!$G$81+[4]Seg.Szolgálat!$G$136</f>
        <v>100</v>
      </c>
      <c r="N68" s="187">
        <f t="shared" si="102"/>
        <v>441</v>
      </c>
      <c r="O68" s="191">
        <f>+'[3]3.SZ.TÁBL. SEGÍTŐ SZOLGÁLAT'!$Q$68</f>
        <v>1480</v>
      </c>
      <c r="P68" s="182"/>
      <c r="Q68" s="187">
        <f t="shared" si="103"/>
        <v>1480</v>
      </c>
      <c r="R68" s="191">
        <f>+'[3]3.SZ.TÁBL. SEGÍTŐ SZOLGÁLAT'!$T$68</f>
        <v>1049</v>
      </c>
      <c r="S68" s="182"/>
      <c r="T68" s="187">
        <f t="shared" si="104"/>
        <v>1049</v>
      </c>
      <c r="U68" s="191">
        <f>+'[3]3.SZ.TÁBL. SEGÍTŐ SZOLGÁLAT'!$W$68</f>
        <v>396</v>
      </c>
      <c r="V68" s="182">
        <f>+[4]Seg.Szolgálat!$G$113</f>
        <v>-14</v>
      </c>
      <c r="W68" s="187">
        <f t="shared" si="105"/>
        <v>382</v>
      </c>
      <c r="X68" s="191"/>
      <c r="Y68" s="182"/>
      <c r="Z68" s="187"/>
      <c r="AA68" s="709">
        <f>+'[3]3.SZ.TÁBL. SEGÍTŐ SZOLGÁLAT'!$AC$68</f>
        <v>17</v>
      </c>
      <c r="AB68" s="696">
        <f>+[4]Seg.Szolgálat!$G$63</f>
        <v>100</v>
      </c>
      <c r="AC68" s="695">
        <f t="shared" si="109"/>
        <v>117</v>
      </c>
      <c r="AD68" s="188">
        <f t="shared" si="110"/>
        <v>4786</v>
      </c>
      <c r="AE68" s="190">
        <f t="shared" si="110"/>
        <v>218</v>
      </c>
      <c r="AF68" s="183">
        <f t="shared" si="110"/>
        <v>5004</v>
      </c>
    </row>
    <row r="69" spans="1:32" ht="13.5" customHeight="1" x14ac:dyDescent="0.2">
      <c r="A69" s="176" t="s">
        <v>170</v>
      </c>
      <c r="B69" s="216" t="s">
        <v>171</v>
      </c>
      <c r="C69" s="191"/>
      <c r="D69" s="202"/>
      <c r="E69" s="187"/>
      <c r="F69" s="191"/>
      <c r="G69" s="202"/>
      <c r="H69" s="203"/>
      <c r="I69" s="191"/>
      <c r="J69" s="202"/>
      <c r="K69" s="203"/>
      <c r="L69" s="191"/>
      <c r="M69" s="202"/>
      <c r="N69" s="203"/>
      <c r="O69" s="191"/>
      <c r="P69" s="202"/>
      <c r="Q69" s="203"/>
      <c r="R69" s="191"/>
      <c r="S69" s="202"/>
      <c r="T69" s="203"/>
      <c r="U69" s="191"/>
      <c r="V69" s="202"/>
      <c r="W69" s="203"/>
      <c r="X69" s="191"/>
      <c r="Y69" s="202"/>
      <c r="Z69" s="203"/>
      <c r="AA69" s="710"/>
      <c r="AB69" s="697"/>
      <c r="AC69" s="697"/>
      <c r="AD69" s="204"/>
      <c r="AE69" s="202"/>
      <c r="AF69" s="205"/>
    </row>
    <row r="70" spans="1:32" s="262" customFormat="1" ht="13.5" customHeight="1" x14ac:dyDescent="0.2">
      <c r="A70" s="177" t="s">
        <v>123</v>
      </c>
      <c r="B70" s="217" t="s">
        <v>84</v>
      </c>
      <c r="C70" s="260">
        <f t="shared" ref="C70:AD70" si="111">SUM(C67:C69)</f>
        <v>0</v>
      </c>
      <c r="D70" s="248">
        <f t="shared" si="111"/>
        <v>0</v>
      </c>
      <c r="E70" s="261">
        <f t="shared" si="111"/>
        <v>0</v>
      </c>
      <c r="F70" s="260">
        <f t="shared" ref="F70" si="112">SUM(F67:F69)</f>
        <v>838</v>
      </c>
      <c r="G70" s="248">
        <f t="shared" si="111"/>
        <v>0</v>
      </c>
      <c r="H70" s="261">
        <f t="shared" si="111"/>
        <v>838</v>
      </c>
      <c r="I70" s="260">
        <f t="shared" si="111"/>
        <v>786</v>
      </c>
      <c r="J70" s="260">
        <f t="shared" si="111"/>
        <v>49</v>
      </c>
      <c r="K70" s="261">
        <f t="shared" si="111"/>
        <v>835</v>
      </c>
      <c r="L70" s="260">
        <f t="shared" ref="L70" si="113">SUM(L67:L69)</f>
        <v>346</v>
      </c>
      <c r="M70" s="248">
        <f t="shared" si="111"/>
        <v>105</v>
      </c>
      <c r="N70" s="261">
        <f t="shared" si="111"/>
        <v>451</v>
      </c>
      <c r="O70" s="260">
        <f t="shared" si="111"/>
        <v>1480</v>
      </c>
      <c r="P70" s="248">
        <f t="shared" si="111"/>
        <v>0</v>
      </c>
      <c r="Q70" s="261">
        <f t="shared" si="111"/>
        <v>1480</v>
      </c>
      <c r="R70" s="260">
        <f t="shared" ref="R70" si="114">SUM(R67:R69)</f>
        <v>1049</v>
      </c>
      <c r="S70" s="248">
        <f t="shared" si="111"/>
        <v>0</v>
      </c>
      <c r="T70" s="261">
        <f t="shared" si="111"/>
        <v>1049</v>
      </c>
      <c r="U70" s="260">
        <f t="shared" si="111"/>
        <v>494</v>
      </c>
      <c r="V70" s="248">
        <f t="shared" si="111"/>
        <v>0</v>
      </c>
      <c r="W70" s="261">
        <f t="shared" si="111"/>
        <v>494</v>
      </c>
      <c r="X70" s="260">
        <f t="shared" ref="X70" si="115">SUM(X67:X69)</f>
        <v>0</v>
      </c>
      <c r="Y70" s="248">
        <f t="shared" ref="Y70:AB70" si="116">SUM(Y67:Y69)</f>
        <v>0</v>
      </c>
      <c r="Z70" s="261">
        <f t="shared" si="116"/>
        <v>0</v>
      </c>
      <c r="AA70" s="260">
        <f t="shared" si="116"/>
        <v>425</v>
      </c>
      <c r="AB70" s="248">
        <f t="shared" si="116"/>
        <v>100</v>
      </c>
      <c r="AC70" s="730">
        <f>SUM(AC67:AC69)</f>
        <v>525</v>
      </c>
      <c r="AD70" s="246">
        <f t="shared" si="111"/>
        <v>5418</v>
      </c>
      <c r="AE70" s="248">
        <f>SUM(AE67:AE69)</f>
        <v>254</v>
      </c>
      <c r="AF70" s="249">
        <f>SUM(AF67:AF69)</f>
        <v>5672</v>
      </c>
    </row>
    <row r="71" spans="1:32" ht="13.5" customHeight="1" x14ac:dyDescent="0.2">
      <c r="A71" s="174" t="s">
        <v>172</v>
      </c>
      <c r="B71" s="215" t="s">
        <v>173</v>
      </c>
      <c r="C71" s="191"/>
      <c r="D71" s="190"/>
      <c r="E71" s="187"/>
      <c r="F71" s="191">
        <f>+'[3]3.SZ.TÁBL. SEGÍTŐ SZOLGÁLAT'!$H$71</f>
        <v>46</v>
      </c>
      <c r="G71" s="190"/>
      <c r="H71" s="192">
        <f t="shared" ref="H71:H72" si="117">SUM(F71:G71)</f>
        <v>46</v>
      </c>
      <c r="I71" s="191">
        <f>+'[3]3.SZ.TÁBL. SEGÍTŐ SZOLGÁLAT'!$K$71</f>
        <v>24</v>
      </c>
      <c r="J71" s="190">
        <f>+[4]Seg.Szolgálat!$H$74+[4]Seg.Szolgálat!$H$143</f>
        <v>-7</v>
      </c>
      <c r="K71" s="192">
        <f t="shared" ref="K71:K72" si="118">SUM(I71:J71)</f>
        <v>17</v>
      </c>
      <c r="L71" s="191">
        <f>+'[3]3.SZ.TÁBL. SEGÍTŐ SZOLGÁLAT'!$N$71</f>
        <v>756</v>
      </c>
      <c r="M71" s="190">
        <f>+[4]Seg.Szolgálat!$H$82</f>
        <v>-17</v>
      </c>
      <c r="N71" s="192">
        <f t="shared" ref="N71:N72" si="119">SUM(L71:M71)</f>
        <v>739</v>
      </c>
      <c r="O71" s="191">
        <f>+'[3]3.SZ.TÁBL. SEGÍTŐ SZOLGÁLAT'!$Q$71</f>
        <v>34</v>
      </c>
      <c r="P71" s="190"/>
      <c r="Q71" s="192">
        <f t="shared" ref="Q71:Q72" si="120">SUM(O71:P71)</f>
        <v>34</v>
      </c>
      <c r="R71" s="191"/>
      <c r="S71" s="190"/>
      <c r="T71" s="192"/>
      <c r="U71" s="191">
        <f>+'[3]3.SZ.TÁBL. SEGÍTŐ SZOLGÁLAT'!$W$71</f>
        <v>20</v>
      </c>
      <c r="V71" s="190"/>
      <c r="W71" s="192">
        <f t="shared" ref="W71:W72" si="121">SUM(U71:V71)</f>
        <v>20</v>
      </c>
      <c r="X71" s="191"/>
      <c r="Y71" s="190"/>
      <c r="Z71" s="192"/>
      <c r="AA71" s="708"/>
      <c r="AB71" s="731"/>
      <c r="AC71" s="695"/>
      <c r="AD71" s="193">
        <f t="shared" ref="AD71:AD72" si="122">+C71+F71+I71+L71+O71+R71+U71+X71</f>
        <v>880</v>
      </c>
      <c r="AE71" s="190">
        <f>+D71+G71+J71+M71+P71+S71+V71+Y71+AB71</f>
        <v>-24</v>
      </c>
      <c r="AF71" s="194">
        <f t="shared" ref="AF71:AF72" si="123">+E71+H71+K71+N71+Q71+T71+W71+Z71</f>
        <v>856</v>
      </c>
    </row>
    <row r="72" spans="1:32" ht="13.5" customHeight="1" x14ac:dyDescent="0.2">
      <c r="A72" s="176" t="s">
        <v>174</v>
      </c>
      <c r="B72" s="216" t="s">
        <v>175</v>
      </c>
      <c r="C72" s="191"/>
      <c r="D72" s="202"/>
      <c r="E72" s="187"/>
      <c r="F72" s="191">
        <f>+'[3]3.SZ.TÁBL. SEGÍTŐ SZOLGÁLAT'!$H$72</f>
        <v>104</v>
      </c>
      <c r="G72" s="202"/>
      <c r="H72" s="203">
        <f t="shared" si="117"/>
        <v>104</v>
      </c>
      <c r="I72" s="191">
        <f>+'[3]3.SZ.TÁBL. SEGÍTŐ SZOLGÁLAT'!$K$72</f>
        <v>50</v>
      </c>
      <c r="J72" s="202">
        <f>+[4]Seg.Szolgálat!$H$76+[4]Seg.Szolgálat!$H$142</f>
        <v>-23</v>
      </c>
      <c r="K72" s="203">
        <f t="shared" si="118"/>
        <v>27</v>
      </c>
      <c r="L72" s="191">
        <f>+'[3]3.SZ.TÁBL. SEGÍTŐ SZOLGÁLAT'!$N$72</f>
        <v>114</v>
      </c>
      <c r="M72" s="202">
        <f>+[4]Seg.Szolgálat!$H$23+[4]Seg.Szolgálat!$H$25</f>
        <v>-60</v>
      </c>
      <c r="N72" s="203">
        <f t="shared" si="119"/>
        <v>54</v>
      </c>
      <c r="O72" s="191">
        <f>+'[3]3.SZ.TÁBL. SEGÍTŐ SZOLGÁLAT'!$Q$72</f>
        <v>50</v>
      </c>
      <c r="P72" s="202"/>
      <c r="Q72" s="203">
        <f t="shared" si="120"/>
        <v>50</v>
      </c>
      <c r="R72" s="191">
        <f>+'[3]3.SZ.TÁBL. SEGÍTŐ SZOLGÁLAT'!$T$72</f>
        <v>40</v>
      </c>
      <c r="S72" s="202"/>
      <c r="T72" s="203">
        <f t="shared" ref="T72" si="124">SUM(R72:S72)</f>
        <v>40</v>
      </c>
      <c r="U72" s="191">
        <f>+'[3]3.SZ.TÁBL. SEGÍTŐ SZOLGÁLAT'!$W$72</f>
        <v>40</v>
      </c>
      <c r="V72" s="202"/>
      <c r="W72" s="203">
        <f t="shared" si="121"/>
        <v>40</v>
      </c>
      <c r="X72" s="191"/>
      <c r="Y72" s="202"/>
      <c r="Z72" s="203"/>
      <c r="AA72" s="710"/>
      <c r="AB72" s="732"/>
      <c r="AC72" s="697"/>
      <c r="AD72" s="204">
        <f t="shared" si="122"/>
        <v>398</v>
      </c>
      <c r="AE72" s="202">
        <f>+D72+G72+J72+M72+P72+S72+V72+Y72+AB72</f>
        <v>-83</v>
      </c>
      <c r="AF72" s="205">
        <f t="shared" si="123"/>
        <v>315</v>
      </c>
    </row>
    <row r="73" spans="1:32" s="262" customFormat="1" ht="13.5" customHeight="1" x14ac:dyDescent="0.2">
      <c r="A73" s="177" t="s">
        <v>124</v>
      </c>
      <c r="B73" s="217" t="s">
        <v>85</v>
      </c>
      <c r="C73" s="260">
        <f t="shared" ref="C73:AF73" si="125">SUM(C71:C72)</f>
        <v>0</v>
      </c>
      <c r="D73" s="248">
        <f t="shared" si="125"/>
        <v>0</v>
      </c>
      <c r="E73" s="261">
        <f t="shared" si="125"/>
        <v>0</v>
      </c>
      <c r="F73" s="260">
        <f t="shared" ref="F73" si="126">SUM(F71:F72)</f>
        <v>150</v>
      </c>
      <c r="G73" s="248">
        <f t="shared" si="125"/>
        <v>0</v>
      </c>
      <c r="H73" s="261">
        <f t="shared" si="125"/>
        <v>150</v>
      </c>
      <c r="I73" s="260">
        <f t="shared" si="125"/>
        <v>74</v>
      </c>
      <c r="J73" s="248">
        <f t="shared" si="125"/>
        <v>-30</v>
      </c>
      <c r="K73" s="261">
        <f t="shared" si="125"/>
        <v>44</v>
      </c>
      <c r="L73" s="260">
        <f t="shared" ref="L73" si="127">SUM(L71:L72)</f>
        <v>870</v>
      </c>
      <c r="M73" s="248">
        <f t="shared" si="125"/>
        <v>-77</v>
      </c>
      <c r="N73" s="261">
        <f t="shared" si="125"/>
        <v>793</v>
      </c>
      <c r="O73" s="260">
        <f t="shared" si="125"/>
        <v>84</v>
      </c>
      <c r="P73" s="248">
        <f t="shared" si="125"/>
        <v>0</v>
      </c>
      <c r="Q73" s="261">
        <f t="shared" si="125"/>
        <v>84</v>
      </c>
      <c r="R73" s="260">
        <f t="shared" ref="R73" si="128">SUM(R71:R72)</f>
        <v>40</v>
      </c>
      <c r="S73" s="248">
        <f t="shared" si="125"/>
        <v>0</v>
      </c>
      <c r="T73" s="261">
        <f t="shared" si="125"/>
        <v>40</v>
      </c>
      <c r="U73" s="260">
        <f t="shared" si="125"/>
        <v>60</v>
      </c>
      <c r="V73" s="248">
        <f t="shared" si="125"/>
        <v>0</v>
      </c>
      <c r="W73" s="261">
        <f t="shared" si="125"/>
        <v>60</v>
      </c>
      <c r="X73" s="260">
        <f t="shared" ref="X73" si="129">SUM(X71:X72)</f>
        <v>0</v>
      </c>
      <c r="Y73" s="248">
        <f t="shared" ref="Y73:AC73" si="130">SUM(Y71:Y72)</f>
        <v>0</v>
      </c>
      <c r="Z73" s="261">
        <f t="shared" si="130"/>
        <v>0</v>
      </c>
      <c r="AA73" s="260">
        <f t="shared" si="130"/>
        <v>0</v>
      </c>
      <c r="AB73" s="248">
        <f t="shared" si="130"/>
        <v>0</v>
      </c>
      <c r="AC73" s="730">
        <f t="shared" si="130"/>
        <v>0</v>
      </c>
      <c r="AD73" s="246">
        <f t="shared" si="125"/>
        <v>1278</v>
      </c>
      <c r="AE73" s="248">
        <f t="shared" si="125"/>
        <v>-107</v>
      </c>
      <c r="AF73" s="249">
        <f t="shared" si="125"/>
        <v>1171</v>
      </c>
    </row>
    <row r="74" spans="1:32" ht="13.5" customHeight="1" x14ac:dyDescent="0.2">
      <c r="A74" s="174" t="s">
        <v>176</v>
      </c>
      <c r="B74" s="215" t="s">
        <v>177</v>
      </c>
      <c r="C74" s="191"/>
      <c r="D74" s="190"/>
      <c r="E74" s="187"/>
      <c r="F74" s="191">
        <f>+'[3]3.SZ.TÁBL. SEGÍTŐ SZOLGÁLAT'!$H74</f>
        <v>425</v>
      </c>
      <c r="G74" s="190"/>
      <c r="H74" s="192">
        <f t="shared" ref="H74:H82" si="131">SUM(F74:G74)</f>
        <v>425</v>
      </c>
      <c r="I74" s="191">
        <f>+'[3]3.SZ.TÁBL. SEGÍTŐ SZOLGÁLAT'!$K74</f>
        <v>536</v>
      </c>
      <c r="J74" s="190">
        <f>+[4]Seg.Szolgálat!$I$141+[4]Seg.Szolgálat!$I$147</f>
        <v>-230</v>
      </c>
      <c r="K74" s="192">
        <f t="shared" ref="K74:K82" si="132">SUM(I74:J74)</f>
        <v>306</v>
      </c>
      <c r="L74" s="191">
        <f>+'[3]3.SZ.TÁBL. SEGÍTŐ SZOLGÁLAT'!$N$74</f>
        <v>419</v>
      </c>
      <c r="M74" s="190">
        <f>+[4]Seg.Szolgálat!$I$137</f>
        <v>-28</v>
      </c>
      <c r="N74" s="192">
        <f t="shared" ref="N74:N82" si="133">SUM(L74:M74)</f>
        <v>391</v>
      </c>
      <c r="O74" s="191">
        <f>+'[3]3.SZ.TÁBL. SEGÍTŐ SZOLGÁLAT'!$Q$74</f>
        <v>527</v>
      </c>
      <c r="P74" s="190"/>
      <c r="Q74" s="192">
        <f t="shared" ref="Q74:Q82" si="134">SUM(O74:P74)</f>
        <v>527</v>
      </c>
      <c r="R74" s="191"/>
      <c r="S74" s="190"/>
      <c r="T74" s="192"/>
      <c r="U74" s="191">
        <f>+'[3]3.SZ.TÁBL. SEGÍTŐ SZOLGÁLAT'!$W$74</f>
        <v>231</v>
      </c>
      <c r="V74" s="190"/>
      <c r="W74" s="192">
        <f t="shared" ref="W74:W84" si="135">SUM(U74:V74)</f>
        <v>231</v>
      </c>
      <c r="X74" s="191"/>
      <c r="Y74" s="190"/>
      <c r="Z74" s="192"/>
      <c r="AA74" s="708"/>
      <c r="AB74" s="695"/>
      <c r="AC74" s="695"/>
      <c r="AD74" s="193">
        <f t="shared" ref="AD74:AD77" si="136">+C74+F74+I74+L74+O74+R74+U74+X74</f>
        <v>2138</v>
      </c>
      <c r="AE74" s="190">
        <f t="shared" ref="AE74:AE77" si="137">+D74+G74+J74+M74+P74+S74+V74+Y74+AB74</f>
        <v>-258</v>
      </c>
      <c r="AF74" s="194">
        <f t="shared" ref="AF74:AF75" si="138">+E74+H74+K74+N74+Q74+T74+W74+Z74</f>
        <v>1880</v>
      </c>
    </row>
    <row r="75" spans="1:32" ht="13.5" customHeight="1" x14ac:dyDescent="0.2">
      <c r="A75" s="175" t="s">
        <v>178</v>
      </c>
      <c r="B75" s="184" t="s">
        <v>3</v>
      </c>
      <c r="C75" s="191"/>
      <c r="D75" s="182"/>
      <c r="E75" s="187"/>
      <c r="F75" s="191"/>
      <c r="G75" s="182"/>
      <c r="H75" s="187"/>
      <c r="I75" s="191"/>
      <c r="J75" s="182"/>
      <c r="K75" s="187"/>
      <c r="L75" s="191">
        <f>+'[3]3.SZ.TÁBL. SEGÍTŐ SZOLGÁLAT'!$N$75</f>
        <v>2</v>
      </c>
      <c r="M75" s="182"/>
      <c r="N75" s="187">
        <f t="shared" si="133"/>
        <v>2</v>
      </c>
      <c r="O75" s="191"/>
      <c r="P75" s="182"/>
      <c r="Q75" s="187"/>
      <c r="R75" s="191"/>
      <c r="S75" s="182"/>
      <c r="T75" s="187"/>
      <c r="U75" s="191"/>
      <c r="V75" s="182"/>
      <c r="W75" s="187"/>
      <c r="X75" s="191">
        <f>+'[3]3.SZ.TÁBL. SEGÍTŐ SZOLGÁLAT'!$Z$75</f>
        <v>2293</v>
      </c>
      <c r="Y75" s="182"/>
      <c r="Z75" s="187">
        <f t="shared" ref="Z75:Z82" si="139">SUM(X75:Y75)</f>
        <v>2293</v>
      </c>
      <c r="AA75" s="709"/>
      <c r="AB75" s="696"/>
      <c r="AC75" s="696"/>
      <c r="AD75" s="188">
        <f>+C75+F75+I75+L75+O75+R75+U75+X75</f>
        <v>2295</v>
      </c>
      <c r="AE75" s="190">
        <f t="shared" si="137"/>
        <v>0</v>
      </c>
      <c r="AF75" s="183">
        <f t="shared" si="138"/>
        <v>2295</v>
      </c>
    </row>
    <row r="76" spans="1:32" ht="13.5" customHeight="1" x14ac:dyDescent="0.2">
      <c r="A76" s="175" t="s">
        <v>179</v>
      </c>
      <c r="B76" s="184" t="s">
        <v>180</v>
      </c>
      <c r="C76" s="191"/>
      <c r="D76" s="182"/>
      <c r="E76" s="187"/>
      <c r="F76" s="191"/>
      <c r="G76" s="182"/>
      <c r="H76" s="187"/>
      <c r="I76" s="191"/>
      <c r="J76" s="182"/>
      <c r="K76" s="187"/>
      <c r="L76" s="191"/>
      <c r="M76" s="182"/>
      <c r="N76" s="187"/>
      <c r="O76" s="191"/>
      <c r="P76" s="182"/>
      <c r="Q76" s="187"/>
      <c r="R76" s="191"/>
      <c r="S76" s="182"/>
      <c r="T76" s="187"/>
      <c r="U76" s="191"/>
      <c r="V76" s="182"/>
      <c r="W76" s="187"/>
      <c r="X76" s="191"/>
      <c r="Y76" s="182"/>
      <c r="Z76" s="187"/>
      <c r="AA76" s="709"/>
      <c r="AB76" s="696"/>
      <c r="AC76" s="696"/>
      <c r="AD76" s="188"/>
      <c r="AE76" s="190"/>
      <c r="AF76" s="183"/>
    </row>
    <row r="77" spans="1:32" ht="13.5" customHeight="1" x14ac:dyDescent="0.2">
      <c r="A77" s="175" t="s">
        <v>181</v>
      </c>
      <c r="B77" s="184" t="s">
        <v>182</v>
      </c>
      <c r="C77" s="191"/>
      <c r="D77" s="182"/>
      <c r="E77" s="187"/>
      <c r="F77" s="191">
        <f>+'[3]3.SZ.TÁBL. SEGÍTŐ SZOLGÁLAT'!$H77</f>
        <v>350</v>
      </c>
      <c r="G77" s="182"/>
      <c r="H77" s="187">
        <f t="shared" si="131"/>
        <v>350</v>
      </c>
      <c r="I77" s="191">
        <f>+'[3]3.SZ.TÁBL. SEGÍTŐ SZOLGÁLAT'!$K77</f>
        <v>358</v>
      </c>
      <c r="J77" s="182">
        <f>+[4]Seg.Szolgálat!$I$65+[4]Seg.Szolgálat!$I$148</f>
        <v>-207</v>
      </c>
      <c r="K77" s="187">
        <f t="shared" si="132"/>
        <v>151</v>
      </c>
      <c r="L77" s="191"/>
      <c r="M77" s="182"/>
      <c r="N77" s="187"/>
      <c r="O77" s="191">
        <f>+'[3]3.SZ.TÁBL. SEGÍTŐ SZOLGÁLAT'!$Q$77</f>
        <v>800</v>
      </c>
      <c r="P77" s="182">
        <f>+[4]Seg.Szolgálat!$I$18</f>
        <v>18</v>
      </c>
      <c r="Q77" s="187">
        <f t="shared" si="134"/>
        <v>818</v>
      </c>
      <c r="R77" s="191">
        <f>+'[3]3.SZ.TÁBL. SEGÍTŐ SZOLGÁLAT'!$T$77</f>
        <v>1000</v>
      </c>
      <c r="S77" s="182">
        <f>+[4]Seg.Szolgálat!$I$90</f>
        <v>-8</v>
      </c>
      <c r="T77" s="187">
        <f t="shared" ref="T77:T82" si="140">SUM(R77:S77)</f>
        <v>992</v>
      </c>
      <c r="U77" s="191"/>
      <c r="V77" s="182"/>
      <c r="W77" s="187"/>
      <c r="X77" s="191"/>
      <c r="Y77" s="182"/>
      <c r="Z77" s="187"/>
      <c r="AA77" s="709"/>
      <c r="AB77" s="696"/>
      <c r="AC77" s="696"/>
      <c r="AD77" s="188">
        <f t="shared" si="136"/>
        <v>2508</v>
      </c>
      <c r="AE77" s="190">
        <f t="shared" si="137"/>
        <v>-197</v>
      </c>
      <c r="AF77" s="183">
        <f>+E77+H77+K77+N77+Q77+T77+W77+Z77</f>
        <v>2311</v>
      </c>
    </row>
    <row r="78" spans="1:32" ht="13.5" customHeight="1" x14ac:dyDescent="0.2">
      <c r="A78" s="175" t="s">
        <v>183</v>
      </c>
      <c r="B78" s="184" t="s">
        <v>184</v>
      </c>
      <c r="C78" s="191"/>
      <c r="D78" s="182"/>
      <c r="E78" s="187"/>
      <c r="F78" s="191"/>
      <c r="G78" s="182"/>
      <c r="H78" s="187"/>
      <c r="I78" s="191"/>
      <c r="J78" s="182"/>
      <c r="K78" s="187"/>
      <c r="L78" s="191"/>
      <c r="M78" s="182"/>
      <c r="N78" s="187"/>
      <c r="O78" s="191"/>
      <c r="P78" s="182"/>
      <c r="Q78" s="187"/>
      <c r="R78" s="191"/>
      <c r="S78" s="182"/>
      <c r="T78" s="187"/>
      <c r="U78" s="191"/>
      <c r="V78" s="182"/>
      <c r="W78" s="187"/>
      <c r="X78" s="191"/>
      <c r="Y78" s="182"/>
      <c r="Z78" s="187"/>
      <c r="AA78" s="709"/>
      <c r="AB78" s="696"/>
      <c r="AC78" s="696"/>
      <c r="AD78" s="188"/>
      <c r="AE78" s="190"/>
      <c r="AF78" s="183"/>
    </row>
    <row r="79" spans="1:32" ht="13.5" customHeight="1" x14ac:dyDescent="0.2">
      <c r="A79" s="179" t="s">
        <v>183</v>
      </c>
      <c r="B79" s="185" t="s">
        <v>227</v>
      </c>
      <c r="C79" s="191"/>
      <c r="D79" s="182"/>
      <c r="E79" s="187"/>
      <c r="F79" s="191"/>
      <c r="G79" s="182"/>
      <c r="H79" s="187"/>
      <c r="I79" s="191"/>
      <c r="J79" s="182"/>
      <c r="K79" s="187"/>
      <c r="L79" s="191"/>
      <c r="M79" s="182"/>
      <c r="N79" s="187"/>
      <c r="O79" s="191"/>
      <c r="P79" s="182"/>
      <c r="Q79" s="187"/>
      <c r="R79" s="191"/>
      <c r="S79" s="182"/>
      <c r="T79" s="187"/>
      <c r="U79" s="191"/>
      <c r="V79" s="182"/>
      <c r="W79" s="187"/>
      <c r="X79" s="191"/>
      <c r="Y79" s="182"/>
      <c r="Z79" s="187"/>
      <c r="AA79" s="709"/>
      <c r="AB79" s="696"/>
      <c r="AC79" s="696"/>
      <c r="AD79" s="188"/>
      <c r="AE79" s="190"/>
      <c r="AF79" s="183"/>
    </row>
    <row r="80" spans="1:32" ht="13.5" customHeight="1" x14ac:dyDescent="0.2">
      <c r="A80" s="179" t="s">
        <v>183</v>
      </c>
      <c r="B80" s="185" t="s">
        <v>228</v>
      </c>
      <c r="C80" s="191"/>
      <c r="D80" s="182"/>
      <c r="E80" s="187"/>
      <c r="F80" s="191"/>
      <c r="G80" s="182"/>
      <c r="H80" s="187"/>
      <c r="I80" s="191"/>
      <c r="J80" s="182"/>
      <c r="K80" s="187"/>
      <c r="L80" s="191"/>
      <c r="M80" s="182"/>
      <c r="N80" s="187"/>
      <c r="O80" s="191"/>
      <c r="P80" s="182"/>
      <c r="Q80" s="187"/>
      <c r="R80" s="191"/>
      <c r="S80" s="182"/>
      <c r="T80" s="187"/>
      <c r="U80" s="191"/>
      <c r="V80" s="182"/>
      <c r="W80" s="187"/>
      <c r="X80" s="191"/>
      <c r="Y80" s="182"/>
      <c r="Z80" s="187"/>
      <c r="AA80" s="709"/>
      <c r="AB80" s="696"/>
      <c r="AC80" s="696"/>
      <c r="AD80" s="188"/>
      <c r="AE80" s="190"/>
      <c r="AF80" s="183"/>
    </row>
    <row r="81" spans="1:32" ht="13.5" customHeight="1" x14ac:dyDescent="0.2">
      <c r="A81" s="175" t="s">
        <v>185</v>
      </c>
      <c r="B81" s="184" t="s">
        <v>186</v>
      </c>
      <c r="C81" s="191"/>
      <c r="D81" s="182"/>
      <c r="E81" s="187"/>
      <c r="F81" s="191">
        <f>+'[3]3.SZ.TÁBL. SEGÍTŐ SZOLGÁLAT'!$H$81</f>
        <v>300</v>
      </c>
      <c r="G81" s="182">
        <f>+[4]Seg.Szolgálat!$I$93</f>
        <v>-235</v>
      </c>
      <c r="H81" s="187">
        <f t="shared" si="131"/>
        <v>65</v>
      </c>
      <c r="I81" s="191"/>
      <c r="J81" s="182"/>
      <c r="K81" s="187"/>
      <c r="L81" s="191">
        <f>+'[3]3.SZ.TÁBL. SEGÍTŐ SZOLGÁLAT'!$N$81</f>
        <v>0</v>
      </c>
      <c r="M81" s="182"/>
      <c r="N81" s="187">
        <f t="shared" si="133"/>
        <v>0</v>
      </c>
      <c r="O81" s="191">
        <f>+'[3]3.SZ.TÁBL. SEGÍTŐ SZOLGÁLAT'!$Q$81</f>
        <v>65</v>
      </c>
      <c r="P81" s="182">
        <f>+[4]Seg.Szolgálat!$I$19</f>
        <v>-18</v>
      </c>
      <c r="Q81" s="187">
        <f t="shared" si="134"/>
        <v>47</v>
      </c>
      <c r="R81" s="191"/>
      <c r="S81" s="182"/>
      <c r="T81" s="187"/>
      <c r="U81" s="191">
        <f>+'[3]3.SZ.TÁBL. SEGÍTŐ SZOLGÁLAT'!$W$81</f>
        <v>43</v>
      </c>
      <c r="V81" s="182">
        <f>+[4]Seg.Szolgálat!$I$21+[4]Seg.Szolgálat!$I$139</f>
        <v>-35</v>
      </c>
      <c r="W81" s="187">
        <f t="shared" si="135"/>
        <v>8</v>
      </c>
      <c r="X81" s="191"/>
      <c r="Y81" s="182"/>
      <c r="Z81" s="187"/>
      <c r="AA81" s="709"/>
      <c r="AB81" s="696"/>
      <c r="AC81" s="696"/>
      <c r="AD81" s="188">
        <f t="shared" ref="AD81" si="141">+C81+F81+I81+L81+O81+R81+U81+X81</f>
        <v>408</v>
      </c>
      <c r="AE81" s="190">
        <f>+D81+G81+J81+M81+P81+S81+V81+Y81+AB81</f>
        <v>-288</v>
      </c>
      <c r="AF81" s="183">
        <f>+E81+H81+K81+N81+Q81+T81+W81+Z81</f>
        <v>120</v>
      </c>
    </row>
    <row r="82" spans="1:32" ht="13.5" customHeight="1" x14ac:dyDescent="0.2">
      <c r="A82" s="176" t="s">
        <v>187</v>
      </c>
      <c r="B82" s="216" t="s">
        <v>275</v>
      </c>
      <c r="C82" s="191"/>
      <c r="D82" s="202"/>
      <c r="E82" s="187"/>
      <c r="F82" s="191">
        <f>+'[3]3.SZ.TÁBL. SEGÍTŐ SZOLGÁLAT'!$H$82</f>
        <v>1816</v>
      </c>
      <c r="G82" s="202">
        <f>+[4]Seg.Szolgálat!$I$69+[4]Seg.Szolgálat!$I$125</f>
        <v>-53</v>
      </c>
      <c r="H82" s="203">
        <f t="shared" si="131"/>
        <v>1763</v>
      </c>
      <c r="I82" s="191">
        <f>+'[3]3.SZ.TÁBL. SEGÍTŐ SZOLGÁLAT'!$K$82</f>
        <v>881</v>
      </c>
      <c r="J82" s="202">
        <f>+[4]Seg.Szolgálat!$I$70+[4]Seg.Szolgálat!$I$78+[4]Seg.Szolgálat!$I$123</f>
        <v>-61</v>
      </c>
      <c r="K82" s="203">
        <f t="shared" si="132"/>
        <v>820</v>
      </c>
      <c r="L82" s="191">
        <f>+'[3]3.SZ.TÁBL. SEGÍTŐ SZOLGÁLAT'!$N$82</f>
        <v>723</v>
      </c>
      <c r="M82" s="202">
        <f>+[4]Seg.Szolgálat!$I$124</f>
        <v>-23</v>
      </c>
      <c r="N82" s="203">
        <f t="shared" si="133"/>
        <v>700</v>
      </c>
      <c r="O82" s="191">
        <f>+'[3]3.SZ.TÁBL. SEGÍTŐ SZOLGÁLAT'!$Q$82</f>
        <v>1090</v>
      </c>
      <c r="P82" s="202">
        <f>+[4]Seg.Szolgálat!$I$126</f>
        <v>-16</v>
      </c>
      <c r="Q82" s="203">
        <f t="shared" si="134"/>
        <v>1074</v>
      </c>
      <c r="R82" s="191">
        <f>+'[3]3.SZ.TÁBL. SEGÍTŐ SZOLGÁLAT'!$T$82</f>
        <v>406</v>
      </c>
      <c r="S82" s="202">
        <f>+[4]Seg.Szolgálat!$I$87+[4]Seg.Szolgálat!$I$127+[4]Seg.Szolgálat!$I$154</f>
        <v>79</v>
      </c>
      <c r="T82" s="203">
        <f t="shared" si="140"/>
        <v>485</v>
      </c>
      <c r="U82" s="191">
        <f>+'[3]3.SZ.TÁBL. SEGÍTŐ SZOLGÁLAT'!$W$82</f>
        <v>212</v>
      </c>
      <c r="V82" s="202">
        <f>+[4]Seg.Szolgálat!$I$20+[4]Seg.Szolgálat!$I$71+[4]Seg.Szolgálat!$I$138</f>
        <v>70</v>
      </c>
      <c r="W82" s="203">
        <f t="shared" si="135"/>
        <v>282</v>
      </c>
      <c r="X82" s="191">
        <f>+'[5]3.SZ.TÁBL. SEGÍTŐ SZOLGÁLAT'!$Z$82</f>
        <v>0</v>
      </c>
      <c r="Y82" s="202"/>
      <c r="Z82" s="187">
        <f t="shared" si="139"/>
        <v>0</v>
      </c>
      <c r="AA82" s="710">
        <f>+'[3]3.SZ.TÁBL. SEGÍTŐ SZOLGÁLAT'!$AC$82</f>
        <v>107</v>
      </c>
      <c r="AB82" s="697">
        <f>+[4]Seg.Szolgálat!$I$67+[4]Seg.Szolgálat!$I$89+[4]Seg.Szolgálat!$I$122</f>
        <v>331</v>
      </c>
      <c r="AC82" s="697">
        <f t="shared" ref="AC82" si="142">SUM(AA82:AB82)</f>
        <v>438</v>
      </c>
      <c r="AD82" s="204">
        <f>+C82+F82+I82+L82+O82+R82+U82+X82+AA82</f>
        <v>5235</v>
      </c>
      <c r="AE82" s="202">
        <f>+D82+G82+J82+M82+P82+S82+V82+Y82+AB82</f>
        <v>327</v>
      </c>
      <c r="AF82" s="183">
        <f>+E82+H82+K82+N82+Q82+T82+W82+Z82+AC82</f>
        <v>5562</v>
      </c>
    </row>
    <row r="83" spans="1:32" s="262" customFormat="1" ht="13.5" customHeight="1" x14ac:dyDescent="0.2">
      <c r="A83" s="177" t="s">
        <v>125</v>
      </c>
      <c r="B83" s="217" t="s">
        <v>86</v>
      </c>
      <c r="C83" s="260">
        <f t="shared" ref="C83:AD83" si="143">+SUM(C74:C78,C81:C82)</f>
        <v>0</v>
      </c>
      <c r="D83" s="248">
        <f t="shared" si="143"/>
        <v>0</v>
      </c>
      <c r="E83" s="261">
        <f t="shared" si="143"/>
        <v>0</v>
      </c>
      <c r="F83" s="260">
        <f t="shared" ref="F83" si="144">+SUM(F74:F78,F81:F82)</f>
        <v>2891</v>
      </c>
      <c r="G83" s="248">
        <f t="shared" si="143"/>
        <v>-288</v>
      </c>
      <c r="H83" s="261">
        <f t="shared" si="143"/>
        <v>2603</v>
      </c>
      <c r="I83" s="260">
        <f t="shared" si="143"/>
        <v>1775</v>
      </c>
      <c r="J83" s="248">
        <f t="shared" si="143"/>
        <v>-498</v>
      </c>
      <c r="K83" s="261">
        <f t="shared" si="143"/>
        <v>1277</v>
      </c>
      <c r="L83" s="260">
        <f t="shared" ref="L83" si="145">+SUM(L74:L78,L81:L82)</f>
        <v>1144</v>
      </c>
      <c r="M83" s="248">
        <f t="shared" si="143"/>
        <v>-51</v>
      </c>
      <c r="N83" s="261">
        <f t="shared" si="143"/>
        <v>1093</v>
      </c>
      <c r="O83" s="260">
        <f t="shared" si="143"/>
        <v>2482</v>
      </c>
      <c r="P83" s="248">
        <f t="shared" si="143"/>
        <v>-16</v>
      </c>
      <c r="Q83" s="261">
        <f t="shared" si="143"/>
        <v>2466</v>
      </c>
      <c r="R83" s="260">
        <f t="shared" ref="R83" si="146">+SUM(R74:R78,R81:R82)</f>
        <v>1406</v>
      </c>
      <c r="S83" s="248">
        <f t="shared" si="143"/>
        <v>71</v>
      </c>
      <c r="T83" s="261">
        <f t="shared" si="143"/>
        <v>1477</v>
      </c>
      <c r="U83" s="260">
        <f t="shared" si="143"/>
        <v>486</v>
      </c>
      <c r="V83" s="248">
        <f t="shared" si="143"/>
        <v>35</v>
      </c>
      <c r="W83" s="261">
        <f t="shared" si="143"/>
        <v>521</v>
      </c>
      <c r="X83" s="260">
        <f t="shared" ref="X83" si="147">+SUM(X74:X78,X81:X82)</f>
        <v>2293</v>
      </c>
      <c r="Y83" s="248">
        <f t="shared" ref="Y83:AC83" si="148">+SUM(Y74:Y78,Y81:Y82)</f>
        <v>0</v>
      </c>
      <c r="Z83" s="261">
        <f t="shared" si="148"/>
        <v>2293</v>
      </c>
      <c r="AA83" s="260">
        <f t="shared" si="148"/>
        <v>107</v>
      </c>
      <c r="AB83" s="248">
        <f t="shared" si="148"/>
        <v>331</v>
      </c>
      <c r="AC83" s="261">
        <f t="shared" si="148"/>
        <v>438</v>
      </c>
      <c r="AD83" s="250">
        <f t="shared" si="143"/>
        <v>12584</v>
      </c>
      <c r="AE83" s="248">
        <f>+SUM(AE74:AE78,AE81:AE82)</f>
        <v>-416</v>
      </c>
      <c r="AF83" s="249">
        <f>+SUM(AF74:AF78,AF81:AF82)</f>
        <v>12168</v>
      </c>
    </row>
    <row r="84" spans="1:32" ht="13.5" customHeight="1" x14ac:dyDescent="0.2">
      <c r="A84" s="174" t="s">
        <v>188</v>
      </c>
      <c r="B84" s="215" t="s">
        <v>189</v>
      </c>
      <c r="C84" s="191"/>
      <c r="D84" s="190"/>
      <c r="E84" s="187"/>
      <c r="F84" s="191">
        <f>+'[3]3.SZ.TÁBL. SEGÍTŐ SZOLGÁLAT'!$H$84</f>
        <v>350</v>
      </c>
      <c r="G84" s="190"/>
      <c r="H84" s="192">
        <f t="shared" ref="H84" si="149">SUM(F84:G84)</f>
        <v>350</v>
      </c>
      <c r="I84" s="191">
        <f>+'[3]3.SZ.TÁBL. SEGÍTŐ SZOLGÁLAT'!$K$84</f>
        <v>102</v>
      </c>
      <c r="J84" s="190">
        <f>+[4]Seg.Szolgálat!$K$77</f>
        <v>13</v>
      </c>
      <c r="K84" s="192">
        <f t="shared" ref="K84" si="150">SUM(I84:J84)</f>
        <v>115</v>
      </c>
      <c r="L84" s="191">
        <f>+'[3]3.SZ.TÁBL. SEGÍTŐ SZOLGÁLAT'!$N$84</f>
        <v>410</v>
      </c>
      <c r="M84" s="190"/>
      <c r="N84" s="192">
        <f t="shared" ref="N84" si="151">SUM(L84:M84)</f>
        <v>410</v>
      </c>
      <c r="O84" s="191">
        <f>+'[3]3.SZ.TÁBL. SEGÍTŐ SZOLGÁLAT'!$Q$84</f>
        <v>80</v>
      </c>
      <c r="P84" s="190"/>
      <c r="Q84" s="192">
        <f t="shared" ref="Q84" si="152">SUM(O84:P84)</f>
        <v>80</v>
      </c>
      <c r="R84" s="191"/>
      <c r="S84" s="190"/>
      <c r="T84" s="192"/>
      <c r="U84" s="191">
        <f>+'[3]3.SZ.TÁBL. SEGÍTŐ SZOLGÁLAT'!$W$84</f>
        <v>7</v>
      </c>
      <c r="V84" s="190"/>
      <c r="W84" s="192">
        <f t="shared" si="135"/>
        <v>7</v>
      </c>
      <c r="X84" s="191"/>
      <c r="Y84" s="190"/>
      <c r="Z84" s="192"/>
      <c r="AA84" s="708"/>
      <c r="AB84" s="695"/>
      <c r="AC84" s="695"/>
      <c r="AD84" s="193">
        <f t="shared" ref="AD84" si="153">+C84+F84+I84+L84+O84+R84+U84+X84</f>
        <v>949</v>
      </c>
      <c r="AE84" s="190">
        <f>+D84+G84+J84+M84+P84+S84+V84+Y84+AB84</f>
        <v>13</v>
      </c>
      <c r="AF84" s="229">
        <f>+E84+H84+K84+N84+Q84+T84+W84+Z84</f>
        <v>962</v>
      </c>
    </row>
    <row r="85" spans="1:32" ht="13.5" customHeight="1" x14ac:dyDescent="0.2">
      <c r="A85" s="176" t="s">
        <v>190</v>
      </c>
      <c r="B85" s="216" t="s">
        <v>191</v>
      </c>
      <c r="C85" s="191"/>
      <c r="D85" s="202"/>
      <c r="E85" s="187"/>
      <c r="F85" s="191"/>
      <c r="G85" s="202"/>
      <c r="H85" s="203"/>
      <c r="I85" s="191"/>
      <c r="J85" s="202"/>
      <c r="K85" s="203"/>
      <c r="L85" s="191"/>
      <c r="M85" s="202"/>
      <c r="N85" s="203"/>
      <c r="O85" s="191"/>
      <c r="P85" s="202"/>
      <c r="Q85" s="203"/>
      <c r="R85" s="191"/>
      <c r="S85" s="202"/>
      <c r="T85" s="203"/>
      <c r="U85" s="191"/>
      <c r="V85" s="202"/>
      <c r="W85" s="203"/>
      <c r="X85" s="191"/>
      <c r="Y85" s="202"/>
      <c r="Z85" s="203"/>
      <c r="AA85" s="710"/>
      <c r="AB85" s="697"/>
      <c r="AC85" s="697"/>
      <c r="AD85" s="204"/>
      <c r="AE85" s="202"/>
      <c r="AF85" s="205"/>
    </row>
    <row r="86" spans="1:32" s="262" customFormat="1" ht="13.5" customHeight="1" x14ac:dyDescent="0.2">
      <c r="A86" s="177" t="s">
        <v>126</v>
      </c>
      <c r="B86" s="217" t="s">
        <v>87</v>
      </c>
      <c r="C86" s="260">
        <f t="shared" ref="C86:AF86" si="154">+SUM(C84:C85)</f>
        <v>0</v>
      </c>
      <c r="D86" s="248">
        <f t="shared" si="154"/>
        <v>0</v>
      </c>
      <c r="E86" s="261">
        <f t="shared" si="154"/>
        <v>0</v>
      </c>
      <c r="F86" s="260">
        <f t="shared" ref="F86" si="155">+SUM(F84:F85)</f>
        <v>350</v>
      </c>
      <c r="G86" s="248">
        <f t="shared" si="154"/>
        <v>0</v>
      </c>
      <c r="H86" s="261">
        <f t="shared" si="154"/>
        <v>350</v>
      </c>
      <c r="I86" s="260">
        <f t="shared" si="154"/>
        <v>102</v>
      </c>
      <c r="J86" s="248">
        <f t="shared" si="154"/>
        <v>13</v>
      </c>
      <c r="K86" s="261">
        <f t="shared" si="154"/>
        <v>115</v>
      </c>
      <c r="L86" s="260">
        <f t="shared" ref="L86" si="156">+SUM(L84:L85)</f>
        <v>410</v>
      </c>
      <c r="M86" s="248">
        <f t="shared" si="154"/>
        <v>0</v>
      </c>
      <c r="N86" s="261">
        <f t="shared" si="154"/>
        <v>410</v>
      </c>
      <c r="O86" s="260">
        <f t="shared" si="154"/>
        <v>80</v>
      </c>
      <c r="P86" s="248">
        <f t="shared" si="154"/>
        <v>0</v>
      </c>
      <c r="Q86" s="261">
        <f t="shared" si="154"/>
        <v>80</v>
      </c>
      <c r="R86" s="260">
        <f t="shared" ref="R86" si="157">+SUM(R84:R85)</f>
        <v>0</v>
      </c>
      <c r="S86" s="248">
        <f t="shared" si="154"/>
        <v>0</v>
      </c>
      <c r="T86" s="261">
        <f t="shared" si="154"/>
        <v>0</v>
      </c>
      <c r="U86" s="260">
        <f t="shared" si="154"/>
        <v>7</v>
      </c>
      <c r="V86" s="248">
        <f t="shared" si="154"/>
        <v>0</v>
      </c>
      <c r="W86" s="261">
        <f t="shared" si="154"/>
        <v>7</v>
      </c>
      <c r="X86" s="260">
        <f t="shared" ref="X86" si="158">+SUM(X84:X85)</f>
        <v>0</v>
      </c>
      <c r="Y86" s="248">
        <f t="shared" ref="Y86:AC86" si="159">+SUM(Y84:Y85)</f>
        <v>0</v>
      </c>
      <c r="Z86" s="261">
        <f t="shared" si="159"/>
        <v>0</v>
      </c>
      <c r="AA86" s="260">
        <f t="shared" si="159"/>
        <v>0</v>
      </c>
      <c r="AB86" s="248">
        <f t="shared" si="159"/>
        <v>0</v>
      </c>
      <c r="AC86" s="249">
        <f t="shared" si="159"/>
        <v>0</v>
      </c>
      <c r="AD86" s="246">
        <f t="shared" si="154"/>
        <v>949</v>
      </c>
      <c r="AE86" s="248">
        <f t="shared" si="154"/>
        <v>13</v>
      </c>
      <c r="AF86" s="249">
        <f t="shared" si="154"/>
        <v>962</v>
      </c>
    </row>
    <row r="87" spans="1:32" ht="13.5" customHeight="1" x14ac:dyDescent="0.2">
      <c r="A87" s="174" t="s">
        <v>192</v>
      </c>
      <c r="B87" s="215" t="s">
        <v>193</v>
      </c>
      <c r="C87" s="191"/>
      <c r="D87" s="190"/>
      <c r="E87" s="187"/>
      <c r="F87" s="191">
        <f>+'[3]3.SZ.TÁBL. SEGÍTŐ SZOLGÁLAT'!$H$87</f>
        <v>1047.1300000000001</v>
      </c>
      <c r="G87" s="190"/>
      <c r="H87" s="192">
        <f t="shared" ref="H87:H91" si="160">SUM(F87:G87)</f>
        <v>1047.1300000000001</v>
      </c>
      <c r="I87" s="191">
        <f>+'[3]3.SZ.TÁBL. SEGÍTŐ SZOLGÁLAT'!$K$87</f>
        <v>712.8900000000001</v>
      </c>
      <c r="J87" s="190">
        <f>+[4]Seg.Szolgálat!$J$149+[4]Seg.Szolgálat!$J$66</f>
        <v>-298</v>
      </c>
      <c r="K87" s="192">
        <f t="shared" ref="K87:K91" si="161">SUM(I87:J87)</f>
        <v>414.8900000000001</v>
      </c>
      <c r="L87" s="191">
        <f>+'[3]3.SZ.TÁBL. SEGÍTŐ SZOLGÁLAT'!$N$87</f>
        <v>638.62</v>
      </c>
      <c r="M87" s="190">
        <f>+[4]Seg.Szolgálat!$J$135</f>
        <v>-287</v>
      </c>
      <c r="N87" s="192">
        <f t="shared" ref="N87" si="162">SUM(L87:M87)</f>
        <v>351.62</v>
      </c>
      <c r="O87" s="191">
        <f>+'[3]3.SZ.TÁBL. SEGÍTŐ SZOLGÁLAT'!$Q$87</f>
        <v>1091.51</v>
      </c>
      <c r="P87" s="190"/>
      <c r="Q87" s="192">
        <f t="shared" ref="Q87:Q91" si="163">SUM(O87:P87)</f>
        <v>1091.51</v>
      </c>
      <c r="R87" s="191">
        <f>+'[3]3.SZ.TÁBL. SEGÍTŐ SZOLGÁLAT'!$T$87</f>
        <v>673.65000000000009</v>
      </c>
      <c r="S87" s="190">
        <f>+[4]Seg.Szolgálat!$J$88</f>
        <v>-65</v>
      </c>
      <c r="T87" s="192">
        <f t="shared" ref="T87:T91" si="164">SUM(R87:S87)</f>
        <v>608.65000000000009</v>
      </c>
      <c r="U87" s="191">
        <f>+'[3]3.SZ.TÁBL. SEGÍTŐ SZOLGÁLAT'!$W$87</f>
        <v>273.39000000000004</v>
      </c>
      <c r="V87" s="190">
        <f>+[4]Seg.Szolgálat!$J$72</f>
        <v>-35</v>
      </c>
      <c r="W87" s="192">
        <f t="shared" ref="W87" si="165">SUM(U87:V87)</f>
        <v>238.39000000000004</v>
      </c>
      <c r="X87" s="191">
        <f>+'[3]3.SZ.TÁBL. SEGÍTŐ SZOLGÁLAT'!$Z$87</f>
        <v>620</v>
      </c>
      <c r="Y87" s="190"/>
      <c r="Z87" s="192">
        <f t="shared" ref="Z87" si="166">SUM(X87:Y87)</f>
        <v>620</v>
      </c>
      <c r="AA87" s="708">
        <f>+'[3]3.SZ.TÁBL. SEGÍTŐ SZOLGÁLAT'!$AC$87</f>
        <v>141</v>
      </c>
      <c r="AB87" s="695">
        <f>+[4]Seg.Szolgálat!$J$64</f>
        <v>27</v>
      </c>
      <c r="AC87" s="695">
        <f t="shared" ref="AC87" si="167">SUM(AA87:AB87)</f>
        <v>168</v>
      </c>
      <c r="AD87" s="193">
        <f>+C87+F87+I87+L87+O87+R87+U87+X87+1+AA87</f>
        <v>5199.1900000000014</v>
      </c>
      <c r="AE87" s="190">
        <f>+D87+G87+J87+M87+P87+S87+V87+Y87+AB87</f>
        <v>-658</v>
      </c>
      <c r="AF87" s="194">
        <f>+E87+H87+K87+N87+Q87+T87+W87+Z87+1+AC87</f>
        <v>4541.1900000000005</v>
      </c>
    </row>
    <row r="88" spans="1:32" ht="13.5" customHeight="1" x14ac:dyDescent="0.2">
      <c r="A88" s="175" t="s">
        <v>194</v>
      </c>
      <c r="B88" s="184" t="s">
        <v>195</v>
      </c>
      <c r="C88" s="191"/>
      <c r="D88" s="182"/>
      <c r="E88" s="187"/>
      <c r="F88" s="191"/>
      <c r="G88" s="182"/>
      <c r="H88" s="187"/>
      <c r="I88" s="191"/>
      <c r="J88" s="182"/>
      <c r="K88" s="187"/>
      <c r="L88" s="191"/>
      <c r="M88" s="182"/>
      <c r="N88" s="187"/>
      <c r="O88" s="191"/>
      <c r="P88" s="182"/>
      <c r="Q88" s="187"/>
      <c r="R88" s="191"/>
      <c r="S88" s="182"/>
      <c r="T88" s="187"/>
      <c r="U88" s="191"/>
      <c r="V88" s="182"/>
      <c r="W88" s="187"/>
      <c r="X88" s="191"/>
      <c r="Y88" s="182"/>
      <c r="Z88" s="187"/>
      <c r="AA88" s="709"/>
      <c r="AB88" s="696"/>
      <c r="AC88" s="696"/>
      <c r="AD88" s="188"/>
      <c r="AE88" s="182"/>
      <c r="AF88" s="183">
        <f t="shared" ref="AF88:AF90" si="168">+E88+H88+K88+N88+Q88+T88+W88+Z88</f>
        <v>0</v>
      </c>
    </row>
    <row r="89" spans="1:32" ht="13.5" customHeight="1" x14ac:dyDescent="0.2">
      <c r="A89" s="175" t="s">
        <v>196</v>
      </c>
      <c r="B89" s="184" t="s">
        <v>197</v>
      </c>
      <c r="C89" s="191"/>
      <c r="D89" s="182"/>
      <c r="E89" s="187"/>
      <c r="F89" s="191"/>
      <c r="G89" s="182"/>
      <c r="H89" s="187"/>
      <c r="I89" s="191"/>
      <c r="J89" s="182"/>
      <c r="K89" s="187"/>
      <c r="L89" s="191"/>
      <c r="M89" s="182"/>
      <c r="N89" s="187"/>
      <c r="O89" s="191"/>
      <c r="P89" s="182"/>
      <c r="Q89" s="187"/>
      <c r="R89" s="191"/>
      <c r="S89" s="182"/>
      <c r="T89" s="187"/>
      <c r="U89" s="191"/>
      <c r="V89" s="182"/>
      <c r="W89" s="187"/>
      <c r="X89" s="191"/>
      <c r="Y89" s="182"/>
      <c r="Z89" s="187"/>
      <c r="AA89" s="709"/>
      <c r="AB89" s="696"/>
      <c r="AC89" s="696"/>
      <c r="AD89" s="188"/>
      <c r="AE89" s="182"/>
      <c r="AF89" s="183">
        <f t="shared" si="168"/>
        <v>0</v>
      </c>
    </row>
    <row r="90" spans="1:32" ht="13.5" customHeight="1" x14ac:dyDescent="0.2">
      <c r="A90" s="175" t="s">
        <v>198</v>
      </c>
      <c r="B90" s="184" t="s">
        <v>199</v>
      </c>
      <c r="C90" s="191"/>
      <c r="D90" s="182"/>
      <c r="E90" s="187"/>
      <c r="F90" s="191"/>
      <c r="G90" s="182"/>
      <c r="H90" s="187"/>
      <c r="I90" s="191"/>
      <c r="J90" s="182"/>
      <c r="K90" s="187"/>
      <c r="L90" s="191"/>
      <c r="M90" s="182"/>
      <c r="N90" s="187"/>
      <c r="O90" s="191"/>
      <c r="P90" s="182"/>
      <c r="Q90" s="187"/>
      <c r="R90" s="191"/>
      <c r="S90" s="182"/>
      <c r="T90" s="187"/>
      <c r="U90" s="191"/>
      <c r="V90" s="182"/>
      <c r="W90" s="187"/>
      <c r="X90" s="191"/>
      <c r="Y90" s="182"/>
      <c r="Z90" s="187"/>
      <c r="AA90" s="709"/>
      <c r="AB90" s="696"/>
      <c r="AC90" s="696"/>
      <c r="AD90" s="188"/>
      <c r="AE90" s="182"/>
      <c r="AF90" s="183">
        <f t="shared" si="168"/>
        <v>0</v>
      </c>
    </row>
    <row r="91" spans="1:32" ht="13.5" customHeight="1" x14ac:dyDescent="0.2">
      <c r="A91" s="176" t="s">
        <v>200</v>
      </c>
      <c r="B91" s="216" t="s">
        <v>276</v>
      </c>
      <c r="C91" s="191"/>
      <c r="D91" s="202"/>
      <c r="E91" s="187"/>
      <c r="F91" s="191">
        <f>+'[3]3.SZ.TÁBL. SEGÍTŐ SZOLGÁLAT'!$H$91</f>
        <v>50</v>
      </c>
      <c r="G91" s="202">
        <f>+[4]Seg.Szolgálat!$K$152</f>
        <v>1</v>
      </c>
      <c r="H91" s="203">
        <f t="shared" si="160"/>
        <v>51</v>
      </c>
      <c r="I91" s="191">
        <f>+'[3]3.SZ.TÁBL. SEGÍTŐ SZOLGÁLAT'!$K$91</f>
        <v>50</v>
      </c>
      <c r="J91" s="202"/>
      <c r="K91" s="203">
        <f t="shared" si="161"/>
        <v>50</v>
      </c>
      <c r="L91" s="191"/>
      <c r="M91" s="202"/>
      <c r="N91" s="203"/>
      <c r="O91" s="191">
        <f>+'[3]3.SZ.TÁBL. SEGÍTŐ SZOLGÁLAT'!$Q$91</f>
        <v>75</v>
      </c>
      <c r="P91" s="202"/>
      <c r="Q91" s="203">
        <f t="shared" si="163"/>
        <v>75</v>
      </c>
      <c r="R91" s="191">
        <f>+'[3]3.SZ.TÁBL. SEGÍTŐ SZOLGÁLAT'!$T$91</f>
        <v>70</v>
      </c>
      <c r="S91" s="202">
        <f>+[4]Seg.Szolgálat!$K$128+[4]Seg.Szolgálat!$K$31</f>
        <v>-16</v>
      </c>
      <c r="T91" s="203">
        <f t="shared" si="164"/>
        <v>54</v>
      </c>
      <c r="U91" s="191"/>
      <c r="V91" s="202"/>
      <c r="W91" s="203"/>
      <c r="X91" s="191"/>
      <c r="Y91" s="202"/>
      <c r="Z91" s="203"/>
      <c r="AA91" s="710"/>
      <c r="AB91" s="697"/>
      <c r="AC91" s="697"/>
      <c r="AD91" s="204">
        <f>+C91+F91+I91+L91+O91+R91+U91+X91</f>
        <v>245</v>
      </c>
      <c r="AE91" s="202">
        <f>+D91+G91+J91+M91+P91+S91+V91+Y91+AB91</f>
        <v>-15</v>
      </c>
      <c r="AF91" s="205">
        <f>+E91+H91+K91+N91+Q91+T91+W91+Z91</f>
        <v>230</v>
      </c>
    </row>
    <row r="92" spans="1:32" s="262" customFormat="1" ht="13.5" customHeight="1" x14ac:dyDescent="0.2">
      <c r="A92" s="177" t="s">
        <v>127</v>
      </c>
      <c r="B92" s="217" t="s">
        <v>88</v>
      </c>
      <c r="C92" s="260">
        <f t="shared" ref="C92:AF92" si="169">SUM(C87:C91)</f>
        <v>0</v>
      </c>
      <c r="D92" s="248">
        <f t="shared" si="169"/>
        <v>0</v>
      </c>
      <c r="E92" s="261">
        <f t="shared" si="169"/>
        <v>0</v>
      </c>
      <c r="F92" s="260">
        <f t="shared" ref="F92" si="170">SUM(F87:F91)</f>
        <v>1097.1300000000001</v>
      </c>
      <c r="G92" s="248">
        <f t="shared" si="169"/>
        <v>1</v>
      </c>
      <c r="H92" s="261">
        <f t="shared" si="169"/>
        <v>1098.1300000000001</v>
      </c>
      <c r="I92" s="260">
        <f t="shared" si="169"/>
        <v>762.8900000000001</v>
      </c>
      <c r="J92" s="248">
        <f t="shared" si="169"/>
        <v>-298</v>
      </c>
      <c r="K92" s="261">
        <f t="shared" si="169"/>
        <v>464.8900000000001</v>
      </c>
      <c r="L92" s="260">
        <f t="shared" ref="L92" si="171">SUM(L87:L91)</f>
        <v>638.62</v>
      </c>
      <c r="M92" s="248">
        <f t="shared" si="169"/>
        <v>-287</v>
      </c>
      <c r="N92" s="261">
        <f t="shared" si="169"/>
        <v>351.62</v>
      </c>
      <c r="O92" s="260">
        <f t="shared" si="169"/>
        <v>1166.51</v>
      </c>
      <c r="P92" s="248">
        <f t="shared" si="169"/>
        <v>0</v>
      </c>
      <c r="Q92" s="261">
        <f t="shared" si="169"/>
        <v>1166.51</v>
      </c>
      <c r="R92" s="260">
        <f t="shared" ref="R92" si="172">SUM(R87:R91)</f>
        <v>743.65000000000009</v>
      </c>
      <c r="S92" s="248">
        <f t="shared" si="169"/>
        <v>-81</v>
      </c>
      <c r="T92" s="261">
        <f t="shared" si="169"/>
        <v>662.65000000000009</v>
      </c>
      <c r="U92" s="260">
        <f t="shared" si="169"/>
        <v>273.39000000000004</v>
      </c>
      <c r="V92" s="248">
        <f t="shared" si="169"/>
        <v>-35</v>
      </c>
      <c r="W92" s="261">
        <f t="shared" si="169"/>
        <v>238.39000000000004</v>
      </c>
      <c r="X92" s="260">
        <f t="shared" ref="X92" si="173">SUM(X87:X91)</f>
        <v>620</v>
      </c>
      <c r="Y92" s="248">
        <f t="shared" ref="Y92:AC92" si="174">SUM(Y87:Y91)</f>
        <v>0</v>
      </c>
      <c r="Z92" s="261">
        <f t="shared" si="174"/>
        <v>620</v>
      </c>
      <c r="AA92" s="260">
        <f t="shared" si="174"/>
        <v>141</v>
      </c>
      <c r="AB92" s="248">
        <f t="shared" si="174"/>
        <v>27</v>
      </c>
      <c r="AC92" s="730">
        <f t="shared" si="174"/>
        <v>168</v>
      </c>
      <c r="AD92" s="246">
        <f t="shared" si="169"/>
        <v>5444.1900000000014</v>
      </c>
      <c r="AE92" s="248">
        <f>SUM(AE87:AE91)</f>
        <v>-673</v>
      </c>
      <c r="AF92" s="249">
        <f t="shared" si="169"/>
        <v>4771.1900000000005</v>
      </c>
    </row>
    <row r="93" spans="1:32" s="262" customFormat="1" ht="13.5" customHeight="1" x14ac:dyDescent="0.2">
      <c r="A93" s="177" t="s">
        <v>128</v>
      </c>
      <c r="B93" s="217" t="s">
        <v>89</v>
      </c>
      <c r="C93" s="260">
        <f t="shared" ref="C93:AF93" si="175">+C70+C73+C83+C86+C92</f>
        <v>0</v>
      </c>
      <c r="D93" s="248">
        <f t="shared" si="175"/>
        <v>0</v>
      </c>
      <c r="E93" s="261">
        <f t="shared" si="175"/>
        <v>0</v>
      </c>
      <c r="F93" s="260">
        <f t="shared" ref="F93" si="176">+F70+F73+F83+F86+F92</f>
        <v>5326.13</v>
      </c>
      <c r="G93" s="248">
        <f t="shared" si="175"/>
        <v>-287</v>
      </c>
      <c r="H93" s="261">
        <f t="shared" si="175"/>
        <v>5039.13</v>
      </c>
      <c r="I93" s="260">
        <f t="shared" si="175"/>
        <v>3499.8900000000003</v>
      </c>
      <c r="J93" s="248">
        <f>+J70+J73+J83+J86+J92</f>
        <v>-764</v>
      </c>
      <c r="K93" s="261">
        <f>+K70+K73+K83+K86+K92</f>
        <v>2735.8900000000003</v>
      </c>
      <c r="L93" s="260">
        <f t="shared" ref="L93" si="177">+L70+L73+L83+L86+L92</f>
        <v>3408.62</v>
      </c>
      <c r="M93" s="248">
        <f t="shared" si="175"/>
        <v>-310</v>
      </c>
      <c r="N93" s="261">
        <f t="shared" si="175"/>
        <v>3098.62</v>
      </c>
      <c r="O93" s="260">
        <f t="shared" si="175"/>
        <v>5292.51</v>
      </c>
      <c r="P93" s="248">
        <f t="shared" si="175"/>
        <v>-16</v>
      </c>
      <c r="Q93" s="261">
        <f t="shared" si="175"/>
        <v>5276.51</v>
      </c>
      <c r="R93" s="260">
        <f t="shared" ref="R93" si="178">+R70+R73+R83+R86+R92</f>
        <v>3238.65</v>
      </c>
      <c r="S93" s="248">
        <f t="shared" si="175"/>
        <v>-10</v>
      </c>
      <c r="T93" s="261">
        <f t="shared" si="175"/>
        <v>3228.65</v>
      </c>
      <c r="U93" s="260">
        <f t="shared" si="175"/>
        <v>1320.39</v>
      </c>
      <c r="V93" s="248">
        <f t="shared" si="175"/>
        <v>0</v>
      </c>
      <c r="W93" s="261">
        <f t="shared" si="175"/>
        <v>1320.39</v>
      </c>
      <c r="X93" s="260">
        <f t="shared" ref="X93" si="179">+X70+X73+X83+X86+X92</f>
        <v>2913</v>
      </c>
      <c r="Y93" s="248">
        <f t="shared" ref="Y93:AA93" si="180">+Y70+Y73+Y83+Y86+Y92</f>
        <v>0</v>
      </c>
      <c r="Z93" s="261">
        <f t="shared" si="180"/>
        <v>2913</v>
      </c>
      <c r="AA93" s="260">
        <f t="shared" si="180"/>
        <v>673</v>
      </c>
      <c r="AB93" s="248">
        <f>+AB70+AB73+AB83+AB86+AB92</f>
        <v>458</v>
      </c>
      <c r="AC93" s="730">
        <f>+AC70+AC73+AC83+AC86+AC92</f>
        <v>1131</v>
      </c>
      <c r="AD93" s="246">
        <f>+AD70+AD73+AD83+AD86+AD92</f>
        <v>25673.190000000002</v>
      </c>
      <c r="AE93" s="248">
        <f t="shared" si="175"/>
        <v>-929</v>
      </c>
      <c r="AF93" s="249">
        <f t="shared" si="175"/>
        <v>24744.190000000002</v>
      </c>
    </row>
    <row r="94" spans="1:32" ht="13.5" customHeight="1" x14ac:dyDescent="0.2">
      <c r="A94" s="174" t="s">
        <v>237</v>
      </c>
      <c r="B94" s="504" t="s">
        <v>238</v>
      </c>
      <c r="C94" s="191"/>
      <c r="D94" s="190"/>
      <c r="E94" s="192"/>
      <c r="F94" s="191"/>
      <c r="G94" s="190"/>
      <c r="H94" s="192"/>
      <c r="I94" s="191"/>
      <c r="J94" s="190"/>
      <c r="K94" s="192"/>
      <c r="L94" s="191"/>
      <c r="M94" s="190"/>
      <c r="N94" s="192"/>
      <c r="O94" s="191"/>
      <c r="P94" s="190"/>
      <c r="Q94" s="192"/>
      <c r="R94" s="191"/>
      <c r="S94" s="190"/>
      <c r="T94" s="192"/>
      <c r="U94" s="191"/>
      <c r="V94" s="190"/>
      <c r="W94" s="192"/>
      <c r="X94" s="191"/>
      <c r="Y94" s="190"/>
      <c r="Z94" s="192"/>
      <c r="AA94" s="191"/>
      <c r="AB94" s="190"/>
      <c r="AC94" s="695"/>
      <c r="AD94" s="193"/>
      <c r="AE94" s="190"/>
      <c r="AF94" s="194">
        <f t="shared" ref="AF94:AF96" si="181">+E94+H94+K94+N94+Q94+T94+W94+Z94</f>
        <v>0</v>
      </c>
    </row>
    <row r="95" spans="1:32" ht="13.5" customHeight="1" x14ac:dyDescent="0.2">
      <c r="A95" s="180" t="s">
        <v>237</v>
      </c>
      <c r="B95" s="219" t="s">
        <v>61</v>
      </c>
      <c r="C95" s="191"/>
      <c r="D95" s="202"/>
      <c r="E95" s="187"/>
      <c r="F95" s="191"/>
      <c r="G95" s="202"/>
      <c r="H95" s="203"/>
      <c r="I95" s="191"/>
      <c r="J95" s="202"/>
      <c r="K95" s="203"/>
      <c r="L95" s="191"/>
      <c r="M95" s="202"/>
      <c r="N95" s="203"/>
      <c r="O95" s="191"/>
      <c r="P95" s="202"/>
      <c r="Q95" s="203"/>
      <c r="R95" s="191"/>
      <c r="S95" s="202"/>
      <c r="T95" s="203"/>
      <c r="U95" s="191"/>
      <c r="V95" s="202"/>
      <c r="W95" s="203"/>
      <c r="X95" s="191"/>
      <c r="Y95" s="202"/>
      <c r="Z95" s="203"/>
      <c r="AA95" s="752"/>
      <c r="AB95" s="202"/>
      <c r="AC95" s="697"/>
      <c r="AD95" s="204"/>
      <c r="AE95" s="202"/>
      <c r="AF95" s="205">
        <f t="shared" si="181"/>
        <v>0</v>
      </c>
    </row>
    <row r="96" spans="1:32" ht="13.5" customHeight="1" x14ac:dyDescent="0.2">
      <c r="A96" s="258" t="s">
        <v>280</v>
      </c>
      <c r="B96" s="259" t="s">
        <v>240</v>
      </c>
      <c r="C96" s="191"/>
      <c r="D96" s="223"/>
      <c r="E96" s="187"/>
      <c r="F96" s="191"/>
      <c r="G96" s="223"/>
      <c r="H96" s="225"/>
      <c r="I96" s="191"/>
      <c r="J96" s="223"/>
      <c r="K96" s="225"/>
      <c r="L96" s="191"/>
      <c r="M96" s="223"/>
      <c r="N96" s="225"/>
      <c r="O96" s="191"/>
      <c r="P96" s="223"/>
      <c r="Q96" s="225"/>
      <c r="R96" s="191"/>
      <c r="S96" s="223"/>
      <c r="T96" s="225"/>
      <c r="U96" s="191"/>
      <c r="V96" s="223"/>
      <c r="W96" s="225"/>
      <c r="X96" s="191"/>
      <c r="Y96" s="223"/>
      <c r="Z96" s="225"/>
      <c r="AA96" s="692"/>
      <c r="AB96" s="223"/>
      <c r="AC96" s="700"/>
      <c r="AD96" s="222"/>
      <c r="AE96" s="223"/>
      <c r="AF96" s="224">
        <f t="shared" si="181"/>
        <v>0</v>
      </c>
    </row>
    <row r="97" spans="1:32" s="262" customFormat="1" ht="13.5" customHeight="1" x14ac:dyDescent="0.2">
      <c r="A97" s="177" t="s">
        <v>129</v>
      </c>
      <c r="B97" s="217" t="s">
        <v>90</v>
      </c>
      <c r="C97" s="260">
        <f t="shared" ref="C97:AF97" si="182">+C94+C96</f>
        <v>0</v>
      </c>
      <c r="D97" s="248">
        <f t="shared" si="182"/>
        <v>0</v>
      </c>
      <c r="E97" s="261">
        <f t="shared" si="182"/>
        <v>0</v>
      </c>
      <c r="F97" s="260">
        <f t="shared" ref="F97" si="183">+F94+F96</f>
        <v>0</v>
      </c>
      <c r="G97" s="248">
        <f t="shared" si="182"/>
        <v>0</v>
      </c>
      <c r="H97" s="261">
        <f t="shared" si="182"/>
        <v>0</v>
      </c>
      <c r="I97" s="260">
        <f t="shared" si="182"/>
        <v>0</v>
      </c>
      <c r="J97" s="248">
        <f t="shared" si="182"/>
        <v>0</v>
      </c>
      <c r="K97" s="261">
        <f t="shared" si="182"/>
        <v>0</v>
      </c>
      <c r="L97" s="260">
        <f t="shared" ref="L97" si="184">+L94+L96</f>
        <v>0</v>
      </c>
      <c r="M97" s="248">
        <f t="shared" si="182"/>
        <v>0</v>
      </c>
      <c r="N97" s="261">
        <f t="shared" si="182"/>
        <v>0</v>
      </c>
      <c r="O97" s="260">
        <f t="shared" si="182"/>
        <v>0</v>
      </c>
      <c r="P97" s="248">
        <f t="shared" si="182"/>
        <v>0</v>
      </c>
      <c r="Q97" s="261">
        <f t="shared" si="182"/>
        <v>0</v>
      </c>
      <c r="R97" s="260">
        <f t="shared" ref="R97" si="185">+R94+R96</f>
        <v>0</v>
      </c>
      <c r="S97" s="248">
        <f t="shared" si="182"/>
        <v>0</v>
      </c>
      <c r="T97" s="261">
        <f t="shared" si="182"/>
        <v>0</v>
      </c>
      <c r="U97" s="260">
        <f t="shared" si="182"/>
        <v>0</v>
      </c>
      <c r="V97" s="248">
        <f t="shared" si="182"/>
        <v>0</v>
      </c>
      <c r="W97" s="261">
        <f t="shared" si="182"/>
        <v>0</v>
      </c>
      <c r="X97" s="260">
        <f t="shared" ref="X97" si="186">+X94+X96</f>
        <v>0</v>
      </c>
      <c r="Y97" s="248">
        <f t="shared" si="182"/>
        <v>0</v>
      </c>
      <c r="Z97" s="261">
        <f t="shared" si="182"/>
        <v>0</v>
      </c>
      <c r="AA97" s="260">
        <f t="shared" si="182"/>
        <v>0</v>
      </c>
      <c r="AB97" s="248">
        <f t="shared" si="182"/>
        <v>0</v>
      </c>
      <c r="AC97" s="730">
        <f t="shared" si="182"/>
        <v>0</v>
      </c>
      <c r="AD97" s="246">
        <f t="shared" si="182"/>
        <v>0</v>
      </c>
      <c r="AE97" s="248">
        <f t="shared" si="182"/>
        <v>0</v>
      </c>
      <c r="AF97" s="249">
        <f t="shared" si="182"/>
        <v>0</v>
      </c>
    </row>
    <row r="98" spans="1:32" ht="13.5" customHeight="1" x14ac:dyDescent="0.2">
      <c r="A98" s="174" t="s">
        <v>201</v>
      </c>
      <c r="B98" s="215" t="s">
        <v>202</v>
      </c>
      <c r="C98" s="191"/>
      <c r="D98" s="190"/>
      <c r="E98" s="187"/>
      <c r="F98" s="191"/>
      <c r="G98" s="190"/>
      <c r="H98" s="192"/>
      <c r="I98" s="191"/>
      <c r="J98" s="190"/>
      <c r="K98" s="192"/>
      <c r="L98" s="191"/>
      <c r="M98" s="190"/>
      <c r="N98" s="192"/>
      <c r="O98" s="191"/>
      <c r="P98" s="190"/>
      <c r="Q98" s="192"/>
      <c r="R98" s="191"/>
      <c r="S98" s="190"/>
      <c r="T98" s="192"/>
      <c r="U98" s="191"/>
      <c r="V98" s="190"/>
      <c r="W98" s="192"/>
      <c r="X98" s="191"/>
      <c r="Y98" s="190"/>
      <c r="Z98" s="192"/>
      <c r="AA98" s="708"/>
      <c r="AB98" s="695"/>
      <c r="AC98" s="695"/>
      <c r="AD98" s="193"/>
      <c r="AE98" s="190"/>
      <c r="AF98" s="194">
        <f t="shared" ref="AF98:AF103" si="187">+E98+H98+K98+N98+Q98+T98+W98+Z98</f>
        <v>0</v>
      </c>
    </row>
    <row r="99" spans="1:32" ht="13.5" customHeight="1" x14ac:dyDescent="0.2">
      <c r="A99" s="175" t="s">
        <v>203</v>
      </c>
      <c r="B99" s="184" t="s">
        <v>204</v>
      </c>
      <c r="C99" s="191"/>
      <c r="D99" s="182"/>
      <c r="E99" s="187"/>
      <c r="F99" s="191"/>
      <c r="G99" s="182"/>
      <c r="H99" s="187"/>
      <c r="I99" s="191"/>
      <c r="J99" s="182"/>
      <c r="K99" s="187"/>
      <c r="L99" s="191"/>
      <c r="M99" s="182"/>
      <c r="N99" s="187"/>
      <c r="O99" s="191"/>
      <c r="P99" s="182"/>
      <c r="Q99" s="187"/>
      <c r="R99" s="191"/>
      <c r="S99" s="182"/>
      <c r="T99" s="187"/>
      <c r="U99" s="191"/>
      <c r="V99" s="182"/>
      <c r="W99" s="187"/>
      <c r="X99" s="191"/>
      <c r="Y99" s="182"/>
      <c r="Z99" s="187"/>
      <c r="AA99" s="709"/>
      <c r="AB99" s="696"/>
      <c r="AC99" s="696"/>
      <c r="AD99" s="188"/>
      <c r="AE99" s="182"/>
      <c r="AF99" s="183">
        <f t="shared" si="187"/>
        <v>0</v>
      </c>
    </row>
    <row r="100" spans="1:32" ht="13.5" customHeight="1" x14ac:dyDescent="0.2">
      <c r="A100" s="175" t="s">
        <v>205</v>
      </c>
      <c r="B100" s="184" t="s">
        <v>206</v>
      </c>
      <c r="C100" s="191"/>
      <c r="D100" s="182"/>
      <c r="E100" s="187"/>
      <c r="F100" s="191">
        <f>+'[3]3.SZ.TÁBL. SEGÍTŐ SZOLGÁLAT'!$H$100</f>
        <v>154</v>
      </c>
      <c r="G100" s="182">
        <f>+[4]Seg.Szolgálat!$Q$91</f>
        <v>185</v>
      </c>
      <c r="H100" s="187">
        <f t="shared" ref="H100:H104" si="188">SUM(F100:G100)</f>
        <v>339</v>
      </c>
      <c r="I100" s="191"/>
      <c r="J100" s="182"/>
      <c r="K100" s="187"/>
      <c r="L100" s="191"/>
      <c r="M100" s="182"/>
      <c r="N100" s="187"/>
      <c r="O100" s="191"/>
      <c r="P100" s="182"/>
      <c r="Q100" s="187"/>
      <c r="R100" s="191"/>
      <c r="S100" s="182"/>
      <c r="T100" s="187"/>
      <c r="U100" s="191"/>
      <c r="V100" s="182"/>
      <c r="W100" s="187"/>
      <c r="X100" s="191"/>
      <c r="Y100" s="182"/>
      <c r="Z100" s="187"/>
      <c r="AA100" s="709"/>
      <c r="AB100" s="696"/>
      <c r="AC100" s="696"/>
      <c r="AD100" s="188">
        <f t="shared" ref="AD100" si="189">+C100+F100+I100+L100+O100+R100+U100+X100</f>
        <v>154</v>
      </c>
      <c r="AE100" s="182">
        <f>+D100+G100+J100+M100+P100+S100+V100+Y100+AB100</f>
        <v>185</v>
      </c>
      <c r="AF100" s="183">
        <f>+E100+H100+K100+N100+Q100+T100+W100+Z100</f>
        <v>339</v>
      </c>
    </row>
    <row r="101" spans="1:32" ht="13.5" customHeight="1" x14ac:dyDescent="0.2">
      <c r="A101" s="175" t="s">
        <v>207</v>
      </c>
      <c r="B101" s="184" t="s">
        <v>208</v>
      </c>
      <c r="C101" s="191"/>
      <c r="D101" s="182"/>
      <c r="E101" s="187"/>
      <c r="F101" s="191"/>
      <c r="G101" s="182"/>
      <c r="H101" s="187"/>
      <c r="I101" s="191">
        <f>+'[3]3.SZ.TÁBL. SEGÍTŐ SZOLGÁLAT'!$K$101</f>
        <v>240</v>
      </c>
      <c r="J101" s="182">
        <f>+[4]Seg.Szolgálat!$Q$145</f>
        <v>-109</v>
      </c>
      <c r="K101" s="187">
        <f t="shared" ref="K101:K104" si="190">SUM(I101:J101)</f>
        <v>131</v>
      </c>
      <c r="L101" s="191"/>
      <c r="M101" s="182"/>
      <c r="N101" s="187"/>
      <c r="O101" s="191"/>
      <c r="P101" s="182"/>
      <c r="Q101" s="187"/>
      <c r="R101" s="191"/>
      <c r="S101" s="182"/>
      <c r="T101" s="187"/>
      <c r="U101" s="191">
        <f>+'[3]3.SZ.TÁBL. SEGÍTŐ SZOLGÁLAT'!$W$101</f>
        <v>82</v>
      </c>
      <c r="V101" s="182"/>
      <c r="W101" s="187">
        <f t="shared" ref="W101:W104" si="191">SUM(U101:V101)</f>
        <v>82</v>
      </c>
      <c r="X101" s="191"/>
      <c r="Y101" s="182"/>
      <c r="Z101" s="187"/>
      <c r="AA101" s="709">
        <f>+'[3]3.SZ.TÁBL. SEGÍTŐ SZOLGÁLAT'!$AC$101</f>
        <v>46</v>
      </c>
      <c r="AB101" s="696"/>
      <c r="AC101" s="696">
        <f t="shared" ref="AC101" si="192">SUM(AA101:AB101)</f>
        <v>46</v>
      </c>
      <c r="AD101" s="188">
        <f>+C101+F101+I101+L101+O101+R101+U101+X101+AA101</f>
        <v>368</v>
      </c>
      <c r="AE101" s="182">
        <f>+D101+G101+J101+M101+P101+S101+V101+Y101+AB101</f>
        <v>-109</v>
      </c>
      <c r="AF101" s="183">
        <f>+E101+H101+K101+N101+Q101+T101+W101+Z101+AB101+AC101</f>
        <v>259</v>
      </c>
    </row>
    <row r="102" spans="1:32" ht="13.5" customHeight="1" x14ac:dyDescent="0.2">
      <c r="A102" s="175" t="s">
        <v>209</v>
      </c>
      <c r="B102" s="184" t="s">
        <v>210</v>
      </c>
      <c r="C102" s="191"/>
      <c r="D102" s="182"/>
      <c r="E102" s="187"/>
      <c r="F102" s="191"/>
      <c r="G102" s="182"/>
      <c r="H102" s="187"/>
      <c r="I102" s="191"/>
      <c r="J102" s="182"/>
      <c r="K102" s="187"/>
      <c r="L102" s="191"/>
      <c r="M102" s="182"/>
      <c r="N102" s="187"/>
      <c r="O102" s="191"/>
      <c r="P102" s="182"/>
      <c r="Q102" s="187"/>
      <c r="R102" s="191"/>
      <c r="S102" s="182"/>
      <c r="T102" s="187"/>
      <c r="U102" s="191"/>
      <c r="V102" s="182"/>
      <c r="W102" s="187"/>
      <c r="X102" s="191"/>
      <c r="Y102" s="182"/>
      <c r="Z102" s="187"/>
      <c r="AA102" s="709"/>
      <c r="AB102" s="696"/>
      <c r="AC102" s="696"/>
      <c r="AD102" s="188"/>
      <c r="AE102" s="182"/>
      <c r="AF102" s="183">
        <f t="shared" si="187"/>
        <v>0</v>
      </c>
    </row>
    <row r="103" spans="1:32" ht="13.5" customHeight="1" x14ac:dyDescent="0.2">
      <c r="A103" s="175" t="s">
        <v>211</v>
      </c>
      <c r="B103" s="184" t="s">
        <v>212</v>
      </c>
      <c r="C103" s="191"/>
      <c r="D103" s="182"/>
      <c r="E103" s="187"/>
      <c r="F103" s="191"/>
      <c r="G103" s="182"/>
      <c r="H103" s="187"/>
      <c r="I103" s="191"/>
      <c r="J103" s="182"/>
      <c r="K103" s="187"/>
      <c r="L103" s="191"/>
      <c r="M103" s="182"/>
      <c r="N103" s="187"/>
      <c r="O103" s="191"/>
      <c r="P103" s="182"/>
      <c r="Q103" s="187"/>
      <c r="R103" s="191"/>
      <c r="S103" s="182"/>
      <c r="T103" s="187"/>
      <c r="U103" s="191"/>
      <c r="V103" s="182"/>
      <c r="W103" s="187"/>
      <c r="X103" s="191"/>
      <c r="Y103" s="182"/>
      <c r="Z103" s="187"/>
      <c r="AA103" s="709"/>
      <c r="AB103" s="696"/>
      <c r="AC103" s="696"/>
      <c r="AD103" s="188"/>
      <c r="AE103" s="182"/>
      <c r="AF103" s="183">
        <f t="shared" si="187"/>
        <v>0</v>
      </c>
    </row>
    <row r="104" spans="1:32" ht="13.5" customHeight="1" x14ac:dyDescent="0.2">
      <c r="A104" s="176" t="s">
        <v>213</v>
      </c>
      <c r="B104" s="216" t="s">
        <v>214</v>
      </c>
      <c r="C104" s="191"/>
      <c r="D104" s="202"/>
      <c r="E104" s="187"/>
      <c r="F104" s="191">
        <f>+'[3]3.SZ.TÁBL. SEGÍTŐ SZOLGÁLAT'!$H$104</f>
        <v>42</v>
      </c>
      <c r="G104" s="202">
        <f>+[4]Seg.Szolgálat!$Q$92</f>
        <v>50</v>
      </c>
      <c r="H104" s="203">
        <f t="shared" si="188"/>
        <v>92</v>
      </c>
      <c r="I104" s="191">
        <f>+'[3]3.SZ.TÁBL. SEGÍTŐ SZOLGÁLAT'!$K$104</f>
        <v>65</v>
      </c>
      <c r="J104" s="202"/>
      <c r="K104" s="203">
        <f t="shared" si="190"/>
        <v>65</v>
      </c>
      <c r="L104" s="191"/>
      <c r="M104" s="202"/>
      <c r="N104" s="203"/>
      <c r="O104" s="191"/>
      <c r="P104" s="202"/>
      <c r="Q104" s="203"/>
      <c r="R104" s="191"/>
      <c r="S104" s="202"/>
      <c r="T104" s="203"/>
      <c r="U104" s="191">
        <f>+'[3]3.SZ.TÁBL. SEGÍTŐ SZOLGÁLAT'!$W$104</f>
        <v>22</v>
      </c>
      <c r="V104" s="202"/>
      <c r="W104" s="203">
        <f t="shared" si="191"/>
        <v>22</v>
      </c>
      <c r="X104" s="191"/>
      <c r="Y104" s="202"/>
      <c r="Z104" s="203"/>
      <c r="AA104" s="710">
        <f>+'[3]3.SZ.TÁBL. SEGÍTŐ SZOLGÁLAT'!$AC$104</f>
        <v>12</v>
      </c>
      <c r="AB104" s="697"/>
      <c r="AC104" s="697">
        <f t="shared" ref="AC104" si="193">SUM(AA104:AB104)</f>
        <v>12</v>
      </c>
      <c r="AD104" s="204">
        <f>+C104+F104+I104+L104+O104+R104+U104+X104+AA104</f>
        <v>141</v>
      </c>
      <c r="AE104" s="202">
        <f>+D104+G104+J104+M104+P104+S104+V104+Y104+AB104</f>
        <v>50</v>
      </c>
      <c r="AF104" s="205">
        <f>+E104+H104+K104+N104+Q104+T104+W104+Z104+AB104+AC104</f>
        <v>191</v>
      </c>
    </row>
    <row r="105" spans="1:32" s="262" customFormat="1" ht="13.5" customHeight="1" x14ac:dyDescent="0.2">
      <c r="A105" s="177" t="s">
        <v>130</v>
      </c>
      <c r="B105" s="217" t="s">
        <v>52</v>
      </c>
      <c r="C105" s="260">
        <f t="shared" ref="C105:AE105" si="194">SUM(C98:C104)</f>
        <v>0</v>
      </c>
      <c r="D105" s="248">
        <f t="shared" si="194"/>
        <v>0</v>
      </c>
      <c r="E105" s="261">
        <f t="shared" si="194"/>
        <v>0</v>
      </c>
      <c r="F105" s="260">
        <f t="shared" ref="F105" si="195">SUM(F98:F104)</f>
        <v>196</v>
      </c>
      <c r="G105" s="248">
        <f t="shared" si="194"/>
        <v>235</v>
      </c>
      <c r="H105" s="261">
        <f t="shared" si="194"/>
        <v>431</v>
      </c>
      <c r="I105" s="260">
        <f t="shared" si="194"/>
        <v>305</v>
      </c>
      <c r="J105" s="248">
        <f t="shared" si="194"/>
        <v>-109</v>
      </c>
      <c r="K105" s="261">
        <f t="shared" si="194"/>
        <v>196</v>
      </c>
      <c r="L105" s="260">
        <f t="shared" ref="L105" si="196">SUM(L98:L104)</f>
        <v>0</v>
      </c>
      <c r="M105" s="248">
        <f t="shared" si="194"/>
        <v>0</v>
      </c>
      <c r="N105" s="261">
        <f t="shared" si="194"/>
        <v>0</v>
      </c>
      <c r="O105" s="260">
        <f t="shared" si="194"/>
        <v>0</v>
      </c>
      <c r="P105" s="248">
        <f t="shared" si="194"/>
        <v>0</v>
      </c>
      <c r="Q105" s="261">
        <f t="shared" si="194"/>
        <v>0</v>
      </c>
      <c r="R105" s="260">
        <f t="shared" ref="R105" si="197">SUM(R98:R104)</f>
        <v>0</v>
      </c>
      <c r="S105" s="248">
        <f t="shared" si="194"/>
        <v>0</v>
      </c>
      <c r="T105" s="261">
        <f t="shared" si="194"/>
        <v>0</v>
      </c>
      <c r="U105" s="260">
        <f t="shared" si="194"/>
        <v>104</v>
      </c>
      <c r="V105" s="248">
        <f t="shared" si="194"/>
        <v>0</v>
      </c>
      <c r="W105" s="261">
        <f t="shared" si="194"/>
        <v>104</v>
      </c>
      <c r="X105" s="260">
        <f t="shared" ref="X105" si="198">SUM(X98:X104)</f>
        <v>0</v>
      </c>
      <c r="Y105" s="248">
        <f t="shared" ref="Y105:AC105" si="199">SUM(Y98:Y104)</f>
        <v>0</v>
      </c>
      <c r="Z105" s="261">
        <f t="shared" si="199"/>
        <v>0</v>
      </c>
      <c r="AA105" s="711">
        <f t="shared" si="199"/>
        <v>58</v>
      </c>
      <c r="AB105" s="698">
        <f t="shared" si="199"/>
        <v>0</v>
      </c>
      <c r="AC105" s="698">
        <f t="shared" si="199"/>
        <v>58</v>
      </c>
      <c r="AD105" s="246">
        <f t="shared" si="194"/>
        <v>663</v>
      </c>
      <c r="AE105" s="248">
        <f t="shared" si="194"/>
        <v>126</v>
      </c>
      <c r="AF105" s="249">
        <f>SUM(AF98:AF104)</f>
        <v>789</v>
      </c>
    </row>
    <row r="106" spans="1:32" ht="13.5" customHeight="1" x14ac:dyDescent="0.2">
      <c r="A106" s="174" t="s">
        <v>215</v>
      </c>
      <c r="B106" s="215" t="s">
        <v>216</v>
      </c>
      <c r="C106" s="191"/>
      <c r="D106" s="190"/>
      <c r="E106" s="187"/>
      <c r="F106" s="191"/>
      <c r="G106" s="190"/>
      <c r="H106" s="192"/>
      <c r="I106" s="191"/>
      <c r="J106" s="190"/>
      <c r="K106" s="192"/>
      <c r="L106" s="191"/>
      <c r="M106" s="190"/>
      <c r="N106" s="192"/>
      <c r="O106" s="191"/>
      <c r="P106" s="190"/>
      <c r="Q106" s="192"/>
      <c r="R106" s="191"/>
      <c r="S106" s="190"/>
      <c r="T106" s="192"/>
      <c r="U106" s="191"/>
      <c r="V106" s="190"/>
      <c r="W106" s="192"/>
      <c r="X106" s="191"/>
      <c r="Y106" s="190"/>
      <c r="Z106" s="192"/>
      <c r="AA106" s="708"/>
      <c r="AB106" s="695"/>
      <c r="AC106" s="695"/>
      <c r="AD106" s="193"/>
      <c r="AE106" s="190"/>
      <c r="AF106" s="194">
        <f t="shared" ref="AF106:AF109" si="200">+E106+H106+K106+N106+Q106+T106+W106+Z106</f>
        <v>0</v>
      </c>
    </row>
    <row r="107" spans="1:32" ht="13.5" customHeight="1" x14ac:dyDescent="0.2">
      <c r="A107" s="175" t="s">
        <v>217</v>
      </c>
      <c r="B107" s="184" t="s">
        <v>218</v>
      </c>
      <c r="C107" s="191"/>
      <c r="D107" s="182"/>
      <c r="E107" s="187"/>
      <c r="F107" s="191"/>
      <c r="G107" s="182"/>
      <c r="H107" s="187"/>
      <c r="I107" s="191"/>
      <c r="J107" s="182"/>
      <c r="K107" s="187"/>
      <c r="L107" s="191"/>
      <c r="M107" s="182"/>
      <c r="N107" s="187"/>
      <c r="O107" s="191"/>
      <c r="P107" s="182"/>
      <c r="Q107" s="187"/>
      <c r="R107" s="191"/>
      <c r="S107" s="182"/>
      <c r="T107" s="187"/>
      <c r="U107" s="191"/>
      <c r="V107" s="182"/>
      <c r="W107" s="187"/>
      <c r="X107" s="191"/>
      <c r="Y107" s="182"/>
      <c r="Z107" s="187"/>
      <c r="AA107" s="709"/>
      <c r="AB107" s="696"/>
      <c r="AC107" s="696"/>
      <c r="AD107" s="188"/>
      <c r="AE107" s="182"/>
      <c r="AF107" s="183">
        <f t="shared" si="200"/>
        <v>0</v>
      </c>
    </row>
    <row r="108" spans="1:32" ht="13.5" customHeight="1" x14ac:dyDescent="0.2">
      <c r="A108" s="175" t="s">
        <v>219</v>
      </c>
      <c r="B108" s="184" t="s">
        <v>220</v>
      </c>
      <c r="C108" s="191"/>
      <c r="D108" s="182"/>
      <c r="E108" s="187"/>
      <c r="F108" s="191"/>
      <c r="G108" s="182"/>
      <c r="H108" s="187"/>
      <c r="I108" s="191"/>
      <c r="J108" s="182"/>
      <c r="K108" s="187"/>
      <c r="L108" s="191"/>
      <c r="M108" s="182"/>
      <c r="N108" s="187"/>
      <c r="O108" s="191"/>
      <c r="P108" s="182"/>
      <c r="Q108" s="187"/>
      <c r="R108" s="191"/>
      <c r="S108" s="182"/>
      <c r="T108" s="187"/>
      <c r="U108" s="191"/>
      <c r="V108" s="182"/>
      <c r="W108" s="187"/>
      <c r="X108" s="191"/>
      <c r="Y108" s="182"/>
      <c r="Z108" s="187"/>
      <c r="AA108" s="709"/>
      <c r="AB108" s="696"/>
      <c r="AC108" s="696"/>
      <c r="AD108" s="188"/>
      <c r="AE108" s="182"/>
      <c r="AF108" s="183">
        <f t="shared" si="200"/>
        <v>0</v>
      </c>
    </row>
    <row r="109" spans="1:32" ht="13.5" customHeight="1" x14ac:dyDescent="0.2">
      <c r="A109" s="176" t="s">
        <v>221</v>
      </c>
      <c r="B109" s="216" t="s">
        <v>222</v>
      </c>
      <c r="C109" s="191"/>
      <c r="D109" s="202"/>
      <c r="E109" s="187"/>
      <c r="F109" s="191"/>
      <c r="G109" s="202"/>
      <c r="H109" s="203"/>
      <c r="I109" s="191"/>
      <c r="J109" s="202"/>
      <c r="K109" s="203"/>
      <c r="L109" s="191"/>
      <c r="M109" s="202"/>
      <c r="N109" s="203"/>
      <c r="O109" s="191"/>
      <c r="P109" s="202"/>
      <c r="Q109" s="203"/>
      <c r="R109" s="191"/>
      <c r="S109" s="202"/>
      <c r="T109" s="203"/>
      <c r="U109" s="191"/>
      <c r="V109" s="202"/>
      <c r="W109" s="203"/>
      <c r="X109" s="191"/>
      <c r="Y109" s="202"/>
      <c r="Z109" s="203"/>
      <c r="AA109" s="710"/>
      <c r="AB109" s="697"/>
      <c r="AC109" s="697"/>
      <c r="AD109" s="204"/>
      <c r="AE109" s="202"/>
      <c r="AF109" s="205">
        <f t="shared" si="200"/>
        <v>0</v>
      </c>
    </row>
    <row r="110" spans="1:32" s="262" customFormat="1" ht="13.5" customHeight="1" x14ac:dyDescent="0.2">
      <c r="A110" s="177" t="s">
        <v>131</v>
      </c>
      <c r="B110" s="217" t="s">
        <v>91</v>
      </c>
      <c r="C110" s="260">
        <f t="shared" ref="C110:AF110" si="201">SUM(C106:C109)</f>
        <v>0</v>
      </c>
      <c r="D110" s="248">
        <f t="shared" si="201"/>
        <v>0</v>
      </c>
      <c r="E110" s="261">
        <f t="shared" si="201"/>
        <v>0</v>
      </c>
      <c r="F110" s="260">
        <f t="shared" ref="F110" si="202">SUM(F106:F109)</f>
        <v>0</v>
      </c>
      <c r="G110" s="248">
        <f t="shared" si="201"/>
        <v>0</v>
      </c>
      <c r="H110" s="261">
        <f t="shared" si="201"/>
        <v>0</v>
      </c>
      <c r="I110" s="260">
        <f t="shared" si="201"/>
        <v>0</v>
      </c>
      <c r="J110" s="248">
        <f t="shared" si="201"/>
        <v>0</v>
      </c>
      <c r="K110" s="261">
        <f t="shared" si="201"/>
        <v>0</v>
      </c>
      <c r="L110" s="260">
        <f t="shared" ref="L110" si="203">SUM(L106:L109)</f>
        <v>0</v>
      </c>
      <c r="M110" s="248">
        <f t="shared" si="201"/>
        <v>0</v>
      </c>
      <c r="N110" s="261">
        <f t="shared" si="201"/>
        <v>0</v>
      </c>
      <c r="O110" s="260">
        <f t="shared" si="201"/>
        <v>0</v>
      </c>
      <c r="P110" s="248">
        <f t="shared" si="201"/>
        <v>0</v>
      </c>
      <c r="Q110" s="261">
        <f t="shared" si="201"/>
        <v>0</v>
      </c>
      <c r="R110" s="260">
        <f t="shared" ref="R110" si="204">SUM(R106:R109)</f>
        <v>0</v>
      </c>
      <c r="S110" s="248">
        <f t="shared" si="201"/>
        <v>0</v>
      </c>
      <c r="T110" s="261">
        <f t="shared" si="201"/>
        <v>0</v>
      </c>
      <c r="U110" s="260">
        <f t="shared" si="201"/>
        <v>0</v>
      </c>
      <c r="V110" s="248">
        <f t="shared" si="201"/>
        <v>0</v>
      </c>
      <c r="W110" s="261">
        <f t="shared" si="201"/>
        <v>0</v>
      </c>
      <c r="X110" s="260">
        <f t="shared" ref="X110" si="205">SUM(X106:X109)</f>
        <v>0</v>
      </c>
      <c r="Y110" s="248">
        <f t="shared" ref="Y110:Z110" si="206">SUM(Y106:Y109)</f>
        <v>0</v>
      </c>
      <c r="Z110" s="261">
        <f t="shared" si="206"/>
        <v>0</v>
      </c>
      <c r="AA110" s="711"/>
      <c r="AB110" s="698"/>
      <c r="AC110" s="698"/>
      <c r="AD110" s="246">
        <f t="shared" si="201"/>
        <v>0</v>
      </c>
      <c r="AE110" s="248">
        <f t="shared" si="201"/>
        <v>0</v>
      </c>
      <c r="AF110" s="249">
        <f t="shared" si="201"/>
        <v>0</v>
      </c>
    </row>
    <row r="111" spans="1:32" s="262" customFormat="1" ht="13.5" customHeight="1" x14ac:dyDescent="0.2">
      <c r="A111" s="177" t="s">
        <v>132</v>
      </c>
      <c r="B111" s="217" t="s">
        <v>92</v>
      </c>
      <c r="C111" s="260"/>
      <c r="D111" s="248"/>
      <c r="E111" s="261"/>
      <c r="F111" s="260"/>
      <c r="G111" s="248"/>
      <c r="H111" s="261"/>
      <c r="I111" s="260"/>
      <c r="J111" s="248"/>
      <c r="K111" s="261"/>
      <c r="L111" s="260"/>
      <c r="M111" s="248"/>
      <c r="N111" s="261"/>
      <c r="O111" s="260"/>
      <c r="P111" s="248"/>
      <c r="Q111" s="261"/>
      <c r="R111" s="260"/>
      <c r="S111" s="248"/>
      <c r="T111" s="261"/>
      <c r="U111" s="260"/>
      <c r="V111" s="248"/>
      <c r="W111" s="261"/>
      <c r="X111" s="260"/>
      <c r="Y111" s="248"/>
      <c r="Z111" s="261"/>
      <c r="AA111" s="711"/>
      <c r="AB111" s="698"/>
      <c r="AC111" s="698"/>
      <c r="AD111" s="246"/>
      <c r="AE111" s="248"/>
      <c r="AF111" s="249">
        <f t="shared" ref="AF111" si="207">+E111+H111+K111+N111+Q111+T111+W111+Z111</f>
        <v>0</v>
      </c>
    </row>
    <row r="112" spans="1:32" s="262" customFormat="1" ht="13.5" customHeight="1" x14ac:dyDescent="0.2">
      <c r="A112" s="181" t="s">
        <v>133</v>
      </c>
      <c r="B112" s="217" t="s">
        <v>93</v>
      </c>
      <c r="C112" s="260">
        <f t="shared" ref="C112:AC112" si="208">+C60+C61+C93+C97+C105+C110+C111</f>
        <v>0</v>
      </c>
      <c r="D112" s="248">
        <f t="shared" si="208"/>
        <v>0</v>
      </c>
      <c r="E112" s="261">
        <f t="shared" si="208"/>
        <v>0</v>
      </c>
      <c r="F112" s="260">
        <f t="shared" ref="F112" si="209">+F60+F61+F93+F97+F105+F110+F111</f>
        <v>44008.13</v>
      </c>
      <c r="G112" s="248">
        <f t="shared" si="208"/>
        <v>2643</v>
      </c>
      <c r="H112" s="261">
        <f t="shared" si="208"/>
        <v>46651.13</v>
      </c>
      <c r="I112" s="260">
        <f t="shared" si="208"/>
        <v>37277.89</v>
      </c>
      <c r="J112" s="248">
        <f t="shared" si="208"/>
        <v>596</v>
      </c>
      <c r="K112" s="261">
        <f>+K60+K61+K93+K97+K105+K110+K111</f>
        <v>37873.89</v>
      </c>
      <c r="L112" s="260">
        <f t="shared" ref="L112" si="210">+L60+L61+L93+L97+L105+L110+L111</f>
        <v>28841.62</v>
      </c>
      <c r="M112" s="248">
        <f t="shared" si="208"/>
        <v>1599</v>
      </c>
      <c r="N112" s="261">
        <f t="shared" si="208"/>
        <v>30440.62</v>
      </c>
      <c r="O112" s="260">
        <f t="shared" si="208"/>
        <v>22255.510000000002</v>
      </c>
      <c r="P112" s="248">
        <f t="shared" si="208"/>
        <v>873</v>
      </c>
      <c r="Q112" s="261">
        <f t="shared" si="208"/>
        <v>23128.510000000002</v>
      </c>
      <c r="R112" s="260">
        <f t="shared" ref="R112" si="211">+R60+R61+R93+R97+R105+R110+R111</f>
        <v>7710.65</v>
      </c>
      <c r="S112" s="248">
        <f t="shared" si="208"/>
        <v>139</v>
      </c>
      <c r="T112" s="261">
        <f t="shared" si="208"/>
        <v>7849.65</v>
      </c>
      <c r="U112" s="260">
        <f t="shared" si="208"/>
        <v>24929.39</v>
      </c>
      <c r="V112" s="248">
        <f t="shared" si="208"/>
        <v>1490</v>
      </c>
      <c r="W112" s="261">
        <f t="shared" si="208"/>
        <v>26419.39</v>
      </c>
      <c r="X112" s="260">
        <f t="shared" ref="X112" si="212">+X60+X61+X93+X97+X105+X110+X111</f>
        <v>2913</v>
      </c>
      <c r="Y112" s="248">
        <f t="shared" si="208"/>
        <v>0</v>
      </c>
      <c r="Z112" s="261">
        <f t="shared" si="208"/>
        <v>2913</v>
      </c>
      <c r="AA112" s="711">
        <f>+AA60+AA61+AA93+AA97+AA105+AA110+AA111</f>
        <v>731</v>
      </c>
      <c r="AB112" s="698">
        <f>+AB60+AB61+AB93+AB97+AB105+AB110+AB111</f>
        <v>458</v>
      </c>
      <c r="AC112" s="698">
        <f t="shared" si="208"/>
        <v>1189</v>
      </c>
      <c r="AD112" s="246">
        <f>+AD60+AD61+AD93+AD97+AD105+AD110+AD111</f>
        <v>168668.19</v>
      </c>
      <c r="AE112" s="248">
        <f>+AE60+AE61+AE93+AE97+AE105+AE110+AE111</f>
        <v>7798</v>
      </c>
      <c r="AF112" s="249">
        <f>+AF60+AF61+AF93+AF97+AF105+AF110+AF111</f>
        <v>176466.19</v>
      </c>
    </row>
    <row r="113" spans="1:32" s="262" customFormat="1" ht="13.5" customHeight="1" thickBot="1" x14ac:dyDescent="0.25">
      <c r="A113" s="220" t="s">
        <v>134</v>
      </c>
      <c r="B113" s="221" t="s">
        <v>94</v>
      </c>
      <c r="C113" s="263"/>
      <c r="D113" s="256"/>
      <c r="E113" s="264"/>
      <c r="F113" s="263"/>
      <c r="G113" s="256"/>
      <c r="H113" s="264"/>
      <c r="I113" s="263"/>
      <c r="J113" s="256"/>
      <c r="K113" s="264"/>
      <c r="L113" s="263"/>
      <c r="M113" s="256"/>
      <c r="N113" s="264"/>
      <c r="O113" s="263"/>
      <c r="P113" s="256"/>
      <c r="Q113" s="264"/>
      <c r="R113" s="263"/>
      <c r="S113" s="256"/>
      <c r="T113" s="264"/>
      <c r="U113" s="263"/>
      <c r="V113" s="256"/>
      <c r="W113" s="264"/>
      <c r="X113" s="263"/>
      <c r="Y113" s="256"/>
      <c r="Z113" s="264"/>
      <c r="AA113" s="718"/>
      <c r="AB113" s="365"/>
      <c r="AC113" s="365"/>
      <c r="AD113" s="255"/>
      <c r="AE113" s="256"/>
      <c r="AF113" s="257">
        <f t="shared" ref="AF113" si="213">+E113+H113+K113+N113+Q113+T113+W113+Z113</f>
        <v>0</v>
      </c>
    </row>
    <row r="114" spans="1:32" s="262" customFormat="1" ht="13.5" customHeight="1" thickBot="1" x14ac:dyDescent="0.25">
      <c r="A114" s="767" t="s">
        <v>231</v>
      </c>
      <c r="B114" s="788"/>
      <c r="C114" s="265">
        <f t="shared" ref="C114:W114" si="214">+SUM(C112:C113)</f>
        <v>0</v>
      </c>
      <c r="D114" s="252">
        <f t="shared" si="214"/>
        <v>0</v>
      </c>
      <c r="E114" s="266">
        <f t="shared" si="214"/>
        <v>0</v>
      </c>
      <c r="F114" s="265">
        <f t="shared" ref="F114" si="215">+SUM(F112:F113)</f>
        <v>44008.13</v>
      </c>
      <c r="G114" s="252">
        <f t="shared" si="214"/>
        <v>2643</v>
      </c>
      <c r="H114" s="266">
        <f t="shared" si="214"/>
        <v>46651.13</v>
      </c>
      <c r="I114" s="265">
        <f t="shared" si="214"/>
        <v>37277.89</v>
      </c>
      <c r="J114" s="252">
        <f t="shared" si="214"/>
        <v>596</v>
      </c>
      <c r="K114" s="266">
        <f t="shared" si="214"/>
        <v>37873.89</v>
      </c>
      <c r="L114" s="265">
        <f t="shared" ref="L114" si="216">+SUM(L112:L113)</f>
        <v>28841.62</v>
      </c>
      <c r="M114" s="252">
        <f t="shared" si="214"/>
        <v>1599</v>
      </c>
      <c r="N114" s="266">
        <f t="shared" si="214"/>
        <v>30440.62</v>
      </c>
      <c r="O114" s="265">
        <f t="shared" si="214"/>
        <v>22255.510000000002</v>
      </c>
      <c r="P114" s="252">
        <f t="shared" si="214"/>
        <v>873</v>
      </c>
      <c r="Q114" s="266">
        <f t="shared" si="214"/>
        <v>23128.510000000002</v>
      </c>
      <c r="R114" s="265">
        <f t="shared" ref="R114" si="217">+SUM(R112:R113)</f>
        <v>7710.65</v>
      </c>
      <c r="S114" s="252">
        <f t="shared" si="214"/>
        <v>139</v>
      </c>
      <c r="T114" s="266">
        <f t="shared" si="214"/>
        <v>7849.65</v>
      </c>
      <c r="U114" s="265">
        <f t="shared" si="214"/>
        <v>24929.39</v>
      </c>
      <c r="V114" s="252">
        <f t="shared" si="214"/>
        <v>1490</v>
      </c>
      <c r="W114" s="266">
        <f t="shared" si="214"/>
        <v>26419.39</v>
      </c>
      <c r="X114" s="265">
        <f t="shared" ref="X114" si="218">+SUM(X112:X113)</f>
        <v>2913</v>
      </c>
      <c r="Y114" s="252">
        <f t="shared" ref="Y114:AC114" si="219">+SUM(Y112:Y113)</f>
        <v>0</v>
      </c>
      <c r="Z114" s="266">
        <f t="shared" si="219"/>
        <v>2913</v>
      </c>
      <c r="AA114" s="719">
        <f t="shared" si="219"/>
        <v>731</v>
      </c>
      <c r="AB114" s="705">
        <f t="shared" si="219"/>
        <v>458</v>
      </c>
      <c r="AC114" s="705">
        <f t="shared" si="219"/>
        <v>1189</v>
      </c>
      <c r="AD114" s="251">
        <f>+SUM(AD112:AD113)</f>
        <v>168668.19</v>
      </c>
      <c r="AE114" s="252">
        <f>+SUM(AE112:AE113)</f>
        <v>7798</v>
      </c>
      <c r="AF114" s="253">
        <f>+SUM(AF112:AF113)</f>
        <v>176466.19</v>
      </c>
    </row>
    <row r="115" spans="1:32" ht="13.5" customHeight="1" thickBot="1" x14ac:dyDescent="0.25">
      <c r="N115" s="46"/>
      <c r="T115" s="46"/>
      <c r="W115" s="46"/>
      <c r="Z115" s="721"/>
      <c r="AA115" s="714"/>
      <c r="AB115" s="46"/>
      <c r="AC115" s="46"/>
    </row>
    <row r="116" spans="1:32" s="262" customFormat="1" ht="13.5" customHeight="1" thickBot="1" x14ac:dyDescent="0.25">
      <c r="A116" s="765" t="s">
        <v>241</v>
      </c>
      <c r="B116" s="766"/>
      <c r="C116" s="265">
        <f t="shared" ref="C116:AD116" si="220">+C40-C114</f>
        <v>0</v>
      </c>
      <c r="D116" s="252">
        <f t="shared" si="220"/>
        <v>0</v>
      </c>
      <c r="E116" s="266">
        <f t="shared" si="220"/>
        <v>0</v>
      </c>
      <c r="F116" s="265">
        <f t="shared" si="220"/>
        <v>108.87000000000262</v>
      </c>
      <c r="G116" s="252">
        <f t="shared" si="220"/>
        <v>53</v>
      </c>
      <c r="H116" s="266">
        <f t="shared" si="220"/>
        <v>161.87000000000262</v>
      </c>
      <c r="I116" s="265">
        <f t="shared" si="220"/>
        <v>345.11000000000058</v>
      </c>
      <c r="J116" s="252">
        <f t="shared" si="220"/>
        <v>176</v>
      </c>
      <c r="K116" s="266">
        <f t="shared" si="220"/>
        <v>521.11000000000058</v>
      </c>
      <c r="L116" s="265">
        <f t="shared" si="220"/>
        <v>59.380000000001019</v>
      </c>
      <c r="M116" s="252">
        <f t="shared" si="220"/>
        <v>22</v>
      </c>
      <c r="N116" s="266">
        <f t="shared" si="220"/>
        <v>81.380000000001019</v>
      </c>
      <c r="O116" s="265">
        <f t="shared" si="220"/>
        <v>83.489999999997963</v>
      </c>
      <c r="P116" s="252">
        <f t="shared" si="220"/>
        <v>17</v>
      </c>
      <c r="Q116" s="266">
        <f t="shared" si="220"/>
        <v>100.48999999999796</v>
      </c>
      <c r="R116" s="265">
        <f t="shared" si="220"/>
        <v>0.3500000000003638</v>
      </c>
      <c r="S116" s="252">
        <f t="shared" si="220"/>
        <v>7</v>
      </c>
      <c r="T116" s="266">
        <f t="shared" si="220"/>
        <v>7.3500000000003638</v>
      </c>
      <c r="U116" s="265">
        <f t="shared" si="220"/>
        <v>-0.38999999999941792</v>
      </c>
      <c r="V116" s="252">
        <f t="shared" si="220"/>
        <v>183</v>
      </c>
      <c r="W116" s="266">
        <f t="shared" si="220"/>
        <v>182.61000000000058</v>
      </c>
      <c r="X116" s="265">
        <f t="shared" si="220"/>
        <v>135</v>
      </c>
      <c r="Y116" s="252">
        <f t="shared" si="220"/>
        <v>0</v>
      </c>
      <c r="Z116" s="266">
        <f t="shared" si="220"/>
        <v>135</v>
      </c>
      <c r="AA116" s="719">
        <f t="shared" si="220"/>
        <v>-731</v>
      </c>
      <c r="AB116" s="705">
        <f t="shared" si="220"/>
        <v>-458</v>
      </c>
      <c r="AC116" s="705">
        <f t="shared" si="220"/>
        <v>-1189</v>
      </c>
      <c r="AD116" s="265">
        <f t="shared" si="220"/>
        <v>-0.19000000000232831</v>
      </c>
      <c r="AE116" s="252">
        <f>+AE40-AE114</f>
        <v>0</v>
      </c>
      <c r="AF116" s="266">
        <f>+AF40-AF114</f>
        <v>-0.19000000000232831</v>
      </c>
    </row>
    <row r="117" spans="1:32" ht="13.5" customHeight="1" x14ac:dyDescent="0.2"/>
    <row r="118" spans="1:32" ht="13.5" customHeight="1" x14ac:dyDescent="0.2"/>
    <row r="119" spans="1:32" ht="13.5" customHeight="1" x14ac:dyDescent="0.2">
      <c r="B119" s="45" t="s">
        <v>236</v>
      </c>
      <c r="C119" s="270">
        <f>+(C70+C73+C83)*0.27</f>
        <v>0</v>
      </c>
      <c r="F119" s="270">
        <f>+(F70+F73+F83)*0.27</f>
        <v>1047.3300000000002</v>
      </c>
      <c r="I119" s="270">
        <f>+(I70+I73+I83)*0.27</f>
        <v>711.45</v>
      </c>
      <c r="J119" s="47"/>
      <c r="K119" s="47"/>
      <c r="L119" s="270">
        <f>+(L70+L73+L83)*0.27</f>
        <v>637.20000000000005</v>
      </c>
      <c r="M119" s="47"/>
      <c r="O119" s="270">
        <f>+(O70+O73+O83)*0.27</f>
        <v>1092.42</v>
      </c>
      <c r="R119" s="270">
        <f>+(R70+R73+R83)*0.27</f>
        <v>673.65000000000009</v>
      </c>
      <c r="S119" s="47"/>
      <c r="U119" s="270">
        <f>+(U70+U73+U83)*0.27</f>
        <v>280.8</v>
      </c>
      <c r="V119" s="9"/>
      <c r="W119" s="9"/>
      <c r="X119" s="270">
        <f>+(X70+X73+X83)*0.27</f>
        <v>619.11</v>
      </c>
      <c r="Y119" s="9"/>
      <c r="Z119" s="724"/>
      <c r="AA119" s="725"/>
      <c r="AB119" s="9"/>
      <c r="AC119" s="9"/>
      <c r="AD119" s="9"/>
      <c r="AE119" s="9"/>
      <c r="AF119" s="9"/>
    </row>
    <row r="120" spans="1:32" ht="13.5" customHeight="1" x14ac:dyDescent="0.2">
      <c r="B120" s="45" t="s">
        <v>235</v>
      </c>
      <c r="C120" s="267">
        <v>543</v>
      </c>
      <c r="D120" s="267"/>
      <c r="E120" s="267"/>
      <c r="F120" s="267">
        <v>566</v>
      </c>
      <c r="G120" s="267"/>
      <c r="H120" s="267"/>
      <c r="I120" s="267">
        <v>436</v>
      </c>
      <c r="J120" s="267"/>
      <c r="K120" s="267"/>
      <c r="L120" s="267">
        <v>824</v>
      </c>
      <c r="M120" s="267"/>
      <c r="N120" s="267"/>
      <c r="O120" s="267">
        <v>678</v>
      </c>
      <c r="P120" s="267"/>
      <c r="Q120" s="267"/>
      <c r="R120" s="267">
        <v>476</v>
      </c>
      <c r="S120" s="267"/>
      <c r="T120" s="267"/>
      <c r="U120" s="369">
        <v>66</v>
      </c>
      <c r="V120" s="369"/>
      <c r="W120" s="369"/>
      <c r="X120" s="369">
        <v>66</v>
      </c>
      <c r="Y120" s="369"/>
      <c r="Z120" s="726"/>
      <c r="AA120" s="727"/>
      <c r="AB120" s="369"/>
      <c r="AC120" s="369"/>
      <c r="AD120" s="369"/>
      <c r="AE120" s="369"/>
      <c r="AF120" s="369"/>
    </row>
    <row r="121" spans="1:32" ht="15" customHeight="1" x14ac:dyDescent="0.2"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726"/>
      <c r="AA121" s="727"/>
      <c r="AB121" s="267"/>
      <c r="AC121" s="267"/>
      <c r="AD121" s="267"/>
      <c r="AE121" s="267"/>
      <c r="AF121" s="267"/>
    </row>
    <row r="124" spans="1:32" ht="15" customHeight="1" x14ac:dyDescent="0.2">
      <c r="B124" s="45" t="s">
        <v>258</v>
      </c>
      <c r="C124" s="46">
        <v>2602</v>
      </c>
      <c r="E124" s="268"/>
      <c r="W124" s="268"/>
      <c r="AB124" s="268"/>
      <c r="AC124" s="268"/>
    </row>
    <row r="125" spans="1:32" ht="15" customHeight="1" x14ac:dyDescent="0.2">
      <c r="B125" s="45" t="s">
        <v>4</v>
      </c>
      <c r="C125" s="46">
        <v>1</v>
      </c>
      <c r="D125" s="269">
        <f>+C125/$C$132</f>
        <v>0.1</v>
      </c>
      <c r="E125" s="270">
        <f>+$C$124*$D125</f>
        <v>260.2</v>
      </c>
      <c r="F125" s="46">
        <v>260</v>
      </c>
      <c r="U125" s="46">
        <v>0</v>
      </c>
      <c r="V125" s="269">
        <f>+U125/$U$132</f>
        <v>0</v>
      </c>
      <c r="W125" s="270">
        <f>+$V$124*$V125</f>
        <v>0</v>
      </c>
      <c r="X125" s="46">
        <v>0</v>
      </c>
      <c r="Y125" s="269">
        <f>+X125/$U$132</f>
        <v>0</v>
      </c>
      <c r="Z125" s="728">
        <f>+$V$124*$V125</f>
        <v>0</v>
      </c>
      <c r="AA125" s="729"/>
      <c r="AB125" s="270"/>
      <c r="AC125" s="270"/>
    </row>
    <row r="126" spans="1:32" ht="15" customHeight="1" x14ac:dyDescent="0.2">
      <c r="B126" s="45" t="s">
        <v>6</v>
      </c>
      <c r="C126" s="46">
        <v>0</v>
      </c>
      <c r="D126" s="269">
        <f t="shared" ref="D126:D130" si="221">+C126/$C$132</f>
        <v>0</v>
      </c>
      <c r="E126" s="270">
        <f t="shared" ref="E126:E130" si="222">+$C$124*$D126</f>
        <v>0</v>
      </c>
      <c r="U126" s="46">
        <v>0</v>
      </c>
      <c r="V126" s="269">
        <f t="shared" ref="V126:V131" si="223">+U126/$U$132</f>
        <v>0</v>
      </c>
      <c r="W126" s="270">
        <f t="shared" ref="W126:W131" si="224">+$V$124*$V126</f>
        <v>0</v>
      </c>
      <c r="X126" s="46">
        <v>0</v>
      </c>
      <c r="Y126" s="269">
        <f t="shared" ref="Y126:Y131" si="225">+X126/$U$132</f>
        <v>0</v>
      </c>
      <c r="Z126" s="728">
        <f t="shared" ref="Z126:Z131" si="226">+$V$124*$V126</f>
        <v>0</v>
      </c>
      <c r="AA126" s="729"/>
      <c r="AB126" s="270"/>
      <c r="AC126" s="270"/>
    </row>
    <row r="127" spans="1:32" ht="15" customHeight="1" x14ac:dyDescent="0.2">
      <c r="B127" s="45" t="s">
        <v>7</v>
      </c>
      <c r="C127" s="46">
        <v>1</v>
      </c>
      <c r="D127" s="269">
        <f t="shared" si="221"/>
        <v>0.1</v>
      </c>
      <c r="E127" s="270">
        <f t="shared" si="222"/>
        <v>260.2</v>
      </c>
      <c r="F127" s="46">
        <v>260</v>
      </c>
      <c r="U127" s="46">
        <v>0</v>
      </c>
      <c r="V127" s="269">
        <f t="shared" si="223"/>
        <v>0</v>
      </c>
      <c r="W127" s="270">
        <f t="shared" si="224"/>
        <v>0</v>
      </c>
      <c r="X127" s="46">
        <v>0</v>
      </c>
      <c r="Y127" s="269">
        <f t="shared" si="225"/>
        <v>0</v>
      </c>
      <c r="Z127" s="728">
        <f t="shared" si="226"/>
        <v>0</v>
      </c>
      <c r="AA127" s="729"/>
      <c r="AB127" s="270"/>
      <c r="AC127" s="270"/>
    </row>
    <row r="128" spans="1:32" ht="15" customHeight="1" x14ac:dyDescent="0.2">
      <c r="B128" s="45" t="s">
        <v>8</v>
      </c>
      <c r="C128" s="46">
        <v>7</v>
      </c>
      <c r="D128" s="269">
        <f t="shared" si="221"/>
        <v>0.7</v>
      </c>
      <c r="E128" s="270">
        <f t="shared" si="222"/>
        <v>1821.3999999999999</v>
      </c>
      <c r="F128" s="46">
        <v>1822</v>
      </c>
      <c r="U128" s="46">
        <v>3</v>
      </c>
      <c r="V128" s="269">
        <f t="shared" si="223"/>
        <v>0.42857142857142855</v>
      </c>
      <c r="W128" s="270">
        <f t="shared" si="224"/>
        <v>0</v>
      </c>
      <c r="X128" s="46">
        <v>3</v>
      </c>
      <c r="Y128" s="269">
        <f t="shared" si="225"/>
        <v>0.42857142857142855</v>
      </c>
      <c r="Z128" s="728">
        <f t="shared" si="226"/>
        <v>0</v>
      </c>
      <c r="AA128" s="729"/>
      <c r="AB128" s="270"/>
      <c r="AC128" s="270"/>
    </row>
    <row r="129" spans="2:30" ht="15" customHeight="1" x14ac:dyDescent="0.2">
      <c r="B129" s="45" t="s">
        <v>9</v>
      </c>
      <c r="C129" s="46">
        <v>1</v>
      </c>
      <c r="D129" s="269">
        <f t="shared" si="221"/>
        <v>0.1</v>
      </c>
      <c r="E129" s="270">
        <f t="shared" si="222"/>
        <v>260.2</v>
      </c>
      <c r="F129" s="46">
        <v>260</v>
      </c>
      <c r="U129" s="46">
        <v>0</v>
      </c>
      <c r="V129" s="269">
        <f t="shared" si="223"/>
        <v>0</v>
      </c>
      <c r="W129" s="270">
        <f t="shared" si="224"/>
        <v>0</v>
      </c>
      <c r="X129" s="46">
        <v>0</v>
      </c>
      <c r="Y129" s="269">
        <f t="shared" si="225"/>
        <v>0</v>
      </c>
      <c r="Z129" s="728">
        <f t="shared" si="226"/>
        <v>0</v>
      </c>
      <c r="AA129" s="729"/>
      <c r="AB129" s="270"/>
      <c r="AC129" s="270"/>
    </row>
    <row r="130" spans="2:30" ht="15" customHeight="1" x14ac:dyDescent="0.2">
      <c r="B130" s="45" t="s">
        <v>10</v>
      </c>
      <c r="C130" s="46">
        <v>0</v>
      </c>
      <c r="D130" s="269">
        <f t="shared" si="221"/>
        <v>0</v>
      </c>
      <c r="E130" s="270">
        <f t="shared" si="222"/>
        <v>0</v>
      </c>
      <c r="U130" s="46">
        <v>4</v>
      </c>
      <c r="V130" s="269">
        <f t="shared" si="223"/>
        <v>0.5714285714285714</v>
      </c>
      <c r="W130" s="270">
        <f t="shared" si="224"/>
        <v>0</v>
      </c>
      <c r="X130" s="46">
        <v>4</v>
      </c>
      <c r="Y130" s="269">
        <f t="shared" si="225"/>
        <v>0.5714285714285714</v>
      </c>
      <c r="Z130" s="728">
        <f t="shared" si="226"/>
        <v>0</v>
      </c>
      <c r="AA130" s="729"/>
      <c r="AB130" s="270"/>
      <c r="AC130" s="270"/>
    </row>
    <row r="131" spans="2:30" ht="15" customHeight="1" x14ac:dyDescent="0.2">
      <c r="B131" s="45" t="s">
        <v>234</v>
      </c>
      <c r="D131" s="269"/>
      <c r="E131" s="270"/>
      <c r="U131" s="46">
        <v>0</v>
      </c>
      <c r="V131" s="269">
        <f t="shared" si="223"/>
        <v>0</v>
      </c>
      <c r="W131" s="270">
        <f t="shared" si="224"/>
        <v>0</v>
      </c>
      <c r="X131" s="46">
        <v>0</v>
      </c>
      <c r="Y131" s="269">
        <f t="shared" si="225"/>
        <v>0</v>
      </c>
      <c r="Z131" s="728">
        <f t="shared" si="226"/>
        <v>0</v>
      </c>
      <c r="AA131" s="729"/>
      <c r="AB131" s="270"/>
      <c r="AC131" s="270"/>
    </row>
    <row r="132" spans="2:30" ht="15" customHeight="1" x14ac:dyDescent="0.2">
      <c r="C132" s="46">
        <f>SUM(C125:C131)</f>
        <v>10</v>
      </c>
      <c r="D132" s="273">
        <f>SUM(D125:D131)</f>
        <v>0.99999999999999989</v>
      </c>
      <c r="E132" s="270">
        <f>SUM(E125:E131)</f>
        <v>2601.9999999999995</v>
      </c>
      <c r="F132" s="270">
        <f>SUM(F125:F131)</f>
        <v>2602</v>
      </c>
      <c r="U132" s="46">
        <f t="shared" ref="U132:AD132" si="227">SUM(U125:U131)</f>
        <v>7</v>
      </c>
      <c r="V132" s="375">
        <f t="shared" si="227"/>
        <v>1</v>
      </c>
      <c r="W132" s="270">
        <f t="shared" si="227"/>
        <v>0</v>
      </c>
      <c r="X132" s="46">
        <f t="shared" si="227"/>
        <v>7</v>
      </c>
      <c r="Y132" s="375">
        <f t="shared" si="227"/>
        <v>1</v>
      </c>
      <c r="Z132" s="728">
        <f t="shared" si="227"/>
        <v>0</v>
      </c>
      <c r="AA132" s="729"/>
      <c r="AB132" s="270"/>
      <c r="AC132" s="270"/>
      <c r="AD132" s="270">
        <f t="shared" si="227"/>
        <v>0</v>
      </c>
    </row>
    <row r="133" spans="2:30" ht="15" customHeight="1" x14ac:dyDescent="0.2">
      <c r="E133" s="271"/>
    </row>
    <row r="134" spans="2:30" ht="15" customHeight="1" x14ac:dyDescent="0.2">
      <c r="B134" s="45" t="s">
        <v>242</v>
      </c>
      <c r="F134" s="46">
        <v>7894</v>
      </c>
      <c r="I134" s="46">
        <v>5534</v>
      </c>
      <c r="L134" s="46">
        <v>818</v>
      </c>
      <c r="O134" s="46">
        <v>2867</v>
      </c>
    </row>
    <row r="135" spans="2:30" ht="15" customHeight="1" x14ac:dyDescent="0.2">
      <c r="B135" s="48" t="s">
        <v>4</v>
      </c>
      <c r="C135" s="272">
        <v>2744</v>
      </c>
      <c r="D135" s="269">
        <f>+C135/$C$142</f>
        <v>0.14691867002195214</v>
      </c>
      <c r="F135" s="270">
        <f>+$F$134*D135</f>
        <v>1159.7759811532901</v>
      </c>
      <c r="G135" s="46">
        <v>1160</v>
      </c>
      <c r="I135" s="270">
        <f>+$I$134*D135</f>
        <v>813.04791990148317</v>
      </c>
      <c r="J135" s="46">
        <v>813</v>
      </c>
      <c r="L135" s="270">
        <f>+$L$134*D135</f>
        <v>120.17947207795685</v>
      </c>
      <c r="M135" s="46">
        <v>120</v>
      </c>
      <c r="O135" s="270">
        <f>+$O$134*D145</f>
        <v>486.88253496719892</v>
      </c>
      <c r="P135" s="46">
        <v>487</v>
      </c>
      <c r="R135" s="46">
        <v>1732</v>
      </c>
    </row>
    <row r="136" spans="2:30" ht="15" customHeight="1" x14ac:dyDescent="0.2">
      <c r="B136" s="48" t="s">
        <v>6</v>
      </c>
      <c r="C136" s="272">
        <v>1246</v>
      </c>
      <c r="D136" s="269">
        <f t="shared" ref="D136:D141" si="228">+C136/$C$142</f>
        <v>6.671306955078439E-2</v>
      </c>
      <c r="F136" s="270">
        <f t="shared" ref="F136:F141" si="229">+$F$134*D136</f>
        <v>526.63297103389198</v>
      </c>
      <c r="G136" s="46">
        <v>527</v>
      </c>
      <c r="I136" s="270">
        <f t="shared" ref="I136:I141" si="230">+$I$134*D136</f>
        <v>369.19012689404082</v>
      </c>
      <c r="J136" s="46">
        <v>369</v>
      </c>
      <c r="L136" s="270">
        <f t="shared" ref="L136:L141" si="231">+$L$134*D136</f>
        <v>54.571290892541633</v>
      </c>
      <c r="M136" s="46">
        <v>55</v>
      </c>
      <c r="O136" s="270">
        <f t="shared" ref="O136:O140" si="232">+$O$134*D146</f>
        <v>221.08441638816686</v>
      </c>
      <c r="P136" s="46">
        <v>221</v>
      </c>
    </row>
    <row r="137" spans="2:30" ht="15" customHeight="1" x14ac:dyDescent="0.2">
      <c r="B137" s="48" t="s">
        <v>7</v>
      </c>
      <c r="C137" s="272">
        <v>1075</v>
      </c>
      <c r="D137" s="269">
        <f t="shared" si="228"/>
        <v>5.7557423569095677E-2</v>
      </c>
      <c r="F137" s="270">
        <f t="shared" si="229"/>
        <v>454.35830165444128</v>
      </c>
      <c r="G137" s="46">
        <v>454</v>
      </c>
      <c r="I137" s="270">
        <f t="shared" si="230"/>
        <v>318.52278203137547</v>
      </c>
      <c r="J137" s="46">
        <v>319</v>
      </c>
      <c r="L137" s="270">
        <f t="shared" si="231"/>
        <v>47.08197247952026</v>
      </c>
      <c r="M137" s="46">
        <v>47</v>
      </c>
      <c r="O137" s="270">
        <f t="shared" si="232"/>
        <v>190.74297561579402</v>
      </c>
      <c r="P137" s="46">
        <v>191</v>
      </c>
    </row>
    <row r="138" spans="2:30" ht="15" customHeight="1" x14ac:dyDescent="0.2">
      <c r="B138" s="48" t="s">
        <v>8</v>
      </c>
      <c r="C138" s="272">
        <v>5668</v>
      </c>
      <c r="D138" s="269">
        <f t="shared" si="228"/>
        <v>0.30347486212989239</v>
      </c>
      <c r="F138" s="270">
        <f t="shared" si="229"/>
        <v>2395.6305616533705</v>
      </c>
      <c r="G138" s="46">
        <v>2395</v>
      </c>
      <c r="I138" s="270">
        <f t="shared" si="230"/>
        <v>1679.4298870268244</v>
      </c>
      <c r="J138" s="46">
        <v>1679</v>
      </c>
      <c r="L138" s="270">
        <f t="shared" si="231"/>
        <v>248.24243722225197</v>
      </c>
      <c r="M138" s="46">
        <v>248</v>
      </c>
      <c r="O138" s="270">
        <f t="shared" si="232"/>
        <v>1005.7034286421588</v>
      </c>
      <c r="P138" s="46">
        <v>1005</v>
      </c>
    </row>
    <row r="139" spans="2:30" ht="15" customHeight="1" x14ac:dyDescent="0.2">
      <c r="B139" s="48" t="s">
        <v>9</v>
      </c>
      <c r="C139" s="272">
        <v>3398</v>
      </c>
      <c r="D139" s="269">
        <f t="shared" si="228"/>
        <v>0.18193500026770895</v>
      </c>
      <c r="F139" s="270">
        <f t="shared" si="229"/>
        <v>1436.1948921132944</v>
      </c>
      <c r="G139" s="46">
        <v>1436</v>
      </c>
      <c r="I139" s="270">
        <f t="shared" si="230"/>
        <v>1006.8282914815013</v>
      </c>
      <c r="J139" s="46">
        <v>1007</v>
      </c>
      <c r="L139" s="270">
        <f t="shared" si="231"/>
        <v>148.82283021898593</v>
      </c>
      <c r="M139" s="46">
        <v>149</v>
      </c>
      <c r="O139" s="270">
        <f t="shared" si="232"/>
        <v>602.92523827206332</v>
      </c>
      <c r="P139" s="46">
        <v>603</v>
      </c>
    </row>
    <row r="140" spans="2:30" ht="15" customHeight="1" x14ac:dyDescent="0.2">
      <c r="B140" s="48" t="s">
        <v>10</v>
      </c>
      <c r="C140" s="272">
        <v>2027</v>
      </c>
      <c r="D140" s="269">
        <f t="shared" si="228"/>
        <v>0.10852920704609947</v>
      </c>
      <c r="E140" s="9"/>
      <c r="F140" s="270">
        <f t="shared" si="229"/>
        <v>856.72956042190924</v>
      </c>
      <c r="G140" s="46">
        <v>857</v>
      </c>
      <c r="I140" s="270">
        <f t="shared" si="230"/>
        <v>600.60063179311453</v>
      </c>
      <c r="J140" s="46">
        <v>601</v>
      </c>
      <c r="L140" s="270">
        <f t="shared" si="231"/>
        <v>88.776891363709368</v>
      </c>
      <c r="M140" s="46">
        <v>89</v>
      </c>
      <c r="O140" s="270">
        <f t="shared" si="232"/>
        <v>359.66140611461816</v>
      </c>
      <c r="P140" s="46">
        <v>360</v>
      </c>
    </row>
    <row r="141" spans="2:30" ht="15" customHeight="1" x14ac:dyDescent="0.2">
      <c r="B141" s="48" t="s">
        <v>234</v>
      </c>
      <c r="C141" s="272">
        <v>2519</v>
      </c>
      <c r="D141" s="269">
        <f t="shared" si="228"/>
        <v>0.13487176741446699</v>
      </c>
      <c r="E141" s="9"/>
      <c r="F141" s="270">
        <f t="shared" si="229"/>
        <v>1064.6777319698024</v>
      </c>
      <c r="G141" s="46">
        <v>1065</v>
      </c>
      <c r="I141" s="270">
        <f t="shared" si="230"/>
        <v>746.38036087166029</v>
      </c>
      <c r="J141" s="46">
        <v>746</v>
      </c>
      <c r="L141" s="270">
        <f t="shared" si="231"/>
        <v>110.32510574503399</v>
      </c>
      <c r="M141" s="46">
        <v>110</v>
      </c>
      <c r="O141" s="270"/>
    </row>
    <row r="142" spans="2:30" ht="15" customHeight="1" x14ac:dyDescent="0.2">
      <c r="B142" s="48"/>
      <c r="C142" s="36">
        <f>SUM(C135:C141)</f>
        <v>18677</v>
      </c>
      <c r="D142" s="273">
        <f>SUM(D135:D141)</f>
        <v>1</v>
      </c>
      <c r="E142" s="9"/>
      <c r="F142" s="270">
        <f>SUM(F135:F141)</f>
        <v>7893.9999999999991</v>
      </c>
      <c r="G142" s="270">
        <f>SUM(G135:G141)</f>
        <v>7894</v>
      </c>
      <c r="I142" s="270">
        <f>SUM(I135:I141)</f>
        <v>5534</v>
      </c>
      <c r="J142" s="270">
        <f>SUM(J135:J141)</f>
        <v>5534</v>
      </c>
      <c r="L142" s="270">
        <f>SUM(L135:L141)</f>
        <v>818</v>
      </c>
      <c r="M142" s="270">
        <f>SUM(M135:M141)</f>
        <v>818</v>
      </c>
      <c r="O142" s="270">
        <f>SUM(O135:O141)</f>
        <v>2867</v>
      </c>
      <c r="P142" s="270">
        <f>SUM(P135:P141)</f>
        <v>2867</v>
      </c>
    </row>
    <row r="144" spans="2:30" ht="15" customHeight="1" x14ac:dyDescent="0.2">
      <c r="B144" s="45" t="s">
        <v>242</v>
      </c>
    </row>
    <row r="145" spans="2:7" ht="15" customHeight="1" x14ac:dyDescent="0.2">
      <c r="B145" s="48" t="s">
        <v>4</v>
      </c>
      <c r="C145" s="272">
        <v>2744</v>
      </c>
      <c r="D145" s="269">
        <f>+C145/$C$151</f>
        <v>0.16982299789577918</v>
      </c>
    </row>
    <row r="146" spans="2:7" ht="15" customHeight="1" x14ac:dyDescent="0.2">
      <c r="B146" s="48" t="s">
        <v>6</v>
      </c>
      <c r="C146" s="272">
        <v>1246</v>
      </c>
      <c r="D146" s="269">
        <f t="shared" ref="D146:D150" si="233">+C146/$C$151</f>
        <v>7.7113504146552797E-2</v>
      </c>
      <c r="F146" s="370"/>
      <c r="G146" s="370"/>
    </row>
    <row r="147" spans="2:7" ht="15" customHeight="1" x14ac:dyDescent="0.2">
      <c r="B147" s="48" t="s">
        <v>7</v>
      </c>
      <c r="C147" s="272">
        <v>1075</v>
      </c>
      <c r="D147" s="269">
        <f t="shared" si="233"/>
        <v>6.6530511201881415E-2</v>
      </c>
      <c r="F147" s="371"/>
      <c r="G147" s="371"/>
    </row>
    <row r="148" spans="2:7" ht="15" customHeight="1" x14ac:dyDescent="0.2">
      <c r="B148" s="48" t="s">
        <v>8</v>
      </c>
      <c r="C148" s="272">
        <v>5668</v>
      </c>
      <c r="D148" s="269">
        <f t="shared" si="233"/>
        <v>0.35078598836489666</v>
      </c>
      <c r="F148" s="370"/>
      <c r="G148" s="370"/>
    </row>
    <row r="149" spans="2:7" ht="15" customHeight="1" x14ac:dyDescent="0.2">
      <c r="B149" s="48" t="s">
        <v>9</v>
      </c>
      <c r="C149" s="272">
        <v>3398</v>
      </c>
      <c r="D149" s="269">
        <f t="shared" si="233"/>
        <v>0.21029830424557494</v>
      </c>
      <c r="F149" s="371"/>
      <c r="G149" s="371"/>
    </row>
    <row r="150" spans="2:7" ht="15" customHeight="1" x14ac:dyDescent="0.2">
      <c r="B150" s="48" t="s">
        <v>10</v>
      </c>
      <c r="C150" s="272">
        <v>2027</v>
      </c>
      <c r="D150" s="269">
        <f t="shared" si="233"/>
        <v>0.12544869414531501</v>
      </c>
      <c r="F150" s="370"/>
      <c r="G150" s="370"/>
    </row>
    <row r="151" spans="2:7" ht="15" customHeight="1" x14ac:dyDescent="0.2">
      <c r="B151" s="48"/>
      <c r="C151" s="36">
        <f>SUM(C145:C150)</f>
        <v>16158</v>
      </c>
      <c r="D151" s="273">
        <f>SUM(D145:D150)</f>
        <v>1</v>
      </c>
      <c r="F151" s="371"/>
      <c r="G151" s="371"/>
    </row>
    <row r="152" spans="2:7" ht="15" customHeight="1" x14ac:dyDescent="0.2">
      <c r="F152" s="370"/>
      <c r="G152" s="370"/>
    </row>
    <row r="153" spans="2:7" ht="15" customHeight="1" x14ac:dyDescent="0.2">
      <c r="F153" s="371"/>
      <c r="G153" s="371"/>
    </row>
    <row r="154" spans="2:7" ht="15" customHeight="1" x14ac:dyDescent="0.2">
      <c r="F154" s="370"/>
      <c r="G154" s="370"/>
    </row>
    <row r="155" spans="2:7" ht="15" customHeight="1" x14ac:dyDescent="0.2">
      <c r="F155" s="371"/>
      <c r="G155" s="371"/>
    </row>
    <row r="156" spans="2:7" ht="15" customHeight="1" x14ac:dyDescent="0.2">
      <c r="F156" s="370"/>
      <c r="G156" s="370"/>
    </row>
    <row r="157" spans="2:7" ht="15" customHeight="1" x14ac:dyDescent="0.2">
      <c r="F157" s="371"/>
      <c r="G157" s="371"/>
    </row>
    <row r="158" spans="2:7" ht="15" customHeight="1" x14ac:dyDescent="0.2">
      <c r="F158" s="370"/>
      <c r="G158" s="370"/>
    </row>
    <row r="159" spans="2:7" ht="15" customHeight="1" x14ac:dyDescent="0.2">
      <c r="F159" s="371"/>
      <c r="G159" s="371"/>
    </row>
    <row r="160" spans="2:7" ht="15" customHeight="1" x14ac:dyDescent="0.2">
      <c r="F160" s="370"/>
      <c r="G160" s="370"/>
    </row>
  </sheetData>
  <mergeCells count="15">
    <mergeCell ref="A116:B116"/>
    <mergeCell ref="A114:B114"/>
    <mergeCell ref="O1:Q1"/>
    <mergeCell ref="I1:K1"/>
    <mergeCell ref="AD1:AF1"/>
    <mergeCell ref="R1:T1"/>
    <mergeCell ref="U1:W1"/>
    <mergeCell ref="L1:N1"/>
    <mergeCell ref="A1:A2"/>
    <mergeCell ref="B1:B2"/>
    <mergeCell ref="A40:B40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46" orientation="landscape" r:id="rId1"/>
  <headerFooter alignWithMargins="0">
    <oddHeader>&amp;L&amp;"Times New Roman,Félkövér"&amp;13Szent László Völgye TKT&amp;C&amp;"Times New Roman,Félkövér"&amp;16 2020. ÉVI IV. KÖLTSÉGVETÉS MÓDOSÍTÁS&amp;R3.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8"/>
  <sheetViews>
    <sheetView tabSelected="1" topLeftCell="A7" zoomScale="90" zoomScaleNormal="90" zoomScaleSheetLayoutView="85" workbookViewId="0">
      <selection activeCell="K31" sqref="K31"/>
    </sheetView>
  </sheetViews>
  <sheetFormatPr defaultColWidth="8.85546875" defaultRowHeight="15" x14ac:dyDescent="0.2"/>
  <cols>
    <col min="1" max="1" width="64.7109375" style="83" customWidth="1"/>
    <col min="2" max="2" width="12.7109375" style="84" customWidth="1"/>
    <col min="3" max="3" width="12.28515625" style="85" customWidth="1"/>
    <col min="4" max="4" width="12.7109375" style="66" customWidth="1"/>
    <col min="5" max="5" width="13.140625" style="66" customWidth="1"/>
    <col min="6" max="6" width="11" style="66" customWidth="1"/>
    <col min="7" max="7" width="14" style="66" customWidth="1"/>
    <col min="8" max="9" width="15.7109375" style="66" customWidth="1"/>
    <col min="10" max="10" width="12.5703125" style="66" customWidth="1"/>
    <col min="11" max="11" width="13.85546875" style="101" bestFit="1" customWidth="1"/>
    <col min="12" max="12" width="11.7109375" style="67" customWidth="1"/>
    <col min="13" max="13" width="12.85546875" style="67" customWidth="1"/>
    <col min="14" max="16384" width="8.85546875" style="66"/>
  </cols>
  <sheetData>
    <row r="1" spans="1:13" ht="38.450000000000003" customHeight="1" x14ac:dyDescent="0.2">
      <c r="A1" s="140"/>
      <c r="B1" s="141" t="s">
        <v>377</v>
      </c>
      <c r="C1" s="488" t="s">
        <v>279</v>
      </c>
      <c r="D1" s="491" t="s">
        <v>378</v>
      </c>
      <c r="E1" s="65"/>
      <c r="F1" s="65"/>
      <c r="G1" s="497"/>
      <c r="H1" s="497"/>
      <c r="I1" s="661"/>
    </row>
    <row r="2" spans="1:13" ht="28.5" customHeight="1" x14ac:dyDescent="0.2">
      <c r="A2" s="139" t="s">
        <v>44</v>
      </c>
      <c r="B2" s="500"/>
      <c r="C2" s="490"/>
      <c r="D2" s="517"/>
      <c r="E2" s="68"/>
      <c r="F2" s="68" t="s">
        <v>285</v>
      </c>
      <c r="G2" s="68" t="s">
        <v>287</v>
      </c>
      <c r="H2" s="68" t="s">
        <v>286</v>
      </c>
      <c r="I2" s="68"/>
    </row>
    <row r="3" spans="1:13" x14ac:dyDescent="0.2">
      <c r="A3" s="563" t="s">
        <v>294</v>
      </c>
      <c r="B3" s="73">
        <f>+'[3]4.SZ.TÁBL. SZOCIÁLIS NORMATÍVA'!$D3</f>
        <v>20500000</v>
      </c>
      <c r="C3" s="88"/>
      <c r="D3" s="492">
        <f>SUM(B3:C3)</f>
        <v>20500000</v>
      </c>
      <c r="E3" s="70"/>
      <c r="F3" s="70">
        <f>+'[3]4.SZ.TÁBL. SZOCIÁLIS NORMATÍVA'!$H3</f>
        <v>20500</v>
      </c>
      <c r="G3" s="70"/>
      <c r="H3" s="70">
        <f>F3+G3</f>
        <v>20500</v>
      </c>
      <c r="I3" s="70"/>
    </row>
    <row r="4" spans="1:13" x14ac:dyDescent="0.2">
      <c r="A4" s="74" t="s">
        <v>295</v>
      </c>
      <c r="B4" s="73">
        <f>+'[3]4.SZ.TÁBL. SZOCIÁLIS NORMATÍVA'!$D4</f>
        <v>16060000</v>
      </c>
      <c r="C4" s="88"/>
      <c r="D4" s="492">
        <f t="shared" ref="D4:D12" si="0">SUM(B4:C4)</f>
        <v>16060000</v>
      </c>
      <c r="E4" s="70"/>
      <c r="F4" s="70">
        <f>+'[3]4.SZ.TÁBL. SZOCIÁLIS NORMATÍVA'!$H4</f>
        <v>16060</v>
      </c>
      <c r="G4" s="70"/>
      <c r="H4" s="70">
        <f t="shared" ref="H4:H12" si="1">F4+G4</f>
        <v>16060</v>
      </c>
      <c r="I4" s="70"/>
    </row>
    <row r="5" spans="1:13" x14ac:dyDescent="0.2">
      <c r="A5" s="74" t="s">
        <v>318</v>
      </c>
      <c r="B5" s="73">
        <f>+'[3]4.SZ.TÁBL. SZOCIÁLIS NORMATÍVA'!$D5</f>
        <v>11443092</v>
      </c>
      <c r="C5" s="88"/>
      <c r="D5" s="492">
        <f t="shared" si="0"/>
        <v>11443092</v>
      </c>
      <c r="E5" s="70"/>
      <c r="F5" s="70">
        <f>+'[3]4.SZ.TÁBL. SZOCIÁLIS NORMATÍVA'!$H5</f>
        <v>11443</v>
      </c>
      <c r="G5" s="70"/>
      <c r="H5" s="70">
        <f t="shared" si="1"/>
        <v>11443</v>
      </c>
      <c r="I5" s="70"/>
    </row>
    <row r="6" spans="1:13" x14ac:dyDescent="0.2">
      <c r="A6" s="74" t="s">
        <v>296</v>
      </c>
      <c r="B6" s="73">
        <f>+'[3]4.SZ.TÁBL. SZOCIÁLIS NORMATÍVA'!$D6</f>
        <v>875952</v>
      </c>
      <c r="C6" s="88"/>
      <c r="D6" s="492">
        <f t="shared" si="0"/>
        <v>875952</v>
      </c>
      <c r="E6" s="70"/>
      <c r="F6" s="70">
        <f>+'[3]4.SZ.TÁBL. SZOCIÁLIS NORMATÍVA'!$H6</f>
        <v>876</v>
      </c>
      <c r="G6" s="70"/>
      <c r="H6" s="70">
        <f t="shared" si="1"/>
        <v>876</v>
      </c>
      <c r="I6" s="70"/>
    </row>
    <row r="7" spans="1:13" x14ac:dyDescent="0.2">
      <c r="A7" s="72" t="s">
        <v>302</v>
      </c>
      <c r="B7" s="73">
        <f>+'[3]4.SZ.TÁBL. SZOCIÁLIS NORMATÍVA'!$D7</f>
        <v>25000</v>
      </c>
      <c r="C7" s="88"/>
      <c r="D7" s="492">
        <f t="shared" si="0"/>
        <v>25000</v>
      </c>
      <c r="E7" s="70"/>
      <c r="F7" s="70">
        <f>+'[3]4.SZ.TÁBL. SZOCIÁLIS NORMATÍVA'!$H7</f>
        <v>25</v>
      </c>
      <c r="G7" s="70"/>
      <c r="H7" s="70">
        <f t="shared" si="1"/>
        <v>25</v>
      </c>
      <c r="I7" s="70"/>
    </row>
    <row r="8" spans="1:13" x14ac:dyDescent="0.2">
      <c r="A8" s="72" t="s">
        <v>303</v>
      </c>
      <c r="B8" s="73">
        <f>+'[3]4.SZ.TÁBL. SZOCIÁLIS NORMATÍVA'!$D8</f>
        <v>26898300</v>
      </c>
      <c r="C8" s="88">
        <v>-429000</v>
      </c>
      <c r="D8" s="492">
        <f t="shared" si="0"/>
        <v>26469300</v>
      </c>
      <c r="E8" s="70"/>
      <c r="F8" s="70">
        <f>+'[3]4.SZ.TÁBL. SZOCIÁLIS NORMATÍVA'!$H8</f>
        <v>26898</v>
      </c>
      <c r="G8" s="70">
        <v>-429</v>
      </c>
      <c r="H8" s="70">
        <f t="shared" si="1"/>
        <v>26469</v>
      </c>
      <c r="I8" s="70"/>
    </row>
    <row r="9" spans="1:13" x14ac:dyDescent="0.2">
      <c r="A9" s="74" t="s">
        <v>304</v>
      </c>
      <c r="B9" s="73">
        <f>+'[3]4.SZ.TÁBL. SZOCIÁLIS NORMATÍVA'!$D9</f>
        <v>0</v>
      </c>
      <c r="C9" s="88"/>
      <c r="D9" s="492">
        <f t="shared" si="0"/>
        <v>0</v>
      </c>
      <c r="E9" s="70"/>
      <c r="F9" s="70">
        <f>+'[3]4.SZ.TÁBL. SZOCIÁLIS NORMATÍVA'!$H9</f>
        <v>0</v>
      </c>
      <c r="G9" s="70"/>
      <c r="H9" s="70">
        <f t="shared" si="1"/>
        <v>0</v>
      </c>
      <c r="I9" s="70"/>
    </row>
    <row r="10" spans="1:13" x14ac:dyDescent="0.2">
      <c r="A10" s="74" t="s">
        <v>305</v>
      </c>
      <c r="B10" s="73">
        <f>+'[3]4.SZ.TÁBL. SZOCIÁLIS NORMATÍVA'!$D10</f>
        <v>4479000</v>
      </c>
      <c r="C10" s="88"/>
      <c r="D10" s="492">
        <f t="shared" si="0"/>
        <v>4479000</v>
      </c>
      <c r="E10" s="70"/>
      <c r="F10" s="70">
        <f>+'[3]4.SZ.TÁBL. SZOCIÁLIS NORMATÍVA'!$H10</f>
        <v>4479</v>
      </c>
      <c r="G10" s="70"/>
      <c r="H10" s="70">
        <f t="shared" si="1"/>
        <v>4479</v>
      </c>
      <c r="I10" s="70"/>
    </row>
    <row r="11" spans="1:13" x14ac:dyDescent="0.2">
      <c r="A11" s="564" t="s">
        <v>306</v>
      </c>
      <c r="B11" s="73">
        <f>+'[3]4.SZ.TÁBL. SZOCIÁLIS NORMATÍVA'!$D11</f>
        <v>13795600</v>
      </c>
      <c r="C11" s="88"/>
      <c r="D11" s="492">
        <f t="shared" si="0"/>
        <v>13795600</v>
      </c>
      <c r="E11" s="70"/>
      <c r="F11" s="70">
        <f>+'[3]4.SZ.TÁBL. SZOCIÁLIS NORMATÍVA'!$H11</f>
        <v>13796</v>
      </c>
      <c r="G11" s="70"/>
      <c r="H11" s="70">
        <f t="shared" si="1"/>
        <v>13796</v>
      </c>
      <c r="I11" s="70"/>
    </row>
    <row r="12" spans="1:13" x14ac:dyDescent="0.2">
      <c r="A12" s="565" t="s">
        <v>297</v>
      </c>
      <c r="B12" s="73">
        <f>+'[3]4.SZ.TÁBL. SZOCIÁLIS NORMATÍVA'!$D12</f>
        <v>12240000</v>
      </c>
      <c r="C12" s="88"/>
      <c r="D12" s="492">
        <f t="shared" si="0"/>
        <v>12240000</v>
      </c>
      <c r="E12" s="70"/>
      <c r="F12" s="70">
        <f>+'[3]4.SZ.TÁBL. SZOCIÁLIS NORMATÍVA'!$H12</f>
        <v>12240</v>
      </c>
      <c r="G12" s="70"/>
      <c r="H12" s="70">
        <f t="shared" si="1"/>
        <v>12240</v>
      </c>
      <c r="I12" s="70"/>
    </row>
    <row r="13" spans="1:13" x14ac:dyDescent="0.2">
      <c r="A13" s="77" t="s">
        <v>45</v>
      </c>
      <c r="B13" s="142">
        <f>SUM(B3:B12)</f>
        <v>106316944</v>
      </c>
      <c r="C13" s="489">
        <f>SUM(C3:C12)</f>
        <v>-429000</v>
      </c>
      <c r="D13" s="518">
        <f>SUM(D3:D12)</f>
        <v>105887944</v>
      </c>
      <c r="E13" s="78"/>
      <c r="F13" s="78">
        <f>SUM(F3:F12)</f>
        <v>106317</v>
      </c>
      <c r="G13" s="78">
        <f t="shared" ref="G13:H13" si="2">SUM(G3:G12)</f>
        <v>-429</v>
      </c>
      <c r="H13" s="78">
        <f t="shared" si="2"/>
        <v>105888</v>
      </c>
      <c r="I13" s="78"/>
    </row>
    <row r="14" spans="1:13" x14ac:dyDescent="0.2">
      <c r="A14" s="139"/>
      <c r="B14" s="567"/>
      <c r="C14" s="568"/>
      <c r="D14" s="569"/>
      <c r="E14" s="78"/>
      <c r="F14" s="78"/>
      <c r="G14" s="78"/>
      <c r="H14" s="78"/>
      <c r="I14" s="78"/>
      <c r="J14" s="79"/>
      <c r="K14" s="79"/>
      <c r="M14" s="66"/>
    </row>
    <row r="15" spans="1:13" x14ac:dyDescent="0.2">
      <c r="A15" s="72" t="s">
        <v>307</v>
      </c>
      <c r="B15" s="73">
        <f>+'[3]4.SZ.TÁBL. SZOCIÁLIS NORMATÍVA'!$D15</f>
        <v>0</v>
      </c>
      <c r="C15" s="93">
        <v>0</v>
      </c>
      <c r="D15" s="519">
        <f t="shared" ref="D15:D20" si="3">SUM(B15:C15)</f>
        <v>0</v>
      </c>
      <c r="E15" s="70"/>
      <c r="F15" s="70">
        <f>+'[3]4.SZ.TÁBL. SZOCIÁLIS NORMATÍVA'!$H15</f>
        <v>0</v>
      </c>
      <c r="G15" s="70"/>
      <c r="H15" s="70">
        <f>F15+G15</f>
        <v>0</v>
      </c>
      <c r="I15" s="70"/>
      <c r="J15" s="70"/>
      <c r="K15" s="80"/>
      <c r="M15" s="66"/>
    </row>
    <row r="16" spans="1:13" x14ac:dyDescent="0.2">
      <c r="A16" s="72" t="s">
        <v>301</v>
      </c>
      <c r="B16" s="73">
        <f>+'[3]4.SZ.TÁBL. SZOCIÁLIS NORMATÍVA'!$D16</f>
        <v>102663</v>
      </c>
      <c r="C16" s="93">
        <v>33264</v>
      </c>
      <c r="D16" s="492">
        <f t="shared" si="3"/>
        <v>135927</v>
      </c>
      <c r="E16" s="70"/>
      <c r="F16" s="70">
        <f>+'[3]4.SZ.TÁBL. SZOCIÁLIS NORMATÍVA'!$H16</f>
        <v>102</v>
      </c>
      <c r="G16" s="70">
        <v>33</v>
      </c>
      <c r="H16" s="70">
        <f t="shared" ref="H16:H21" si="4">F16+G16</f>
        <v>135</v>
      </c>
      <c r="I16" s="70"/>
      <c r="J16" s="70"/>
      <c r="K16" s="80"/>
      <c r="M16" s="66"/>
    </row>
    <row r="17" spans="1:13" x14ac:dyDescent="0.2">
      <c r="A17" s="72" t="s">
        <v>282</v>
      </c>
      <c r="B17" s="73">
        <f>+'[3]4.SZ.TÁBL. SZOCIÁLIS NORMATÍVA'!$D17</f>
        <v>105263</v>
      </c>
      <c r="C17" s="93">
        <v>31878</v>
      </c>
      <c r="D17" s="492">
        <f t="shared" si="3"/>
        <v>137141</v>
      </c>
      <c r="E17" s="70"/>
      <c r="F17" s="70">
        <f>+'[3]4.SZ.TÁBL. SZOCIÁLIS NORMATÍVA'!$H17</f>
        <v>105</v>
      </c>
      <c r="G17" s="70">
        <v>32</v>
      </c>
      <c r="H17" s="70">
        <f t="shared" si="4"/>
        <v>137</v>
      </c>
      <c r="I17" s="70"/>
      <c r="J17" s="70"/>
      <c r="K17" s="80"/>
      <c r="M17" s="66"/>
    </row>
    <row r="18" spans="1:13" x14ac:dyDescent="0.2">
      <c r="A18" s="72" t="s">
        <v>300</v>
      </c>
      <c r="B18" s="73">
        <f>+'[3]4.SZ.TÁBL. SZOCIÁLIS NORMATÍVA'!$D18</f>
        <v>79486</v>
      </c>
      <c r="C18" s="93">
        <v>17094</v>
      </c>
      <c r="D18" s="492">
        <f t="shared" si="3"/>
        <v>96580</v>
      </c>
      <c r="E18" s="70"/>
      <c r="F18" s="70">
        <f>+'[3]4.SZ.TÁBL. SZOCIÁLIS NORMATÍVA'!$H18</f>
        <v>79</v>
      </c>
      <c r="G18" s="70">
        <v>17</v>
      </c>
      <c r="H18" s="70">
        <f t="shared" si="4"/>
        <v>96</v>
      </c>
      <c r="I18" s="70"/>
      <c r="J18" s="70"/>
      <c r="K18" s="80"/>
      <c r="M18" s="66"/>
    </row>
    <row r="19" spans="1:13" x14ac:dyDescent="0.2">
      <c r="A19" s="72" t="s">
        <v>344</v>
      </c>
      <c r="B19" s="73">
        <f>+'[3]4.SZ.TÁBL. SZOCIÁLIS NORMATÍVA'!$D19</f>
        <v>111674</v>
      </c>
      <c r="C19" s="93">
        <v>36731</v>
      </c>
      <c r="D19" s="492">
        <f t="shared" si="3"/>
        <v>148405</v>
      </c>
      <c r="E19" s="70"/>
      <c r="F19" s="70">
        <f>+'[3]4.SZ.TÁBL. SZOCIÁLIS NORMATÍVA'!$H19</f>
        <v>112</v>
      </c>
      <c r="G19" s="70">
        <v>37</v>
      </c>
      <c r="H19" s="70">
        <f t="shared" si="4"/>
        <v>149</v>
      </c>
      <c r="I19" s="70"/>
      <c r="J19" s="70"/>
      <c r="K19" s="80"/>
      <c r="M19" s="66"/>
    </row>
    <row r="20" spans="1:13" x14ac:dyDescent="0.2">
      <c r="A20" s="502" t="s">
        <v>356</v>
      </c>
      <c r="B20" s="73">
        <f>+'[3]4.SZ.TÁBL. SZOCIÁLIS NORMATÍVA'!$D20</f>
        <v>4700</v>
      </c>
      <c r="C20" s="98"/>
      <c r="D20" s="520">
        <f t="shared" si="3"/>
        <v>4700</v>
      </c>
      <c r="E20" s="70"/>
      <c r="F20" s="70">
        <f>+'[3]4.SZ.TÁBL. SZOCIÁLIS NORMATÍVA'!$H20</f>
        <v>5</v>
      </c>
      <c r="G20" s="70"/>
      <c r="H20" s="70">
        <f t="shared" si="4"/>
        <v>5</v>
      </c>
      <c r="I20" s="70"/>
      <c r="J20" s="70"/>
      <c r="K20" s="80"/>
      <c r="M20" s="66"/>
    </row>
    <row r="21" spans="1:13" x14ac:dyDescent="0.2">
      <c r="A21" s="72" t="s">
        <v>346</v>
      </c>
      <c r="B21" s="73">
        <f>+'[3]4.SZ.TÁBL. SZOCIÁLIS NORMATÍVA'!$D21</f>
        <v>0</v>
      </c>
      <c r="C21" s="628"/>
      <c r="D21" s="629">
        <f>+B21+C21</f>
        <v>0</v>
      </c>
      <c r="E21" s="70"/>
      <c r="F21" s="70">
        <f>+'[3]4.SZ.TÁBL. SZOCIÁLIS NORMATÍVA'!$H21</f>
        <v>0</v>
      </c>
      <c r="G21" s="70"/>
      <c r="H21" s="70">
        <f t="shared" si="4"/>
        <v>0</v>
      </c>
      <c r="I21" s="70"/>
      <c r="J21" s="70"/>
      <c r="K21" s="80"/>
      <c r="M21" s="66"/>
    </row>
    <row r="22" spans="1:13" x14ac:dyDescent="0.2">
      <c r="A22" s="77" t="s">
        <v>283</v>
      </c>
      <c r="B22" s="142">
        <f>SUM(B15:B21)</f>
        <v>403786</v>
      </c>
      <c r="C22" s="142">
        <f>SUM(C15:C21)</f>
        <v>118967</v>
      </c>
      <c r="D22" s="518">
        <f>SUM(D15:D21)</f>
        <v>522753</v>
      </c>
      <c r="E22" s="70"/>
      <c r="F22" s="78">
        <f>SUM(F15:F21)</f>
        <v>403</v>
      </c>
      <c r="G22" s="78">
        <f>SUM(G15:G21)</f>
        <v>119</v>
      </c>
      <c r="H22" s="78">
        <f>SUM(H15:H21)</f>
        <v>522</v>
      </c>
      <c r="I22" s="78"/>
      <c r="J22" s="70"/>
      <c r="K22" s="80"/>
      <c r="M22" s="66"/>
    </row>
    <row r="23" spans="1:13" x14ac:dyDescent="0.2">
      <c r="A23" s="69"/>
      <c r="B23" s="71"/>
      <c r="C23" s="88"/>
      <c r="D23" s="492"/>
      <c r="E23" s="70"/>
      <c r="F23" s="70"/>
      <c r="G23" s="70"/>
      <c r="H23" s="70"/>
      <c r="I23" s="70"/>
      <c r="J23" s="70"/>
      <c r="K23" s="80"/>
      <c r="M23" s="66"/>
    </row>
    <row r="24" spans="1:13" x14ac:dyDescent="0.2">
      <c r="A24" s="72" t="s">
        <v>346</v>
      </c>
      <c r="B24" s="73">
        <f>+'[3]4.SZ.TÁBL. SZOCIÁLIS NORMATÍVA'!$D24</f>
        <v>0</v>
      </c>
      <c r="C24" s="93"/>
      <c r="D24" s="492">
        <f t="shared" ref="D24:D30" si="5">SUM(B24:C24)</f>
        <v>0</v>
      </c>
      <c r="E24" s="70"/>
      <c r="F24" s="70">
        <f>+'[3]4.SZ.TÁBL. SZOCIÁLIS NORMATÍVA'!$H24</f>
        <v>0</v>
      </c>
      <c r="G24" s="70"/>
      <c r="H24" s="70">
        <f>F24+G24</f>
        <v>0</v>
      </c>
      <c r="I24" s="70"/>
      <c r="J24" s="70"/>
      <c r="K24" s="80"/>
      <c r="M24" s="66"/>
    </row>
    <row r="25" spans="1:13" x14ac:dyDescent="0.2">
      <c r="A25" s="72" t="s">
        <v>307</v>
      </c>
      <c r="B25" s="73">
        <f>+'[3]4.SZ.TÁBL. SZOCIÁLIS NORMATÍVA'!$D25</f>
        <v>3051899</v>
      </c>
      <c r="C25" s="93">
        <v>1038057</v>
      </c>
      <c r="D25" s="492">
        <f t="shared" si="5"/>
        <v>4089956</v>
      </c>
      <c r="E25" s="70"/>
      <c r="F25" s="70">
        <f>+'[3]4.SZ.TÁBL. SZOCIÁLIS NORMATÍVA'!$H25</f>
        <v>3053</v>
      </c>
      <c r="G25" s="70">
        <v>1038</v>
      </c>
      <c r="H25" s="70">
        <f t="shared" ref="H25:H30" si="6">F25+G25</f>
        <v>4091</v>
      </c>
      <c r="I25" s="70"/>
      <c r="J25" s="70"/>
      <c r="K25" s="80"/>
      <c r="M25" s="66"/>
    </row>
    <row r="26" spans="1:13" x14ac:dyDescent="0.2">
      <c r="A26" s="72" t="s">
        <v>301</v>
      </c>
      <c r="B26" s="73">
        <f>+'[3]4.SZ.TÁBL. SZOCIÁLIS NORMATÍVA'!$D26</f>
        <v>6592918</v>
      </c>
      <c r="C26" s="93">
        <v>2661107</v>
      </c>
      <c r="D26" s="492">
        <f t="shared" si="5"/>
        <v>9254025</v>
      </c>
      <c r="E26" s="70"/>
      <c r="F26" s="70">
        <f>+'[3]4.SZ.TÁBL. SZOCIÁLIS NORMATÍVA'!$H26</f>
        <v>6593</v>
      </c>
      <c r="G26" s="70">
        <v>2662</v>
      </c>
      <c r="H26" s="70">
        <f t="shared" si="6"/>
        <v>9255</v>
      </c>
      <c r="I26" s="70"/>
      <c r="J26" s="70"/>
      <c r="K26" s="80"/>
      <c r="M26" s="66"/>
    </row>
    <row r="27" spans="1:13" x14ac:dyDescent="0.2">
      <c r="A27" s="72" t="s">
        <v>282</v>
      </c>
      <c r="B27" s="73">
        <f>+'[3]4.SZ.TÁBL. SZOCIÁLIS NORMATÍVA'!$D27</f>
        <v>3366583</v>
      </c>
      <c r="C27" s="93">
        <v>1169259</v>
      </c>
      <c r="D27" s="492">
        <f t="shared" si="5"/>
        <v>4535842</v>
      </c>
      <c r="E27" s="70"/>
      <c r="F27" s="70">
        <f>+'[3]4.SZ.TÁBL. SZOCIÁLIS NORMATÍVA'!$H27</f>
        <v>3367</v>
      </c>
      <c r="G27" s="70">
        <v>1169</v>
      </c>
      <c r="H27" s="70">
        <f t="shared" si="6"/>
        <v>4536</v>
      </c>
      <c r="I27" s="70"/>
      <c r="J27" s="70"/>
      <c r="K27" s="80"/>
      <c r="M27" s="66"/>
    </row>
    <row r="28" spans="1:13" x14ac:dyDescent="0.2">
      <c r="A28" s="72" t="s">
        <v>300</v>
      </c>
      <c r="B28" s="73">
        <f>+'[3]4.SZ.TÁBL. SZOCIÁLIS NORMATÍVA'!$D28</f>
        <v>5634976</v>
      </c>
      <c r="C28" s="93">
        <v>1604138</v>
      </c>
      <c r="D28" s="492">
        <f t="shared" si="5"/>
        <v>7239114</v>
      </c>
      <c r="E28" s="70"/>
      <c r="F28" s="70">
        <f>+'[3]4.SZ.TÁBL. SZOCIÁLIS NORMATÍVA'!$H28</f>
        <v>5635</v>
      </c>
      <c r="G28" s="70">
        <v>1604</v>
      </c>
      <c r="H28" s="70">
        <f t="shared" si="6"/>
        <v>7239</v>
      </c>
      <c r="I28" s="70"/>
      <c r="J28" s="70"/>
      <c r="K28" s="80"/>
      <c r="M28" s="66"/>
    </row>
    <row r="29" spans="1:13" x14ac:dyDescent="0.2">
      <c r="A29" s="72" t="s">
        <v>344</v>
      </c>
      <c r="B29" s="73">
        <f>+'[3]4.SZ.TÁBL. SZOCIÁLIS NORMATÍVA'!$D29</f>
        <v>2675994</v>
      </c>
      <c r="C29" s="93">
        <v>852644</v>
      </c>
      <c r="D29" s="492">
        <f t="shared" si="5"/>
        <v>3528638</v>
      </c>
      <c r="E29" s="70"/>
      <c r="F29" s="70">
        <f>+'[3]4.SZ.TÁBL. SZOCIÁLIS NORMATÍVA'!$H29</f>
        <v>2675</v>
      </c>
      <c r="G29" s="70">
        <v>853</v>
      </c>
      <c r="H29" s="70">
        <f t="shared" si="6"/>
        <v>3528</v>
      </c>
      <c r="I29" s="70"/>
      <c r="J29" s="70"/>
      <c r="K29" s="80"/>
      <c r="M29" s="66"/>
    </row>
    <row r="30" spans="1:13" x14ac:dyDescent="0.2">
      <c r="A30" s="502" t="s">
        <v>356</v>
      </c>
      <c r="B30" s="73">
        <f>+'[3]4.SZ.TÁBL. SZOCIÁLIS NORMATÍVA'!$D30</f>
        <v>10459</v>
      </c>
      <c r="C30" s="98">
        <v>136233</v>
      </c>
      <c r="D30" s="492">
        <f t="shared" si="5"/>
        <v>146692</v>
      </c>
      <c r="E30" s="70"/>
      <c r="F30" s="70">
        <f>+'[3]4.SZ.TÁBL. SZOCIÁLIS NORMATÍVA'!$H30</f>
        <v>10</v>
      </c>
      <c r="G30" s="70">
        <v>136</v>
      </c>
      <c r="H30" s="70">
        <f t="shared" si="6"/>
        <v>146</v>
      </c>
      <c r="I30" s="70"/>
      <c r="J30" s="70"/>
      <c r="K30" s="80"/>
      <c r="M30" s="66"/>
    </row>
    <row r="31" spans="1:13" x14ac:dyDescent="0.2">
      <c r="A31" s="77" t="s">
        <v>284</v>
      </c>
      <c r="B31" s="142">
        <f>SUM(B24:B30)</f>
        <v>21332829</v>
      </c>
      <c r="C31" s="142">
        <f t="shared" ref="C31:D31" si="7">SUM(C24:C30)</f>
        <v>7461438</v>
      </c>
      <c r="D31" s="518">
        <f t="shared" si="7"/>
        <v>28794267</v>
      </c>
      <c r="E31" s="70"/>
      <c r="F31" s="78">
        <f>SUM(F24:F30)</f>
        <v>21333</v>
      </c>
      <c r="G31" s="78">
        <f t="shared" ref="G31:H31" si="8">SUM(G24:G30)</f>
        <v>7462</v>
      </c>
      <c r="H31" s="78">
        <f t="shared" si="8"/>
        <v>28795</v>
      </c>
      <c r="I31" s="78"/>
      <c r="J31" s="70"/>
      <c r="K31" s="80"/>
      <c r="M31" s="66"/>
    </row>
    <row r="32" spans="1:13" ht="15.75" thickBot="1" x14ac:dyDescent="0.25">
      <c r="A32" s="75"/>
      <c r="B32" s="76"/>
      <c r="C32" s="62"/>
      <c r="D32" s="520"/>
      <c r="E32" s="70"/>
      <c r="F32" s="70"/>
      <c r="G32" s="70"/>
      <c r="H32" s="70"/>
      <c r="I32" s="70"/>
      <c r="J32" s="70"/>
      <c r="K32" s="80"/>
      <c r="M32" s="66"/>
    </row>
    <row r="33" spans="1:12" s="81" customFormat="1" ht="15.75" thickBot="1" x14ac:dyDescent="0.25">
      <c r="A33" s="82" t="s">
        <v>18</v>
      </c>
      <c r="B33" s="501">
        <f>SUM(B13,B22,B31,)</f>
        <v>128053559</v>
      </c>
      <c r="C33" s="501">
        <f>SUM(C13,C22,C31,)</f>
        <v>7151405</v>
      </c>
      <c r="D33" s="521">
        <f>SUM(D13,D22,D31,)</f>
        <v>135204964</v>
      </c>
      <c r="E33" s="78"/>
      <c r="F33" s="566">
        <f>SUM(F13,F22,F31,)</f>
        <v>128053</v>
      </c>
      <c r="G33" s="566">
        <f>SUM(G13,G22,G31,)</f>
        <v>7152</v>
      </c>
      <c r="H33" s="566">
        <f>SUM(H13,H22,H31,)</f>
        <v>135205</v>
      </c>
      <c r="I33" s="566"/>
      <c r="J33" s="70"/>
      <c r="K33" s="80"/>
      <c r="L33" s="67"/>
    </row>
    <row r="34" spans="1:12" x14ac:dyDescent="0.2">
      <c r="G34" s="70"/>
      <c r="H34" s="70"/>
      <c r="I34" s="70"/>
      <c r="J34" s="70"/>
      <c r="K34" s="80"/>
    </row>
    <row r="35" spans="1:12" x14ac:dyDescent="0.2">
      <c r="K35" s="80"/>
    </row>
    <row r="36" spans="1:12" x14ac:dyDescent="0.2">
      <c r="K36" s="80"/>
    </row>
    <row r="37" spans="1:12" ht="41.45" customHeight="1" x14ac:dyDescent="0.2"/>
    <row r="77" spans="1:3" x14ac:dyDescent="0.2">
      <c r="C77" s="66"/>
    </row>
    <row r="78" spans="1:3" x14ac:dyDescent="0.2">
      <c r="A78" s="64"/>
    </row>
    <row r="90" spans="1:13" x14ac:dyDescent="0.2">
      <c r="B90" s="87"/>
      <c r="C90" s="88"/>
      <c r="D90" s="89"/>
      <c r="E90" s="89"/>
    </row>
    <row r="91" spans="1:13" x14ac:dyDescent="0.2">
      <c r="A91" s="86"/>
      <c r="B91" s="92"/>
      <c r="C91" s="93"/>
      <c r="D91" s="94"/>
      <c r="E91" s="94"/>
      <c r="K91" s="66"/>
      <c r="L91" s="66"/>
      <c r="M91" s="66"/>
    </row>
    <row r="92" spans="1:13" x14ac:dyDescent="0.2">
      <c r="A92" s="91"/>
      <c r="B92" s="92"/>
      <c r="C92" s="93"/>
      <c r="D92" s="94"/>
      <c r="E92" s="94"/>
    </row>
    <row r="93" spans="1:13" x14ac:dyDescent="0.2">
      <c r="A93" s="91"/>
      <c r="B93" s="92"/>
      <c r="C93" s="93"/>
      <c r="D93" s="94"/>
      <c r="E93" s="94"/>
    </row>
    <row r="94" spans="1:13" x14ac:dyDescent="0.2">
      <c r="A94" s="91"/>
      <c r="B94" s="97"/>
      <c r="C94" s="98"/>
      <c r="D94" s="99"/>
      <c r="E94" s="99"/>
    </row>
    <row r="95" spans="1:13" x14ac:dyDescent="0.2">
      <c r="A95" s="96"/>
    </row>
    <row r="104" spans="6:13" x14ac:dyDescent="0.2">
      <c r="F104" s="89"/>
      <c r="G104" s="89"/>
      <c r="H104" s="89"/>
      <c r="I104" s="89"/>
      <c r="J104" s="89"/>
      <c r="K104" s="90"/>
      <c r="L104" s="66"/>
      <c r="M104" s="66"/>
    </row>
    <row r="105" spans="6:13" x14ac:dyDescent="0.2">
      <c r="F105" s="94"/>
      <c r="G105" s="94"/>
      <c r="H105" s="94"/>
      <c r="I105" s="94"/>
      <c r="J105" s="94"/>
      <c r="K105" s="95"/>
      <c r="L105" s="66"/>
      <c r="M105" s="66"/>
    </row>
    <row r="106" spans="6:13" x14ac:dyDescent="0.2">
      <c r="F106" s="94"/>
      <c r="G106" s="94"/>
      <c r="H106" s="94"/>
      <c r="I106" s="94"/>
      <c r="J106" s="94"/>
      <c r="K106" s="95"/>
      <c r="L106" s="66"/>
      <c r="M106" s="66"/>
    </row>
    <row r="107" spans="6:13" x14ac:dyDescent="0.2">
      <c r="F107" s="94"/>
      <c r="G107" s="94"/>
      <c r="H107" s="94"/>
      <c r="I107" s="94"/>
      <c r="J107" s="94"/>
      <c r="K107" s="95"/>
      <c r="L107" s="66"/>
      <c r="M107" s="66"/>
    </row>
    <row r="108" spans="6:13" x14ac:dyDescent="0.2">
      <c r="F108" s="99"/>
      <c r="G108" s="99"/>
      <c r="H108" s="99"/>
      <c r="I108" s="99"/>
      <c r="J108" s="99"/>
      <c r="K108" s="100"/>
      <c r="L108" s="66"/>
      <c r="M108" s="66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2020. ÉVI IV.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97"/>
  <sheetViews>
    <sheetView topLeftCell="A7" zoomScaleNormal="100" workbookViewId="0">
      <selection activeCell="O14" sqref="O14"/>
    </sheetView>
  </sheetViews>
  <sheetFormatPr defaultColWidth="8.85546875" defaultRowHeight="12" x14ac:dyDescent="0.2"/>
  <cols>
    <col min="1" max="1" width="31" style="539" customWidth="1"/>
    <col min="2" max="2" width="12.5703125" style="539" customWidth="1"/>
    <col min="3" max="10" width="7.42578125" style="539" customWidth="1"/>
    <col min="11" max="11" width="8.28515625" style="539" customWidth="1"/>
    <col min="12" max="14" width="7.42578125" style="539" customWidth="1"/>
    <col min="15" max="15" width="12.7109375" style="539" customWidth="1"/>
    <col min="16" max="21" width="8.85546875" style="539"/>
    <col min="22" max="22" width="9.28515625" style="539" customWidth="1"/>
    <col min="23" max="16384" width="8.85546875" style="539"/>
  </cols>
  <sheetData>
    <row r="1" spans="1:23" s="528" customFormat="1" ht="36.6" customHeight="1" thickBot="1" x14ac:dyDescent="0.25">
      <c r="A1" s="522"/>
      <c r="B1" s="523" t="s">
        <v>377</v>
      </c>
      <c r="C1" s="524" t="s">
        <v>20</v>
      </c>
      <c r="D1" s="525" t="s">
        <v>21</v>
      </c>
      <c r="E1" s="525" t="s">
        <v>22</v>
      </c>
      <c r="F1" s="526" t="s">
        <v>23</v>
      </c>
      <c r="G1" s="525" t="s">
        <v>24</v>
      </c>
      <c r="H1" s="525" t="s">
        <v>25</v>
      </c>
      <c r="I1" s="525" t="s">
        <v>26</v>
      </c>
      <c r="J1" s="525" t="s">
        <v>27</v>
      </c>
      <c r="K1" s="525" t="s">
        <v>28</v>
      </c>
      <c r="L1" s="525" t="s">
        <v>29</v>
      </c>
      <c r="M1" s="525" t="s">
        <v>30</v>
      </c>
      <c r="N1" s="527" t="s">
        <v>31</v>
      </c>
      <c r="O1" s="523" t="s">
        <v>379</v>
      </c>
    </row>
    <row r="2" spans="1:23" s="528" customFormat="1" ht="34.9" customHeight="1" x14ac:dyDescent="0.2">
      <c r="A2" s="529" t="s">
        <v>290</v>
      </c>
      <c r="B2" s="529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30"/>
      <c r="R2" s="531"/>
      <c r="S2" s="531"/>
      <c r="T2" s="531"/>
      <c r="U2" s="531"/>
    </row>
    <row r="3" spans="1:23" ht="12.75" x14ac:dyDescent="0.2">
      <c r="A3" s="532" t="s">
        <v>4</v>
      </c>
      <c r="B3" s="533">
        <f>+'[3]5.SZ.TÁBL. PÉNZE. ÁTAD - ÁTVÉT'!$O3</f>
        <v>10973</v>
      </c>
      <c r="C3" s="534">
        <v>860</v>
      </c>
      <c r="D3" s="535">
        <v>914</v>
      </c>
      <c r="E3" s="535">
        <v>914</v>
      </c>
      <c r="F3" s="535">
        <v>969</v>
      </c>
      <c r="G3" s="535">
        <v>914</v>
      </c>
      <c r="H3" s="535">
        <v>914</v>
      </c>
      <c r="I3" s="535">
        <v>914</v>
      </c>
      <c r="J3" s="535">
        <v>914</v>
      </c>
      <c r="K3" s="535">
        <v>914</v>
      </c>
      <c r="L3" s="535">
        <v>914</v>
      </c>
      <c r="M3" s="535">
        <v>914</v>
      </c>
      <c r="N3" s="536">
        <v>918</v>
      </c>
      <c r="O3" s="533">
        <f>SUM(B3)</f>
        <v>10973</v>
      </c>
      <c r="P3" s="537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BEVÉTELEK'!C78</f>
        <v>10973</v>
      </c>
      <c r="R3" s="17">
        <f t="shared" ref="R3:R10" si="0">+Q3/12</f>
        <v>914.41666666666663</v>
      </c>
      <c r="S3" s="35">
        <v>914</v>
      </c>
      <c r="T3" s="16"/>
      <c r="U3" s="15">
        <f t="shared" ref="U3:U12" si="1">+Q3-SUM(C3:M3)</f>
        <v>918</v>
      </c>
    </row>
    <row r="4" spans="1:23" ht="12.75" x14ac:dyDescent="0.2">
      <c r="A4" s="540" t="s">
        <v>6</v>
      </c>
      <c r="B4" s="533">
        <f>+'[3]5.SZ.TÁBL. PÉNZE. ÁTAD - ÁTVÉT'!$O4</f>
        <v>3910</v>
      </c>
      <c r="C4" s="534"/>
      <c r="D4" s="535"/>
      <c r="E4" s="535"/>
      <c r="F4" s="535">
        <v>1303</v>
      </c>
      <c r="G4" s="535">
        <v>326</v>
      </c>
      <c r="H4" s="535"/>
      <c r="I4" s="535">
        <v>977</v>
      </c>
      <c r="J4" s="535">
        <v>0</v>
      </c>
      <c r="K4" s="535">
        <v>326</v>
      </c>
      <c r="L4" s="535"/>
      <c r="M4" s="535">
        <v>652</v>
      </c>
      <c r="N4" s="536">
        <v>326</v>
      </c>
      <c r="O4" s="533">
        <f t="shared" ref="O4:O9" si="2">SUM(B4)</f>
        <v>3910</v>
      </c>
      <c r="P4" s="538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BEVÉTELEK'!C80</f>
        <v>3910</v>
      </c>
      <c r="R4" s="17">
        <f t="shared" si="0"/>
        <v>325.83333333333331</v>
      </c>
      <c r="S4" s="35">
        <v>326</v>
      </c>
      <c r="T4" s="16"/>
      <c r="U4" s="15">
        <f t="shared" si="1"/>
        <v>326</v>
      </c>
    </row>
    <row r="5" spans="1:23" ht="12.75" x14ac:dyDescent="0.2">
      <c r="A5" s="540" t="s">
        <v>5</v>
      </c>
      <c r="B5" s="533">
        <f>+'[3]5.SZ.TÁBL. PÉNZE. ÁTAD - ÁTVÉT'!$O5</f>
        <v>7596</v>
      </c>
      <c r="C5" s="534"/>
      <c r="D5" s="535"/>
      <c r="E5" s="535"/>
      <c r="F5" s="535">
        <v>1899</v>
      </c>
      <c r="G5" s="535"/>
      <c r="H5" s="535"/>
      <c r="I5" s="535">
        <v>1899</v>
      </c>
      <c r="J5" s="535">
        <v>0</v>
      </c>
      <c r="K5" s="535">
        <v>1899</v>
      </c>
      <c r="L5" s="535"/>
      <c r="M5" s="535"/>
      <c r="N5" s="536">
        <v>1899</v>
      </c>
      <c r="O5" s="533">
        <f t="shared" si="2"/>
        <v>7596</v>
      </c>
      <c r="Q5" s="15">
        <f>+'2.SZ.TÁBL. BEVÉTELEK'!E6+'2.SZ.TÁBL. BEVÉTELEK'!E32+'2.SZ.TÁBL. BEVÉTELEK'!E65+'2.SZ.TÁBL. BEVÉTELEK'!C79</f>
        <v>7596</v>
      </c>
      <c r="R5" s="17">
        <f t="shared" si="0"/>
        <v>633</v>
      </c>
      <c r="S5" s="35">
        <v>633</v>
      </c>
      <c r="T5" s="16"/>
      <c r="U5" s="15">
        <f>+Q5-SUM(C5:M5)</f>
        <v>1899</v>
      </c>
    </row>
    <row r="6" spans="1:23" ht="12.75" x14ac:dyDescent="0.2">
      <c r="A6" s="540" t="s">
        <v>7</v>
      </c>
      <c r="B6" s="533">
        <f>+'[3]5.SZ.TÁBL. PÉNZE. ÁTAD - ÁTVÉT'!$O6</f>
        <v>3409</v>
      </c>
      <c r="C6" s="534"/>
      <c r="D6" s="535"/>
      <c r="E6" s="535">
        <v>852</v>
      </c>
      <c r="F6" s="535"/>
      <c r="G6" s="535"/>
      <c r="H6" s="535"/>
      <c r="I6" s="535">
        <v>1136</v>
      </c>
      <c r="J6" s="535">
        <v>0</v>
      </c>
      <c r="K6" s="535">
        <v>0</v>
      </c>
      <c r="L6" s="535"/>
      <c r="M6" s="535"/>
      <c r="N6" s="536">
        <v>1421</v>
      </c>
      <c r="O6" s="533">
        <f t="shared" si="2"/>
        <v>3409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BEVÉTELEK'!C81</f>
        <v>3409</v>
      </c>
      <c r="R6" s="17">
        <f t="shared" si="0"/>
        <v>284.08333333333331</v>
      </c>
      <c r="S6" s="35">
        <v>284</v>
      </c>
      <c r="T6" s="16"/>
      <c r="U6" s="15">
        <f t="shared" si="1"/>
        <v>1421</v>
      </c>
    </row>
    <row r="7" spans="1:23" ht="12.75" x14ac:dyDescent="0.2">
      <c r="A7" s="540" t="s">
        <v>8</v>
      </c>
      <c r="B7" s="533">
        <f>+'[3]5.SZ.TÁBL. PÉNZE. ÁTAD - ÁTVÉT'!$O7</f>
        <v>17178</v>
      </c>
      <c r="C7" s="534"/>
      <c r="D7" s="535"/>
      <c r="E7" s="535">
        <v>4297</v>
      </c>
      <c r="F7" s="535"/>
      <c r="G7" s="535">
        <v>2865</v>
      </c>
      <c r="H7" s="535">
        <v>1432</v>
      </c>
      <c r="I7" s="535">
        <v>1432</v>
      </c>
      <c r="J7" s="535"/>
      <c r="K7" s="535">
        <v>2865</v>
      </c>
      <c r="L7" s="535">
        <v>1432</v>
      </c>
      <c r="M7" s="535">
        <v>1432</v>
      </c>
      <c r="N7" s="536">
        <v>1423</v>
      </c>
      <c r="O7" s="533">
        <f t="shared" si="2"/>
        <v>17178</v>
      </c>
      <c r="P7" s="538"/>
      <c r="Q7" s="15">
        <f>+'2.SZ.TÁBL. BEVÉTELEK'!E9+'2.SZ.TÁBL. BEVÉTELEK'!E17+'2.SZ.TÁBL. BEVÉTELEK'!E25+'2.SZ.TÁBL. BEVÉTELEK'!E35+'2.SZ.TÁBL. BEVÉTELEK'!E58+'2.SZ.TÁBL. BEVÉTELEK'!E43+'2.SZ.TÁBL. BEVÉTELEK'!C82</f>
        <v>17178</v>
      </c>
      <c r="R7" s="17">
        <f t="shared" si="0"/>
        <v>1431.5</v>
      </c>
      <c r="S7" s="35">
        <v>1431</v>
      </c>
      <c r="T7" s="16"/>
      <c r="U7" s="15">
        <f t="shared" si="1"/>
        <v>1423</v>
      </c>
    </row>
    <row r="8" spans="1:23" ht="12.75" x14ac:dyDescent="0.2">
      <c r="A8" s="540" t="s">
        <v>9</v>
      </c>
      <c r="B8" s="533">
        <f>+'[3]5.SZ.TÁBL. PÉNZE. ÁTAD - ÁTVÉT'!$O8</f>
        <v>9551</v>
      </c>
      <c r="C8" s="534"/>
      <c r="D8" s="535"/>
      <c r="E8" s="535">
        <v>2388</v>
      </c>
      <c r="F8" s="535"/>
      <c r="G8" s="535"/>
      <c r="H8" s="535">
        <v>2387</v>
      </c>
      <c r="I8" s="535">
        <v>0</v>
      </c>
      <c r="J8" s="535">
        <v>0</v>
      </c>
      <c r="K8" s="535">
        <v>2388</v>
      </c>
      <c r="L8" s="535"/>
      <c r="M8" s="535"/>
      <c r="N8" s="536">
        <v>2388</v>
      </c>
      <c r="O8" s="533">
        <f t="shared" si="2"/>
        <v>9551</v>
      </c>
      <c r="P8" s="538"/>
      <c r="Q8" s="15">
        <f>+'2.SZ.TÁBL. BEVÉTELEK'!E10+'2.SZ.TÁBL. BEVÉTELEK'!E26+'2.SZ.TÁBL. BEVÉTELEK'!E36+'2.SZ.TÁBL. BEVÉTELEK'!E59+'2.SZ.TÁBL. BEVÉTELEK'!E68+'2.SZ.TÁBL. BEVÉTELEK'!E44+'2.SZ.TÁBL. BEVÉTELEK'!C83</f>
        <v>9551</v>
      </c>
      <c r="R8" s="17">
        <f t="shared" si="0"/>
        <v>795.91666666666663</v>
      </c>
      <c r="S8" s="35">
        <v>796</v>
      </c>
      <c r="T8" s="16"/>
      <c r="U8" s="15">
        <f t="shared" si="1"/>
        <v>2388</v>
      </c>
    </row>
    <row r="9" spans="1:23" ht="12.75" x14ac:dyDescent="0.2">
      <c r="A9" s="541" t="s">
        <v>10</v>
      </c>
      <c r="B9" s="533">
        <f>+'[3]5.SZ.TÁBL. PÉNZE. ÁTAD - ÁTVÉT'!$O9</f>
        <v>6366</v>
      </c>
      <c r="C9" s="542"/>
      <c r="D9" s="543"/>
      <c r="E9" s="543"/>
      <c r="F9" s="543">
        <v>2120</v>
      </c>
      <c r="G9" s="543">
        <v>530</v>
      </c>
      <c r="H9" s="543">
        <v>530</v>
      </c>
      <c r="I9" s="543">
        <v>530</v>
      </c>
      <c r="J9" s="543">
        <v>530</v>
      </c>
      <c r="K9" s="543">
        <v>530</v>
      </c>
      <c r="L9" s="543">
        <v>530</v>
      </c>
      <c r="M9" s="543">
        <v>530</v>
      </c>
      <c r="N9" s="544">
        <v>536</v>
      </c>
      <c r="O9" s="533">
        <f t="shared" si="2"/>
        <v>6366</v>
      </c>
      <c r="P9" s="538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BEVÉTELEK'!C84</f>
        <v>6366</v>
      </c>
      <c r="R9" s="17">
        <f t="shared" si="0"/>
        <v>530.5</v>
      </c>
      <c r="S9" s="35">
        <v>531</v>
      </c>
      <c r="T9" s="16"/>
      <c r="U9" s="15">
        <f t="shared" si="1"/>
        <v>536</v>
      </c>
    </row>
    <row r="10" spans="1:23" ht="13.5" thickBot="1" x14ac:dyDescent="0.25">
      <c r="A10" s="545" t="s">
        <v>234</v>
      </c>
      <c r="B10" s="533">
        <f>+'[3]5.SZ.TÁBL. PÉNZE. ÁTAD - ÁTVÉT'!$O10</f>
        <v>4885</v>
      </c>
      <c r="C10" s="542"/>
      <c r="D10" s="543">
        <v>814</v>
      </c>
      <c r="E10" s="543">
        <v>407</v>
      </c>
      <c r="F10" s="543">
        <v>407</v>
      </c>
      <c r="G10" s="543">
        <v>407</v>
      </c>
      <c r="H10" s="543">
        <v>407</v>
      </c>
      <c r="I10" s="543">
        <v>407</v>
      </c>
      <c r="J10" s="543">
        <v>407</v>
      </c>
      <c r="K10" s="543">
        <v>407</v>
      </c>
      <c r="L10" s="543">
        <v>407</v>
      </c>
      <c r="M10" s="543">
        <v>407</v>
      </c>
      <c r="N10" s="544">
        <v>408</v>
      </c>
      <c r="O10" s="533">
        <f>SUM(B10)</f>
        <v>4885</v>
      </c>
      <c r="P10" s="538"/>
      <c r="Q10" s="15">
        <f>+'2.SZ.TÁBL. BEVÉTELEK'!E19+'2.SZ.TÁBL. BEVÉTELEK'!E28+'2.SZ.TÁBL. BEVÉTELEK'!E38+'2.SZ.TÁBL. BEVÉTELEK'!E61+'2.SZ.TÁBL. BEVÉTELEK'!E70+'2.SZ.TÁBL. BEVÉTELEK'!E52+'2.SZ.TÁBL. BEVÉTELEK'!C85</f>
        <v>4885</v>
      </c>
      <c r="R10" s="17">
        <f t="shared" si="0"/>
        <v>407.08333333333331</v>
      </c>
      <c r="S10" s="35">
        <v>407</v>
      </c>
      <c r="T10" s="16"/>
      <c r="U10" s="15">
        <f t="shared" si="1"/>
        <v>408</v>
      </c>
    </row>
    <row r="11" spans="1:23" ht="13.5" thickBot="1" x14ac:dyDescent="0.25">
      <c r="A11" s="546" t="s">
        <v>14</v>
      </c>
      <c r="B11" s="547">
        <f>SUM(B3:B10)</f>
        <v>63868</v>
      </c>
      <c r="C11" s="548">
        <f>SUM(C3:C10)</f>
        <v>860</v>
      </c>
      <c r="D11" s="549">
        <f t="shared" ref="D11:N11" si="3">SUM(D3:D10)</f>
        <v>1728</v>
      </c>
      <c r="E11" s="549">
        <f>SUM(E3:E10)</f>
        <v>8858</v>
      </c>
      <c r="F11" s="549">
        <f t="shared" si="3"/>
        <v>6698</v>
      </c>
      <c r="G11" s="549">
        <f t="shared" si="3"/>
        <v>5042</v>
      </c>
      <c r="H11" s="549">
        <f t="shared" si="3"/>
        <v>5670</v>
      </c>
      <c r="I11" s="549">
        <f t="shared" si="3"/>
        <v>7295</v>
      </c>
      <c r="J11" s="549">
        <f t="shared" si="3"/>
        <v>1851</v>
      </c>
      <c r="K11" s="549">
        <f t="shared" si="3"/>
        <v>9329</v>
      </c>
      <c r="L11" s="549">
        <f t="shared" si="3"/>
        <v>3283</v>
      </c>
      <c r="M11" s="549">
        <f t="shared" si="3"/>
        <v>3935</v>
      </c>
      <c r="N11" s="549">
        <f t="shared" si="3"/>
        <v>9319</v>
      </c>
      <c r="O11" s="547">
        <f>SUM(O3:O10)</f>
        <v>63868</v>
      </c>
      <c r="Q11" s="17"/>
      <c r="R11" s="17"/>
      <c r="S11" s="17"/>
      <c r="T11" s="17"/>
      <c r="U11" s="17"/>
    </row>
    <row r="12" spans="1:23" s="550" customFormat="1" ht="22.5" customHeight="1" thickBot="1" x14ac:dyDescent="0.25">
      <c r="A12" s="647" t="s">
        <v>259</v>
      </c>
      <c r="B12" s="533">
        <f>+'[3]5.SZ.TÁBL. PÉNZE. ÁTAD - ÁTVÉT'!$O$12</f>
        <v>128053</v>
      </c>
      <c r="C12" s="648"/>
      <c r="D12" s="649">
        <v>14964</v>
      </c>
      <c r="E12" s="649">
        <v>19473</v>
      </c>
      <c r="F12" s="649">
        <v>7503</v>
      </c>
      <c r="G12" s="649">
        <v>13237</v>
      </c>
      <c r="H12" s="649">
        <v>10353</v>
      </c>
      <c r="I12" s="649">
        <v>10325</v>
      </c>
      <c r="J12" s="649">
        <v>10638</v>
      </c>
      <c r="K12" s="649">
        <v>16149</v>
      </c>
      <c r="L12" s="649">
        <v>11496</v>
      </c>
      <c r="M12" s="649">
        <v>11202</v>
      </c>
      <c r="N12" s="650">
        <v>9865</v>
      </c>
      <c r="O12" s="651">
        <f>+'4.SZ.TÁBL. SZOCIÁLIS NORMATÍVA'!H33</f>
        <v>135205</v>
      </c>
      <c r="Q12" s="570">
        <f>+'2.SZ.TÁBL. BEVÉTELEK'!E72</f>
        <v>135205</v>
      </c>
      <c r="R12" s="571">
        <f>+Q12/12</f>
        <v>11267.083333333334</v>
      </c>
      <c r="S12" s="571">
        <v>8794</v>
      </c>
      <c r="T12" s="572"/>
      <c r="U12" s="37">
        <f t="shared" si="1"/>
        <v>9865</v>
      </c>
      <c r="V12" s="551"/>
    </row>
    <row r="13" spans="1:23" ht="21" customHeight="1" thickBot="1" x14ac:dyDescent="0.25">
      <c r="A13" s="640" t="s">
        <v>260</v>
      </c>
      <c r="B13" s="639">
        <f t="shared" ref="B13:O13" si="4">SUM(B12)</f>
        <v>128053</v>
      </c>
      <c r="C13" s="641">
        <f t="shared" si="4"/>
        <v>0</v>
      </c>
      <c r="D13" s="641">
        <f t="shared" si="4"/>
        <v>14964</v>
      </c>
      <c r="E13" s="641">
        <f t="shared" si="4"/>
        <v>19473</v>
      </c>
      <c r="F13" s="641">
        <f t="shared" si="4"/>
        <v>7503</v>
      </c>
      <c r="G13" s="641">
        <f t="shared" si="4"/>
        <v>13237</v>
      </c>
      <c r="H13" s="641">
        <f t="shared" si="4"/>
        <v>10353</v>
      </c>
      <c r="I13" s="641">
        <f t="shared" si="4"/>
        <v>10325</v>
      </c>
      <c r="J13" s="641">
        <f t="shared" si="4"/>
        <v>10638</v>
      </c>
      <c r="K13" s="641">
        <f t="shared" si="4"/>
        <v>16149</v>
      </c>
      <c r="L13" s="641">
        <f t="shared" si="4"/>
        <v>11496</v>
      </c>
      <c r="M13" s="641">
        <f t="shared" si="4"/>
        <v>11202</v>
      </c>
      <c r="N13" s="641">
        <f t="shared" si="4"/>
        <v>9865</v>
      </c>
      <c r="O13" s="639">
        <f t="shared" si="4"/>
        <v>135205</v>
      </c>
      <c r="Q13" s="551"/>
      <c r="R13" s="552"/>
      <c r="S13" s="550"/>
      <c r="T13" s="550"/>
      <c r="U13" s="553"/>
      <c r="V13" s="551"/>
      <c r="W13" s="550"/>
    </row>
    <row r="14" spans="1:23" ht="22.5" customHeight="1" thickBot="1" x14ac:dyDescent="0.25">
      <c r="A14" s="554" t="s">
        <v>261</v>
      </c>
      <c r="B14" s="639">
        <f>+B11+B13</f>
        <v>191921</v>
      </c>
      <c r="C14" s="639">
        <f t="shared" ref="C14:N14" si="5">+C11+C13</f>
        <v>860</v>
      </c>
      <c r="D14" s="639">
        <f t="shared" si="5"/>
        <v>16692</v>
      </c>
      <c r="E14" s="639">
        <f t="shared" si="5"/>
        <v>28331</v>
      </c>
      <c r="F14" s="639">
        <f t="shared" si="5"/>
        <v>14201</v>
      </c>
      <c r="G14" s="639">
        <f t="shared" si="5"/>
        <v>18279</v>
      </c>
      <c r="H14" s="639">
        <f t="shared" si="5"/>
        <v>16023</v>
      </c>
      <c r="I14" s="639">
        <f t="shared" si="5"/>
        <v>17620</v>
      </c>
      <c r="J14" s="639">
        <f t="shared" si="5"/>
        <v>12489</v>
      </c>
      <c r="K14" s="639">
        <f t="shared" si="5"/>
        <v>25478</v>
      </c>
      <c r="L14" s="639">
        <f t="shared" si="5"/>
        <v>14779</v>
      </c>
      <c r="M14" s="639">
        <f t="shared" si="5"/>
        <v>15137</v>
      </c>
      <c r="N14" s="639">
        <f t="shared" si="5"/>
        <v>19184</v>
      </c>
      <c r="O14" s="639">
        <f>+O11+O13</f>
        <v>199073</v>
      </c>
      <c r="Q14" s="551"/>
      <c r="R14" s="552"/>
      <c r="S14" s="550"/>
      <c r="T14" s="550"/>
      <c r="U14" s="553"/>
      <c r="V14" s="551"/>
      <c r="W14" s="550"/>
    </row>
    <row r="15" spans="1:23" ht="28.5" customHeight="1" thickBot="1" x14ac:dyDescent="0.25">
      <c r="A15" s="555"/>
      <c r="B15" s="556"/>
      <c r="C15" s="556"/>
      <c r="D15" s="556"/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Q15" s="551"/>
      <c r="R15" s="552"/>
      <c r="S15" s="550"/>
      <c r="T15" s="550"/>
      <c r="U15" s="553"/>
      <c r="V15" s="551"/>
      <c r="W15" s="550"/>
    </row>
    <row r="16" spans="1:23" ht="37.5" customHeight="1" thickBot="1" x14ac:dyDescent="0.25">
      <c r="A16" s="632" t="s">
        <v>291</v>
      </c>
      <c r="B16" s="523" t="s">
        <v>319</v>
      </c>
      <c r="C16" s="524" t="s">
        <v>20</v>
      </c>
      <c r="D16" s="525" t="s">
        <v>21</v>
      </c>
      <c r="E16" s="525" t="s">
        <v>22</v>
      </c>
      <c r="F16" s="526" t="s">
        <v>23</v>
      </c>
      <c r="G16" s="525" t="s">
        <v>24</v>
      </c>
      <c r="H16" s="525" t="s">
        <v>25</v>
      </c>
      <c r="I16" s="525" t="s">
        <v>26</v>
      </c>
      <c r="J16" s="525" t="s">
        <v>27</v>
      </c>
      <c r="K16" s="525" t="s">
        <v>28</v>
      </c>
      <c r="L16" s="525" t="s">
        <v>29</v>
      </c>
      <c r="M16" s="525" t="s">
        <v>30</v>
      </c>
      <c r="N16" s="527" t="s">
        <v>31</v>
      </c>
      <c r="O16" s="523" t="s">
        <v>376</v>
      </c>
    </row>
    <row r="17" spans="1:22" ht="12.75" x14ac:dyDescent="0.2">
      <c r="A17" s="631" t="s">
        <v>47</v>
      </c>
      <c r="B17" s="676">
        <f>+'[3]5.SZ.TÁBL. PÉNZE. ÁTAD - ÁTVÉT'!$O$17</f>
        <v>4000</v>
      </c>
      <c r="C17" s="560"/>
      <c r="D17" s="561"/>
      <c r="E17" s="561">
        <v>999</v>
      </c>
      <c r="F17" s="561">
        <v>333</v>
      </c>
      <c r="G17" s="561">
        <v>333</v>
      </c>
      <c r="H17" s="561">
        <v>333</v>
      </c>
      <c r="I17" s="561">
        <v>333</v>
      </c>
      <c r="J17" s="561">
        <v>333</v>
      </c>
      <c r="K17" s="561">
        <v>333</v>
      </c>
      <c r="L17" s="561">
        <v>333</v>
      </c>
      <c r="M17" s="561">
        <v>333</v>
      </c>
      <c r="N17" s="562">
        <v>337</v>
      </c>
      <c r="O17" s="559">
        <f>+'[7]5.SZ.TÁBL. PÉNZE. ÁTAD - ÁTVÉT'!$O$18</f>
        <v>4000</v>
      </c>
      <c r="Q17" s="573">
        <f>+'1.1.SZ.TÁBL. BEV - KIAD'!H86</f>
        <v>4000</v>
      </c>
      <c r="R17" s="17">
        <f>+Q17/12</f>
        <v>333.33333333333331</v>
      </c>
      <c r="S17" s="15">
        <v>333</v>
      </c>
      <c r="T17" s="15"/>
      <c r="U17" s="15">
        <f>+Q17-SUM(C17:M17)</f>
        <v>337</v>
      </c>
    </row>
    <row r="18" spans="1:22" ht="12.75" x14ac:dyDescent="0.2">
      <c r="A18" s="740" t="s">
        <v>4</v>
      </c>
      <c r="B18" s="753">
        <f>+'[3]5.SZ.TÁBL. PÉNZE. ÁTAD - ÁTVÉT'!$O18</f>
        <v>1588</v>
      </c>
      <c r="C18" s="741"/>
      <c r="D18" s="742"/>
      <c r="E18" s="742"/>
      <c r="F18" s="742"/>
      <c r="G18" s="742">
        <v>1588</v>
      </c>
      <c r="H18" s="742"/>
      <c r="I18" s="742"/>
      <c r="J18" s="742"/>
      <c r="K18" s="742"/>
      <c r="L18" s="742"/>
      <c r="M18" s="742"/>
      <c r="N18" s="743"/>
      <c r="O18" s="744">
        <f>SUM(C18:N18)</f>
        <v>1588</v>
      </c>
      <c r="Q18" s="573"/>
      <c r="R18" s="17"/>
      <c r="S18" s="15"/>
      <c r="T18" s="15"/>
      <c r="U18" s="15"/>
    </row>
    <row r="19" spans="1:22" ht="12.75" x14ac:dyDescent="0.2">
      <c r="A19" s="740" t="s">
        <v>6</v>
      </c>
      <c r="B19" s="754">
        <f>+'[3]5.SZ.TÁBL. PÉNZE. ÁTAD - ÁTVÉT'!$O19</f>
        <v>334</v>
      </c>
      <c r="C19" s="741"/>
      <c r="D19" s="742"/>
      <c r="E19" s="742"/>
      <c r="F19" s="742"/>
      <c r="G19" s="742">
        <v>334</v>
      </c>
      <c r="H19" s="742"/>
      <c r="I19" s="742"/>
      <c r="J19" s="742"/>
      <c r="K19" s="742"/>
      <c r="L19" s="742"/>
      <c r="M19" s="742"/>
      <c r="N19" s="743"/>
      <c r="O19" s="744">
        <f t="shared" ref="O19:O27" si="6">SUM(C19:N19)</f>
        <v>334</v>
      </c>
      <c r="Q19" s="573"/>
      <c r="R19" s="17"/>
      <c r="S19" s="15"/>
      <c r="T19" s="15"/>
      <c r="U19" s="15"/>
    </row>
    <row r="20" spans="1:22" ht="12.75" x14ac:dyDescent="0.2">
      <c r="A20" s="740" t="s">
        <v>7</v>
      </c>
      <c r="B20" s="754">
        <f>+'[3]5.SZ.TÁBL. PÉNZE. ÁTAD - ÁTVÉT'!$O20</f>
        <v>295</v>
      </c>
      <c r="C20" s="741"/>
      <c r="D20" s="742"/>
      <c r="E20" s="742"/>
      <c r="F20" s="742"/>
      <c r="G20" s="742">
        <v>295</v>
      </c>
      <c r="H20" s="742"/>
      <c r="I20" s="742"/>
      <c r="J20" s="742"/>
      <c r="K20" s="742"/>
      <c r="L20" s="742"/>
      <c r="M20" s="742"/>
      <c r="N20" s="743"/>
      <c r="O20" s="744">
        <f t="shared" si="6"/>
        <v>295</v>
      </c>
      <c r="Q20" s="573"/>
      <c r="R20" s="17"/>
      <c r="S20" s="15"/>
      <c r="T20" s="15"/>
      <c r="U20" s="15"/>
    </row>
    <row r="21" spans="1:22" ht="12.75" x14ac:dyDescent="0.2">
      <c r="A21" s="740" t="s">
        <v>8</v>
      </c>
      <c r="B21" s="754">
        <f>+'[3]5.SZ.TÁBL. PÉNZE. ÁTAD - ÁTVÉT'!$O21</f>
        <v>2588</v>
      </c>
      <c r="C21" s="741"/>
      <c r="D21" s="742"/>
      <c r="E21" s="742"/>
      <c r="F21" s="742"/>
      <c r="G21" s="742">
        <v>2588</v>
      </c>
      <c r="H21" s="742"/>
      <c r="I21" s="742"/>
      <c r="J21" s="742"/>
      <c r="K21" s="742"/>
      <c r="L21" s="742"/>
      <c r="M21" s="742"/>
      <c r="N21" s="743"/>
      <c r="O21" s="744">
        <f t="shared" si="6"/>
        <v>2588</v>
      </c>
      <c r="Q21" s="573"/>
      <c r="R21" s="17"/>
      <c r="S21" s="15"/>
      <c r="T21" s="15"/>
      <c r="U21" s="15"/>
    </row>
    <row r="22" spans="1:22" ht="12.75" x14ac:dyDescent="0.2">
      <c r="A22" s="740" t="s">
        <v>9</v>
      </c>
      <c r="B22" s="754">
        <f>+'[3]5.SZ.TÁBL. PÉNZE. ÁTAD - ÁTVÉT'!$O22</f>
        <v>913</v>
      </c>
      <c r="C22" s="741"/>
      <c r="D22" s="742"/>
      <c r="E22" s="742"/>
      <c r="F22" s="742"/>
      <c r="G22" s="742">
        <v>913</v>
      </c>
      <c r="H22" s="742"/>
      <c r="I22" s="742"/>
      <c r="J22" s="742"/>
      <c r="K22" s="742"/>
      <c r="L22" s="742"/>
      <c r="M22" s="742"/>
      <c r="N22" s="743"/>
      <c r="O22" s="744">
        <f t="shared" si="6"/>
        <v>913</v>
      </c>
      <c r="Q22" s="573"/>
      <c r="R22" s="17"/>
      <c r="S22" s="15"/>
      <c r="T22" s="15"/>
      <c r="U22" s="15"/>
    </row>
    <row r="23" spans="1:22" ht="12.75" x14ac:dyDescent="0.2">
      <c r="A23" s="740" t="s">
        <v>10</v>
      </c>
      <c r="B23" s="754">
        <f>+'[3]5.SZ.TÁBL. PÉNZE. ÁTAD - ÁTVÉT'!$O23</f>
        <v>555</v>
      </c>
      <c r="C23" s="741"/>
      <c r="D23" s="742"/>
      <c r="E23" s="742"/>
      <c r="F23" s="742"/>
      <c r="G23" s="742">
        <v>555</v>
      </c>
      <c r="H23" s="742"/>
      <c r="I23" s="742"/>
      <c r="J23" s="742"/>
      <c r="K23" s="742"/>
      <c r="L23" s="742"/>
      <c r="M23" s="742"/>
      <c r="N23" s="743"/>
      <c r="O23" s="744">
        <f t="shared" si="6"/>
        <v>555</v>
      </c>
      <c r="Q23" s="573"/>
      <c r="R23" s="17"/>
      <c r="S23" s="15"/>
      <c r="T23" s="15"/>
      <c r="U23" s="15"/>
    </row>
    <row r="24" spans="1:22" ht="13.5" thickBot="1" x14ac:dyDescent="0.25">
      <c r="A24" s="740" t="s">
        <v>234</v>
      </c>
      <c r="B24" s="744">
        <f>+'[3]5.SZ.TÁBL. PÉNZE. ÁTAD - ÁTVÉT'!$O24</f>
        <v>540</v>
      </c>
      <c r="C24" s="741"/>
      <c r="D24" s="742"/>
      <c r="E24" s="742"/>
      <c r="F24" s="742"/>
      <c r="G24" s="742">
        <v>540</v>
      </c>
      <c r="H24" s="742"/>
      <c r="I24" s="742"/>
      <c r="J24" s="742"/>
      <c r="K24" s="742"/>
      <c r="L24" s="742"/>
      <c r="M24" s="742"/>
      <c r="N24" s="743"/>
      <c r="O24" s="744">
        <f t="shared" si="6"/>
        <v>540</v>
      </c>
      <c r="Q24" s="573"/>
      <c r="R24" s="17"/>
      <c r="S24" s="15"/>
      <c r="T24" s="15"/>
      <c r="U24" s="15"/>
    </row>
    <row r="25" spans="1:22" ht="13.5" thickBot="1" x14ac:dyDescent="0.25">
      <c r="A25" s="746" t="s">
        <v>372</v>
      </c>
      <c r="B25" s="747">
        <f>+'[3]5.SZ.TÁBL. PÉNZE. ÁTAD - ÁTVÉT'!$O$25</f>
        <v>6813</v>
      </c>
      <c r="C25" s="748"/>
      <c r="D25" s="749"/>
      <c r="E25" s="749"/>
      <c r="F25" s="749"/>
      <c r="G25" s="749">
        <f>SUM(G18:G24)</f>
        <v>6813</v>
      </c>
      <c r="H25" s="749">
        <f t="shared" ref="H25:O25" si="7">SUM(H18:H24)</f>
        <v>0</v>
      </c>
      <c r="I25" s="749">
        <f t="shared" si="7"/>
        <v>0</v>
      </c>
      <c r="J25" s="749">
        <f t="shared" si="7"/>
        <v>0</v>
      </c>
      <c r="K25" s="749">
        <f t="shared" si="7"/>
        <v>0</v>
      </c>
      <c r="L25" s="749">
        <f t="shared" si="7"/>
        <v>0</v>
      </c>
      <c r="M25" s="749">
        <f t="shared" si="7"/>
        <v>0</v>
      </c>
      <c r="N25" s="751">
        <f t="shared" si="7"/>
        <v>0</v>
      </c>
      <c r="O25" s="747">
        <f t="shared" si="7"/>
        <v>6813</v>
      </c>
      <c r="Q25" s="573"/>
      <c r="R25" s="17"/>
      <c r="S25" s="15"/>
      <c r="T25" s="15"/>
      <c r="U25" s="15"/>
    </row>
    <row r="26" spans="1:22" ht="12.75" x14ac:dyDescent="0.2">
      <c r="A26" s="740" t="s">
        <v>373</v>
      </c>
      <c r="B26" s="745">
        <f>+'[3]5.SZ.TÁBL. PÉNZE. ÁTAD - ÁTVÉT'!$O$26</f>
        <v>958</v>
      </c>
      <c r="C26" s="741"/>
      <c r="D26" s="742"/>
      <c r="E26" s="742"/>
      <c r="F26" s="742"/>
      <c r="G26" s="742">
        <v>958</v>
      </c>
      <c r="H26" s="742"/>
      <c r="I26" s="742"/>
      <c r="J26" s="742"/>
      <c r="K26" s="742"/>
      <c r="L26" s="742"/>
      <c r="M26" s="742"/>
      <c r="N26" s="743"/>
      <c r="O26" s="744">
        <f t="shared" si="6"/>
        <v>958</v>
      </c>
      <c r="Q26" s="573"/>
      <c r="R26" s="17"/>
      <c r="S26" s="15"/>
      <c r="T26" s="15"/>
      <c r="U26" s="15"/>
    </row>
    <row r="27" spans="1:22" ht="13.5" thickBot="1" x14ac:dyDescent="0.25">
      <c r="A27" s="740" t="s">
        <v>374</v>
      </c>
      <c r="B27" s="750">
        <f>+'[3]5.SZ.TÁBL. PÉNZE. ÁTAD - ÁTVÉT'!$O$27</f>
        <v>1004</v>
      </c>
      <c r="C27" s="741"/>
      <c r="D27" s="742"/>
      <c r="E27" s="742"/>
      <c r="F27" s="742"/>
      <c r="G27" s="742">
        <v>1004</v>
      </c>
      <c r="H27" s="742"/>
      <c r="I27" s="742"/>
      <c r="J27" s="742"/>
      <c r="K27" s="742"/>
      <c r="L27" s="742"/>
      <c r="M27" s="742"/>
      <c r="N27" s="743"/>
      <c r="O27" s="744">
        <f t="shared" si="6"/>
        <v>1004</v>
      </c>
      <c r="Q27" s="573"/>
      <c r="R27" s="17"/>
      <c r="S27" s="15"/>
      <c r="T27" s="15"/>
      <c r="U27" s="15"/>
    </row>
    <row r="28" spans="1:22" ht="24.75" thickBot="1" x14ac:dyDescent="0.25">
      <c r="A28" s="652" t="s">
        <v>317</v>
      </c>
      <c r="B28" s="676"/>
      <c r="C28" s="654"/>
      <c r="D28" s="655"/>
      <c r="E28" s="655"/>
      <c r="F28" s="655"/>
      <c r="G28" s="655"/>
      <c r="H28" s="655"/>
      <c r="I28" s="655"/>
      <c r="J28" s="655"/>
      <c r="K28" s="655"/>
      <c r="L28" s="655"/>
      <c r="M28" s="655"/>
      <c r="N28" s="656"/>
      <c r="O28" s="653"/>
      <c r="Q28" s="557"/>
      <c r="R28" s="538"/>
      <c r="S28" s="538"/>
      <c r="T28" s="538"/>
      <c r="U28" s="538"/>
      <c r="V28" s="538"/>
    </row>
    <row r="29" spans="1:22" ht="12.75" thickBot="1" x14ac:dyDescent="0.25">
      <c r="A29" s="546" t="s">
        <v>14</v>
      </c>
      <c r="B29" s="547">
        <f>SUM(+B17+B25+B26+B27)</f>
        <v>12775</v>
      </c>
      <c r="C29" s="547">
        <f t="shared" ref="C29:N29" si="8">SUM(C17)</f>
        <v>0</v>
      </c>
      <c r="D29" s="547">
        <f t="shared" si="8"/>
        <v>0</v>
      </c>
      <c r="E29" s="547">
        <f t="shared" si="8"/>
        <v>999</v>
      </c>
      <c r="F29" s="547">
        <f t="shared" si="8"/>
        <v>333</v>
      </c>
      <c r="G29" s="547">
        <f>G17+G25+G26+G27</f>
        <v>9108</v>
      </c>
      <c r="H29" s="547">
        <f t="shared" si="8"/>
        <v>333</v>
      </c>
      <c r="I29" s="547">
        <f t="shared" si="8"/>
        <v>333</v>
      </c>
      <c r="J29" s="547">
        <f t="shared" si="8"/>
        <v>333</v>
      </c>
      <c r="K29" s="547">
        <f t="shared" si="8"/>
        <v>333</v>
      </c>
      <c r="L29" s="547">
        <f t="shared" si="8"/>
        <v>333</v>
      </c>
      <c r="M29" s="547">
        <f t="shared" si="8"/>
        <v>333</v>
      </c>
      <c r="N29" s="547">
        <f t="shared" si="8"/>
        <v>337</v>
      </c>
      <c r="O29" s="547">
        <f>O17+O25+O26+O27</f>
        <v>12775</v>
      </c>
    </row>
    <row r="97" spans="1:5" x14ac:dyDescent="0.2">
      <c r="A97" s="558"/>
      <c r="B97" s="558"/>
      <c r="C97" s="558"/>
      <c r="D97" s="558"/>
      <c r="E97" s="558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9" orientation="landscape" r:id="rId1"/>
  <headerFooter alignWithMargins="0">
    <oddHeader>&amp;L&amp;"Times New Roman,Félkövér"&amp;13Szent László Völgye TKT&amp;C&amp;"Times New Roman,Félkövér"&amp;16 2020. ÉVI IV.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topLeftCell="A10" zoomScaleNormal="100" workbookViewId="0">
      <selection activeCell="N21" sqref="N21"/>
    </sheetView>
  </sheetViews>
  <sheetFormatPr defaultColWidth="9.140625" defaultRowHeight="15" x14ac:dyDescent="0.25"/>
  <cols>
    <col min="1" max="1" width="32.42578125" style="22" customWidth="1"/>
    <col min="2" max="2" width="9.7109375" style="423" customWidth="1"/>
    <col min="3" max="10" width="8" style="423" bestFit="1" customWidth="1"/>
    <col min="11" max="11" width="10.140625" style="423" bestFit="1" customWidth="1"/>
    <col min="12" max="12" width="8" style="423" bestFit="1" customWidth="1"/>
    <col min="13" max="13" width="8.7109375" style="423" customWidth="1"/>
    <col min="14" max="14" width="8.85546875" style="424" bestFit="1" customWidth="1"/>
    <col min="15" max="15" width="9.7109375" style="423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401" t="s">
        <v>118</v>
      </c>
      <c r="B1" s="394" t="s">
        <v>309</v>
      </c>
      <c r="C1" s="414" t="s">
        <v>33</v>
      </c>
      <c r="D1" s="393" t="s">
        <v>34</v>
      </c>
      <c r="E1" s="393" t="s">
        <v>35</v>
      </c>
      <c r="F1" s="393" t="s">
        <v>36</v>
      </c>
      <c r="G1" s="393" t="s">
        <v>37</v>
      </c>
      <c r="H1" s="393" t="s">
        <v>38</v>
      </c>
      <c r="I1" s="393" t="s">
        <v>39</v>
      </c>
      <c r="J1" s="393" t="s">
        <v>262</v>
      </c>
      <c r="K1" s="393" t="s">
        <v>40</v>
      </c>
      <c r="L1" s="393" t="s">
        <v>41</v>
      </c>
      <c r="M1" s="393" t="s">
        <v>42</v>
      </c>
      <c r="N1" s="418" t="s">
        <v>43</v>
      </c>
      <c r="O1" s="395" t="s">
        <v>263</v>
      </c>
    </row>
    <row r="2" spans="1:17" ht="23.25" customHeight="1" x14ac:dyDescent="0.25">
      <c r="A2" s="402" t="s">
        <v>19</v>
      </c>
      <c r="B2" s="417"/>
      <c r="C2" s="415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419"/>
      <c r="O2" s="421"/>
    </row>
    <row r="3" spans="1:17" ht="15" customHeight="1" x14ac:dyDescent="0.25">
      <c r="A3" s="403" t="s">
        <v>269</v>
      </c>
      <c r="B3" s="429">
        <f>+'1.SZ.TÁBL. TÁRSULÁS KON. MÉRLEG'!D2</f>
        <v>199073</v>
      </c>
      <c r="C3" s="430">
        <v>15994</v>
      </c>
      <c r="D3" s="430">
        <v>15994</v>
      </c>
      <c r="E3" s="430">
        <v>15994</v>
      </c>
      <c r="F3" s="430">
        <v>15994</v>
      </c>
      <c r="G3" s="430">
        <v>15994</v>
      </c>
      <c r="H3" s="430">
        <v>15994</v>
      </c>
      <c r="I3" s="430">
        <v>15994</v>
      </c>
      <c r="J3" s="430">
        <v>15994</v>
      </c>
      <c r="K3" s="430">
        <v>15994</v>
      </c>
      <c r="L3" s="430">
        <v>18375</v>
      </c>
      <c r="M3" s="430">
        <v>18375</v>
      </c>
      <c r="N3" s="430">
        <v>18377</v>
      </c>
      <c r="O3" s="431">
        <f>SUM(C3:N3)</f>
        <v>199073</v>
      </c>
      <c r="P3" s="23"/>
    </row>
    <row r="4" spans="1:17" ht="15" customHeight="1" x14ac:dyDescent="0.25">
      <c r="A4" s="403" t="s">
        <v>73</v>
      </c>
      <c r="B4" s="429">
        <f>+'1.SZ.TÁBL. TÁRSULÁS KON. MÉRLEG'!D3</f>
        <v>11496</v>
      </c>
      <c r="C4" s="430">
        <v>1033</v>
      </c>
      <c r="D4" s="430">
        <v>1033</v>
      </c>
      <c r="E4" s="430">
        <v>1033</v>
      </c>
      <c r="F4" s="430">
        <v>1033</v>
      </c>
      <c r="G4" s="430">
        <v>1033</v>
      </c>
      <c r="H4" s="430">
        <v>1033</v>
      </c>
      <c r="I4" s="430">
        <v>1033</v>
      </c>
      <c r="J4" s="430">
        <v>1033</v>
      </c>
      <c r="K4" s="430">
        <v>1033</v>
      </c>
      <c r="L4" s="430">
        <v>722</v>
      </c>
      <c r="M4" s="430">
        <v>722</v>
      </c>
      <c r="N4" s="430">
        <v>755</v>
      </c>
      <c r="O4" s="431">
        <f t="shared" ref="O4:O5" si="0">SUM(C4:N4)</f>
        <v>11496</v>
      </c>
    </row>
    <row r="5" spans="1:17" ht="15" customHeight="1" x14ac:dyDescent="0.25">
      <c r="A5" s="404" t="s">
        <v>343</v>
      </c>
      <c r="B5" s="434"/>
      <c r="C5" s="435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  <c r="O5" s="438">
        <f t="shared" si="0"/>
        <v>0</v>
      </c>
    </row>
    <row r="6" spans="1:17" ht="15" customHeight="1" x14ac:dyDescent="0.25">
      <c r="A6" s="405" t="s">
        <v>348</v>
      </c>
      <c r="B6" s="439">
        <f>+SUM(B3:B5)</f>
        <v>210569</v>
      </c>
      <c r="C6" s="440">
        <f t="shared" ref="C6:O6" si="1">+SUM(C3:C5)</f>
        <v>17027</v>
      </c>
      <c r="D6" s="441">
        <f t="shared" si="1"/>
        <v>17027</v>
      </c>
      <c r="E6" s="441">
        <f t="shared" si="1"/>
        <v>17027</v>
      </c>
      <c r="F6" s="441">
        <f t="shared" si="1"/>
        <v>17027</v>
      </c>
      <c r="G6" s="441">
        <f t="shared" si="1"/>
        <v>17027</v>
      </c>
      <c r="H6" s="441">
        <f t="shared" si="1"/>
        <v>17027</v>
      </c>
      <c r="I6" s="441">
        <f t="shared" si="1"/>
        <v>17027</v>
      </c>
      <c r="J6" s="441">
        <f t="shared" si="1"/>
        <v>17027</v>
      </c>
      <c r="K6" s="441">
        <f t="shared" si="1"/>
        <v>17027</v>
      </c>
      <c r="L6" s="441">
        <f t="shared" si="1"/>
        <v>19097</v>
      </c>
      <c r="M6" s="441">
        <f t="shared" si="1"/>
        <v>19097</v>
      </c>
      <c r="N6" s="442">
        <f t="shared" si="1"/>
        <v>19132</v>
      </c>
      <c r="O6" s="443">
        <f t="shared" si="1"/>
        <v>210569</v>
      </c>
    </row>
    <row r="7" spans="1:17" s="38" customFormat="1" ht="15" customHeight="1" x14ac:dyDescent="0.2">
      <c r="A7" s="406" t="s">
        <v>268</v>
      </c>
      <c r="B7" s="444">
        <f>+'[8]1.SZ.TÁBL. TÁRSULÁS KON. MÉRLEG'!C11</f>
        <v>0</v>
      </c>
      <c r="C7" s="445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7"/>
      <c r="O7" s="448">
        <f>SUM(C7:N7)</f>
        <v>0</v>
      </c>
    </row>
    <row r="8" spans="1:17" ht="15" customHeight="1" x14ac:dyDescent="0.25">
      <c r="A8" s="403" t="s">
        <v>74</v>
      </c>
      <c r="B8" s="429"/>
      <c r="C8" s="430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3"/>
      <c r="O8" s="449">
        <f t="shared" ref="O8:O9" si="2">SUM(C8:N8)</f>
        <v>0</v>
      </c>
      <c r="P8" s="23"/>
    </row>
    <row r="9" spans="1:17" ht="25.9" customHeight="1" x14ac:dyDescent="0.25">
      <c r="A9" s="404" t="s">
        <v>354</v>
      </c>
      <c r="B9" s="434"/>
      <c r="C9" s="435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7"/>
      <c r="O9" s="450">
        <f t="shared" si="2"/>
        <v>0</v>
      </c>
      <c r="P9" s="23"/>
      <c r="Q9" s="23"/>
    </row>
    <row r="10" spans="1:17" ht="15" customHeight="1" x14ac:dyDescent="0.25">
      <c r="A10" s="405" t="s">
        <v>270</v>
      </c>
      <c r="B10" s="439">
        <f>+SUM(B7:B9)</f>
        <v>0</v>
      </c>
      <c r="C10" s="440">
        <f t="shared" ref="C10:N10" si="3">+SUM(C7:C9)</f>
        <v>0</v>
      </c>
      <c r="D10" s="441">
        <f t="shared" si="3"/>
        <v>0</v>
      </c>
      <c r="E10" s="441">
        <f t="shared" si="3"/>
        <v>0</v>
      </c>
      <c r="F10" s="441">
        <f t="shared" si="3"/>
        <v>0</v>
      </c>
      <c r="G10" s="441">
        <f t="shared" si="3"/>
        <v>0</v>
      </c>
      <c r="H10" s="441">
        <f t="shared" si="3"/>
        <v>0</v>
      </c>
      <c r="I10" s="441">
        <f t="shared" si="3"/>
        <v>0</v>
      </c>
      <c r="J10" s="441">
        <f t="shared" si="3"/>
        <v>0</v>
      </c>
      <c r="K10" s="441">
        <f t="shared" si="3"/>
        <v>0</v>
      </c>
      <c r="L10" s="441">
        <f t="shared" si="3"/>
        <v>0</v>
      </c>
      <c r="M10" s="441">
        <f t="shared" si="3"/>
        <v>0</v>
      </c>
      <c r="N10" s="442">
        <f t="shared" si="3"/>
        <v>0</v>
      </c>
      <c r="O10" s="443">
        <f>+SUM(O7:O9)</f>
        <v>0</v>
      </c>
      <c r="Q10" s="23"/>
    </row>
    <row r="11" spans="1:17" ht="24" customHeight="1" x14ac:dyDescent="0.25">
      <c r="A11" s="406" t="s">
        <v>264</v>
      </c>
      <c r="B11" s="444"/>
      <c r="C11" s="445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7"/>
      <c r="O11" s="448"/>
      <c r="P11" s="23"/>
      <c r="Q11" s="23"/>
    </row>
    <row r="12" spans="1:17" ht="15" customHeight="1" x14ac:dyDescent="0.25">
      <c r="A12" s="403" t="s">
        <v>78</v>
      </c>
      <c r="B12" s="429">
        <f>+'1.SZ.TÁBL. TÁRSULÁS KON. MÉRLEG'!D5</f>
        <v>30092</v>
      </c>
      <c r="C12" s="430"/>
      <c r="D12" s="432"/>
      <c r="E12" s="432"/>
      <c r="F12" s="432"/>
      <c r="G12" s="432">
        <v>30093</v>
      </c>
      <c r="H12" s="432"/>
      <c r="I12" s="432"/>
      <c r="J12" s="432"/>
      <c r="K12" s="432"/>
      <c r="L12" s="432"/>
      <c r="M12" s="432"/>
      <c r="N12" s="433">
        <v>-1</v>
      </c>
      <c r="O12" s="449">
        <f>SUM(C12:N12)</f>
        <v>30092</v>
      </c>
      <c r="P12" s="23"/>
    </row>
    <row r="13" spans="1:17" ht="15" customHeight="1" x14ac:dyDescent="0.25">
      <c r="A13" s="404"/>
      <c r="B13" s="434"/>
      <c r="C13" s="43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7"/>
      <c r="O13" s="450"/>
      <c r="P13" s="23"/>
    </row>
    <row r="14" spans="1:17" ht="15" customHeight="1" x14ac:dyDescent="0.25">
      <c r="A14" s="124" t="s">
        <v>78</v>
      </c>
      <c r="B14" s="439">
        <f t="shared" ref="B14:O14" si="4">+B13+B12</f>
        <v>30092</v>
      </c>
      <c r="C14" s="440">
        <f t="shared" si="4"/>
        <v>0</v>
      </c>
      <c r="D14" s="441">
        <f t="shared" si="4"/>
        <v>0</v>
      </c>
      <c r="E14" s="441">
        <f t="shared" si="4"/>
        <v>0</v>
      </c>
      <c r="F14" s="441">
        <f t="shared" si="4"/>
        <v>0</v>
      </c>
      <c r="G14" s="441">
        <f t="shared" si="4"/>
        <v>30093</v>
      </c>
      <c r="H14" s="441">
        <f t="shared" si="4"/>
        <v>0</v>
      </c>
      <c r="I14" s="441">
        <f t="shared" si="4"/>
        <v>0</v>
      </c>
      <c r="J14" s="441">
        <f t="shared" si="4"/>
        <v>0</v>
      </c>
      <c r="K14" s="441">
        <f t="shared" si="4"/>
        <v>0</v>
      </c>
      <c r="L14" s="441">
        <f t="shared" si="4"/>
        <v>0</v>
      </c>
      <c r="M14" s="441">
        <f t="shared" si="4"/>
        <v>0</v>
      </c>
      <c r="N14" s="442">
        <f t="shared" si="4"/>
        <v>-1</v>
      </c>
      <c r="O14" s="443">
        <f t="shared" si="4"/>
        <v>30092</v>
      </c>
    </row>
    <row r="15" spans="1:17" s="38" customFormat="1" ht="15" customHeight="1" x14ac:dyDescent="0.2">
      <c r="A15" s="124" t="s">
        <v>265</v>
      </c>
      <c r="B15" s="439">
        <f t="shared" ref="B15:O15" si="5">+B14</f>
        <v>30092</v>
      </c>
      <c r="C15" s="440">
        <f t="shared" si="5"/>
        <v>0</v>
      </c>
      <c r="D15" s="441">
        <f t="shared" si="5"/>
        <v>0</v>
      </c>
      <c r="E15" s="441">
        <f t="shared" si="5"/>
        <v>0</v>
      </c>
      <c r="F15" s="441">
        <f t="shared" si="5"/>
        <v>0</v>
      </c>
      <c r="G15" s="441">
        <f t="shared" si="5"/>
        <v>30093</v>
      </c>
      <c r="H15" s="441">
        <f t="shared" si="5"/>
        <v>0</v>
      </c>
      <c r="I15" s="441">
        <f t="shared" si="5"/>
        <v>0</v>
      </c>
      <c r="J15" s="441">
        <f t="shared" si="5"/>
        <v>0</v>
      </c>
      <c r="K15" s="441">
        <f t="shared" si="5"/>
        <v>0</v>
      </c>
      <c r="L15" s="441">
        <f t="shared" si="5"/>
        <v>0</v>
      </c>
      <c r="M15" s="441">
        <f t="shared" si="5"/>
        <v>0</v>
      </c>
      <c r="N15" s="442">
        <f t="shared" si="5"/>
        <v>-1</v>
      </c>
      <c r="O15" s="443">
        <f t="shared" si="5"/>
        <v>30092</v>
      </c>
    </row>
    <row r="16" spans="1:17" ht="16.5" customHeight="1" x14ac:dyDescent="0.25">
      <c r="A16" s="407" t="s">
        <v>0</v>
      </c>
      <c r="B16" s="451">
        <f t="shared" ref="B16:O16" si="6">+B15+B10+B6</f>
        <v>240661</v>
      </c>
      <c r="C16" s="452">
        <f t="shared" si="6"/>
        <v>17027</v>
      </c>
      <c r="D16" s="453">
        <f t="shared" si="6"/>
        <v>17027</v>
      </c>
      <c r="E16" s="453">
        <f t="shared" si="6"/>
        <v>17027</v>
      </c>
      <c r="F16" s="453">
        <f t="shared" si="6"/>
        <v>17027</v>
      </c>
      <c r="G16" s="453">
        <f t="shared" si="6"/>
        <v>47120</v>
      </c>
      <c r="H16" s="453">
        <f t="shared" si="6"/>
        <v>17027</v>
      </c>
      <c r="I16" s="453">
        <f t="shared" si="6"/>
        <v>17027</v>
      </c>
      <c r="J16" s="453">
        <f t="shared" si="6"/>
        <v>17027</v>
      </c>
      <c r="K16" s="453">
        <f t="shared" si="6"/>
        <v>17027</v>
      </c>
      <c r="L16" s="453">
        <f t="shared" si="6"/>
        <v>19097</v>
      </c>
      <c r="M16" s="453">
        <f t="shared" si="6"/>
        <v>19097</v>
      </c>
      <c r="N16" s="454">
        <f t="shared" si="6"/>
        <v>19131</v>
      </c>
      <c r="O16" s="455">
        <f t="shared" si="6"/>
        <v>240661</v>
      </c>
    </row>
    <row r="17" spans="1:15" ht="23.25" customHeight="1" x14ac:dyDescent="0.25">
      <c r="A17" s="402" t="s">
        <v>46</v>
      </c>
      <c r="B17" s="456"/>
      <c r="C17" s="457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9"/>
      <c r="O17" s="460"/>
    </row>
    <row r="18" spans="1:15" s="24" customFormat="1" x14ac:dyDescent="0.25">
      <c r="A18" s="408" t="s">
        <v>82</v>
      </c>
      <c r="B18" s="429">
        <f>+'1.SZ.TÁBL. TÁRSULÁS KON. MÉRLEG'!I2</f>
        <v>126896</v>
      </c>
      <c r="C18" s="430">
        <v>9891</v>
      </c>
      <c r="D18" s="430">
        <v>9891</v>
      </c>
      <c r="E18" s="430">
        <v>9891</v>
      </c>
      <c r="F18" s="430">
        <v>9891</v>
      </c>
      <c r="G18" s="430">
        <v>13815</v>
      </c>
      <c r="H18" s="430">
        <v>9891</v>
      </c>
      <c r="I18" s="430">
        <v>9891</v>
      </c>
      <c r="J18" s="430">
        <v>9891</v>
      </c>
      <c r="K18" s="430">
        <v>9891</v>
      </c>
      <c r="L18" s="430">
        <v>12625</v>
      </c>
      <c r="M18" s="430">
        <v>12625</v>
      </c>
      <c r="N18" s="433">
        <v>12625</v>
      </c>
      <c r="O18" s="431">
        <f>SUM(C18:N18)</f>
        <v>130818</v>
      </c>
    </row>
    <row r="19" spans="1:15" s="24" customFormat="1" ht="25.5" x14ac:dyDescent="0.25">
      <c r="A19" s="408" t="s">
        <v>83</v>
      </c>
      <c r="B19" s="429">
        <f>+'1.SZ.TÁBL. TÁRSULÁS KON. MÉRLEG'!I3</f>
        <v>24037</v>
      </c>
      <c r="C19" s="430">
        <v>1882</v>
      </c>
      <c r="D19" s="430">
        <v>1882</v>
      </c>
      <c r="E19" s="430">
        <v>1882</v>
      </c>
      <c r="F19" s="430">
        <v>1882</v>
      </c>
      <c r="G19" s="430">
        <v>2409</v>
      </c>
      <c r="H19" s="430">
        <v>1882</v>
      </c>
      <c r="I19" s="430">
        <v>1882</v>
      </c>
      <c r="J19" s="430">
        <v>1882</v>
      </c>
      <c r="K19" s="430">
        <v>1882</v>
      </c>
      <c r="L19" s="430">
        <v>2057</v>
      </c>
      <c r="M19" s="430">
        <v>2057</v>
      </c>
      <c r="N19" s="432">
        <v>2056</v>
      </c>
      <c r="O19" s="431">
        <f t="shared" ref="O19:O23" si="7">SUM(C19:N19)</f>
        <v>23635</v>
      </c>
    </row>
    <row r="20" spans="1:15" s="24" customFormat="1" x14ac:dyDescent="0.25">
      <c r="A20" s="408" t="s">
        <v>89</v>
      </c>
      <c r="B20" s="429">
        <f>+'1.SZ.TÁBL. TÁRSULÁS KON. MÉRLEG'!I4</f>
        <v>54858.19</v>
      </c>
      <c r="C20" s="430">
        <v>4689</v>
      </c>
      <c r="D20" s="430">
        <v>4689</v>
      </c>
      <c r="E20" s="430">
        <v>4689</v>
      </c>
      <c r="F20" s="430">
        <v>4689</v>
      </c>
      <c r="G20" s="430">
        <v>4647</v>
      </c>
      <c r="H20" s="430">
        <v>4689</v>
      </c>
      <c r="I20" s="430">
        <v>4689</v>
      </c>
      <c r="J20" s="430">
        <v>4689</v>
      </c>
      <c r="K20" s="430">
        <v>4689</v>
      </c>
      <c r="L20" s="430">
        <v>2535</v>
      </c>
      <c r="M20" s="430">
        <v>3215</v>
      </c>
      <c r="N20" s="432">
        <f>3395+34</f>
        <v>3429</v>
      </c>
      <c r="O20" s="431">
        <f t="shared" si="7"/>
        <v>51338</v>
      </c>
    </row>
    <row r="21" spans="1:15" x14ac:dyDescent="0.25">
      <c r="A21" s="409" t="s">
        <v>266</v>
      </c>
      <c r="B21" s="429"/>
      <c r="C21" s="430"/>
      <c r="D21" s="432"/>
      <c r="E21" s="432"/>
      <c r="F21" s="432"/>
      <c r="G21" s="432"/>
      <c r="H21" s="432"/>
      <c r="I21" s="432"/>
      <c r="J21" s="432"/>
      <c r="K21" s="432"/>
      <c r="L21" s="432"/>
      <c r="M21" s="432"/>
      <c r="N21" s="433"/>
      <c r="O21" s="431">
        <f t="shared" si="7"/>
        <v>0</v>
      </c>
    </row>
    <row r="22" spans="1:15" x14ac:dyDescent="0.25">
      <c r="A22" s="408" t="s">
        <v>90</v>
      </c>
      <c r="B22" s="429">
        <f>+'1.SZ.TÁBL. TÁRSULÁS KON. MÉRLEG'!I6</f>
        <v>15321</v>
      </c>
      <c r="C22" s="430">
        <v>565</v>
      </c>
      <c r="D22" s="430">
        <v>565</v>
      </c>
      <c r="E22" s="430">
        <v>565</v>
      </c>
      <c r="F22" s="430">
        <v>565</v>
      </c>
      <c r="G22" s="430">
        <v>9108</v>
      </c>
      <c r="H22" s="430">
        <v>565</v>
      </c>
      <c r="I22" s="430">
        <v>565</v>
      </c>
      <c r="J22" s="430">
        <v>565</v>
      </c>
      <c r="K22" s="430">
        <v>565</v>
      </c>
      <c r="L22" s="430">
        <v>565</v>
      </c>
      <c r="M22" s="430">
        <v>565</v>
      </c>
      <c r="N22" s="432">
        <v>563</v>
      </c>
      <c r="O22" s="431">
        <f t="shared" si="7"/>
        <v>15321</v>
      </c>
    </row>
    <row r="23" spans="1:15" x14ac:dyDescent="0.25">
      <c r="A23" s="410" t="s">
        <v>240</v>
      </c>
      <c r="B23" s="429">
        <f>+'1.SZ.TÁBL. TÁRSULÁS KON. MÉRLEG'!I7</f>
        <v>18760</v>
      </c>
      <c r="C23" s="435"/>
      <c r="D23" s="436"/>
      <c r="E23" s="436"/>
      <c r="F23" s="436"/>
      <c r="G23" s="436">
        <v>16810</v>
      </c>
      <c r="H23" s="436"/>
      <c r="I23" s="436"/>
      <c r="J23" s="436"/>
      <c r="K23" s="436"/>
      <c r="L23" s="436">
        <v>1315</v>
      </c>
      <c r="M23" s="436">
        <v>635</v>
      </c>
      <c r="N23" s="437"/>
      <c r="O23" s="438">
        <f t="shared" si="7"/>
        <v>18760</v>
      </c>
    </row>
    <row r="24" spans="1:15" x14ac:dyDescent="0.25">
      <c r="A24" s="405" t="s">
        <v>349</v>
      </c>
      <c r="B24" s="397">
        <f>SUM(B18:B23)</f>
        <v>239872.19</v>
      </c>
      <c r="C24" s="416">
        <f>SUM(C18:C23)</f>
        <v>17027</v>
      </c>
      <c r="D24" s="400">
        <f t="shared" ref="D24:N24" si="8">SUM(D18:D23)</f>
        <v>17027</v>
      </c>
      <c r="E24" s="400">
        <f t="shared" si="8"/>
        <v>17027</v>
      </c>
      <c r="F24" s="400">
        <f t="shared" si="8"/>
        <v>17027</v>
      </c>
      <c r="G24" s="400">
        <f t="shared" si="8"/>
        <v>46789</v>
      </c>
      <c r="H24" s="400">
        <f t="shared" si="8"/>
        <v>17027</v>
      </c>
      <c r="I24" s="400">
        <f t="shared" si="8"/>
        <v>17027</v>
      </c>
      <c r="J24" s="400">
        <f t="shared" si="8"/>
        <v>17027</v>
      </c>
      <c r="K24" s="400">
        <f t="shared" si="8"/>
        <v>17027</v>
      </c>
      <c r="L24" s="400">
        <f t="shared" si="8"/>
        <v>19097</v>
      </c>
      <c r="M24" s="400">
        <f t="shared" si="8"/>
        <v>19097</v>
      </c>
      <c r="N24" s="420">
        <f t="shared" si="8"/>
        <v>18673</v>
      </c>
      <c r="O24" s="398">
        <f>SUM(O18:O23)</f>
        <v>239872</v>
      </c>
    </row>
    <row r="25" spans="1:15" x14ac:dyDescent="0.25">
      <c r="A25" s="411" t="s">
        <v>52</v>
      </c>
      <c r="B25" s="444">
        <f>+'1.SZ.TÁBL. TÁRSULÁS KON. MÉRLEG'!I11</f>
        <v>789</v>
      </c>
      <c r="C25" s="445"/>
      <c r="D25" s="446"/>
      <c r="E25" s="446"/>
      <c r="F25" s="446"/>
      <c r="G25" s="446">
        <v>331</v>
      </c>
      <c r="H25" s="446"/>
      <c r="I25" s="446"/>
      <c r="J25" s="446"/>
      <c r="K25" s="446"/>
      <c r="L25" s="446"/>
      <c r="M25" s="446"/>
      <c r="N25" s="447">
        <v>458</v>
      </c>
      <c r="O25" s="460">
        <f>SUM(C25:N25)</f>
        <v>789</v>
      </c>
    </row>
    <row r="26" spans="1:15" x14ac:dyDescent="0.25">
      <c r="A26" s="408" t="s">
        <v>91</v>
      </c>
      <c r="B26" s="429"/>
      <c r="C26" s="430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3"/>
      <c r="O26" s="431">
        <f>SUM(C26:N26)</f>
        <v>0</v>
      </c>
    </row>
    <row r="27" spans="1:15" x14ac:dyDescent="0.25">
      <c r="A27" s="410" t="s">
        <v>92</v>
      </c>
      <c r="B27" s="434"/>
      <c r="C27" s="435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7"/>
      <c r="O27" s="438">
        <f>SUM(C27:N27)</f>
        <v>0</v>
      </c>
    </row>
    <row r="28" spans="1:15" x14ac:dyDescent="0.25">
      <c r="A28" s="405" t="s">
        <v>271</v>
      </c>
      <c r="B28" s="439">
        <f>SUM(B25:B27)</f>
        <v>789</v>
      </c>
      <c r="C28" s="440">
        <f t="shared" ref="C28:O28" si="9">SUM(C25:C27)</f>
        <v>0</v>
      </c>
      <c r="D28" s="441">
        <f t="shared" si="9"/>
        <v>0</v>
      </c>
      <c r="E28" s="441">
        <f t="shared" si="9"/>
        <v>0</v>
      </c>
      <c r="F28" s="441">
        <f t="shared" si="9"/>
        <v>0</v>
      </c>
      <c r="G28" s="441">
        <f t="shared" si="9"/>
        <v>331</v>
      </c>
      <c r="H28" s="441">
        <f t="shared" si="9"/>
        <v>0</v>
      </c>
      <c r="I28" s="441">
        <f t="shared" si="9"/>
        <v>0</v>
      </c>
      <c r="J28" s="441">
        <f t="shared" si="9"/>
        <v>0</v>
      </c>
      <c r="K28" s="441">
        <f t="shared" si="9"/>
        <v>0</v>
      </c>
      <c r="L28" s="441">
        <f t="shared" si="9"/>
        <v>0</v>
      </c>
      <c r="M28" s="441">
        <f t="shared" si="9"/>
        <v>0</v>
      </c>
      <c r="N28" s="442">
        <f t="shared" si="9"/>
        <v>458</v>
      </c>
      <c r="O28" s="443">
        <f t="shared" si="9"/>
        <v>789</v>
      </c>
    </row>
    <row r="29" spans="1:15" x14ac:dyDescent="0.25">
      <c r="A29" s="412" t="s">
        <v>94</v>
      </c>
      <c r="B29" s="439"/>
      <c r="C29" s="461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3"/>
      <c r="O29" s="455">
        <f>SUM(C29:N29)</f>
        <v>0</v>
      </c>
    </row>
    <row r="30" spans="1:15" ht="15.75" thickBot="1" x14ac:dyDescent="0.3">
      <c r="A30" s="413" t="s">
        <v>231</v>
      </c>
      <c r="B30" s="464">
        <f>+B29+B28+B24</f>
        <v>240661.19</v>
      </c>
      <c r="C30" s="465">
        <f>+C29+C28+C24</f>
        <v>17027</v>
      </c>
      <c r="D30" s="466">
        <f t="shared" ref="D30:O30" si="10">+D29+D28+D24</f>
        <v>17027</v>
      </c>
      <c r="E30" s="466">
        <f t="shared" si="10"/>
        <v>17027</v>
      </c>
      <c r="F30" s="466">
        <f t="shared" si="10"/>
        <v>17027</v>
      </c>
      <c r="G30" s="466">
        <f t="shared" si="10"/>
        <v>47120</v>
      </c>
      <c r="H30" s="466">
        <f t="shared" si="10"/>
        <v>17027</v>
      </c>
      <c r="I30" s="466">
        <f t="shared" si="10"/>
        <v>17027</v>
      </c>
      <c r="J30" s="466">
        <f t="shared" si="10"/>
        <v>17027</v>
      </c>
      <c r="K30" s="466">
        <f t="shared" si="10"/>
        <v>17027</v>
      </c>
      <c r="L30" s="466">
        <f t="shared" si="10"/>
        <v>19097</v>
      </c>
      <c r="M30" s="466">
        <f t="shared" si="10"/>
        <v>19097</v>
      </c>
      <c r="N30" s="467">
        <f t="shared" si="10"/>
        <v>19131</v>
      </c>
      <c r="O30" s="468">
        <f t="shared" si="10"/>
        <v>240661</v>
      </c>
    </row>
    <row r="31" spans="1:15" x14ac:dyDescent="0.25">
      <c r="A31" s="396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</row>
    <row r="32" spans="1:15" x14ac:dyDescent="0.25">
      <c r="A32" s="422" t="s">
        <v>267</v>
      </c>
      <c r="B32" s="451">
        <f t="shared" ref="B32:O32" si="11">+B16-B30</f>
        <v>-0.19000000000232831</v>
      </c>
      <c r="C32" s="451">
        <f t="shared" si="11"/>
        <v>0</v>
      </c>
      <c r="D32" s="451">
        <f t="shared" si="11"/>
        <v>0</v>
      </c>
      <c r="E32" s="451">
        <f t="shared" si="11"/>
        <v>0</v>
      </c>
      <c r="F32" s="451">
        <f t="shared" si="11"/>
        <v>0</v>
      </c>
      <c r="G32" s="451">
        <f t="shared" si="11"/>
        <v>0</v>
      </c>
      <c r="H32" s="451">
        <f t="shared" si="11"/>
        <v>0</v>
      </c>
      <c r="I32" s="451">
        <f t="shared" si="11"/>
        <v>0</v>
      </c>
      <c r="J32" s="451">
        <f t="shared" si="11"/>
        <v>0</v>
      </c>
      <c r="K32" s="451">
        <f t="shared" si="11"/>
        <v>0</v>
      </c>
      <c r="L32" s="451">
        <f t="shared" si="11"/>
        <v>0</v>
      </c>
      <c r="M32" s="451">
        <f t="shared" si="11"/>
        <v>0</v>
      </c>
      <c r="N32" s="451">
        <f t="shared" si="11"/>
        <v>0</v>
      </c>
      <c r="O32" s="451">
        <f t="shared" si="11"/>
        <v>0</v>
      </c>
    </row>
    <row r="73" spans="1:4" x14ac:dyDescent="0.25">
      <c r="A73" s="24"/>
      <c r="B73" s="425"/>
      <c r="C73" s="425"/>
      <c r="D73" s="425"/>
    </row>
    <row r="86" spans="1:8" x14ac:dyDescent="0.25">
      <c r="A86" s="39"/>
      <c r="B86" s="426"/>
      <c r="C86" s="426"/>
      <c r="D86" s="426"/>
      <c r="E86" s="426"/>
      <c r="F86" s="426"/>
      <c r="G86" s="426"/>
      <c r="H86" s="426"/>
    </row>
    <row r="87" spans="1:8" x14ac:dyDescent="0.25">
      <c r="A87" s="40"/>
      <c r="B87" s="427"/>
      <c r="C87" s="427"/>
      <c r="D87" s="427"/>
      <c r="E87" s="427"/>
      <c r="F87" s="427"/>
      <c r="G87" s="427"/>
      <c r="H87" s="427"/>
    </row>
    <row r="88" spans="1:8" x14ac:dyDescent="0.25">
      <c r="A88" s="40"/>
      <c r="B88" s="427"/>
      <c r="C88" s="427"/>
      <c r="D88" s="427"/>
      <c r="E88" s="427"/>
      <c r="F88" s="427"/>
      <c r="G88" s="427"/>
      <c r="H88" s="427"/>
    </row>
    <row r="89" spans="1:8" x14ac:dyDescent="0.25">
      <c r="A89" s="40"/>
      <c r="B89" s="427"/>
      <c r="C89" s="427"/>
      <c r="D89" s="427"/>
      <c r="E89" s="427"/>
      <c r="F89" s="427"/>
      <c r="G89" s="427"/>
      <c r="H89" s="427"/>
    </row>
    <row r="90" spans="1:8" x14ac:dyDescent="0.25">
      <c r="A90" s="41"/>
      <c r="B90" s="428"/>
      <c r="C90" s="428"/>
      <c r="D90" s="428"/>
      <c r="E90" s="428"/>
      <c r="F90" s="428"/>
      <c r="G90" s="428"/>
      <c r="H90" s="42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2020. ÉVI IV.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zoomScaleNormal="100" workbookViewId="0">
      <selection activeCell="A28" sqref="A28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21" t="s">
        <v>13</v>
      </c>
      <c r="B1" s="807" t="s">
        <v>278</v>
      </c>
      <c r="C1" s="808"/>
      <c r="D1" s="809"/>
    </row>
    <row r="2" spans="1:4" s="29" customFormat="1" ht="26.45" customHeight="1" x14ac:dyDescent="0.2">
      <c r="A2" s="622" t="s">
        <v>15</v>
      </c>
      <c r="B2" s="494" t="s">
        <v>377</v>
      </c>
      <c r="C2" s="494" t="s">
        <v>279</v>
      </c>
      <c r="D2" s="623" t="s">
        <v>379</v>
      </c>
    </row>
    <row r="3" spans="1:4" s="29" customFormat="1" ht="16.5" customHeight="1" x14ac:dyDescent="0.2">
      <c r="A3" s="624" t="s">
        <v>16</v>
      </c>
      <c r="B3" s="495"/>
      <c r="C3" s="495"/>
      <c r="D3" s="625"/>
    </row>
    <row r="4" spans="1:4" s="29" customFormat="1" ht="16.5" customHeight="1" x14ac:dyDescent="0.2">
      <c r="A4" s="633" t="s">
        <v>346</v>
      </c>
      <c r="B4" s="496">
        <f>+'[3]7.SZ.TÁBL. LÉTSZÁMADATOK'!$D4</f>
        <v>0.5</v>
      </c>
      <c r="C4" s="634"/>
      <c r="D4" s="626">
        <f>+'[9]7.SZ.TÁBL. LÉTSZÁMADATOK'!$D4</f>
        <v>0.5</v>
      </c>
    </row>
    <row r="5" spans="1:4" s="29" customFormat="1" ht="16.5" customHeight="1" x14ac:dyDescent="0.2">
      <c r="A5" s="633" t="s">
        <v>313</v>
      </c>
      <c r="B5" s="496">
        <f>+'[3]7.SZ.TÁBL. LÉTSZÁMADATOK'!$D5</f>
        <v>7</v>
      </c>
      <c r="C5" s="634"/>
      <c r="D5" s="626">
        <f>+'[9]7.SZ.TÁBL. LÉTSZÁMADATOK'!$D5</f>
        <v>7</v>
      </c>
    </row>
    <row r="6" spans="1:4" s="29" customFormat="1" ht="16.5" customHeight="1" x14ac:dyDescent="0.2">
      <c r="A6" s="633" t="s">
        <v>282</v>
      </c>
      <c r="B6" s="496">
        <f>+'[3]7.SZ.TÁBL. LÉTSZÁMADATOK'!$D6</f>
        <v>9</v>
      </c>
      <c r="C6" s="634"/>
      <c r="D6" s="626">
        <f>+'[9]7.SZ.TÁBL. LÉTSZÁMADATOK'!$D6</f>
        <v>9</v>
      </c>
    </row>
    <row r="7" spans="1:4" s="29" customFormat="1" ht="16.5" customHeight="1" x14ac:dyDescent="0.2">
      <c r="A7" s="633" t="s">
        <v>314</v>
      </c>
      <c r="B7" s="496">
        <f>+'[3]7.SZ.TÁBL. LÉTSZÁMADATOK'!$D7</f>
        <v>6</v>
      </c>
      <c r="C7" s="634"/>
      <c r="D7" s="626">
        <f>+'[9]7.SZ.TÁBL. LÉTSZÁMADATOK'!$D7</f>
        <v>6</v>
      </c>
    </row>
    <row r="8" spans="1:4" s="29" customFormat="1" ht="16.5" customHeight="1" x14ac:dyDescent="0.2">
      <c r="A8" s="633" t="s">
        <v>347</v>
      </c>
      <c r="B8" s="496">
        <f>+'[3]7.SZ.TÁBL. LÉTSZÁMADATOK'!$D8</f>
        <v>3.5</v>
      </c>
      <c r="C8" s="634"/>
      <c r="D8" s="626">
        <f>+'[9]7.SZ.TÁBL. LÉTSZÁMADATOK'!$D8</f>
        <v>3.5</v>
      </c>
    </row>
    <row r="9" spans="1:4" s="29" customFormat="1" ht="16.5" customHeight="1" x14ac:dyDescent="0.2">
      <c r="A9" s="633" t="s">
        <v>345</v>
      </c>
      <c r="B9" s="496">
        <f>+'[3]7.SZ.TÁBL. LÉTSZÁMADATOK'!$D9</f>
        <v>1</v>
      </c>
      <c r="C9" s="634"/>
      <c r="D9" s="626">
        <f>+'[9]7.SZ.TÁBL. LÉTSZÁMADATOK'!$D9</f>
        <v>1</v>
      </c>
    </row>
    <row r="10" spans="1:4" s="29" customFormat="1" ht="16.5" customHeight="1" x14ac:dyDescent="0.2">
      <c r="A10" s="633" t="s">
        <v>315</v>
      </c>
      <c r="B10" s="496">
        <f>+'[3]7.SZ.TÁBL. LÉTSZÁMADATOK'!$D10</f>
        <v>5</v>
      </c>
      <c r="C10" s="635"/>
      <c r="D10" s="626">
        <f>+'[9]7.SZ.TÁBL. LÉTSZÁMADATOK'!$D10</f>
        <v>5</v>
      </c>
    </row>
    <row r="11" spans="1:4" s="29" customFormat="1" ht="16.5" customHeight="1" thickBot="1" x14ac:dyDescent="0.25">
      <c r="A11" s="636" t="s">
        <v>17</v>
      </c>
      <c r="B11" s="637">
        <f>SUM(B4:B10)</f>
        <v>32</v>
      </c>
      <c r="C11" s="637">
        <f>SUM(C4:C10)</f>
        <v>0</v>
      </c>
      <c r="D11" s="638">
        <f>SUM(D4:D10)</f>
        <v>32</v>
      </c>
    </row>
    <row r="61" spans="1:5" x14ac:dyDescent="0.25">
      <c r="A61" s="30"/>
      <c r="B61" s="30"/>
      <c r="C61" s="30"/>
      <c r="D61" s="620"/>
      <c r="E61" s="620"/>
    </row>
    <row r="62" spans="1:5" x14ac:dyDescent="0.25">
      <c r="A62" s="31"/>
      <c r="B62" s="31"/>
      <c r="C62" s="31"/>
      <c r="D62" s="620"/>
      <c r="E62" s="620"/>
    </row>
    <row r="63" spans="1:5" x14ac:dyDescent="0.25">
      <c r="A63" s="31"/>
      <c r="B63" s="31"/>
      <c r="C63" s="31"/>
      <c r="D63" s="620"/>
      <c r="E63" s="620"/>
    </row>
    <row r="64" spans="1:5" x14ac:dyDescent="0.25">
      <c r="A64" s="31"/>
      <c r="B64" s="31"/>
      <c r="C64" s="31"/>
      <c r="D64" s="620"/>
      <c r="E64" s="620"/>
    </row>
    <row r="65" spans="1:5" x14ac:dyDescent="0.25">
      <c r="A65" s="32"/>
      <c r="B65" s="32"/>
      <c r="C65" s="32"/>
      <c r="D65" s="620"/>
      <c r="E65" s="620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2020. ÉVI IV. KÖLTSÉGVETÉS MÓDOSÍTÁS&amp;R
9.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SzSKatalinE</cp:lastModifiedBy>
  <cp:lastPrinted>2021-01-27T13:21:29Z</cp:lastPrinted>
  <dcterms:created xsi:type="dcterms:W3CDTF">2011-02-23T07:11:55Z</dcterms:created>
  <dcterms:modified xsi:type="dcterms:W3CDTF">2021-03-05T06:36:57Z</dcterms:modified>
</cp:coreProperties>
</file>