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576" windowHeight="7752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ÓVODA" sheetId="10" r:id="rId5"/>
    <sheet name="5.SZ.TÁBL. ÓVODAI NORMATÍVA" sheetId="15" r:id="rId6"/>
    <sheet name="6.SZ.TÁBL. SZOCIÁLIS NORMATÍVA" sheetId="18" r:id="rId7"/>
    <sheet name="7.SZ.TÁBL. PÉNZE. ÁTAD - ÁTVÉT" sheetId="21" r:id="rId8"/>
    <sheet name="8.SZ.TÁBL. ELŐIRÁNYZAT FELHASZN" sheetId="20" r:id="rId9"/>
    <sheet name="9.SZ.TÁBL. LÉTSZÁMADATOK" sheetId="13" r:id="rId10"/>
  </sheets>
  <externalReferences>
    <externalReference r:id="rId11"/>
    <externalReference r:id="rId12"/>
    <externalReference r:id="rId13"/>
    <externalReference r:id="rId14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Titles" localSheetId="4">'4.SZ.TÁBL. ÓVODA'!$1:$2</definedName>
    <definedName name="_xlnm.Print_Area" localSheetId="1">'1.1.SZ.TÁBL. BEV - KIAD'!$A$1:$Q$113</definedName>
    <definedName name="_xlnm.Print_Area" localSheetId="0">'1.SZ.TÁBL. TÁRSULÁS KON. MÉRLEG'!$A$1:$J$17</definedName>
    <definedName name="_xlnm.Print_Area" localSheetId="2">'2.SZ.TÁBL. BEVÉTELEK'!$A$3:$F$96</definedName>
    <definedName name="_xlnm.Print_Area" localSheetId="3">'3.SZ.TÁBL. SEGÍTŐ SZOLGÁLAT'!$A$1:$Z$117</definedName>
    <definedName name="_xlnm.Print_Area" localSheetId="4">'4.SZ.TÁBL. ÓVODA'!$A$1:$T$115</definedName>
    <definedName name="_xlnm.Print_Area" localSheetId="5">'5.SZ.TÁBL. ÓVODAI NORMATÍVA'!$A$30:$S$45</definedName>
    <definedName name="_xlnm.Print_Area" localSheetId="6">'6.SZ.TÁBL. SZOCIÁLIS NORMATÍVA'!$A$1:$D$43</definedName>
    <definedName name="_xlnm.Print_Area" localSheetId="7">'7.SZ.TÁBL. PÉNZE. ÁTAD - ÁTVÉT'!$A$1:$O$36</definedName>
    <definedName name="_xlnm.Print_Area" localSheetId="8">'8.SZ.TÁBL. ELŐIRÁNYZAT FELHASZN'!$A$1:$O$32</definedName>
    <definedName name="_xlnm.Print_Area" localSheetId="9">'9.SZ.TÁBL. LÉTSZÁMADATOK'!$A$1:$D$26</definedName>
    <definedName name="onev" localSheetId="9">[1]kod!$BT$34:$BT$3184</definedName>
    <definedName name="onev">[2]kod!$BT$34:$BT$3184</definedName>
  </definedNames>
  <calcPr calcId="124519"/>
</workbook>
</file>

<file path=xl/calcChain.xml><?xml version="1.0" encoding="utf-8"?>
<calcChain xmlns="http://schemas.openxmlformats.org/spreadsheetml/2006/main">
  <c r="M3" i="21"/>
  <c r="L3"/>
  <c r="J12"/>
  <c r="K12"/>
  <c r="L12"/>
  <c r="M12"/>
  <c r="I12"/>
  <c r="M34"/>
  <c r="L34"/>
  <c r="K31"/>
  <c r="L31"/>
  <c r="M31"/>
  <c r="J31"/>
  <c r="Q30"/>
  <c r="R30" s="1"/>
  <c r="O29"/>
  <c r="E31"/>
  <c r="F31"/>
  <c r="G31"/>
  <c r="H31"/>
  <c r="I31"/>
  <c r="D31"/>
  <c r="C31"/>
  <c r="O26"/>
  <c r="O28"/>
  <c r="O27"/>
  <c r="J29"/>
  <c r="D84" i="2"/>
  <c r="P83" i="10"/>
  <c r="P80"/>
  <c r="P63"/>
  <c r="P58"/>
  <c r="P37"/>
  <c r="P49"/>
  <c r="P19"/>
  <c r="P30"/>
  <c r="M80"/>
  <c r="M78"/>
  <c r="M77"/>
  <c r="M40"/>
  <c r="M37"/>
  <c r="M58"/>
  <c r="M49"/>
  <c r="M30"/>
  <c r="J91"/>
  <c r="J83"/>
  <c r="J80"/>
  <c r="J78"/>
  <c r="J77"/>
  <c r="J40"/>
  <c r="J58"/>
  <c r="J37"/>
  <c r="J49"/>
  <c r="J30"/>
  <c r="G64"/>
  <c r="G37"/>
  <c r="G58"/>
  <c r="G49"/>
  <c r="G30"/>
  <c r="G103"/>
  <c r="G100"/>
  <c r="G83"/>
  <c r="G73"/>
  <c r="D53"/>
  <c r="D37"/>
  <c r="D58"/>
  <c r="D30"/>
  <c r="U30" i="21" l="1"/>
  <c r="O30" s="1"/>
  <c r="D49" i="10"/>
  <c r="V30" i="9" l="1"/>
  <c r="S30"/>
  <c r="P30"/>
  <c r="M30"/>
  <c r="J30"/>
  <c r="G30"/>
  <c r="D30"/>
  <c r="C43" i="18"/>
  <c r="H41"/>
  <c r="G41"/>
  <c r="G43" s="1"/>
  <c r="F41"/>
  <c r="C41"/>
  <c r="D40"/>
  <c r="D39"/>
  <c r="D38"/>
  <c r="D37"/>
  <c r="D36"/>
  <c r="D35"/>
  <c r="D34"/>
  <c r="S68" i="9"/>
  <c r="S77"/>
  <c r="S65"/>
  <c r="S62"/>
  <c r="S41"/>
  <c r="S57"/>
  <c r="M41"/>
  <c r="M19"/>
  <c r="M53"/>
  <c r="J77"/>
  <c r="J68"/>
  <c r="J80"/>
  <c r="J14"/>
  <c r="G91"/>
  <c r="G87"/>
  <c r="G84"/>
  <c r="G80"/>
  <c r="V78"/>
  <c r="S78"/>
  <c r="P78"/>
  <c r="M78"/>
  <c r="J78"/>
  <c r="D78"/>
  <c r="G14"/>
  <c r="V63"/>
  <c r="V53"/>
  <c r="V44"/>
  <c r="D81"/>
  <c r="D68"/>
  <c r="D77"/>
  <c r="P68"/>
  <c r="P77"/>
  <c r="P62"/>
  <c r="P57"/>
  <c r="P14"/>
  <c r="P16"/>
  <c r="P13"/>
  <c r="G82"/>
  <c r="G68"/>
  <c r="G75"/>
  <c r="G13"/>
  <c r="S87"/>
  <c r="S32"/>
  <c r="P41"/>
  <c r="V62"/>
  <c r="V41"/>
  <c r="D62"/>
  <c r="D41"/>
  <c r="J62"/>
  <c r="J41"/>
  <c r="G62"/>
  <c r="G41"/>
  <c r="M62"/>
  <c r="S53"/>
  <c r="P53"/>
  <c r="J53"/>
  <c r="G53"/>
  <c r="D21" i="2"/>
  <c r="D65"/>
  <c r="D64"/>
  <c r="C64"/>
  <c r="D63"/>
  <c r="M88" i="1"/>
  <c r="M90"/>
  <c r="M92"/>
  <c r="L88"/>
  <c r="L87"/>
  <c r="G26" i="21"/>
  <c r="B35"/>
  <c r="B34"/>
  <c r="B33"/>
  <c r="B25"/>
  <c r="B24"/>
  <c r="B23"/>
  <c r="B22"/>
  <c r="B21"/>
  <c r="B20"/>
  <c r="B19"/>
  <c r="B18"/>
  <c r="B14"/>
  <c r="B12"/>
  <c r="B4"/>
  <c r="B5"/>
  <c r="B6"/>
  <c r="B7"/>
  <c r="B8"/>
  <c r="B9"/>
  <c r="B10"/>
  <c r="B3"/>
  <c r="B26" i="18"/>
  <c r="B27"/>
  <c r="B28"/>
  <c r="B29"/>
  <c r="B30"/>
  <c r="B31"/>
  <c r="B25"/>
  <c r="B18"/>
  <c r="B19"/>
  <c r="B20"/>
  <c r="B21"/>
  <c r="B22"/>
  <c r="B17"/>
  <c r="N45" i="15"/>
  <c r="K45"/>
  <c r="H45"/>
  <c r="E45"/>
  <c r="B45"/>
  <c r="O17" i="10"/>
  <c r="R17" s="1"/>
  <c r="O18"/>
  <c r="R18" s="1"/>
  <c r="O19"/>
  <c r="R19" s="1"/>
  <c r="O20"/>
  <c r="R20" s="1"/>
  <c r="O108"/>
  <c r="O107"/>
  <c r="O106"/>
  <c r="O105"/>
  <c r="O103"/>
  <c r="O102"/>
  <c r="O101"/>
  <c r="O100"/>
  <c r="O99"/>
  <c r="O98"/>
  <c r="O97"/>
  <c r="O95"/>
  <c r="O94"/>
  <c r="O93"/>
  <c r="O92"/>
  <c r="O91"/>
  <c r="O90"/>
  <c r="O87"/>
  <c r="O86"/>
  <c r="O85"/>
  <c r="O84"/>
  <c r="O83"/>
  <c r="O81"/>
  <c r="O80"/>
  <c r="O78"/>
  <c r="O77"/>
  <c r="O76"/>
  <c r="O75"/>
  <c r="O74"/>
  <c r="O73"/>
  <c r="O72"/>
  <c r="O71"/>
  <c r="O70"/>
  <c r="O68"/>
  <c r="O69" s="1"/>
  <c r="O67"/>
  <c r="O65"/>
  <c r="O64"/>
  <c r="O63"/>
  <c r="O62"/>
  <c r="O61"/>
  <c r="O60"/>
  <c r="O59"/>
  <c r="O57" s="1"/>
  <c r="O58"/>
  <c r="O54"/>
  <c r="O53"/>
  <c r="O52"/>
  <c r="O50"/>
  <c r="O49"/>
  <c r="O48"/>
  <c r="O47"/>
  <c r="O46"/>
  <c r="O45"/>
  <c r="O44"/>
  <c r="O43"/>
  <c r="O42"/>
  <c r="O41"/>
  <c r="O40"/>
  <c r="O39"/>
  <c r="O38"/>
  <c r="O37"/>
  <c r="O51" s="1"/>
  <c r="O34"/>
  <c r="O33"/>
  <c r="O32"/>
  <c r="O30"/>
  <c r="O28"/>
  <c r="O16"/>
  <c r="O21" s="1"/>
  <c r="O109"/>
  <c r="O104"/>
  <c r="O96"/>
  <c r="O88"/>
  <c r="O82"/>
  <c r="O79"/>
  <c r="O66"/>
  <c r="O55"/>
  <c r="O31"/>
  <c r="O26"/>
  <c r="O24"/>
  <c r="O11"/>
  <c r="O7"/>
  <c r="L108"/>
  <c r="L107"/>
  <c r="L106"/>
  <c r="L105"/>
  <c r="L103"/>
  <c r="L102"/>
  <c r="L101"/>
  <c r="L100"/>
  <c r="L99"/>
  <c r="L98"/>
  <c r="L97"/>
  <c r="L95"/>
  <c r="L94"/>
  <c r="L93"/>
  <c r="L92"/>
  <c r="L91"/>
  <c r="L90"/>
  <c r="L87"/>
  <c r="L86"/>
  <c r="L85"/>
  <c r="L84"/>
  <c r="L83"/>
  <c r="L81"/>
  <c r="L80"/>
  <c r="L78"/>
  <c r="L77"/>
  <c r="L76"/>
  <c r="L75"/>
  <c r="L74"/>
  <c r="L73"/>
  <c r="L72"/>
  <c r="L71"/>
  <c r="L70"/>
  <c r="L68"/>
  <c r="L69" s="1"/>
  <c r="L67"/>
  <c r="L65"/>
  <c r="L64"/>
  <c r="L63"/>
  <c r="L62"/>
  <c r="L61"/>
  <c r="L60"/>
  <c r="L59"/>
  <c r="L57" s="1"/>
  <c r="L58"/>
  <c r="L54"/>
  <c r="L53"/>
  <c r="L52"/>
  <c r="L50"/>
  <c r="L49"/>
  <c r="L48"/>
  <c r="L47"/>
  <c r="L46"/>
  <c r="L45"/>
  <c r="L44"/>
  <c r="L43"/>
  <c r="L42"/>
  <c r="L41"/>
  <c r="L40"/>
  <c r="L39"/>
  <c r="L38"/>
  <c r="L37"/>
  <c r="L34"/>
  <c r="L33"/>
  <c r="L32"/>
  <c r="L30"/>
  <c r="L28"/>
  <c r="L16"/>
  <c r="L21" s="1"/>
  <c r="L27" s="1"/>
  <c r="L36" s="1"/>
  <c r="L109"/>
  <c r="L104"/>
  <c r="L96"/>
  <c r="L88"/>
  <c r="L82"/>
  <c r="L79"/>
  <c r="L66"/>
  <c r="L55"/>
  <c r="L31"/>
  <c r="L29" s="1"/>
  <c r="L35" s="1"/>
  <c r="L26"/>
  <c r="L24"/>
  <c r="L11"/>
  <c r="L7"/>
  <c r="I108"/>
  <c r="I107"/>
  <c r="I106"/>
  <c r="I105"/>
  <c r="I103"/>
  <c r="I102"/>
  <c r="I101"/>
  <c r="I100"/>
  <c r="I99"/>
  <c r="I98"/>
  <c r="I97"/>
  <c r="I95"/>
  <c r="I94"/>
  <c r="I93"/>
  <c r="I92"/>
  <c r="I91"/>
  <c r="K91" s="1"/>
  <c r="Q34" i="21" s="1"/>
  <c r="I90" i="10"/>
  <c r="I87"/>
  <c r="I86"/>
  <c r="I85"/>
  <c r="I84"/>
  <c r="I83"/>
  <c r="I81"/>
  <c r="I80"/>
  <c r="I78"/>
  <c r="I77"/>
  <c r="I76"/>
  <c r="I75"/>
  <c r="I74"/>
  <c r="I73"/>
  <c r="I72"/>
  <c r="I71"/>
  <c r="I70"/>
  <c r="I68"/>
  <c r="I67"/>
  <c r="I65"/>
  <c r="I64"/>
  <c r="I63"/>
  <c r="I62"/>
  <c r="I61"/>
  <c r="I60"/>
  <c r="I59"/>
  <c r="I58"/>
  <c r="I54"/>
  <c r="I53"/>
  <c r="I52"/>
  <c r="I50"/>
  <c r="I49"/>
  <c r="I48"/>
  <c r="I47"/>
  <c r="I46"/>
  <c r="I45"/>
  <c r="I44"/>
  <c r="I43"/>
  <c r="I42"/>
  <c r="I41"/>
  <c r="I40"/>
  <c r="I39"/>
  <c r="I38"/>
  <c r="I37"/>
  <c r="I34"/>
  <c r="I33"/>
  <c r="I32"/>
  <c r="I30"/>
  <c r="I28"/>
  <c r="I16"/>
  <c r="I21" s="1"/>
  <c r="I109"/>
  <c r="I104"/>
  <c r="I96"/>
  <c r="I88"/>
  <c r="I82"/>
  <c r="I79"/>
  <c r="I66"/>
  <c r="I55"/>
  <c r="I31"/>
  <c r="I26"/>
  <c r="I24"/>
  <c r="I11"/>
  <c r="I7"/>
  <c r="F108"/>
  <c r="F107"/>
  <c r="F106"/>
  <c r="F105"/>
  <c r="F103"/>
  <c r="F102"/>
  <c r="F101"/>
  <c r="F100"/>
  <c r="F99"/>
  <c r="F98"/>
  <c r="F97"/>
  <c r="F95"/>
  <c r="F94"/>
  <c r="F93"/>
  <c r="F92"/>
  <c r="F91"/>
  <c r="F90"/>
  <c r="F87"/>
  <c r="F86"/>
  <c r="F85"/>
  <c r="F84"/>
  <c r="F83"/>
  <c r="F81"/>
  <c r="F80"/>
  <c r="F78"/>
  <c r="F77"/>
  <c r="F76"/>
  <c r="F75"/>
  <c r="F74"/>
  <c r="F73"/>
  <c r="F72"/>
  <c r="F71"/>
  <c r="F70"/>
  <c r="F68"/>
  <c r="F67"/>
  <c r="F65"/>
  <c r="F64"/>
  <c r="F63"/>
  <c r="F62"/>
  <c r="F61"/>
  <c r="F60"/>
  <c r="F59"/>
  <c r="F58"/>
  <c r="F54"/>
  <c r="F53"/>
  <c r="F52"/>
  <c r="F50"/>
  <c r="F49"/>
  <c r="F48"/>
  <c r="F47"/>
  <c r="F46"/>
  <c r="F45"/>
  <c r="F44"/>
  <c r="F43"/>
  <c r="F42"/>
  <c r="F41"/>
  <c r="F40"/>
  <c r="F39"/>
  <c r="F38"/>
  <c r="F37"/>
  <c r="F51" s="1"/>
  <c r="F34"/>
  <c r="F33"/>
  <c r="F32"/>
  <c r="F30"/>
  <c r="F28"/>
  <c r="F16"/>
  <c r="F21" s="1"/>
  <c r="F109"/>
  <c r="F104"/>
  <c r="F96"/>
  <c r="F88"/>
  <c r="F82"/>
  <c r="F79"/>
  <c r="F69"/>
  <c r="F66"/>
  <c r="F57"/>
  <c r="F55"/>
  <c r="F31"/>
  <c r="F26"/>
  <c r="F24"/>
  <c r="F11"/>
  <c r="F7"/>
  <c r="C108"/>
  <c r="C107"/>
  <c r="C106"/>
  <c r="C105"/>
  <c r="C103"/>
  <c r="C102"/>
  <c r="C101"/>
  <c r="C100"/>
  <c r="C99"/>
  <c r="C98"/>
  <c r="C97"/>
  <c r="C95"/>
  <c r="C94"/>
  <c r="C93"/>
  <c r="C92"/>
  <c r="C91"/>
  <c r="C90"/>
  <c r="C87"/>
  <c r="C86"/>
  <c r="C85"/>
  <c r="C84"/>
  <c r="C83"/>
  <c r="C81"/>
  <c r="C80"/>
  <c r="C78"/>
  <c r="C77"/>
  <c r="C76"/>
  <c r="C75"/>
  <c r="C74"/>
  <c r="C73"/>
  <c r="C72"/>
  <c r="C71"/>
  <c r="C70"/>
  <c r="C68"/>
  <c r="C67"/>
  <c r="C65"/>
  <c r="C64"/>
  <c r="C63"/>
  <c r="C62"/>
  <c r="C61"/>
  <c r="C60"/>
  <c r="C59"/>
  <c r="C58"/>
  <c r="C54"/>
  <c r="C53"/>
  <c r="C52"/>
  <c r="C50"/>
  <c r="C49"/>
  <c r="C48"/>
  <c r="C47"/>
  <c r="C46"/>
  <c r="C45"/>
  <c r="C44"/>
  <c r="C43"/>
  <c r="C42"/>
  <c r="C41"/>
  <c r="C40"/>
  <c r="C39"/>
  <c r="C38"/>
  <c r="C37"/>
  <c r="C34"/>
  <c r="C33"/>
  <c r="C32"/>
  <c r="C30"/>
  <c r="C28"/>
  <c r="C16"/>
  <c r="U97" i="9"/>
  <c r="U96"/>
  <c r="U95"/>
  <c r="U94"/>
  <c r="U91"/>
  <c r="U90"/>
  <c r="U89"/>
  <c r="U88"/>
  <c r="U87"/>
  <c r="U85"/>
  <c r="U84"/>
  <c r="U82"/>
  <c r="U81"/>
  <c r="U80"/>
  <c r="U79"/>
  <c r="U78"/>
  <c r="U77"/>
  <c r="U76"/>
  <c r="U75"/>
  <c r="U74"/>
  <c r="U72"/>
  <c r="U71"/>
  <c r="U69"/>
  <c r="U68"/>
  <c r="U67"/>
  <c r="U66"/>
  <c r="U65"/>
  <c r="U64"/>
  <c r="U63"/>
  <c r="U62"/>
  <c r="U58"/>
  <c r="U57"/>
  <c r="U56"/>
  <c r="U54"/>
  <c r="U53"/>
  <c r="U52"/>
  <c r="U51"/>
  <c r="U50"/>
  <c r="U49"/>
  <c r="U48"/>
  <c r="U47"/>
  <c r="U46"/>
  <c r="U45"/>
  <c r="U44"/>
  <c r="U43"/>
  <c r="U42"/>
  <c r="U55" s="1"/>
  <c r="U41"/>
  <c r="U38"/>
  <c r="U37"/>
  <c r="U36"/>
  <c r="U35"/>
  <c r="U34"/>
  <c r="U33"/>
  <c r="U32"/>
  <c r="U30"/>
  <c r="U28"/>
  <c r="U20"/>
  <c r="U19"/>
  <c r="U18"/>
  <c r="U17"/>
  <c r="U16"/>
  <c r="U15"/>
  <c r="U14"/>
  <c r="U13"/>
  <c r="U111"/>
  <c r="U106"/>
  <c r="U98"/>
  <c r="U92"/>
  <c r="U86"/>
  <c r="U83"/>
  <c r="U73"/>
  <c r="U70"/>
  <c r="U61"/>
  <c r="U59"/>
  <c r="U31"/>
  <c r="U29" s="1"/>
  <c r="U39" s="1"/>
  <c r="U26"/>
  <c r="U24"/>
  <c r="U11"/>
  <c r="U7"/>
  <c r="R97"/>
  <c r="R96"/>
  <c r="R95"/>
  <c r="R94"/>
  <c r="R91"/>
  <c r="R90"/>
  <c r="R89"/>
  <c r="R88"/>
  <c r="R87"/>
  <c r="R85"/>
  <c r="R84"/>
  <c r="R82"/>
  <c r="R81"/>
  <c r="R80"/>
  <c r="R79"/>
  <c r="R78"/>
  <c r="R77"/>
  <c r="R76"/>
  <c r="R75"/>
  <c r="R74"/>
  <c r="R72"/>
  <c r="R71"/>
  <c r="R73" s="1"/>
  <c r="R69"/>
  <c r="R68"/>
  <c r="R67"/>
  <c r="R66"/>
  <c r="R65"/>
  <c r="R64"/>
  <c r="R63"/>
  <c r="R62"/>
  <c r="R58"/>
  <c r="R57"/>
  <c r="R56"/>
  <c r="R54"/>
  <c r="R53"/>
  <c r="R52"/>
  <c r="R51"/>
  <c r="R50"/>
  <c r="R49"/>
  <c r="R48"/>
  <c r="R47"/>
  <c r="R46"/>
  <c r="R45"/>
  <c r="R44"/>
  <c r="R43"/>
  <c r="R42"/>
  <c r="R41"/>
  <c r="R38"/>
  <c r="R37"/>
  <c r="R36"/>
  <c r="R35"/>
  <c r="R31" s="1"/>
  <c r="R29" s="1"/>
  <c r="R39" s="1"/>
  <c r="R34"/>
  <c r="R33"/>
  <c r="R32"/>
  <c r="R30"/>
  <c r="R28"/>
  <c r="R20"/>
  <c r="R19"/>
  <c r="R18"/>
  <c r="R17"/>
  <c r="R16"/>
  <c r="R15"/>
  <c r="R14"/>
  <c r="R13"/>
  <c r="R111"/>
  <c r="R106"/>
  <c r="R98"/>
  <c r="R92"/>
  <c r="R86"/>
  <c r="R83"/>
  <c r="R70"/>
  <c r="R59"/>
  <c r="R26"/>
  <c r="R24"/>
  <c r="R11"/>
  <c r="R7"/>
  <c r="O97"/>
  <c r="O96"/>
  <c r="O95"/>
  <c r="O94"/>
  <c r="O91"/>
  <c r="O90"/>
  <c r="O89"/>
  <c r="O88"/>
  <c r="O87"/>
  <c r="O85"/>
  <c r="O84"/>
  <c r="O82"/>
  <c r="O81"/>
  <c r="O80"/>
  <c r="O79"/>
  <c r="O78"/>
  <c r="O77"/>
  <c r="O76"/>
  <c r="O75"/>
  <c r="O74"/>
  <c r="O72"/>
  <c r="O71"/>
  <c r="O69"/>
  <c r="O68"/>
  <c r="O67"/>
  <c r="O66"/>
  <c r="O65"/>
  <c r="O64"/>
  <c r="O63"/>
  <c r="O62"/>
  <c r="O58"/>
  <c r="O57"/>
  <c r="O56"/>
  <c r="O54"/>
  <c r="O53"/>
  <c r="O52"/>
  <c r="O51"/>
  <c r="O50"/>
  <c r="O49"/>
  <c r="O48"/>
  <c r="O47"/>
  <c r="O46"/>
  <c r="O45"/>
  <c r="O44"/>
  <c r="O43"/>
  <c r="O42"/>
  <c r="O41"/>
  <c r="O38"/>
  <c r="O37"/>
  <c r="O36"/>
  <c r="O35"/>
  <c r="O34"/>
  <c r="O33"/>
  <c r="O32"/>
  <c r="O31" s="1"/>
  <c r="O30"/>
  <c r="O28"/>
  <c r="O20"/>
  <c r="O19"/>
  <c r="O18"/>
  <c r="O17"/>
  <c r="O16"/>
  <c r="O15"/>
  <c r="O21" s="1"/>
  <c r="O14"/>
  <c r="O13"/>
  <c r="O111"/>
  <c r="O106"/>
  <c r="O98"/>
  <c r="O92"/>
  <c r="O86"/>
  <c r="O83"/>
  <c r="O73"/>
  <c r="O70"/>
  <c r="O61"/>
  <c r="O59"/>
  <c r="O55"/>
  <c r="O26"/>
  <c r="O24"/>
  <c r="O11"/>
  <c r="O7"/>
  <c r="L97"/>
  <c r="L96"/>
  <c r="L95"/>
  <c r="L94"/>
  <c r="L91"/>
  <c r="L90"/>
  <c r="L89"/>
  <c r="L88"/>
  <c r="L87"/>
  <c r="L85"/>
  <c r="L84"/>
  <c r="L82"/>
  <c r="L81"/>
  <c r="L80"/>
  <c r="L79"/>
  <c r="L78"/>
  <c r="L77"/>
  <c r="L76"/>
  <c r="L75"/>
  <c r="L74"/>
  <c r="L72"/>
  <c r="L71"/>
  <c r="L69"/>
  <c r="L68"/>
  <c r="L67"/>
  <c r="L66"/>
  <c r="L65"/>
  <c r="L64"/>
  <c r="L63"/>
  <c r="L62"/>
  <c r="L58"/>
  <c r="L57"/>
  <c r="L56"/>
  <c r="L54"/>
  <c r="L53"/>
  <c r="L52"/>
  <c r="L51"/>
  <c r="L50"/>
  <c r="L49"/>
  <c r="L48"/>
  <c r="L47"/>
  <c r="L46"/>
  <c r="L45"/>
  <c r="L44"/>
  <c r="L43"/>
  <c r="L42"/>
  <c r="L41"/>
  <c r="L38"/>
  <c r="L37"/>
  <c r="L36"/>
  <c r="L35"/>
  <c r="L34"/>
  <c r="L33"/>
  <c r="L31" s="1"/>
  <c r="L29" s="1"/>
  <c r="L39" s="1"/>
  <c r="L32"/>
  <c r="L30"/>
  <c r="L28"/>
  <c r="L20"/>
  <c r="L19"/>
  <c r="L18"/>
  <c r="L17"/>
  <c r="L16"/>
  <c r="L15"/>
  <c r="L14"/>
  <c r="L13"/>
  <c r="L111"/>
  <c r="L106"/>
  <c r="L98"/>
  <c r="L92"/>
  <c r="L86"/>
  <c r="L83"/>
  <c r="L73"/>
  <c r="L70"/>
  <c r="L61"/>
  <c r="L59"/>
  <c r="L26"/>
  <c r="L24"/>
  <c r="L11"/>
  <c r="L7"/>
  <c r="I97"/>
  <c r="I96"/>
  <c r="I95"/>
  <c r="I94"/>
  <c r="I91"/>
  <c r="I90"/>
  <c r="I89"/>
  <c r="I88"/>
  <c r="I87"/>
  <c r="I85"/>
  <c r="I84"/>
  <c r="I82"/>
  <c r="I81"/>
  <c r="I80"/>
  <c r="I79"/>
  <c r="I78"/>
  <c r="I77"/>
  <c r="I76"/>
  <c r="I75"/>
  <c r="I74"/>
  <c r="I72"/>
  <c r="I71"/>
  <c r="I69"/>
  <c r="I68"/>
  <c r="I67"/>
  <c r="I66"/>
  <c r="I65"/>
  <c r="I64"/>
  <c r="I63"/>
  <c r="I62"/>
  <c r="I58"/>
  <c r="I57"/>
  <c r="I56"/>
  <c r="I54"/>
  <c r="I53"/>
  <c r="I52"/>
  <c r="I51"/>
  <c r="I50"/>
  <c r="I49"/>
  <c r="I48"/>
  <c r="I47"/>
  <c r="I46"/>
  <c r="I45"/>
  <c r="I44"/>
  <c r="I43"/>
  <c r="I42"/>
  <c r="I55" s="1"/>
  <c r="I41"/>
  <c r="I38"/>
  <c r="I37"/>
  <c r="I36"/>
  <c r="I35"/>
  <c r="I34"/>
  <c r="I33"/>
  <c r="I32"/>
  <c r="I31" s="1"/>
  <c r="I30"/>
  <c r="I28"/>
  <c r="I20"/>
  <c r="I19"/>
  <c r="I18"/>
  <c r="I17"/>
  <c r="I16"/>
  <c r="I15"/>
  <c r="I14"/>
  <c r="I13"/>
  <c r="I111"/>
  <c r="I106"/>
  <c r="I98"/>
  <c r="I92"/>
  <c r="I86"/>
  <c r="I83"/>
  <c r="I73"/>
  <c r="I70"/>
  <c r="I61"/>
  <c r="I59"/>
  <c r="I26"/>
  <c r="I24"/>
  <c r="I11"/>
  <c r="I7"/>
  <c r="F97"/>
  <c r="F96"/>
  <c r="F95"/>
  <c r="F94"/>
  <c r="F91"/>
  <c r="F90"/>
  <c r="F89"/>
  <c r="F88"/>
  <c r="F87"/>
  <c r="F85"/>
  <c r="F84"/>
  <c r="F82"/>
  <c r="F81"/>
  <c r="F80"/>
  <c r="F79"/>
  <c r="F78"/>
  <c r="F77"/>
  <c r="F76"/>
  <c r="F75"/>
  <c r="F74"/>
  <c r="F72"/>
  <c r="F71"/>
  <c r="F73" s="1"/>
  <c r="F69"/>
  <c r="F68"/>
  <c r="F67"/>
  <c r="F66"/>
  <c r="F65"/>
  <c r="F64"/>
  <c r="F63"/>
  <c r="F62"/>
  <c r="F58"/>
  <c r="F57"/>
  <c r="F56"/>
  <c r="F54"/>
  <c r="F53"/>
  <c r="F52"/>
  <c r="F51"/>
  <c r="F50"/>
  <c r="F49"/>
  <c r="F48"/>
  <c r="F47"/>
  <c r="F46"/>
  <c r="F45"/>
  <c r="F44"/>
  <c r="F43"/>
  <c r="F42"/>
  <c r="F41"/>
  <c r="F38"/>
  <c r="F37"/>
  <c r="F36"/>
  <c r="F35"/>
  <c r="F31" s="1"/>
  <c r="F29" s="1"/>
  <c r="F39" s="1"/>
  <c r="F34"/>
  <c r="F33"/>
  <c r="F32"/>
  <c r="F30"/>
  <c r="F28"/>
  <c r="F20"/>
  <c r="F19"/>
  <c r="F18"/>
  <c r="F17"/>
  <c r="F16"/>
  <c r="F15"/>
  <c r="F14"/>
  <c r="F13"/>
  <c r="F111"/>
  <c r="F106"/>
  <c r="F98"/>
  <c r="F92"/>
  <c r="F83"/>
  <c r="F70"/>
  <c r="F59"/>
  <c r="F26"/>
  <c r="F24"/>
  <c r="F11"/>
  <c r="F7"/>
  <c r="F55" l="1"/>
  <c r="F60" s="1"/>
  <c r="F61"/>
  <c r="F86"/>
  <c r="L21"/>
  <c r="R55"/>
  <c r="R60" s="1"/>
  <c r="R61"/>
  <c r="F56" i="10"/>
  <c r="U60" i="9"/>
  <c r="I51" i="10"/>
  <c r="I56" s="1"/>
  <c r="L55" i="9"/>
  <c r="L60" s="1"/>
  <c r="R21"/>
  <c r="F89" i="10"/>
  <c r="L51"/>
  <c r="L56" s="1"/>
  <c r="F21" i="9"/>
  <c r="I21"/>
  <c r="U21"/>
  <c r="I57" i="10"/>
  <c r="I69"/>
  <c r="B36" i="21"/>
  <c r="N88" i="1"/>
  <c r="B26" i="21"/>
  <c r="B31" s="1"/>
  <c r="D41" i="18"/>
  <c r="B41"/>
  <c r="O29" i="9"/>
  <c r="O39" s="1"/>
  <c r="E64" i="2"/>
  <c r="O27" i="10"/>
  <c r="O29"/>
  <c r="O56"/>
  <c r="O35"/>
  <c r="O89"/>
  <c r="L89"/>
  <c r="L111"/>
  <c r="L113" s="1"/>
  <c r="I89"/>
  <c r="I111" s="1"/>
  <c r="I113" s="1"/>
  <c r="I27"/>
  <c r="I29"/>
  <c r="I35" s="1"/>
  <c r="F27"/>
  <c r="F29"/>
  <c r="F35" s="1"/>
  <c r="F36" s="1"/>
  <c r="F111"/>
  <c r="F113" s="1"/>
  <c r="U27" i="9"/>
  <c r="U40" s="1"/>
  <c r="U93"/>
  <c r="U113" s="1"/>
  <c r="U115" s="1"/>
  <c r="R27"/>
  <c r="R40" s="1"/>
  <c r="R93"/>
  <c r="R113" s="1"/>
  <c r="R115" s="1"/>
  <c r="O60"/>
  <c r="O27"/>
  <c r="O93"/>
  <c r="L27"/>
  <c r="L40" s="1"/>
  <c r="L93"/>
  <c r="L113" s="1"/>
  <c r="L115" s="1"/>
  <c r="I27"/>
  <c r="I93"/>
  <c r="I29"/>
  <c r="I39" s="1"/>
  <c r="I40" s="1"/>
  <c r="I60"/>
  <c r="I113" s="1"/>
  <c r="I115" s="1"/>
  <c r="F27"/>
  <c r="F40" s="1"/>
  <c r="F93"/>
  <c r="F113" s="1"/>
  <c r="F115" s="1"/>
  <c r="O36" i="10" l="1"/>
  <c r="I36"/>
  <c r="O111"/>
  <c r="O113" s="1"/>
  <c r="O40" i="9"/>
  <c r="O113"/>
  <c r="O115" s="1"/>
  <c r="C97" l="1"/>
  <c r="C96"/>
  <c r="C95"/>
  <c r="C94"/>
  <c r="C91"/>
  <c r="C90"/>
  <c r="C89"/>
  <c r="C88"/>
  <c r="C87"/>
  <c r="C85"/>
  <c r="C84"/>
  <c r="C82"/>
  <c r="C81"/>
  <c r="C80"/>
  <c r="C79"/>
  <c r="C78"/>
  <c r="C77"/>
  <c r="C76"/>
  <c r="C75"/>
  <c r="C74"/>
  <c r="C72"/>
  <c r="C71"/>
  <c r="C69"/>
  <c r="C68"/>
  <c r="C67"/>
  <c r="C66"/>
  <c r="C65"/>
  <c r="C64"/>
  <c r="C63"/>
  <c r="C62"/>
  <c r="C58"/>
  <c r="C57"/>
  <c r="C56"/>
  <c r="C54"/>
  <c r="C53"/>
  <c r="C52"/>
  <c r="C51"/>
  <c r="C50"/>
  <c r="C49"/>
  <c r="C48"/>
  <c r="C47"/>
  <c r="C46"/>
  <c r="C45"/>
  <c r="C44"/>
  <c r="C43"/>
  <c r="C42"/>
  <c r="C41"/>
  <c r="C38"/>
  <c r="C37"/>
  <c r="C36"/>
  <c r="C35"/>
  <c r="C34"/>
  <c r="C33"/>
  <c r="C32"/>
  <c r="C30"/>
  <c r="C28"/>
  <c r="C14"/>
  <c r="C15"/>
  <c r="C16"/>
  <c r="C17"/>
  <c r="C18"/>
  <c r="C19"/>
  <c r="C20"/>
  <c r="C13"/>
  <c r="L19" i="1"/>
  <c r="L28"/>
  <c r="C93" i="2"/>
  <c r="C85"/>
  <c r="C84"/>
  <c r="E84" s="1"/>
  <c r="C83"/>
  <c r="E83" s="1"/>
  <c r="C82"/>
  <c r="E82" s="1"/>
  <c r="C81"/>
  <c r="C80"/>
  <c r="E80" s="1"/>
  <c r="C79"/>
  <c r="C78"/>
  <c r="C68"/>
  <c r="C63"/>
  <c r="C62"/>
  <c r="C61"/>
  <c r="C58"/>
  <c r="C55"/>
  <c r="C54"/>
  <c r="C53"/>
  <c r="C52"/>
  <c r="C51"/>
  <c r="C50"/>
  <c r="C49"/>
  <c r="C46"/>
  <c r="C45"/>
  <c r="C44"/>
  <c r="C43"/>
  <c r="C42"/>
  <c r="C41"/>
  <c r="C40"/>
  <c r="C37"/>
  <c r="C36"/>
  <c r="C35"/>
  <c r="C34"/>
  <c r="C33"/>
  <c r="C32"/>
  <c r="C31"/>
  <c r="C30"/>
  <c r="C27"/>
  <c r="C26"/>
  <c r="C25"/>
  <c r="C24"/>
  <c r="C23"/>
  <c r="C22"/>
  <c r="C21"/>
  <c r="C18"/>
  <c r="C17"/>
  <c r="C16"/>
  <c r="C8"/>
  <c r="C9"/>
  <c r="C10"/>
  <c r="C11"/>
  <c r="C12"/>
  <c r="C13"/>
  <c r="C7"/>
  <c r="C4"/>
  <c r="L91" i="1"/>
  <c r="L92"/>
  <c r="L93"/>
  <c r="L90"/>
  <c r="L78"/>
  <c r="L73"/>
  <c r="L72"/>
  <c r="M95" i="9" l="1"/>
  <c r="D95"/>
  <c r="H12" i="21"/>
  <c r="G12"/>
  <c r="F12"/>
  <c r="E12"/>
  <c r="D12"/>
  <c r="C12"/>
  <c r="O25"/>
  <c r="O24"/>
  <c r="O23"/>
  <c r="O22"/>
  <c r="O21"/>
  <c r="O20"/>
  <c r="O19"/>
  <c r="O33" l="1"/>
  <c r="O14"/>
  <c r="G22" i="20" l="1"/>
  <c r="H20"/>
  <c r="G20"/>
  <c r="F20"/>
  <c r="E20"/>
  <c r="D20"/>
  <c r="C20"/>
  <c r="F19"/>
  <c r="E19"/>
  <c r="D19"/>
  <c r="C19"/>
  <c r="F18"/>
  <c r="E18"/>
  <c r="D18"/>
  <c r="C18"/>
  <c r="G3"/>
  <c r="F3"/>
  <c r="E3"/>
  <c r="D3"/>
  <c r="C3"/>
  <c r="M74" i="1"/>
  <c r="L74"/>
  <c r="F17"/>
  <c r="G17"/>
  <c r="F18"/>
  <c r="G18"/>
  <c r="F19"/>
  <c r="F20"/>
  <c r="S17" i="10"/>
  <c r="S18"/>
  <c r="S19"/>
  <c r="G19" i="1" s="1"/>
  <c r="S20" i="10"/>
  <c r="D85" i="2" s="1"/>
  <c r="E85" s="1"/>
  <c r="Q17" i="10"/>
  <c r="T17" s="1"/>
  <c r="H17" i="1" s="1"/>
  <c r="Q18" i="10"/>
  <c r="Q19"/>
  <c r="T19" s="1"/>
  <c r="H19" i="1" s="1"/>
  <c r="Q20" i="10"/>
  <c r="T20" s="1"/>
  <c r="H20" i="1" s="1"/>
  <c r="Q16" i="10"/>
  <c r="J57"/>
  <c r="D91"/>
  <c r="E91"/>
  <c r="G78" i="9"/>
  <c r="G83" s="1"/>
  <c r="S61"/>
  <c r="W94"/>
  <c r="Q90" i="10"/>
  <c r="N90"/>
  <c r="K90"/>
  <c r="H90"/>
  <c r="E90"/>
  <c r="S90"/>
  <c r="G85" i="1" s="1"/>
  <c r="R90" i="10"/>
  <c r="F85" i="1" s="1"/>
  <c r="P96" i="10"/>
  <c r="M96"/>
  <c r="J96"/>
  <c r="G96"/>
  <c r="D96"/>
  <c r="C96"/>
  <c r="T94" i="9"/>
  <c r="Q94"/>
  <c r="N94"/>
  <c r="K94"/>
  <c r="H94"/>
  <c r="E94"/>
  <c r="Y94"/>
  <c r="X94"/>
  <c r="C85" i="1" s="1"/>
  <c r="V98" i="9"/>
  <c r="S98"/>
  <c r="P98"/>
  <c r="M98"/>
  <c r="J98"/>
  <c r="G98"/>
  <c r="D98"/>
  <c r="C98"/>
  <c r="N19" i="1"/>
  <c r="N21" s="1"/>
  <c r="N28"/>
  <c r="N87"/>
  <c r="K87"/>
  <c r="J87"/>
  <c r="P87" s="1"/>
  <c r="I87"/>
  <c r="O87" s="1"/>
  <c r="N72"/>
  <c r="D67" i="2"/>
  <c r="C67"/>
  <c r="Q28" i="10"/>
  <c r="N28"/>
  <c r="K28"/>
  <c r="H28"/>
  <c r="E28"/>
  <c r="W28" i="9"/>
  <c r="T28"/>
  <c r="Q28"/>
  <c r="N28"/>
  <c r="K28"/>
  <c r="H28"/>
  <c r="E28"/>
  <c r="Y28"/>
  <c r="D28" i="1" s="1"/>
  <c r="X28" i="9"/>
  <c r="C28" i="1" s="1"/>
  <c r="E65" i="2"/>
  <c r="F43" i="18"/>
  <c r="H32"/>
  <c r="G32"/>
  <c r="F32"/>
  <c r="H23"/>
  <c r="G23"/>
  <c r="F23"/>
  <c r="F11"/>
  <c r="G11"/>
  <c r="H11"/>
  <c r="H43" s="1"/>
  <c r="D31"/>
  <c r="D30"/>
  <c r="D29"/>
  <c r="D28"/>
  <c r="D27"/>
  <c r="D26"/>
  <c r="D25"/>
  <c r="D22"/>
  <c r="D21"/>
  <c r="D20"/>
  <c r="D19"/>
  <c r="D18"/>
  <c r="D17"/>
  <c r="B15"/>
  <c r="B11"/>
  <c r="C32"/>
  <c r="B32"/>
  <c r="C23"/>
  <c r="B23"/>
  <c r="B43" s="1"/>
  <c r="R45" i="15"/>
  <c r="Q45"/>
  <c r="P45"/>
  <c r="M45"/>
  <c r="J45"/>
  <c r="G45"/>
  <c r="D45"/>
  <c r="D14" i="18"/>
  <c r="D4"/>
  <c r="D5"/>
  <c r="D6"/>
  <c r="D7"/>
  <c r="D8"/>
  <c r="D9"/>
  <c r="D10"/>
  <c r="D3"/>
  <c r="P43" i="15"/>
  <c r="P41"/>
  <c r="P40"/>
  <c r="M43"/>
  <c r="J43"/>
  <c r="G43"/>
  <c r="R43"/>
  <c r="R41"/>
  <c r="R40"/>
  <c r="R38"/>
  <c r="R37"/>
  <c r="R36"/>
  <c r="R35"/>
  <c r="R33"/>
  <c r="R32"/>
  <c r="O42"/>
  <c r="O39"/>
  <c r="O34"/>
  <c r="L42"/>
  <c r="L39"/>
  <c r="L34"/>
  <c r="I42"/>
  <c r="I39"/>
  <c r="I34"/>
  <c r="F42"/>
  <c r="F39"/>
  <c r="F34"/>
  <c r="C39"/>
  <c r="C44" s="1"/>
  <c r="C42"/>
  <c r="C34"/>
  <c r="N91" i="1"/>
  <c r="N73"/>
  <c r="T112" i="10"/>
  <c r="S112"/>
  <c r="T110"/>
  <c r="S110"/>
  <c r="S108"/>
  <c r="S107"/>
  <c r="S106"/>
  <c r="S105"/>
  <c r="S109" s="1"/>
  <c r="S103"/>
  <c r="S102"/>
  <c r="S101"/>
  <c r="S100"/>
  <c r="S99"/>
  <c r="S98"/>
  <c r="S97"/>
  <c r="S95"/>
  <c r="S94"/>
  <c r="S93"/>
  <c r="S92"/>
  <c r="S91"/>
  <c r="S87"/>
  <c r="S86"/>
  <c r="S85"/>
  <c r="S84"/>
  <c r="S83"/>
  <c r="S88" s="1"/>
  <c r="S81"/>
  <c r="S80"/>
  <c r="S82" s="1"/>
  <c r="S78"/>
  <c r="S77"/>
  <c r="S76"/>
  <c r="S75"/>
  <c r="S74" s="1"/>
  <c r="G69" i="1" s="1"/>
  <c r="S73" i="10"/>
  <c r="S72"/>
  <c r="S71"/>
  <c r="S70"/>
  <c r="S68"/>
  <c r="S67"/>
  <c r="S69" s="1"/>
  <c r="S65"/>
  <c r="S64"/>
  <c r="S63"/>
  <c r="S66" s="1"/>
  <c r="S62"/>
  <c r="S61"/>
  <c r="S60"/>
  <c r="S59"/>
  <c r="S54"/>
  <c r="S53"/>
  <c r="S52"/>
  <c r="S50"/>
  <c r="S49"/>
  <c r="S48"/>
  <c r="S47"/>
  <c r="S46"/>
  <c r="S45"/>
  <c r="S44"/>
  <c r="S43"/>
  <c r="S42"/>
  <c r="S41"/>
  <c r="S40"/>
  <c r="S39"/>
  <c r="S38"/>
  <c r="S37"/>
  <c r="S34"/>
  <c r="S33"/>
  <c r="S32"/>
  <c r="S31"/>
  <c r="S30"/>
  <c r="S29" s="1"/>
  <c r="G29" i="1" s="1"/>
  <c r="S28" i="10"/>
  <c r="G28" i="1" s="1"/>
  <c r="T26" i="10"/>
  <c r="S26"/>
  <c r="T24"/>
  <c r="S24"/>
  <c r="S16"/>
  <c r="S21" s="1"/>
  <c r="T11"/>
  <c r="S11"/>
  <c r="T7"/>
  <c r="S7"/>
  <c r="S27" s="1"/>
  <c r="P109"/>
  <c r="Q108"/>
  <c r="Q107"/>
  <c r="Q106"/>
  <c r="Q105"/>
  <c r="P104"/>
  <c r="Q103"/>
  <c r="Q102"/>
  <c r="Q101"/>
  <c r="Q99"/>
  <c r="Q98"/>
  <c r="Q97"/>
  <c r="Q95"/>
  <c r="Q94"/>
  <c r="P93"/>
  <c r="Q92"/>
  <c r="Q91"/>
  <c r="P88"/>
  <c r="Q87"/>
  <c r="Q86"/>
  <c r="Q85"/>
  <c r="Q84"/>
  <c r="Q83"/>
  <c r="P82"/>
  <c r="Q81"/>
  <c r="P79"/>
  <c r="Q76"/>
  <c r="Q75"/>
  <c r="Q74"/>
  <c r="Q72"/>
  <c r="Q71"/>
  <c r="Q70"/>
  <c r="P69"/>
  <c r="P66"/>
  <c r="Q65"/>
  <c r="P57"/>
  <c r="P55"/>
  <c r="P51"/>
  <c r="P56" s="1"/>
  <c r="Q34"/>
  <c r="Q33"/>
  <c r="Q32"/>
  <c r="Q31" s="1"/>
  <c r="P31"/>
  <c r="P29"/>
  <c r="P35" s="1"/>
  <c r="Q26"/>
  <c r="P26"/>
  <c r="Q24"/>
  <c r="P24"/>
  <c r="P21"/>
  <c r="Q11"/>
  <c r="P11"/>
  <c r="Q7"/>
  <c r="P7"/>
  <c r="P27" s="1"/>
  <c r="M109"/>
  <c r="N108"/>
  <c r="N107"/>
  <c r="N106"/>
  <c r="N105"/>
  <c r="M104"/>
  <c r="N103"/>
  <c r="N102"/>
  <c r="N101"/>
  <c r="N100"/>
  <c r="N99"/>
  <c r="N98"/>
  <c r="N97"/>
  <c r="N95"/>
  <c r="N94"/>
  <c r="N93"/>
  <c r="M93"/>
  <c r="N92"/>
  <c r="N91"/>
  <c r="M88"/>
  <c r="N87"/>
  <c r="N86"/>
  <c r="N85"/>
  <c r="N84"/>
  <c r="N83"/>
  <c r="M82"/>
  <c r="N81"/>
  <c r="N80"/>
  <c r="N82" s="1"/>
  <c r="M79"/>
  <c r="N78"/>
  <c r="N76"/>
  <c r="N75"/>
  <c r="N74"/>
  <c r="N73"/>
  <c r="N72"/>
  <c r="N71"/>
  <c r="N70"/>
  <c r="M69"/>
  <c r="N67"/>
  <c r="M66"/>
  <c r="N65"/>
  <c r="N64"/>
  <c r="N63"/>
  <c r="N66" s="1"/>
  <c r="M57"/>
  <c r="M55"/>
  <c r="M51"/>
  <c r="M56" s="1"/>
  <c r="N34"/>
  <c r="N33"/>
  <c r="N32"/>
  <c r="M31"/>
  <c r="M29"/>
  <c r="M35" s="1"/>
  <c r="N26"/>
  <c r="M26"/>
  <c r="N24"/>
  <c r="M24"/>
  <c r="M21"/>
  <c r="M27" s="1"/>
  <c r="N16"/>
  <c r="N21" s="1"/>
  <c r="N11"/>
  <c r="M11"/>
  <c r="N7"/>
  <c r="M7"/>
  <c r="J109"/>
  <c r="K108"/>
  <c r="K107"/>
  <c r="K106"/>
  <c r="K105"/>
  <c r="J104"/>
  <c r="K103"/>
  <c r="K102"/>
  <c r="K101"/>
  <c r="K100"/>
  <c r="K99"/>
  <c r="K98"/>
  <c r="K97"/>
  <c r="K95"/>
  <c r="K94"/>
  <c r="K93" s="1"/>
  <c r="J93"/>
  <c r="K92"/>
  <c r="J88"/>
  <c r="K87"/>
  <c r="K86"/>
  <c r="K85"/>
  <c r="K84"/>
  <c r="K83"/>
  <c r="J82"/>
  <c r="K81"/>
  <c r="K80"/>
  <c r="K82" s="1"/>
  <c r="J79"/>
  <c r="K78"/>
  <c r="K77"/>
  <c r="K76"/>
  <c r="K75"/>
  <c r="K74"/>
  <c r="K73"/>
  <c r="K72"/>
  <c r="K71"/>
  <c r="K70"/>
  <c r="J69"/>
  <c r="K67"/>
  <c r="J66"/>
  <c r="K65"/>
  <c r="K64"/>
  <c r="K63"/>
  <c r="K66" s="1"/>
  <c r="J55"/>
  <c r="J51"/>
  <c r="J56" s="1"/>
  <c r="K34"/>
  <c r="K33"/>
  <c r="K32"/>
  <c r="J31"/>
  <c r="J29"/>
  <c r="J35" s="1"/>
  <c r="K26"/>
  <c r="J26"/>
  <c r="K24"/>
  <c r="J24"/>
  <c r="K21"/>
  <c r="J21"/>
  <c r="J27" s="1"/>
  <c r="K16"/>
  <c r="K11"/>
  <c r="J11"/>
  <c r="K7"/>
  <c r="J7"/>
  <c r="G109"/>
  <c r="H108"/>
  <c r="H107"/>
  <c r="H106"/>
  <c r="H105"/>
  <c r="G104"/>
  <c r="H103"/>
  <c r="H102"/>
  <c r="H101"/>
  <c r="H99"/>
  <c r="H98"/>
  <c r="H97"/>
  <c r="H95"/>
  <c r="H94"/>
  <c r="H93" s="1"/>
  <c r="G93"/>
  <c r="H92"/>
  <c r="H91"/>
  <c r="T91" s="1"/>
  <c r="H86" i="1" s="1"/>
  <c r="G88" i="10"/>
  <c r="H87"/>
  <c r="H86"/>
  <c r="H85"/>
  <c r="H84"/>
  <c r="H83"/>
  <c r="G82"/>
  <c r="H81"/>
  <c r="G79"/>
  <c r="H76"/>
  <c r="H75"/>
  <c r="H74"/>
  <c r="H72"/>
  <c r="H71"/>
  <c r="G69"/>
  <c r="H67"/>
  <c r="G66"/>
  <c r="G89" s="1"/>
  <c r="H65"/>
  <c r="G57"/>
  <c r="G55"/>
  <c r="G51"/>
  <c r="G56" s="1"/>
  <c r="H34"/>
  <c r="H33"/>
  <c r="H32"/>
  <c r="H31" s="1"/>
  <c r="G31"/>
  <c r="G29"/>
  <c r="G35" s="1"/>
  <c r="H26"/>
  <c r="G26"/>
  <c r="H24"/>
  <c r="G24"/>
  <c r="G21"/>
  <c r="G27" s="1"/>
  <c r="H16"/>
  <c r="H21" s="1"/>
  <c r="H11"/>
  <c r="G11"/>
  <c r="H7"/>
  <c r="G7"/>
  <c r="E108"/>
  <c r="T108" s="1"/>
  <c r="H106" i="1" s="1"/>
  <c r="E107" i="10"/>
  <c r="E106"/>
  <c r="E105"/>
  <c r="E109" s="1"/>
  <c r="E103"/>
  <c r="T103" s="1"/>
  <c r="H101" i="1" s="1"/>
  <c r="E102" i="10"/>
  <c r="E101"/>
  <c r="T101" s="1"/>
  <c r="H99" i="1" s="1"/>
  <c r="E100" i="10"/>
  <c r="E99"/>
  <c r="T99" s="1"/>
  <c r="H97" i="1" s="1"/>
  <c r="E98" i="10"/>
  <c r="E97"/>
  <c r="T97" s="1"/>
  <c r="H95" i="1" s="1"/>
  <c r="E95" i="10"/>
  <c r="E94"/>
  <c r="E92"/>
  <c r="E87"/>
  <c r="T87" s="1"/>
  <c r="H82" i="1" s="1"/>
  <c r="E86" i="10"/>
  <c r="E85"/>
  <c r="T85" s="1"/>
  <c r="H80" i="1" s="1"/>
  <c r="E84" i="10"/>
  <c r="E83"/>
  <c r="E81"/>
  <c r="T81" s="1"/>
  <c r="H76" i="1" s="1"/>
  <c r="E76" i="10"/>
  <c r="E75"/>
  <c r="E74"/>
  <c r="E72"/>
  <c r="E67"/>
  <c r="E65"/>
  <c r="T65" s="1"/>
  <c r="H60" i="1" s="1"/>
  <c r="E33" i="10"/>
  <c r="E34"/>
  <c r="T34" s="1"/>
  <c r="E32"/>
  <c r="T32" s="1"/>
  <c r="E16"/>
  <c r="T16" s="1"/>
  <c r="H16" i="1" s="1"/>
  <c r="D109" i="10"/>
  <c r="D104"/>
  <c r="E93"/>
  <c r="D93"/>
  <c r="D88"/>
  <c r="D82"/>
  <c r="D79"/>
  <c r="D69"/>
  <c r="D66"/>
  <c r="D57"/>
  <c r="D55"/>
  <c r="D51"/>
  <c r="D31"/>
  <c r="D29"/>
  <c r="D35" s="1"/>
  <c r="E26"/>
  <c r="D26"/>
  <c r="E24"/>
  <c r="D24"/>
  <c r="E21"/>
  <c r="D21"/>
  <c r="E11"/>
  <c r="D11"/>
  <c r="E7"/>
  <c r="D7"/>
  <c r="W110" i="9"/>
  <c r="W109"/>
  <c r="W108"/>
  <c r="W107"/>
  <c r="W111" s="1"/>
  <c r="W105"/>
  <c r="W104"/>
  <c r="W103"/>
  <c r="W102"/>
  <c r="W106" s="1"/>
  <c r="W101"/>
  <c r="W100"/>
  <c r="W99"/>
  <c r="W97"/>
  <c r="W96"/>
  <c r="W95" s="1"/>
  <c r="W91"/>
  <c r="W90"/>
  <c r="W89"/>
  <c r="W88"/>
  <c r="W87"/>
  <c r="W85"/>
  <c r="W81"/>
  <c r="W80"/>
  <c r="W79"/>
  <c r="W78" s="1"/>
  <c r="W77"/>
  <c r="W76"/>
  <c r="W75"/>
  <c r="W71"/>
  <c r="W69"/>
  <c r="W38"/>
  <c r="W37"/>
  <c r="W36"/>
  <c r="W35"/>
  <c r="W34"/>
  <c r="W33"/>
  <c r="W32"/>
  <c r="W26"/>
  <c r="W24"/>
  <c r="W20"/>
  <c r="W19"/>
  <c r="W18"/>
  <c r="W17"/>
  <c r="W16"/>
  <c r="W15"/>
  <c r="W14"/>
  <c r="W13"/>
  <c r="W21" s="1"/>
  <c r="W11"/>
  <c r="W7"/>
  <c r="T110"/>
  <c r="T109"/>
  <c r="Z109" s="1"/>
  <c r="E105" i="1" s="1"/>
  <c r="T108" i="9"/>
  <c r="T107"/>
  <c r="T105"/>
  <c r="T104"/>
  <c r="Z104" s="1"/>
  <c r="E100" i="1" s="1"/>
  <c r="T103" i="9"/>
  <c r="T102"/>
  <c r="T101"/>
  <c r="T100"/>
  <c r="T99"/>
  <c r="T97"/>
  <c r="T96"/>
  <c r="T95"/>
  <c r="T90"/>
  <c r="T89"/>
  <c r="T88"/>
  <c r="T87"/>
  <c r="T85"/>
  <c r="T84"/>
  <c r="T86" s="1"/>
  <c r="T81"/>
  <c r="T80"/>
  <c r="T79"/>
  <c r="T76"/>
  <c r="T75"/>
  <c r="T74"/>
  <c r="T71"/>
  <c r="T69"/>
  <c r="T67"/>
  <c r="T38"/>
  <c r="T37"/>
  <c r="T36"/>
  <c r="T35"/>
  <c r="T34"/>
  <c r="T33"/>
  <c r="T32"/>
  <c r="T26"/>
  <c r="T24"/>
  <c r="T20"/>
  <c r="T19"/>
  <c r="T18"/>
  <c r="T17"/>
  <c r="T16"/>
  <c r="T15"/>
  <c r="T14"/>
  <c r="T13"/>
  <c r="T11"/>
  <c r="T7"/>
  <c r="Q110"/>
  <c r="Q109"/>
  <c r="Q108"/>
  <c r="Q107"/>
  <c r="Q111" s="1"/>
  <c r="Q105"/>
  <c r="Q104"/>
  <c r="Q103"/>
  <c r="Q102"/>
  <c r="Q101"/>
  <c r="Q100"/>
  <c r="Q106" s="1"/>
  <c r="Q99"/>
  <c r="Q97"/>
  <c r="Q96"/>
  <c r="Q95" s="1"/>
  <c r="Q98" s="1"/>
  <c r="Q90"/>
  <c r="Q89"/>
  <c r="Q88"/>
  <c r="Q85"/>
  <c r="Q81"/>
  <c r="Q80"/>
  <c r="Q79"/>
  <c r="Q78" s="1"/>
  <c r="Q76"/>
  <c r="Q75"/>
  <c r="Q71"/>
  <c r="Q69"/>
  <c r="Q67"/>
  <c r="Q38"/>
  <c r="Q37"/>
  <c r="Q36"/>
  <c r="Q35"/>
  <c r="Q34"/>
  <c r="Q33"/>
  <c r="Q32"/>
  <c r="Q31" s="1"/>
  <c r="Q26"/>
  <c r="Q24"/>
  <c r="Q20"/>
  <c r="Q19"/>
  <c r="Q18"/>
  <c r="Q17"/>
  <c r="Q16"/>
  <c r="Q15"/>
  <c r="Q14"/>
  <c r="Q13"/>
  <c r="Q11"/>
  <c r="Q7"/>
  <c r="N110"/>
  <c r="N109"/>
  <c r="N108"/>
  <c r="N107"/>
  <c r="N111" s="1"/>
  <c r="N105"/>
  <c r="N104"/>
  <c r="N103"/>
  <c r="N102"/>
  <c r="N101"/>
  <c r="N100"/>
  <c r="N99"/>
  <c r="N97"/>
  <c r="N96"/>
  <c r="N95" s="1"/>
  <c r="N91"/>
  <c r="N90"/>
  <c r="N89"/>
  <c r="N88"/>
  <c r="N85"/>
  <c r="N80"/>
  <c r="N79"/>
  <c r="N78" s="1"/>
  <c r="N76"/>
  <c r="N75"/>
  <c r="N69"/>
  <c r="N38"/>
  <c r="N37"/>
  <c r="N36"/>
  <c r="N35"/>
  <c r="N34"/>
  <c r="N33"/>
  <c r="N32"/>
  <c r="N26"/>
  <c r="N24"/>
  <c r="N20"/>
  <c r="N19"/>
  <c r="N18"/>
  <c r="N17"/>
  <c r="N16"/>
  <c r="N15"/>
  <c r="N14"/>
  <c r="N13"/>
  <c r="N11"/>
  <c r="N7"/>
  <c r="K110"/>
  <c r="K109"/>
  <c r="K108"/>
  <c r="K107"/>
  <c r="K105"/>
  <c r="K104"/>
  <c r="K103"/>
  <c r="K102"/>
  <c r="K101"/>
  <c r="K100"/>
  <c r="K99"/>
  <c r="K97"/>
  <c r="K96"/>
  <c r="K95" s="1"/>
  <c r="K90"/>
  <c r="K89"/>
  <c r="K88"/>
  <c r="K85"/>
  <c r="K81"/>
  <c r="K80"/>
  <c r="K79"/>
  <c r="K76"/>
  <c r="K75"/>
  <c r="K71"/>
  <c r="K69"/>
  <c r="K38"/>
  <c r="K37"/>
  <c r="K36"/>
  <c r="K35"/>
  <c r="K34"/>
  <c r="K33"/>
  <c r="K32"/>
  <c r="K26"/>
  <c r="K24"/>
  <c r="K20"/>
  <c r="K19"/>
  <c r="K18"/>
  <c r="K17"/>
  <c r="K16"/>
  <c r="K15"/>
  <c r="K14"/>
  <c r="K13"/>
  <c r="K11"/>
  <c r="K7"/>
  <c r="H110"/>
  <c r="H109"/>
  <c r="H108"/>
  <c r="H107"/>
  <c r="H111" s="1"/>
  <c r="H105"/>
  <c r="H104"/>
  <c r="H103"/>
  <c r="H102"/>
  <c r="H101"/>
  <c r="H100"/>
  <c r="H99"/>
  <c r="H106" s="1"/>
  <c r="H97"/>
  <c r="H96"/>
  <c r="H95" s="1"/>
  <c r="H98" s="1"/>
  <c r="H91"/>
  <c r="H90"/>
  <c r="H89"/>
  <c r="H88"/>
  <c r="H85"/>
  <c r="H80"/>
  <c r="H79"/>
  <c r="H77"/>
  <c r="H76"/>
  <c r="H75"/>
  <c r="H71"/>
  <c r="H69"/>
  <c r="H38"/>
  <c r="H37"/>
  <c r="H36"/>
  <c r="H35"/>
  <c r="H34"/>
  <c r="H33"/>
  <c r="H31" s="1"/>
  <c r="H32"/>
  <c r="H26"/>
  <c r="H24"/>
  <c r="H20"/>
  <c r="H19"/>
  <c r="H18"/>
  <c r="H17"/>
  <c r="H16"/>
  <c r="H15"/>
  <c r="H14"/>
  <c r="H13"/>
  <c r="H11"/>
  <c r="H7"/>
  <c r="E110"/>
  <c r="E109"/>
  <c r="E108"/>
  <c r="E107"/>
  <c r="E105"/>
  <c r="E104"/>
  <c r="E103"/>
  <c r="Z103" s="1"/>
  <c r="E99" i="1" s="1"/>
  <c r="E102" i="9"/>
  <c r="Z102" s="1"/>
  <c r="E98" i="1" s="1"/>
  <c r="E101" i="9"/>
  <c r="E100"/>
  <c r="E99"/>
  <c r="Z99" s="1"/>
  <c r="E97"/>
  <c r="Z97" s="1"/>
  <c r="E96"/>
  <c r="E90"/>
  <c r="E89"/>
  <c r="Z89" s="1"/>
  <c r="E80" i="1" s="1"/>
  <c r="E88" i="9"/>
  <c r="E87"/>
  <c r="E85"/>
  <c r="Z85" s="1"/>
  <c r="E76" i="1" s="1"/>
  <c r="E81" i="9"/>
  <c r="E80"/>
  <c r="E79"/>
  <c r="E76"/>
  <c r="Z76" s="1"/>
  <c r="E67" i="1" s="1"/>
  <c r="E71" i="9"/>
  <c r="E69"/>
  <c r="Z69" s="1"/>
  <c r="E60" i="1" s="1"/>
  <c r="E33" i="9"/>
  <c r="E34"/>
  <c r="E35"/>
  <c r="E36"/>
  <c r="E37"/>
  <c r="E38"/>
  <c r="E32"/>
  <c r="Z32" s="1"/>
  <c r="E14"/>
  <c r="E15"/>
  <c r="E16"/>
  <c r="E17"/>
  <c r="E18"/>
  <c r="E19"/>
  <c r="E20"/>
  <c r="E13"/>
  <c r="Z114"/>
  <c r="Z112"/>
  <c r="Z110"/>
  <c r="Z108"/>
  <c r="E104" i="1" s="1"/>
  <c r="Z105" i="9"/>
  <c r="Z101"/>
  <c r="Z100"/>
  <c r="E96" i="1" s="1"/>
  <c r="Z96" i="9"/>
  <c r="Z95" s="1"/>
  <c r="Z90"/>
  <c r="E81" i="1" s="1"/>
  <c r="Z88" i="9"/>
  <c r="Z38"/>
  <c r="Z37"/>
  <c r="Z34"/>
  <c r="Z33"/>
  <c r="Z26"/>
  <c r="Z24"/>
  <c r="Z20"/>
  <c r="Z19"/>
  <c r="E19" i="1" s="1"/>
  <c r="Z17" i="9"/>
  <c r="Z16"/>
  <c r="Z15"/>
  <c r="E15" i="1" s="1"/>
  <c r="K15" s="1"/>
  <c r="Q15" s="1"/>
  <c r="Z12" i="9"/>
  <c r="Z11"/>
  <c r="Z7"/>
  <c r="Y114"/>
  <c r="Y112"/>
  <c r="Y110"/>
  <c r="Y109"/>
  <c r="Y108"/>
  <c r="Y107"/>
  <c r="Y111" s="1"/>
  <c r="Y105"/>
  <c r="Y104"/>
  <c r="Y103"/>
  <c r="Y102"/>
  <c r="Y101"/>
  <c r="Y100"/>
  <c r="Y99"/>
  <c r="Y106" s="1"/>
  <c r="Y97"/>
  <c r="Y96"/>
  <c r="Y95" s="1"/>
  <c r="D86" i="1" s="1"/>
  <c r="Y91" i="9"/>
  <c r="Y90"/>
  <c r="Y89"/>
  <c r="Y88"/>
  <c r="Y87"/>
  <c r="D78" i="1" s="1"/>
  <c r="Y85" i="9"/>
  <c r="Y84"/>
  <c r="Y86" s="1"/>
  <c r="Y82"/>
  <c r="Y81"/>
  <c r="Y80"/>
  <c r="Y79"/>
  <c r="Y76"/>
  <c r="Y75"/>
  <c r="Y74"/>
  <c r="Y72"/>
  <c r="Y71"/>
  <c r="Y69"/>
  <c r="Y68"/>
  <c r="Y67"/>
  <c r="Y66"/>
  <c r="Y65"/>
  <c r="Y64"/>
  <c r="Y63"/>
  <c r="Y62"/>
  <c r="D53" i="1" s="1"/>
  <c r="Y58" i="9"/>
  <c r="Y57"/>
  <c r="Y56"/>
  <c r="Y54"/>
  <c r="Y53"/>
  <c r="Y52"/>
  <c r="Y51"/>
  <c r="Y50"/>
  <c r="Y49"/>
  <c r="Y48"/>
  <c r="Y47"/>
  <c r="Y46"/>
  <c r="Y45"/>
  <c r="Y44"/>
  <c r="Y43"/>
  <c r="Y42"/>
  <c r="Y41"/>
  <c r="Y38"/>
  <c r="Y37"/>
  <c r="Y36"/>
  <c r="Y35"/>
  <c r="Y34"/>
  <c r="Y33"/>
  <c r="Y32"/>
  <c r="Y26"/>
  <c r="Y24"/>
  <c r="Y20"/>
  <c r="Y19"/>
  <c r="Y18"/>
  <c r="Y17"/>
  <c r="Y16"/>
  <c r="Y15"/>
  <c r="Y14"/>
  <c r="D79" i="2" s="1"/>
  <c r="E79" s="1"/>
  <c r="Y13" i="9"/>
  <c r="Y12"/>
  <c r="Y11"/>
  <c r="Y7"/>
  <c r="V111"/>
  <c r="V106"/>
  <c r="V95"/>
  <c r="V92"/>
  <c r="V86"/>
  <c r="V83"/>
  <c r="V73"/>
  <c r="V70"/>
  <c r="V61"/>
  <c r="V59"/>
  <c r="V55"/>
  <c r="V60" s="1"/>
  <c r="V31"/>
  <c r="V29" s="1"/>
  <c r="V39" s="1"/>
  <c r="V26"/>
  <c r="V24"/>
  <c r="V21"/>
  <c r="V11"/>
  <c r="V7"/>
  <c r="V27" s="1"/>
  <c r="S111"/>
  <c r="S106"/>
  <c r="S95"/>
  <c r="S92"/>
  <c r="S86"/>
  <c r="S83"/>
  <c r="S73"/>
  <c r="S70"/>
  <c r="S59"/>
  <c r="S55"/>
  <c r="S31"/>
  <c r="S29"/>
  <c r="S39" s="1"/>
  <c r="S26"/>
  <c r="S24"/>
  <c r="S21"/>
  <c r="S11"/>
  <c r="S7"/>
  <c r="S27" s="1"/>
  <c r="P111"/>
  <c r="P106"/>
  <c r="P95"/>
  <c r="P92"/>
  <c r="P86"/>
  <c r="P83"/>
  <c r="P73"/>
  <c r="P70"/>
  <c r="P61"/>
  <c r="P59"/>
  <c r="P55"/>
  <c r="P60" s="1"/>
  <c r="P31"/>
  <c r="P29"/>
  <c r="P39" s="1"/>
  <c r="P26"/>
  <c r="P24"/>
  <c r="P21"/>
  <c r="P11"/>
  <c r="P7"/>
  <c r="M111"/>
  <c r="M106"/>
  <c r="M92"/>
  <c r="M86"/>
  <c r="M83"/>
  <c r="M73"/>
  <c r="M70"/>
  <c r="M61"/>
  <c r="M59"/>
  <c r="M55"/>
  <c r="M60" s="1"/>
  <c r="M31"/>
  <c r="M26"/>
  <c r="M24"/>
  <c r="M21"/>
  <c r="M11"/>
  <c r="M7"/>
  <c r="J111"/>
  <c r="J106"/>
  <c r="J95"/>
  <c r="J92"/>
  <c r="J86"/>
  <c r="J83"/>
  <c r="J73"/>
  <c r="J70"/>
  <c r="J61"/>
  <c r="J59"/>
  <c r="J55"/>
  <c r="J60" s="1"/>
  <c r="J31"/>
  <c r="J29"/>
  <c r="J39" s="1"/>
  <c r="J26"/>
  <c r="J24"/>
  <c r="J21"/>
  <c r="J11"/>
  <c r="J7"/>
  <c r="G111"/>
  <c r="G106"/>
  <c r="G95"/>
  <c r="G92"/>
  <c r="G86"/>
  <c r="G73"/>
  <c r="G70"/>
  <c r="G61"/>
  <c r="G59"/>
  <c r="G55"/>
  <c r="G60" s="1"/>
  <c r="G31"/>
  <c r="G29" s="1"/>
  <c r="G39" s="1"/>
  <c r="G26"/>
  <c r="G24"/>
  <c r="G21"/>
  <c r="G11"/>
  <c r="G7"/>
  <c r="E111"/>
  <c r="E106"/>
  <c r="E95"/>
  <c r="E31"/>
  <c r="E26"/>
  <c r="E24"/>
  <c r="E21"/>
  <c r="E11"/>
  <c r="E7"/>
  <c r="D111"/>
  <c r="D106"/>
  <c r="D92"/>
  <c r="D86"/>
  <c r="D83"/>
  <c r="D73"/>
  <c r="D70"/>
  <c r="D61"/>
  <c r="D59"/>
  <c r="D55"/>
  <c r="D60" s="1"/>
  <c r="D31"/>
  <c r="D26"/>
  <c r="D24"/>
  <c r="D21"/>
  <c r="D11"/>
  <c r="D7"/>
  <c r="E58" i="2"/>
  <c r="E57" s="1"/>
  <c r="D57"/>
  <c r="E91"/>
  <c r="E89"/>
  <c r="E74"/>
  <c r="E76" s="1"/>
  <c r="D91"/>
  <c r="D89"/>
  <c r="D81"/>
  <c r="E81" s="1"/>
  <c r="D78"/>
  <c r="E78" s="1"/>
  <c r="D74"/>
  <c r="D76" s="1"/>
  <c r="D48"/>
  <c r="M86" i="1" s="1"/>
  <c r="D39" i="2"/>
  <c r="D29"/>
  <c r="D20"/>
  <c r="D15"/>
  <c r="D6"/>
  <c r="N93" i="1"/>
  <c r="N78"/>
  <c r="N83" s="1"/>
  <c r="Q25"/>
  <c r="Q26" s="1"/>
  <c r="D12" i="22" s="1"/>
  <c r="Q23" i="1"/>
  <c r="Q24" s="1"/>
  <c r="D4" i="22" s="1"/>
  <c r="Q22" i="1"/>
  <c r="Q10"/>
  <c r="Q9"/>
  <c r="Q11" s="1"/>
  <c r="D11" i="22" s="1"/>
  <c r="D16" s="1"/>
  <c r="Q8" i="1"/>
  <c r="Q3"/>
  <c r="P25"/>
  <c r="P26" s="1"/>
  <c r="C12" i="22" s="1"/>
  <c r="P23" i="1"/>
  <c r="P24" s="1"/>
  <c r="C4" i="22" s="1"/>
  <c r="P22" i="1"/>
  <c r="P10"/>
  <c r="P9" s="1"/>
  <c r="P11" s="1"/>
  <c r="C11" i="22" s="1"/>
  <c r="P8" i="1"/>
  <c r="P3"/>
  <c r="N107"/>
  <c r="N102"/>
  <c r="N77"/>
  <c r="N64"/>
  <c r="N61"/>
  <c r="N52"/>
  <c r="N51"/>
  <c r="N50"/>
  <c r="N26"/>
  <c r="N24"/>
  <c r="N9"/>
  <c r="N11" s="1"/>
  <c r="M107"/>
  <c r="M102"/>
  <c r="M89"/>
  <c r="M83"/>
  <c r="M77"/>
  <c r="M64"/>
  <c r="M61"/>
  <c r="M52"/>
  <c r="M50"/>
  <c r="M51" s="1"/>
  <c r="M30"/>
  <c r="M26"/>
  <c r="M24"/>
  <c r="M21"/>
  <c r="M9"/>
  <c r="M11" s="1"/>
  <c r="M5"/>
  <c r="P5" s="1"/>
  <c r="K93"/>
  <c r="K92"/>
  <c r="K26"/>
  <c r="K24"/>
  <c r="J93"/>
  <c r="P93" s="1"/>
  <c r="J92"/>
  <c r="P92" s="1"/>
  <c r="J26"/>
  <c r="J24"/>
  <c r="H110"/>
  <c r="H108"/>
  <c r="H26"/>
  <c r="H24"/>
  <c r="G110"/>
  <c r="G108"/>
  <c r="G106"/>
  <c r="G105"/>
  <c r="G104"/>
  <c r="G103"/>
  <c r="G101"/>
  <c r="G100"/>
  <c r="G99"/>
  <c r="G98"/>
  <c r="G97"/>
  <c r="G96"/>
  <c r="G95"/>
  <c r="G91"/>
  <c r="G90"/>
  <c r="G88"/>
  <c r="G86"/>
  <c r="G82"/>
  <c r="G81"/>
  <c r="G80"/>
  <c r="G79"/>
  <c r="G78"/>
  <c r="G76"/>
  <c r="G75"/>
  <c r="G77" s="1"/>
  <c r="G73"/>
  <c r="G72"/>
  <c r="G71"/>
  <c r="G70"/>
  <c r="G68"/>
  <c r="G67"/>
  <c r="G66"/>
  <c r="G65"/>
  <c r="G74" s="1"/>
  <c r="G63"/>
  <c r="G62"/>
  <c r="G60"/>
  <c r="G59"/>
  <c r="G58"/>
  <c r="G57"/>
  <c r="G56"/>
  <c r="G55"/>
  <c r="G54"/>
  <c r="G49"/>
  <c r="G48"/>
  <c r="G47"/>
  <c r="G45"/>
  <c r="G44"/>
  <c r="G43"/>
  <c r="G42"/>
  <c r="G41"/>
  <c r="G40"/>
  <c r="G39"/>
  <c r="G38"/>
  <c r="G37"/>
  <c r="G36"/>
  <c r="G35"/>
  <c r="G34"/>
  <c r="G33"/>
  <c r="G32"/>
  <c r="G26"/>
  <c r="G24"/>
  <c r="G16"/>
  <c r="E110"/>
  <c r="K110" s="1"/>
  <c r="E108"/>
  <c r="K108" s="1"/>
  <c r="Q108" s="1"/>
  <c r="I13" i="22" s="1"/>
  <c r="E106" i="1"/>
  <c r="E101"/>
  <c r="E97"/>
  <c r="E89"/>
  <c r="E88"/>
  <c r="E79"/>
  <c r="E26"/>
  <c r="E24"/>
  <c r="E20"/>
  <c r="E17"/>
  <c r="E16"/>
  <c r="E12"/>
  <c r="K12" s="1"/>
  <c r="D110"/>
  <c r="J110" s="1"/>
  <c r="D108"/>
  <c r="J108" s="1"/>
  <c r="P108" s="1"/>
  <c r="H13" i="22" s="1"/>
  <c r="D106" i="1"/>
  <c r="J106" s="1"/>
  <c r="P106" s="1"/>
  <c r="D105"/>
  <c r="J105" s="1"/>
  <c r="P105" s="1"/>
  <c r="D104"/>
  <c r="J104" s="1"/>
  <c r="P104" s="1"/>
  <c r="D103"/>
  <c r="D101"/>
  <c r="J101" s="1"/>
  <c r="P101" s="1"/>
  <c r="D100"/>
  <c r="J100" s="1"/>
  <c r="P100" s="1"/>
  <c r="D99"/>
  <c r="J99" s="1"/>
  <c r="P99" s="1"/>
  <c r="D98"/>
  <c r="J98" s="1"/>
  <c r="P98" s="1"/>
  <c r="D97"/>
  <c r="J97" s="1"/>
  <c r="P97" s="1"/>
  <c r="D96"/>
  <c r="J96" s="1"/>
  <c r="P96" s="1"/>
  <c r="D95"/>
  <c r="D89"/>
  <c r="D88"/>
  <c r="D82"/>
  <c r="J82" s="1"/>
  <c r="P82" s="1"/>
  <c r="D81"/>
  <c r="J81" s="1"/>
  <c r="P81" s="1"/>
  <c r="D80"/>
  <c r="J80" s="1"/>
  <c r="P80" s="1"/>
  <c r="D79"/>
  <c r="D76"/>
  <c r="J76" s="1"/>
  <c r="P76" s="1"/>
  <c r="D75"/>
  <c r="D73"/>
  <c r="J73" s="1"/>
  <c r="P73" s="1"/>
  <c r="D72"/>
  <c r="J72" s="1"/>
  <c r="D71"/>
  <c r="J71" s="1"/>
  <c r="P71" s="1"/>
  <c r="D70"/>
  <c r="J70" s="1"/>
  <c r="P70" s="1"/>
  <c r="D67"/>
  <c r="J67" s="1"/>
  <c r="P67" s="1"/>
  <c r="D66"/>
  <c r="D65"/>
  <c r="D63"/>
  <c r="J63" s="1"/>
  <c r="P63" s="1"/>
  <c r="D62"/>
  <c r="D60"/>
  <c r="J60" s="1"/>
  <c r="P60" s="1"/>
  <c r="D59"/>
  <c r="J59" s="1"/>
  <c r="D58"/>
  <c r="D57"/>
  <c r="J57" s="1"/>
  <c r="P57" s="1"/>
  <c r="D56"/>
  <c r="J56" s="1"/>
  <c r="P56" s="1"/>
  <c r="D55"/>
  <c r="D54"/>
  <c r="J54" s="1"/>
  <c r="P54" s="1"/>
  <c r="D49"/>
  <c r="J49" s="1"/>
  <c r="P49" s="1"/>
  <c r="D48"/>
  <c r="J48" s="1"/>
  <c r="P48" s="1"/>
  <c r="D47"/>
  <c r="D45"/>
  <c r="J45" s="1"/>
  <c r="P45" s="1"/>
  <c r="D44"/>
  <c r="D43"/>
  <c r="J43" s="1"/>
  <c r="P43" s="1"/>
  <c r="D42"/>
  <c r="J42" s="1"/>
  <c r="P42" s="1"/>
  <c r="D41"/>
  <c r="J41" s="1"/>
  <c r="P41" s="1"/>
  <c r="D40"/>
  <c r="J40" s="1"/>
  <c r="P40" s="1"/>
  <c r="D39"/>
  <c r="J39" s="1"/>
  <c r="P39" s="1"/>
  <c r="D38"/>
  <c r="J38" s="1"/>
  <c r="P38" s="1"/>
  <c r="D37"/>
  <c r="J37" s="1"/>
  <c r="P37" s="1"/>
  <c r="D36"/>
  <c r="J36" s="1"/>
  <c r="P36" s="1"/>
  <c r="D35"/>
  <c r="J35" s="1"/>
  <c r="P35" s="1"/>
  <c r="D34"/>
  <c r="D33"/>
  <c r="J33" s="1"/>
  <c r="P33" s="1"/>
  <c r="D32"/>
  <c r="D26"/>
  <c r="D24"/>
  <c r="D20"/>
  <c r="D19"/>
  <c r="D18"/>
  <c r="J18" s="1"/>
  <c r="P18" s="1"/>
  <c r="D17"/>
  <c r="J17" s="1"/>
  <c r="P17" s="1"/>
  <c r="D16"/>
  <c r="J16" s="1"/>
  <c r="P16" s="1"/>
  <c r="D15"/>
  <c r="J15" s="1"/>
  <c r="P15" s="1"/>
  <c r="D14"/>
  <c r="J14" s="1"/>
  <c r="P14" s="1"/>
  <c r="D13"/>
  <c r="J13" s="1"/>
  <c r="P13" s="1"/>
  <c r="D12"/>
  <c r="B13" i="21"/>
  <c r="B11"/>
  <c r="K78" i="9" l="1"/>
  <c r="Z18"/>
  <c r="E18" i="1" s="1"/>
  <c r="Z35" i="9"/>
  <c r="Z79"/>
  <c r="E70" i="1" s="1"/>
  <c r="E78" i="9"/>
  <c r="N31"/>
  <c r="Z36"/>
  <c r="E88" i="10"/>
  <c r="E104"/>
  <c r="T78" i="9"/>
  <c r="W31"/>
  <c r="E31" i="10"/>
  <c r="P89"/>
  <c r="J19" i="1"/>
  <c r="P19" s="1"/>
  <c r="M89" i="10"/>
  <c r="J89"/>
  <c r="S104"/>
  <c r="T83"/>
  <c r="S79"/>
  <c r="S55"/>
  <c r="M27" i="9"/>
  <c r="J27"/>
  <c r="Z14"/>
  <c r="E14" i="1" s="1"/>
  <c r="K14" s="1"/>
  <c r="Q14" s="1"/>
  <c r="Q21" i="9"/>
  <c r="Z13"/>
  <c r="E13" i="1" s="1"/>
  <c r="S93" i="9"/>
  <c r="Q93" i="1"/>
  <c r="D107"/>
  <c r="J86"/>
  <c r="B15" i="21"/>
  <c r="Q21" i="10"/>
  <c r="Q27" s="1"/>
  <c r="T28"/>
  <c r="H28" i="1" s="1"/>
  <c r="T18" i="10"/>
  <c r="H18" i="1" s="1"/>
  <c r="K18" s="1"/>
  <c r="Q18" s="1"/>
  <c r="K17"/>
  <c r="Q17" s="1"/>
  <c r="K19"/>
  <c r="Q19" s="1"/>
  <c r="T94" i="10"/>
  <c r="H90" i="1" s="1"/>
  <c r="K90" s="1"/>
  <c r="Q88" i="10"/>
  <c r="Q93"/>
  <c r="T93" s="1"/>
  <c r="Q109"/>
  <c r="N31"/>
  <c r="T106"/>
  <c r="H104" i="1" s="1"/>
  <c r="K104" s="1"/>
  <c r="Q104" s="1"/>
  <c r="N88" i="10"/>
  <c r="N104"/>
  <c r="N109"/>
  <c r="N27"/>
  <c r="N96"/>
  <c r="K31"/>
  <c r="T102"/>
  <c r="H100" i="1" s="1"/>
  <c r="K100" s="1"/>
  <c r="Q100" s="1"/>
  <c r="K96" i="10"/>
  <c r="K88"/>
  <c r="K104"/>
  <c r="K109"/>
  <c r="T76"/>
  <c r="H71" i="1" s="1"/>
  <c r="K27" i="10"/>
  <c r="K79"/>
  <c r="T31"/>
  <c r="T72"/>
  <c r="H67" i="1" s="1"/>
  <c r="T86" i="10"/>
  <c r="H81" i="1" s="1"/>
  <c r="K81" s="1"/>
  <c r="Q81" s="1"/>
  <c r="T95" i="10"/>
  <c r="H91" i="1" s="1"/>
  <c r="K91" s="1"/>
  <c r="H88" i="10"/>
  <c r="H109"/>
  <c r="T75"/>
  <c r="H70" i="1" s="1"/>
  <c r="K70" s="1"/>
  <c r="Q70" s="1"/>
  <c r="T92" i="10"/>
  <c r="H88" i="1" s="1"/>
  <c r="T107" i="10"/>
  <c r="H105" i="1" s="1"/>
  <c r="K105" s="1"/>
  <c r="Q105" s="1"/>
  <c r="H96" i="10"/>
  <c r="H27"/>
  <c r="T105"/>
  <c r="K106" i="1"/>
  <c r="Q106" s="1"/>
  <c r="K101"/>
  <c r="Q101" s="1"/>
  <c r="K97"/>
  <c r="Q97" s="1"/>
  <c r="T98" i="10"/>
  <c r="H96" i="1" s="1"/>
  <c r="K96" s="1"/>
  <c r="Q96" s="1"/>
  <c r="I85"/>
  <c r="O85" s="1"/>
  <c r="G8" i="22" s="1"/>
  <c r="H78" i="1"/>
  <c r="T84" i="10"/>
  <c r="H79" i="1" s="1"/>
  <c r="K79" s="1"/>
  <c r="K76"/>
  <c r="Q76" s="1"/>
  <c r="K67"/>
  <c r="Q67" s="1"/>
  <c r="K60"/>
  <c r="Q60" s="1"/>
  <c r="T33" i="10"/>
  <c r="K16" i="1"/>
  <c r="Q16" s="1"/>
  <c r="W92" i="9"/>
  <c r="W98"/>
  <c r="T21"/>
  <c r="T27" s="1"/>
  <c r="T106"/>
  <c r="T111"/>
  <c r="Z80"/>
  <c r="E71" i="1" s="1"/>
  <c r="T31" i="9"/>
  <c r="T98"/>
  <c r="N98"/>
  <c r="Z107"/>
  <c r="E103" i="1" s="1"/>
  <c r="E107" s="1"/>
  <c r="N21" i="9"/>
  <c r="N27" s="1"/>
  <c r="N106"/>
  <c r="K31"/>
  <c r="K106"/>
  <c r="K111"/>
  <c r="K98"/>
  <c r="K21"/>
  <c r="H78"/>
  <c r="Y31"/>
  <c r="Y73"/>
  <c r="Y98"/>
  <c r="Y78"/>
  <c r="D69" i="1" s="1"/>
  <c r="J69" s="1"/>
  <c r="P69" s="1"/>
  <c r="E98" i="9"/>
  <c r="N74" i="1"/>
  <c r="M94"/>
  <c r="K20"/>
  <c r="Q20" s="1"/>
  <c r="T21" i="10"/>
  <c r="T27" s="1"/>
  <c r="G20" i="1"/>
  <c r="G21" s="1"/>
  <c r="G27" s="1"/>
  <c r="J32"/>
  <c r="P32" s="1"/>
  <c r="J65"/>
  <c r="J44"/>
  <c r="P44" s="1"/>
  <c r="J88"/>
  <c r="J55"/>
  <c r="P55" s="1"/>
  <c r="J28"/>
  <c r="P28" s="1"/>
  <c r="C5" i="22" s="1"/>
  <c r="G30" i="1"/>
  <c r="D50"/>
  <c r="C16" i="22"/>
  <c r="G64" i="1"/>
  <c r="L44" i="15"/>
  <c r="R42"/>
  <c r="P42"/>
  <c r="O44"/>
  <c r="R34"/>
  <c r="F44"/>
  <c r="I44"/>
  <c r="R39"/>
  <c r="P36" i="10"/>
  <c r="M36"/>
  <c r="S58"/>
  <c r="G53" i="1" s="1"/>
  <c r="G52" s="1"/>
  <c r="T90" i="10"/>
  <c r="H85" i="1" s="1"/>
  <c r="J36" i="10"/>
  <c r="S89"/>
  <c r="G36"/>
  <c r="S45" i="15"/>
  <c r="E96" i="10"/>
  <c r="S51"/>
  <c r="S56" s="1"/>
  <c r="S96"/>
  <c r="K88" i="1"/>
  <c r="S35" i="10"/>
  <c r="S36" s="1"/>
  <c r="Y61" i="9"/>
  <c r="S60"/>
  <c r="S113" s="1"/>
  <c r="S115" s="1"/>
  <c r="Y59"/>
  <c r="H21"/>
  <c r="H27" s="1"/>
  <c r="G27"/>
  <c r="G40" s="1"/>
  <c r="Y70"/>
  <c r="D85" i="1"/>
  <c r="J85" s="1"/>
  <c r="P85" s="1"/>
  <c r="H8" i="22" s="1"/>
  <c r="Z94" i="9"/>
  <c r="N30" i="1"/>
  <c r="J78"/>
  <c r="P78" s="1"/>
  <c r="D52"/>
  <c r="D64"/>
  <c r="G50"/>
  <c r="Y77" i="9"/>
  <c r="D68" i="1" s="1"/>
  <c r="J68" s="1"/>
  <c r="P68" s="1"/>
  <c r="Y21" i="9"/>
  <c r="Y27" s="1"/>
  <c r="P27"/>
  <c r="G93"/>
  <c r="G113" s="1"/>
  <c r="G115" s="1"/>
  <c r="J93"/>
  <c r="J113" s="1"/>
  <c r="J115" s="1"/>
  <c r="M93"/>
  <c r="M113" s="1"/>
  <c r="M115" s="1"/>
  <c r="P93"/>
  <c r="P113" s="1"/>
  <c r="P115" s="1"/>
  <c r="Y92"/>
  <c r="V93"/>
  <c r="V113" s="1"/>
  <c r="V115" s="1"/>
  <c r="Y55"/>
  <c r="Y60" s="1"/>
  <c r="V40"/>
  <c r="S40"/>
  <c r="Y30"/>
  <c r="Y29" s="1"/>
  <c r="M29"/>
  <c r="M39" s="1"/>
  <c r="M40" s="1"/>
  <c r="J40"/>
  <c r="D32" i="18"/>
  <c r="D23"/>
  <c r="D43" s="1"/>
  <c r="Q87" i="1"/>
  <c r="G89"/>
  <c r="G94" s="1"/>
  <c r="P72"/>
  <c r="M84"/>
  <c r="E68" i="2"/>
  <c r="E67" s="1"/>
  <c r="Z28" i="9"/>
  <c r="D60" i="2"/>
  <c r="E63"/>
  <c r="D86"/>
  <c r="K99" i="1"/>
  <c r="Q99" s="1"/>
  <c r="G46"/>
  <c r="G102"/>
  <c r="J91"/>
  <c r="P91" s="1"/>
  <c r="K80"/>
  <c r="Q80" s="1"/>
  <c r="G61"/>
  <c r="G83"/>
  <c r="G107"/>
  <c r="J90"/>
  <c r="P90" s="1"/>
  <c r="P111" i="10"/>
  <c r="P113" s="1"/>
  <c r="M111"/>
  <c r="M113" s="1"/>
  <c r="J111"/>
  <c r="J113" s="1"/>
  <c r="G111"/>
  <c r="G113" s="1"/>
  <c r="D56"/>
  <c r="E27"/>
  <c r="D27"/>
  <c r="D36" s="1"/>
  <c r="D89"/>
  <c r="Q27" i="9"/>
  <c r="K27"/>
  <c r="W27"/>
  <c r="Z21"/>
  <c r="Z27" s="1"/>
  <c r="Z106"/>
  <c r="E95" i="1"/>
  <c r="K95" s="1"/>
  <c r="E86"/>
  <c r="Z31" i="9"/>
  <c r="E86" i="2"/>
  <c r="E27" i="9"/>
  <c r="Q12" i="1"/>
  <c r="E21"/>
  <c r="E27" s="1"/>
  <c r="K13"/>
  <c r="Q13" s="1"/>
  <c r="P59"/>
  <c r="P65"/>
  <c r="D77"/>
  <c r="J62"/>
  <c r="J103"/>
  <c r="D21"/>
  <c r="D27" s="1"/>
  <c r="D83"/>
  <c r="J66"/>
  <c r="P66" s="1"/>
  <c r="J75"/>
  <c r="D46"/>
  <c r="D51" s="1"/>
  <c r="D61"/>
  <c r="D102"/>
  <c r="J12"/>
  <c r="J79"/>
  <c r="J34"/>
  <c r="P34" s="1"/>
  <c r="J47"/>
  <c r="J58"/>
  <c r="P58" s="1"/>
  <c r="J95"/>
  <c r="P40" i="9"/>
  <c r="D27"/>
  <c r="D29"/>
  <c r="D39" s="1"/>
  <c r="D93"/>
  <c r="D113" s="1"/>
  <c r="D115" s="1"/>
  <c r="P88" i="1"/>
  <c r="P86" s="1"/>
  <c r="C25" i="13"/>
  <c r="C26" s="1"/>
  <c r="D24"/>
  <c r="D23"/>
  <c r="D22"/>
  <c r="D21"/>
  <c r="D20"/>
  <c r="D19"/>
  <c r="D18"/>
  <c r="D25" s="1"/>
  <c r="B16"/>
  <c r="B26" s="1"/>
  <c r="D15"/>
  <c r="D14"/>
  <c r="D13"/>
  <c r="D12"/>
  <c r="D11"/>
  <c r="D10"/>
  <c r="D9"/>
  <c r="D8"/>
  <c r="D7"/>
  <c r="D6"/>
  <c r="D5"/>
  <c r="D4"/>
  <c r="D16" s="1"/>
  <c r="D26" s="1"/>
  <c r="H21" i="1" l="1"/>
  <c r="H27" s="1"/>
  <c r="P89"/>
  <c r="P94" s="1"/>
  <c r="P30"/>
  <c r="Q96" i="10"/>
  <c r="T74"/>
  <c r="H69" i="1" s="1"/>
  <c r="K71"/>
  <c r="Q71" s="1"/>
  <c r="H89"/>
  <c r="K89" s="1"/>
  <c r="H83"/>
  <c r="T109" i="10"/>
  <c r="H103" i="1"/>
  <c r="H107" s="1"/>
  <c r="T96" i="10"/>
  <c r="T88"/>
  <c r="Z78" i="9"/>
  <c r="E69" i="1" s="1"/>
  <c r="K69" s="1"/>
  <c r="Q69" s="1"/>
  <c r="Z111" i="9"/>
  <c r="S57" i="10"/>
  <c r="G31" i="1"/>
  <c r="J20"/>
  <c r="P20" s="1"/>
  <c r="P115" i="10"/>
  <c r="M115"/>
  <c r="J115"/>
  <c r="Y83" i="9"/>
  <c r="J74" i="1"/>
  <c r="D74"/>
  <c r="D84" s="1"/>
  <c r="S117" i="9"/>
  <c r="E93" i="2"/>
  <c r="E95" s="1"/>
  <c r="E28" i="1"/>
  <c r="K28" s="1"/>
  <c r="Q28" s="1"/>
  <c r="B12" i="20" s="1"/>
  <c r="P74" i="1"/>
  <c r="J117" i="9"/>
  <c r="Y39"/>
  <c r="Y40" s="1"/>
  <c r="D29" i="1"/>
  <c r="D30" s="1"/>
  <c r="D31" s="1"/>
  <c r="R44" i="15"/>
  <c r="G115" i="10"/>
  <c r="J53" i="1"/>
  <c r="P53" s="1"/>
  <c r="P52" s="1"/>
  <c r="H3" i="22" s="1"/>
  <c r="D111" i="10"/>
  <c r="D113" s="1"/>
  <c r="D115" s="1"/>
  <c r="S111"/>
  <c r="S113" s="1"/>
  <c r="S115" s="1"/>
  <c r="D94" i="1"/>
  <c r="Z98" i="9"/>
  <c r="E85" i="1"/>
  <c r="K85" s="1"/>
  <c r="D70" i="2"/>
  <c r="M6" i="1" s="1"/>
  <c r="E102"/>
  <c r="K86"/>
  <c r="Q21"/>
  <c r="G51"/>
  <c r="P61"/>
  <c r="Y93" i="9"/>
  <c r="Y113" s="1"/>
  <c r="Y115" s="1"/>
  <c r="V117"/>
  <c r="P117"/>
  <c r="G117"/>
  <c r="M117"/>
  <c r="J89" i="1"/>
  <c r="J94" s="1"/>
  <c r="H6" i="22"/>
  <c r="G84" i="1"/>
  <c r="Q79"/>
  <c r="K21"/>
  <c r="K27" s="1"/>
  <c r="Q95"/>
  <c r="J77"/>
  <c r="P75"/>
  <c r="P77" s="1"/>
  <c r="J107"/>
  <c r="P103"/>
  <c r="P107" s="1"/>
  <c r="H12" i="22" s="1"/>
  <c r="J21" i="1"/>
  <c r="J27" s="1"/>
  <c r="P12"/>
  <c r="J46"/>
  <c r="J102"/>
  <c r="P95"/>
  <c r="P102" s="1"/>
  <c r="H11" i="22" s="1"/>
  <c r="J50" i="1"/>
  <c r="P47"/>
  <c r="P50" s="1"/>
  <c r="J83"/>
  <c r="P79"/>
  <c r="P83" s="1"/>
  <c r="J61"/>
  <c r="P46"/>
  <c r="N84"/>
  <c r="J64"/>
  <c r="P62"/>
  <c r="P64" s="1"/>
  <c r="D40" i="9"/>
  <c r="D117" s="1"/>
  <c r="M109" i="1"/>
  <c r="H7" i="22" l="1"/>
  <c r="H94" i="1"/>
  <c r="K103"/>
  <c r="D95" i="2"/>
  <c r="D109" i="1"/>
  <c r="D111" s="1"/>
  <c r="D113" s="1"/>
  <c r="D5" i="22"/>
  <c r="Q30" i="1"/>
  <c r="D3" i="22"/>
  <c r="B4" i="20"/>
  <c r="P21" i="1"/>
  <c r="C3" i="22" s="1"/>
  <c r="J52" i="1"/>
  <c r="Y117" i="9"/>
  <c r="E94" i="1"/>
  <c r="K94"/>
  <c r="Q85"/>
  <c r="I8" i="22" s="1"/>
  <c r="P6" i="1"/>
  <c r="P4" s="1"/>
  <c r="P7" s="1"/>
  <c r="C2" i="22" s="1"/>
  <c r="M4" i="1"/>
  <c r="M7" s="1"/>
  <c r="M27" s="1"/>
  <c r="M31" s="1"/>
  <c r="H16" i="22"/>
  <c r="D3" i="2"/>
  <c r="D72"/>
  <c r="D92" s="1"/>
  <c r="D96" s="1"/>
  <c r="J29" i="1"/>
  <c r="J30" s="1"/>
  <c r="J31" s="1"/>
  <c r="G109"/>
  <c r="G111" s="1"/>
  <c r="G113" s="1"/>
  <c r="P84"/>
  <c r="J84"/>
  <c r="J51"/>
  <c r="P51"/>
  <c r="C133" i="9"/>
  <c r="W84"/>
  <c r="W86" s="1"/>
  <c r="W82"/>
  <c r="W74"/>
  <c r="W72"/>
  <c r="W73" s="1"/>
  <c r="W68"/>
  <c r="W67"/>
  <c r="T91"/>
  <c r="T92" s="1"/>
  <c r="T82"/>
  <c r="T77"/>
  <c r="T83" s="1"/>
  <c r="T72"/>
  <c r="T73" s="1"/>
  <c r="T68"/>
  <c r="T70" s="1"/>
  <c r="Q91"/>
  <c r="Q84"/>
  <c r="Q86" s="1"/>
  <c r="Q82"/>
  <c r="Q77"/>
  <c r="Q74"/>
  <c r="Q72"/>
  <c r="Q73" s="1"/>
  <c r="Q68"/>
  <c r="Q70" s="1"/>
  <c r="N84"/>
  <c r="N86" s="1"/>
  <c r="N82"/>
  <c r="N81"/>
  <c r="N77"/>
  <c r="N74"/>
  <c r="N72"/>
  <c r="N71"/>
  <c r="N68"/>
  <c r="N67"/>
  <c r="K91"/>
  <c r="K84"/>
  <c r="K86" s="1"/>
  <c r="K82"/>
  <c r="K77"/>
  <c r="K74"/>
  <c r="K72"/>
  <c r="K73" s="1"/>
  <c r="K68"/>
  <c r="K67"/>
  <c r="H84"/>
  <c r="H86" s="1"/>
  <c r="H82"/>
  <c r="H81"/>
  <c r="H74"/>
  <c r="H72"/>
  <c r="H73" s="1"/>
  <c r="H68"/>
  <c r="H67"/>
  <c r="E91"/>
  <c r="E84"/>
  <c r="E82"/>
  <c r="E77"/>
  <c r="E75"/>
  <c r="Z75" s="1"/>
  <c r="E66" i="1" s="1"/>
  <c r="E74" i="9"/>
  <c r="E72"/>
  <c r="E68"/>
  <c r="E67"/>
  <c r="Q103" i="1" l="1"/>
  <c r="Q107" s="1"/>
  <c r="I12" i="22" s="1"/>
  <c r="K107" i="1"/>
  <c r="T93" i="9"/>
  <c r="C9" i="22"/>
  <c r="C17" s="1"/>
  <c r="H4"/>
  <c r="P109" i="1"/>
  <c r="P111" s="1"/>
  <c r="M110"/>
  <c r="M111" s="1"/>
  <c r="M113" s="1"/>
  <c r="Z82" i="9"/>
  <c r="E73" i="1" s="1"/>
  <c r="K70" i="9"/>
  <c r="W83"/>
  <c r="H83"/>
  <c r="N83"/>
  <c r="N70"/>
  <c r="P27" i="1"/>
  <c r="P31" s="1"/>
  <c r="E83" i="9"/>
  <c r="Z74"/>
  <c r="E86"/>
  <c r="Z84"/>
  <c r="K83"/>
  <c r="Q83"/>
  <c r="Z67"/>
  <c r="E70"/>
  <c r="Z72"/>
  <c r="E63" i="1" s="1"/>
  <c r="E73" i="9"/>
  <c r="N73"/>
  <c r="Z71"/>
  <c r="Z68"/>
  <c r="E59" i="1" s="1"/>
  <c r="Z77" i="9"/>
  <c r="E68" i="1" s="1"/>
  <c r="H70" i="9"/>
  <c r="Z81"/>
  <c r="E72" i="1" s="1"/>
  <c r="W70" i="9"/>
  <c r="E92"/>
  <c r="Z91"/>
  <c r="H2" i="22"/>
  <c r="J109" i="1"/>
  <c r="J111" s="1"/>
  <c r="J113" s="1"/>
  <c r="W66" i="9"/>
  <c r="W65"/>
  <c r="W64"/>
  <c r="W63"/>
  <c r="W62"/>
  <c r="W58"/>
  <c r="W57"/>
  <c r="W56"/>
  <c r="W54"/>
  <c r="W53"/>
  <c r="W52"/>
  <c r="W51"/>
  <c r="W50"/>
  <c r="W49"/>
  <c r="W48"/>
  <c r="W47"/>
  <c r="W46"/>
  <c r="W45"/>
  <c r="W44"/>
  <c r="W43"/>
  <c r="W42"/>
  <c r="W41"/>
  <c r="T66"/>
  <c r="T65"/>
  <c r="T64"/>
  <c r="T63"/>
  <c r="T62"/>
  <c r="T58"/>
  <c r="T57"/>
  <c r="T56"/>
  <c r="T54"/>
  <c r="T53"/>
  <c r="T52"/>
  <c r="T51"/>
  <c r="T50"/>
  <c r="T49"/>
  <c r="T48"/>
  <c r="T47"/>
  <c r="T46"/>
  <c r="T45"/>
  <c r="T44"/>
  <c r="T43"/>
  <c r="T42"/>
  <c r="T41"/>
  <c r="Q66"/>
  <c r="Q65"/>
  <c r="Q64"/>
  <c r="Q63"/>
  <c r="Q62"/>
  <c r="Q58"/>
  <c r="Q57"/>
  <c r="Q56"/>
  <c r="Q54"/>
  <c r="Q53"/>
  <c r="Q52"/>
  <c r="Q51"/>
  <c r="Q50"/>
  <c r="Q49"/>
  <c r="Q48"/>
  <c r="Q47"/>
  <c r="Q46"/>
  <c r="Q45"/>
  <c r="Q44"/>
  <c r="Q43"/>
  <c r="Q42"/>
  <c r="Q41"/>
  <c r="N66"/>
  <c r="N65"/>
  <c r="N64"/>
  <c r="N63"/>
  <c r="N62"/>
  <c r="N58"/>
  <c r="N57"/>
  <c r="N56"/>
  <c r="N54"/>
  <c r="N53"/>
  <c r="N52"/>
  <c r="N51"/>
  <c r="N50"/>
  <c r="N49"/>
  <c r="N48"/>
  <c r="N47"/>
  <c r="N46"/>
  <c r="N45"/>
  <c r="N44"/>
  <c r="N43"/>
  <c r="N42"/>
  <c r="N41"/>
  <c r="K66"/>
  <c r="K65"/>
  <c r="K64"/>
  <c r="K63"/>
  <c r="K62"/>
  <c r="K58"/>
  <c r="K57"/>
  <c r="K59" s="1"/>
  <c r="K56"/>
  <c r="K54"/>
  <c r="K53"/>
  <c r="K52"/>
  <c r="K51"/>
  <c r="K50"/>
  <c r="K49"/>
  <c r="K48"/>
  <c r="K47"/>
  <c r="K46"/>
  <c r="K45"/>
  <c r="K44"/>
  <c r="K43"/>
  <c r="K42"/>
  <c r="K41"/>
  <c r="H66"/>
  <c r="H65"/>
  <c r="H64"/>
  <c r="H63"/>
  <c r="H62"/>
  <c r="H58"/>
  <c r="H57"/>
  <c r="H56"/>
  <c r="H54"/>
  <c r="H53"/>
  <c r="H52"/>
  <c r="H51"/>
  <c r="H50"/>
  <c r="H49"/>
  <c r="H48"/>
  <c r="H47"/>
  <c r="H46"/>
  <c r="H45"/>
  <c r="H44"/>
  <c r="H43"/>
  <c r="H42"/>
  <c r="H41"/>
  <c r="E66"/>
  <c r="E65"/>
  <c r="E64"/>
  <c r="E63"/>
  <c r="Z63" s="1"/>
  <c r="E54" i="1" s="1"/>
  <c r="E62" i="9"/>
  <c r="E58"/>
  <c r="E57"/>
  <c r="E56"/>
  <c r="E54"/>
  <c r="E53"/>
  <c r="E52"/>
  <c r="E51"/>
  <c r="Z51" s="1"/>
  <c r="E42" i="1" s="1"/>
  <c r="E50" i="9"/>
  <c r="E49"/>
  <c r="E48"/>
  <c r="E47"/>
  <c r="Z47" s="1"/>
  <c r="E38" i="1" s="1"/>
  <c r="E46" i="9"/>
  <c r="E45"/>
  <c r="E44"/>
  <c r="E43"/>
  <c r="Z43" s="1"/>
  <c r="E34" i="1" s="1"/>
  <c r="E42" i="9"/>
  <c r="E41"/>
  <c r="Z44" l="1"/>
  <c r="E35" i="1" s="1"/>
  <c r="Z48" i="9"/>
  <c r="E39" i="1" s="1"/>
  <c r="Z52" i="9"/>
  <c r="E43" i="1" s="1"/>
  <c r="Z57" i="9"/>
  <c r="E48" i="1" s="1"/>
  <c r="W93" i="9"/>
  <c r="W59"/>
  <c r="H9" i="22"/>
  <c r="H17" s="1"/>
  <c r="Z64" i="9"/>
  <c r="E55" i="1" s="1"/>
  <c r="T61" i="9"/>
  <c r="H61"/>
  <c r="P113" i="1"/>
  <c r="E61" i="9"/>
  <c r="Z62"/>
  <c r="Z73"/>
  <c r="E62" i="1"/>
  <c r="N55" i="9"/>
  <c r="T55"/>
  <c r="Z42"/>
  <c r="E33" i="1" s="1"/>
  <c r="Z46" i="9"/>
  <c r="E37" i="1" s="1"/>
  <c r="Z50" i="9"/>
  <c r="E41" i="1" s="1"/>
  <c r="Z54" i="9"/>
  <c r="E45" i="1" s="1"/>
  <c r="Z66" i="9"/>
  <c r="E57" i="1" s="1"/>
  <c r="K61" i="9"/>
  <c r="Q61"/>
  <c r="W61"/>
  <c r="E93"/>
  <c r="Z41"/>
  <c r="E55"/>
  <c r="E65" i="1"/>
  <c r="Z83" i="9"/>
  <c r="H55"/>
  <c r="Q59"/>
  <c r="Z45"/>
  <c r="E36" i="1" s="1"/>
  <c r="Z49" i="9"/>
  <c r="E40" i="1" s="1"/>
  <c r="Z58" i="9"/>
  <c r="E49" i="1" s="1"/>
  <c r="Z65" i="9"/>
  <c r="E56" i="1" s="1"/>
  <c r="H59" i="9"/>
  <c r="K55"/>
  <c r="K60" s="1"/>
  <c r="N59"/>
  <c r="Q55"/>
  <c r="Q60" s="1"/>
  <c r="Z53"/>
  <c r="E44" i="1" s="1"/>
  <c r="T59" i="9"/>
  <c r="W55"/>
  <c r="W60" s="1"/>
  <c r="N61"/>
  <c r="E59"/>
  <c r="Z56"/>
  <c r="E82" i="1"/>
  <c r="E58"/>
  <c r="Z70" i="9"/>
  <c r="Z86"/>
  <c r="E75" i="1"/>
  <c r="Q30" i="10"/>
  <c r="Q29" s="1"/>
  <c r="Q35" s="1"/>
  <c r="Q36" s="1"/>
  <c r="N30"/>
  <c r="N29" s="1"/>
  <c r="N35" s="1"/>
  <c r="N36" s="1"/>
  <c r="K30"/>
  <c r="K29" s="1"/>
  <c r="K35" s="1"/>
  <c r="K36" s="1"/>
  <c r="H30"/>
  <c r="H29" s="1"/>
  <c r="H35" s="1"/>
  <c r="H36" s="1"/>
  <c r="E30"/>
  <c r="Q47" i="15"/>
  <c r="N90" i="1"/>
  <c r="Q90" s="1"/>
  <c r="Q100" i="10"/>
  <c r="Q104" s="1"/>
  <c r="Q80"/>
  <c r="Q82" s="1"/>
  <c r="Q78"/>
  <c r="Q77"/>
  <c r="Q73"/>
  <c r="Q68"/>
  <c r="Q69" s="1"/>
  <c r="Q67"/>
  <c r="T67" s="1"/>
  <c r="Q64"/>
  <c r="Q63"/>
  <c r="N77"/>
  <c r="N79" s="1"/>
  <c r="N68"/>
  <c r="N69" s="1"/>
  <c r="K68"/>
  <c r="K69" s="1"/>
  <c r="K89" s="1"/>
  <c r="H100"/>
  <c r="H80"/>
  <c r="H82" s="1"/>
  <c r="H78"/>
  <c r="H77"/>
  <c r="H73"/>
  <c r="H70"/>
  <c r="H68"/>
  <c r="H69" s="1"/>
  <c r="E68"/>
  <c r="H64"/>
  <c r="H63"/>
  <c r="H60" i="9" l="1"/>
  <c r="Q66" i="10"/>
  <c r="Q79"/>
  <c r="W113" i="9"/>
  <c r="W115" s="1"/>
  <c r="H66" i="10"/>
  <c r="H79"/>
  <c r="T100"/>
  <c r="H104"/>
  <c r="H62" i="1"/>
  <c r="K62" s="1"/>
  <c r="N89" i="10"/>
  <c r="T68"/>
  <c r="H63" i="1" s="1"/>
  <c r="K63" s="1"/>
  <c r="Q63" s="1"/>
  <c r="E69" i="10"/>
  <c r="K82" i="1"/>
  <c r="E61"/>
  <c r="E60" i="9"/>
  <c r="E113" s="1"/>
  <c r="E115" s="1"/>
  <c r="N60"/>
  <c r="E47" i="1"/>
  <c r="Z59" i="9"/>
  <c r="E74" i="1"/>
  <c r="E53"/>
  <c r="Z61" i="9"/>
  <c r="T60"/>
  <c r="T113" s="1"/>
  <c r="T115" s="1"/>
  <c r="E77" i="1"/>
  <c r="E32"/>
  <c r="Z55" i="9"/>
  <c r="E64" i="1"/>
  <c r="T30" i="10"/>
  <c r="T29" s="1"/>
  <c r="E29"/>
  <c r="E35" s="1"/>
  <c r="E36" s="1"/>
  <c r="E80"/>
  <c r="E78"/>
  <c r="T78" s="1"/>
  <c r="H73" i="1" s="1"/>
  <c r="K73" s="1"/>
  <c r="Q73" s="1"/>
  <c r="E77" i="10"/>
  <c r="T77" s="1"/>
  <c r="H72" i="1" s="1"/>
  <c r="K72" s="1"/>
  <c r="Q72" s="1"/>
  <c r="E73" i="10"/>
  <c r="T73" s="1"/>
  <c r="H68" i="1" s="1"/>
  <c r="K68" s="1"/>
  <c r="Q68" s="1"/>
  <c r="E71" i="10"/>
  <c r="E70"/>
  <c r="T70" s="1"/>
  <c r="Q89" l="1"/>
  <c r="Z60" i="9"/>
  <c r="T69" i="10"/>
  <c r="H89"/>
  <c r="E79"/>
  <c r="T71"/>
  <c r="H66" i="1" s="1"/>
  <c r="K66" s="1"/>
  <c r="Q66" s="1"/>
  <c r="E82" i="10"/>
  <c r="T80"/>
  <c r="H64" i="1"/>
  <c r="T79" i="10"/>
  <c r="H65" i="1"/>
  <c r="H98"/>
  <c r="T104" i="10"/>
  <c r="E46" i="1"/>
  <c r="Q82"/>
  <c r="Q62"/>
  <c r="Q64" s="1"/>
  <c r="K64"/>
  <c r="E52"/>
  <c r="E50"/>
  <c r="H29"/>
  <c r="T35" i="10"/>
  <c r="T36" s="1"/>
  <c r="C79"/>
  <c r="E64"/>
  <c r="T64" s="1"/>
  <c r="H59" i="1" s="1"/>
  <c r="E63" i="10"/>
  <c r="H74" i="1" l="1"/>
  <c r="T82" i="10"/>
  <c r="H75" i="1"/>
  <c r="E66" i="10"/>
  <c r="E89" s="1"/>
  <c r="T63"/>
  <c r="K98" i="1"/>
  <c r="H102"/>
  <c r="K65"/>
  <c r="K74" s="1"/>
  <c r="K59"/>
  <c r="Q59" s="1"/>
  <c r="E51"/>
  <c r="H30"/>
  <c r="H31" s="1"/>
  <c r="Q62" i="10"/>
  <c r="Q61"/>
  <c r="Q60"/>
  <c r="Q59"/>
  <c r="Q58"/>
  <c r="Q54"/>
  <c r="Q53"/>
  <c r="Q52"/>
  <c r="Q50"/>
  <c r="Q49"/>
  <c r="Q48"/>
  <c r="Q47"/>
  <c r="Q46"/>
  <c r="Q45"/>
  <c r="Q44"/>
  <c r="Q43"/>
  <c r="Q42"/>
  <c r="Q41"/>
  <c r="Q40"/>
  <c r="Q39"/>
  <c r="Q38"/>
  <c r="Q37"/>
  <c r="N62"/>
  <c r="N61"/>
  <c r="N60"/>
  <c r="N59"/>
  <c r="N58"/>
  <c r="N54"/>
  <c r="N53"/>
  <c r="N52"/>
  <c r="N50"/>
  <c r="N49"/>
  <c r="N48"/>
  <c r="N47"/>
  <c r="N46"/>
  <c r="N45"/>
  <c r="N44"/>
  <c r="N43"/>
  <c r="N42"/>
  <c r="N41"/>
  <c r="N40"/>
  <c r="N39"/>
  <c r="N38"/>
  <c r="N37"/>
  <c r="K62"/>
  <c r="K61"/>
  <c r="K60"/>
  <c r="K59"/>
  <c r="K58"/>
  <c r="K54"/>
  <c r="K53"/>
  <c r="K52"/>
  <c r="K50"/>
  <c r="K49"/>
  <c r="K48"/>
  <c r="K47"/>
  <c r="K46"/>
  <c r="K45"/>
  <c r="K44"/>
  <c r="K43"/>
  <c r="K42"/>
  <c r="K41"/>
  <c r="K40"/>
  <c r="K39"/>
  <c r="K38"/>
  <c r="K37"/>
  <c r="H62"/>
  <c r="H61"/>
  <c r="H60"/>
  <c r="H59"/>
  <c r="H58"/>
  <c r="H54"/>
  <c r="H53"/>
  <c r="H52"/>
  <c r="H50"/>
  <c r="H49"/>
  <c r="H48"/>
  <c r="H47"/>
  <c r="H46"/>
  <c r="H45"/>
  <c r="H44"/>
  <c r="H43"/>
  <c r="H42"/>
  <c r="H41"/>
  <c r="H40"/>
  <c r="H39"/>
  <c r="H38"/>
  <c r="H37"/>
  <c r="E62"/>
  <c r="E61"/>
  <c r="E60"/>
  <c r="E59"/>
  <c r="E58"/>
  <c r="E54"/>
  <c r="E53"/>
  <c r="E52"/>
  <c r="E50"/>
  <c r="E49"/>
  <c r="E48"/>
  <c r="E47"/>
  <c r="E46"/>
  <c r="E45"/>
  <c r="E44"/>
  <c r="E43"/>
  <c r="E42"/>
  <c r="E41"/>
  <c r="E40"/>
  <c r="E39"/>
  <c r="E38"/>
  <c r="E37"/>
  <c r="T43" l="1"/>
  <c r="H38" i="1" s="1"/>
  <c r="K38" s="1"/>
  <c r="Q38" s="1"/>
  <c r="T59" i="10"/>
  <c r="H54" i="1" s="1"/>
  <c r="K54" s="1"/>
  <c r="Q54" s="1"/>
  <c r="T39" i="10"/>
  <c r="H34" i="1" s="1"/>
  <c r="K34" s="1"/>
  <c r="Q34" s="1"/>
  <c r="T47" i="10"/>
  <c r="H42" i="1" s="1"/>
  <c r="K42" s="1"/>
  <c r="Q42" s="1"/>
  <c r="T52" i="10"/>
  <c r="H47" i="1" s="1"/>
  <c r="T46" i="10"/>
  <c r="H41" i="1" s="1"/>
  <c r="K41" s="1"/>
  <c r="Q41" s="1"/>
  <c r="T50" i="10"/>
  <c r="H45" i="1" s="1"/>
  <c r="K45" s="1"/>
  <c r="Q45" s="1"/>
  <c r="T62" i="10"/>
  <c r="H57" i="1" s="1"/>
  <c r="K57" s="1"/>
  <c r="Q57" s="1"/>
  <c r="T42" i="10"/>
  <c r="H37" i="1" s="1"/>
  <c r="K37" s="1"/>
  <c r="Q37" s="1"/>
  <c r="K55" i="10"/>
  <c r="N51"/>
  <c r="Q55"/>
  <c r="H51"/>
  <c r="E51"/>
  <c r="T38"/>
  <c r="H33" i="1" s="1"/>
  <c r="K33" s="1"/>
  <c r="Q33" s="1"/>
  <c r="Q98"/>
  <c r="Q102" s="1"/>
  <c r="I11" i="22" s="1"/>
  <c r="K102" i="1"/>
  <c r="T37" i="10"/>
  <c r="T41"/>
  <c r="H36" i="1" s="1"/>
  <c r="K36" s="1"/>
  <c r="Q36" s="1"/>
  <c r="T45" i="10"/>
  <c r="H40" i="1" s="1"/>
  <c r="K40" s="1"/>
  <c r="Q40" s="1"/>
  <c r="T49" i="10"/>
  <c r="H44" i="1" s="1"/>
  <c r="K44" s="1"/>
  <c r="Q44" s="1"/>
  <c r="T54" i="10"/>
  <c r="H49" i="1" s="1"/>
  <c r="K49" s="1"/>
  <c r="Q49" s="1"/>
  <c r="T61" i="10"/>
  <c r="H56" i="1" s="1"/>
  <c r="K56" s="1"/>
  <c r="Q56" s="1"/>
  <c r="H55" i="10"/>
  <c r="K51"/>
  <c r="K56" s="1"/>
  <c r="N55"/>
  <c r="Q51"/>
  <c r="E55"/>
  <c r="T53"/>
  <c r="H48" i="1" s="1"/>
  <c r="K48" s="1"/>
  <c r="Q48" s="1"/>
  <c r="H77"/>
  <c r="K75"/>
  <c r="T40" i="10"/>
  <c r="H35" i="1" s="1"/>
  <c r="K35" s="1"/>
  <c r="Q35" s="1"/>
  <c r="T44" i="10"/>
  <c r="H39" i="1" s="1"/>
  <c r="K39" s="1"/>
  <c r="Q39" s="1"/>
  <c r="T48" i="10"/>
  <c r="H43" i="1" s="1"/>
  <c r="K43" s="1"/>
  <c r="Q43" s="1"/>
  <c r="T60" i="10"/>
  <c r="H55" i="1" s="1"/>
  <c r="K55" s="1"/>
  <c r="Q55" s="1"/>
  <c r="H57" i="10"/>
  <c r="N57"/>
  <c r="T58"/>
  <c r="E57"/>
  <c r="Q65" i="1"/>
  <c r="Q74" s="1"/>
  <c r="T66" i="10"/>
  <c r="T89" s="1"/>
  <c r="H58" i="1"/>
  <c r="K57" i="10"/>
  <c r="Q57"/>
  <c r="K47" i="2"/>
  <c r="K46"/>
  <c r="K45"/>
  <c r="K43"/>
  <c r="K42"/>
  <c r="K41"/>
  <c r="I4"/>
  <c r="J10" i="18"/>
  <c r="J8"/>
  <c r="J7"/>
  <c r="J62" i="15"/>
  <c r="J63"/>
  <c r="J64"/>
  <c r="J61"/>
  <c r="J54"/>
  <c r="J55"/>
  <c r="J56"/>
  <c r="J57"/>
  <c r="B73"/>
  <c r="C72"/>
  <c r="N36" s="1"/>
  <c r="P36" s="1"/>
  <c r="C71"/>
  <c r="K36" s="1"/>
  <c r="M36" s="1"/>
  <c r="C70"/>
  <c r="H36" s="1"/>
  <c r="J36" s="1"/>
  <c r="C69"/>
  <c r="E36" s="1"/>
  <c r="G36" s="1"/>
  <c r="C68"/>
  <c r="D64"/>
  <c r="C64"/>
  <c r="B64"/>
  <c r="E63"/>
  <c r="F63" s="1"/>
  <c r="E62"/>
  <c r="F62" s="1"/>
  <c r="E61"/>
  <c r="F61" s="1"/>
  <c r="E60"/>
  <c r="F60" s="1"/>
  <c r="E59"/>
  <c r="D56"/>
  <c r="C56"/>
  <c r="B56"/>
  <c r="E55"/>
  <c r="F55" s="1"/>
  <c r="E54"/>
  <c r="F54" s="1"/>
  <c r="E53"/>
  <c r="F53" s="1"/>
  <c r="E52"/>
  <c r="F52" s="1"/>
  <c r="E51"/>
  <c r="Z41"/>
  <c r="Y41"/>
  <c r="X41"/>
  <c r="AA40"/>
  <c r="AA41" s="1"/>
  <c r="AA32"/>
  <c r="M28"/>
  <c r="H28"/>
  <c r="D28"/>
  <c r="C28"/>
  <c r="B28"/>
  <c r="N27"/>
  <c r="J27"/>
  <c r="L27" s="1"/>
  <c r="N26"/>
  <c r="J26"/>
  <c r="E26"/>
  <c r="K26" s="1"/>
  <c r="N25"/>
  <c r="J25"/>
  <c r="E25"/>
  <c r="K25" s="1"/>
  <c r="N24"/>
  <c r="I24"/>
  <c r="I28" s="1"/>
  <c r="E24"/>
  <c r="K24" s="1"/>
  <c r="N23"/>
  <c r="J23"/>
  <c r="E23"/>
  <c r="M19"/>
  <c r="H19"/>
  <c r="D19"/>
  <c r="C19"/>
  <c r="B19"/>
  <c r="N18"/>
  <c r="J18"/>
  <c r="L18" s="1"/>
  <c r="N17"/>
  <c r="J17"/>
  <c r="E17"/>
  <c r="K17" s="1"/>
  <c r="N16"/>
  <c r="J16"/>
  <c r="E16"/>
  <c r="K16" s="1"/>
  <c r="N15"/>
  <c r="I15"/>
  <c r="I19" s="1"/>
  <c r="E15"/>
  <c r="K15" s="1"/>
  <c r="N14"/>
  <c r="J14"/>
  <c r="E14"/>
  <c r="M11"/>
  <c r="N11" s="1"/>
  <c r="H11"/>
  <c r="D11"/>
  <c r="C11"/>
  <c r="B11"/>
  <c r="N10"/>
  <c r="J10"/>
  <c r="L10" s="1"/>
  <c r="N9"/>
  <c r="J9"/>
  <c r="E9"/>
  <c r="K9" s="1"/>
  <c r="N8"/>
  <c r="J8"/>
  <c r="E8"/>
  <c r="K8" s="1"/>
  <c r="N7"/>
  <c r="I7"/>
  <c r="I11" s="1"/>
  <c r="E7"/>
  <c r="K7" s="1"/>
  <c r="N6"/>
  <c r="J6"/>
  <c r="E6"/>
  <c r="Q56" i="10" l="1"/>
  <c r="Q111" s="1"/>
  <c r="Q113" s="1"/>
  <c r="Q115" s="1"/>
  <c r="N56"/>
  <c r="N111" s="1"/>
  <c r="N113" s="1"/>
  <c r="N115" s="1"/>
  <c r="H56"/>
  <c r="I16" i="22"/>
  <c r="B25" i="20"/>
  <c r="K111" i="10"/>
  <c r="K113" s="1"/>
  <c r="K115" s="1"/>
  <c r="H111"/>
  <c r="H113" s="1"/>
  <c r="H115" s="1"/>
  <c r="T51"/>
  <c r="H32" i="1"/>
  <c r="T55" i="10"/>
  <c r="E56"/>
  <c r="E111" s="1"/>
  <c r="E113" s="1"/>
  <c r="E115" s="1"/>
  <c r="H50" i="1"/>
  <c r="K47"/>
  <c r="K77"/>
  <c r="Q75"/>
  <c r="Q77" s="1"/>
  <c r="T57" i="10"/>
  <c r="H53" i="1"/>
  <c r="K58"/>
  <c r="H61"/>
  <c r="H84" s="1"/>
  <c r="I6" i="2"/>
  <c r="E4"/>
  <c r="E19" i="15"/>
  <c r="L26"/>
  <c r="J65"/>
  <c r="N19"/>
  <c r="L16"/>
  <c r="P42" i="2"/>
  <c r="P43" s="1"/>
  <c r="J58" i="15"/>
  <c r="E11"/>
  <c r="L17"/>
  <c r="E28"/>
  <c r="N28"/>
  <c r="L25"/>
  <c r="E56"/>
  <c r="E64"/>
  <c r="C73"/>
  <c r="B36"/>
  <c r="F51"/>
  <c r="F56" s="1"/>
  <c r="F59"/>
  <c r="F64" s="1"/>
  <c r="AB40"/>
  <c r="L8"/>
  <c r="L9"/>
  <c r="K6"/>
  <c r="K11" s="1"/>
  <c r="J7"/>
  <c r="L7" s="1"/>
  <c r="K14"/>
  <c r="J15"/>
  <c r="J19" s="1"/>
  <c r="K23"/>
  <c r="J24"/>
  <c r="J28" s="1"/>
  <c r="N5" i="1" l="1"/>
  <c r="Q5" s="1"/>
  <c r="F4" i="2"/>
  <c r="Q36" i="15"/>
  <c r="D36"/>
  <c r="S36" s="1"/>
  <c r="K61" i="1"/>
  <c r="Q58"/>
  <c r="Q61" s="1"/>
  <c r="H52"/>
  <c r="K53"/>
  <c r="T56" i="10"/>
  <c r="T111" s="1"/>
  <c r="T113" s="1"/>
  <c r="T115" s="1"/>
  <c r="Q47" i="1"/>
  <c r="Q50" s="1"/>
  <c r="K50"/>
  <c r="H46"/>
  <c r="H51" s="1"/>
  <c r="K32"/>
  <c r="L6" i="15"/>
  <c r="AB41"/>
  <c r="W40"/>
  <c r="K28"/>
  <c r="L23"/>
  <c r="K19"/>
  <c r="L14"/>
  <c r="L24"/>
  <c r="L15"/>
  <c r="J11"/>
  <c r="L11" s="1"/>
  <c r="H109" i="1" l="1"/>
  <c r="H111" s="1"/>
  <c r="H113" s="1"/>
  <c r="K46"/>
  <c r="K51" s="1"/>
  <c r="Q32"/>
  <c r="Q46" s="1"/>
  <c r="Q51" s="1"/>
  <c r="I2" i="22" s="1"/>
  <c r="Q53" i="1"/>
  <c r="Q52" s="1"/>
  <c r="I3" i="22" s="1"/>
  <c r="K52" i="1"/>
  <c r="W41" i="15"/>
  <c r="B43"/>
  <c r="D43" s="1"/>
  <c r="S43" s="1"/>
  <c r="L19"/>
  <c r="L28"/>
  <c r="B18" i="20" l="1"/>
  <c r="B19"/>
  <c r="E55" i="2"/>
  <c r="F55" s="1"/>
  <c r="C15" i="18"/>
  <c r="C24" i="20" l="1"/>
  <c r="C6"/>
  <c r="D6"/>
  <c r="E6"/>
  <c r="F6"/>
  <c r="G6"/>
  <c r="H6"/>
  <c r="I6"/>
  <c r="J6"/>
  <c r="K6"/>
  <c r="L6"/>
  <c r="M6"/>
  <c r="N6"/>
  <c r="C10"/>
  <c r="D10"/>
  <c r="E10"/>
  <c r="F10"/>
  <c r="G10"/>
  <c r="H10"/>
  <c r="I10"/>
  <c r="J10"/>
  <c r="K10"/>
  <c r="L10"/>
  <c r="M10"/>
  <c r="N10"/>
  <c r="B10"/>
  <c r="O3"/>
  <c r="O29"/>
  <c r="N28"/>
  <c r="M28"/>
  <c r="L28"/>
  <c r="K28"/>
  <c r="J28"/>
  <c r="I28"/>
  <c r="H28"/>
  <c r="G28"/>
  <c r="F28"/>
  <c r="E28"/>
  <c r="D28"/>
  <c r="C28"/>
  <c r="O27"/>
  <c r="O26"/>
  <c r="O25"/>
  <c r="O28" s="1"/>
  <c r="N24"/>
  <c r="M24"/>
  <c r="L24"/>
  <c r="K24"/>
  <c r="J24"/>
  <c r="I24"/>
  <c r="H24"/>
  <c r="G24"/>
  <c r="F24"/>
  <c r="E24"/>
  <c r="D24"/>
  <c r="O23"/>
  <c r="O22"/>
  <c r="O21"/>
  <c r="O20"/>
  <c r="O19"/>
  <c r="O18"/>
  <c r="N14"/>
  <c r="N15" s="1"/>
  <c r="M14"/>
  <c r="M15" s="1"/>
  <c r="L14"/>
  <c r="L15" s="1"/>
  <c r="K14"/>
  <c r="K15" s="1"/>
  <c r="J14"/>
  <c r="J15" s="1"/>
  <c r="I14"/>
  <c r="I15" s="1"/>
  <c r="H14"/>
  <c r="H15" s="1"/>
  <c r="G14"/>
  <c r="G15" s="1"/>
  <c r="F14"/>
  <c r="F15" s="1"/>
  <c r="E14"/>
  <c r="E15" s="1"/>
  <c r="D14"/>
  <c r="D15" s="1"/>
  <c r="C14"/>
  <c r="C15" s="1"/>
  <c r="O13"/>
  <c r="O12"/>
  <c r="B14"/>
  <c r="B15" s="1"/>
  <c r="O9"/>
  <c r="O8"/>
  <c r="O7"/>
  <c r="O5"/>
  <c r="O4"/>
  <c r="O10" l="1"/>
  <c r="O24"/>
  <c r="O30" s="1"/>
  <c r="O6"/>
  <c r="O14"/>
  <c r="O15" s="1"/>
  <c r="C30"/>
  <c r="D30"/>
  <c r="E30"/>
  <c r="F30"/>
  <c r="G30"/>
  <c r="H30"/>
  <c r="I30"/>
  <c r="J30"/>
  <c r="K30"/>
  <c r="L30"/>
  <c r="M30"/>
  <c r="N30"/>
  <c r="C16"/>
  <c r="C32" s="1"/>
  <c r="D16"/>
  <c r="D32" s="1"/>
  <c r="E16"/>
  <c r="F16"/>
  <c r="G16"/>
  <c r="G32" s="1"/>
  <c r="H16"/>
  <c r="H32" s="1"/>
  <c r="I16"/>
  <c r="J16"/>
  <c r="J32" s="1"/>
  <c r="K16"/>
  <c r="K32" s="1"/>
  <c r="L16"/>
  <c r="M16"/>
  <c r="N16"/>
  <c r="N32" l="1"/>
  <c r="L32"/>
  <c r="M32"/>
  <c r="I32"/>
  <c r="F32"/>
  <c r="E32"/>
  <c r="O16"/>
  <c r="O32" s="1"/>
  <c r="I13" i="21"/>
  <c r="H13"/>
  <c r="G13"/>
  <c r="E13"/>
  <c r="C13"/>
  <c r="F13"/>
  <c r="D13"/>
  <c r="M10"/>
  <c r="L10"/>
  <c r="K10"/>
  <c r="J10"/>
  <c r="I10"/>
  <c r="H10"/>
  <c r="G10"/>
  <c r="F10"/>
  <c r="E10"/>
  <c r="D10"/>
  <c r="M9"/>
  <c r="L9"/>
  <c r="K9"/>
  <c r="J9"/>
  <c r="I9"/>
  <c r="H9"/>
  <c r="G9"/>
  <c r="F9"/>
  <c r="E9"/>
  <c r="D9"/>
  <c r="M8"/>
  <c r="L8"/>
  <c r="K8"/>
  <c r="J8"/>
  <c r="I8"/>
  <c r="H8"/>
  <c r="G8"/>
  <c r="F8"/>
  <c r="E8"/>
  <c r="D8"/>
  <c r="M7"/>
  <c r="L7"/>
  <c r="K7"/>
  <c r="J7"/>
  <c r="I7"/>
  <c r="H7"/>
  <c r="G7"/>
  <c r="F7"/>
  <c r="E7"/>
  <c r="D7"/>
  <c r="M6"/>
  <c r="L6"/>
  <c r="K6"/>
  <c r="J6"/>
  <c r="I6"/>
  <c r="H6"/>
  <c r="G6"/>
  <c r="F6"/>
  <c r="E6"/>
  <c r="D6"/>
  <c r="M5"/>
  <c r="L5"/>
  <c r="K5"/>
  <c r="J5"/>
  <c r="I5"/>
  <c r="H5"/>
  <c r="G5"/>
  <c r="F5"/>
  <c r="E5"/>
  <c r="D5"/>
  <c r="M4"/>
  <c r="L4"/>
  <c r="K4"/>
  <c r="J4"/>
  <c r="I4"/>
  <c r="H4"/>
  <c r="G4"/>
  <c r="F4"/>
  <c r="E4"/>
  <c r="D4"/>
  <c r="L11"/>
  <c r="K3"/>
  <c r="K11" s="1"/>
  <c r="J3"/>
  <c r="I3"/>
  <c r="H3"/>
  <c r="H11" s="1"/>
  <c r="G3"/>
  <c r="G11" s="1"/>
  <c r="F3"/>
  <c r="E3"/>
  <c r="D3"/>
  <c r="D11" s="1"/>
  <c r="D15" s="1"/>
  <c r="C10"/>
  <c r="C9"/>
  <c r="C8"/>
  <c r="C7"/>
  <c r="C6"/>
  <c r="C5"/>
  <c r="C4"/>
  <c r="C3"/>
  <c r="U133" i="9"/>
  <c r="V127" s="1"/>
  <c r="W127" s="1"/>
  <c r="X133"/>
  <c r="M18" i="21"/>
  <c r="L18"/>
  <c r="K18"/>
  <c r="J18"/>
  <c r="I18"/>
  <c r="H18"/>
  <c r="G18"/>
  <c r="F18"/>
  <c r="E18"/>
  <c r="D18"/>
  <c r="C18"/>
  <c r="L53" i="2"/>
  <c r="L52"/>
  <c r="L51"/>
  <c r="H15" i="21" l="1"/>
  <c r="G15"/>
  <c r="F11"/>
  <c r="F15" s="1"/>
  <c r="J11"/>
  <c r="E11"/>
  <c r="E15" s="1"/>
  <c r="I11"/>
  <c r="I15" s="1"/>
  <c r="M11"/>
  <c r="C11"/>
  <c r="C15" s="1"/>
  <c r="V126" i="9"/>
  <c r="V132"/>
  <c r="W132" s="1"/>
  <c r="V131"/>
  <c r="W131" s="1"/>
  <c r="V130"/>
  <c r="W130" s="1"/>
  <c r="V129"/>
  <c r="W129" s="1"/>
  <c r="V128"/>
  <c r="W128" s="1"/>
  <c r="Q127" i="10"/>
  <c r="N127"/>
  <c r="O126" s="1"/>
  <c r="P126" s="1"/>
  <c r="R95"/>
  <c r="F91" i="1" s="1"/>
  <c r="I91" s="1"/>
  <c r="O91" s="1"/>
  <c r="R94" i="10"/>
  <c r="F90" i="1" s="1"/>
  <c r="I93"/>
  <c r="O93" s="1"/>
  <c r="I92"/>
  <c r="C89"/>
  <c r="M35" i="21"/>
  <c r="L35"/>
  <c r="K35"/>
  <c r="J35"/>
  <c r="I35"/>
  <c r="H35"/>
  <c r="G35"/>
  <c r="F35"/>
  <c r="E35"/>
  <c r="D35"/>
  <c r="M36"/>
  <c r="L36"/>
  <c r="K34"/>
  <c r="K36" s="1"/>
  <c r="J34"/>
  <c r="J36" s="1"/>
  <c r="I34"/>
  <c r="I36" s="1"/>
  <c r="H34"/>
  <c r="H36" s="1"/>
  <c r="G34"/>
  <c r="G36" s="1"/>
  <c r="F34"/>
  <c r="F36" s="1"/>
  <c r="E34"/>
  <c r="E36" s="1"/>
  <c r="D34"/>
  <c r="D36" s="1"/>
  <c r="C35"/>
  <c r="C34"/>
  <c r="E41" i="2"/>
  <c r="F41" s="1"/>
  <c r="E42"/>
  <c r="F42" s="1"/>
  <c r="E43"/>
  <c r="F43" s="1"/>
  <c r="E44"/>
  <c r="F44" s="1"/>
  <c r="E45"/>
  <c r="F45" s="1"/>
  <c r="E46"/>
  <c r="F46" s="1"/>
  <c r="E40"/>
  <c r="F40" s="1"/>
  <c r="M48"/>
  <c r="L44"/>
  <c r="L47"/>
  <c r="E54"/>
  <c r="F54" s="1"/>
  <c r="E53"/>
  <c r="F53" s="1"/>
  <c r="E52"/>
  <c r="F52" s="1"/>
  <c r="E51"/>
  <c r="F51" s="1"/>
  <c r="E50"/>
  <c r="F50" s="1"/>
  <c r="E49"/>
  <c r="F49" s="1"/>
  <c r="L5" i="1"/>
  <c r="O5" s="1"/>
  <c r="L30"/>
  <c r="L26"/>
  <c r="L24"/>
  <c r="L21"/>
  <c r="L9"/>
  <c r="L11" s="1"/>
  <c r="O25"/>
  <c r="O26" s="1"/>
  <c r="B12" i="22" s="1"/>
  <c r="O23" i="1"/>
  <c r="O24" s="1"/>
  <c r="B4" i="22" s="1"/>
  <c r="O22" i="1"/>
  <c r="O10"/>
  <c r="O9" s="1"/>
  <c r="O8"/>
  <c r="O11" s="1"/>
  <c r="B11" i="22" s="1"/>
  <c r="O3" i="1"/>
  <c r="K74" i="2"/>
  <c r="K63"/>
  <c r="L62" s="1"/>
  <c r="M62" s="1"/>
  <c r="C57"/>
  <c r="N74"/>
  <c r="L68"/>
  <c r="M68" s="1"/>
  <c r="N63"/>
  <c r="L54"/>
  <c r="M54"/>
  <c r="K54"/>
  <c r="M38"/>
  <c r="E37"/>
  <c r="F37" s="1"/>
  <c r="L37"/>
  <c r="K38"/>
  <c r="E31"/>
  <c r="F31" s="1"/>
  <c r="E32"/>
  <c r="F32" s="1"/>
  <c r="E33"/>
  <c r="F33" s="1"/>
  <c r="E34"/>
  <c r="F34" s="1"/>
  <c r="E35"/>
  <c r="F35" s="1"/>
  <c r="E36"/>
  <c r="F36" s="1"/>
  <c r="E30"/>
  <c r="F30" s="1"/>
  <c r="L31"/>
  <c r="L32"/>
  <c r="L33"/>
  <c r="L34"/>
  <c r="L35"/>
  <c r="L36"/>
  <c r="L30"/>
  <c r="E8"/>
  <c r="E9"/>
  <c r="E10"/>
  <c r="E11"/>
  <c r="E12"/>
  <c r="E13"/>
  <c r="E7"/>
  <c r="N14"/>
  <c r="K14"/>
  <c r="L8" s="1"/>
  <c r="L107" i="1"/>
  <c r="L102"/>
  <c r="L83"/>
  <c r="L77"/>
  <c r="L64"/>
  <c r="L61"/>
  <c r="L52"/>
  <c r="L50"/>
  <c r="L51" s="1"/>
  <c r="I26"/>
  <c r="I24"/>
  <c r="F26"/>
  <c r="F24"/>
  <c r="C26"/>
  <c r="C24"/>
  <c r="C95" i="2"/>
  <c r="C91"/>
  <c r="C89"/>
  <c r="C74"/>
  <c r="C76" s="1"/>
  <c r="C152" i="9"/>
  <c r="D147" s="1"/>
  <c r="O137" s="1"/>
  <c r="F133"/>
  <c r="P143"/>
  <c r="M143"/>
  <c r="J143"/>
  <c r="G143"/>
  <c r="C143"/>
  <c r="D127"/>
  <c r="E127" s="1"/>
  <c r="D128"/>
  <c r="E128" s="1"/>
  <c r="D129"/>
  <c r="E129" s="1"/>
  <c r="D130"/>
  <c r="E130" s="1"/>
  <c r="D131"/>
  <c r="E131" s="1"/>
  <c r="D126"/>
  <c r="E126" s="1"/>
  <c r="E133" s="1"/>
  <c r="Q87"/>
  <c r="Q92" s="1"/>
  <c r="Q93" s="1"/>
  <c r="Q113" s="1"/>
  <c r="Q115" s="1"/>
  <c r="N87"/>
  <c r="N92" s="1"/>
  <c r="N93" s="1"/>
  <c r="N113" s="1"/>
  <c r="N115" s="1"/>
  <c r="K87"/>
  <c r="K92" s="1"/>
  <c r="K93" s="1"/>
  <c r="K113" s="1"/>
  <c r="K115" s="1"/>
  <c r="H87"/>
  <c r="F10" i="2" l="1"/>
  <c r="F11"/>
  <c r="F12"/>
  <c r="F8"/>
  <c r="Q5" i="21"/>
  <c r="F7" i="2"/>
  <c r="F13"/>
  <c r="F9"/>
  <c r="C36" i="21"/>
  <c r="H92" i="9"/>
  <c r="H93" s="1"/>
  <c r="H113" s="1"/>
  <c r="H115" s="1"/>
  <c r="Z87"/>
  <c r="E39" i="2"/>
  <c r="E29"/>
  <c r="E6"/>
  <c r="E48"/>
  <c r="C39"/>
  <c r="X33" i="9"/>
  <c r="E22" i="2" s="1"/>
  <c r="F22" s="1"/>
  <c r="X32" i="9"/>
  <c r="E21" i="2" s="1"/>
  <c r="F21" s="1"/>
  <c r="X35" i="9"/>
  <c r="E24" i="2" s="1"/>
  <c r="F24" s="1"/>
  <c r="X36" i="9"/>
  <c r="X34"/>
  <c r="L38" i="2"/>
  <c r="L58"/>
  <c r="M58" s="1"/>
  <c r="I90" i="1"/>
  <c r="O90" s="1"/>
  <c r="F89"/>
  <c r="C6" i="2"/>
  <c r="R5" i="21"/>
  <c r="C29" i="2"/>
  <c r="N92" i="1" s="1"/>
  <c r="Q92" s="1"/>
  <c r="C48" i="2"/>
  <c r="L86" i="1" s="1"/>
  <c r="W126" i="9"/>
  <c r="W133" s="1"/>
  <c r="V133"/>
  <c r="X38"/>
  <c r="E27" i="2" s="1"/>
  <c r="O123" i="10"/>
  <c r="P123" s="1"/>
  <c r="O124"/>
  <c r="P124" s="1"/>
  <c r="O125"/>
  <c r="P125" s="1"/>
  <c r="L84" i="1"/>
  <c r="L41" i="2"/>
  <c r="L42"/>
  <c r="L43"/>
  <c r="L45"/>
  <c r="L46"/>
  <c r="X37" i="9"/>
  <c r="E26" i="2" s="1"/>
  <c r="F26" s="1"/>
  <c r="L67"/>
  <c r="M67" s="1"/>
  <c r="L73"/>
  <c r="M73" s="1"/>
  <c r="L72"/>
  <c r="M72" s="1"/>
  <c r="L71"/>
  <c r="M71" s="1"/>
  <c r="L70"/>
  <c r="M70" s="1"/>
  <c r="L69"/>
  <c r="M69" s="1"/>
  <c r="L57"/>
  <c r="M57" s="1"/>
  <c r="L61"/>
  <c r="M61" s="1"/>
  <c r="L60"/>
  <c r="M60" s="1"/>
  <c r="L59"/>
  <c r="M59" s="1"/>
  <c r="L9"/>
  <c r="M9" s="1"/>
  <c r="L10"/>
  <c r="M10" s="1"/>
  <c r="L11"/>
  <c r="L12"/>
  <c r="L13"/>
  <c r="L7"/>
  <c r="M7" s="1"/>
  <c r="M8"/>
  <c r="M13"/>
  <c r="M12"/>
  <c r="M11"/>
  <c r="D146" i="9"/>
  <c r="O136" s="1"/>
  <c r="D151"/>
  <c r="O141" s="1"/>
  <c r="D150"/>
  <c r="O140" s="1"/>
  <c r="D149"/>
  <c r="O139" s="1"/>
  <c r="D148"/>
  <c r="O138" s="1"/>
  <c r="D136"/>
  <c r="D142"/>
  <c r="D141"/>
  <c r="D140"/>
  <c r="D139"/>
  <c r="D138"/>
  <c r="D137"/>
  <c r="D133"/>
  <c r="X20"/>
  <c r="C20" i="1" s="1"/>
  <c r="I20" s="1"/>
  <c r="O20" s="1"/>
  <c r="X19" i="9"/>
  <c r="C19" i="1" s="1"/>
  <c r="I19" s="1"/>
  <c r="O19" s="1"/>
  <c r="X18" i="9"/>
  <c r="C18" i="1" s="1"/>
  <c r="I18" s="1"/>
  <c r="O18" s="1"/>
  <c r="X17" i="9"/>
  <c r="C17" i="1" s="1"/>
  <c r="I17" s="1"/>
  <c r="O17" s="1"/>
  <c r="X16" i="9"/>
  <c r="X15"/>
  <c r="X14"/>
  <c r="C14" i="1" s="1"/>
  <c r="I14" s="1"/>
  <c r="O14" s="1"/>
  <c r="X12" i="9"/>
  <c r="C12" i="1" s="1"/>
  <c r="I12" s="1"/>
  <c r="O12" s="1"/>
  <c r="X13" i="9"/>
  <c r="F78" i="2" s="1"/>
  <c r="X114" i="9"/>
  <c r="C110" i="1" s="1"/>
  <c r="X112" i="9"/>
  <c r="C108" i="1" s="1"/>
  <c r="X110" i="9"/>
  <c r="C106" i="1" s="1"/>
  <c r="X109" i="9"/>
  <c r="C105" i="1" s="1"/>
  <c r="X108" i="9"/>
  <c r="C104" i="1" s="1"/>
  <c r="X107" i="9"/>
  <c r="C103" i="1" s="1"/>
  <c r="X105" i="9"/>
  <c r="C101" i="1" s="1"/>
  <c r="X104" i="9"/>
  <c r="C100" i="1" s="1"/>
  <c r="X103" i="9"/>
  <c r="C99" i="1" s="1"/>
  <c r="X102" i="9"/>
  <c r="C98" i="1" s="1"/>
  <c r="X101" i="9"/>
  <c r="C97" i="1" s="1"/>
  <c r="X100" i="9"/>
  <c r="C96" i="1" s="1"/>
  <c r="X99" i="9"/>
  <c r="C95" i="1" s="1"/>
  <c r="X97" i="9"/>
  <c r="X96"/>
  <c r="C88" i="1" s="1"/>
  <c r="X91" i="9"/>
  <c r="C82" i="1" s="1"/>
  <c r="X90" i="9"/>
  <c r="C81" i="1" s="1"/>
  <c r="X89" i="9"/>
  <c r="C80" i="1" s="1"/>
  <c r="X88" i="9"/>
  <c r="C79" i="1" s="1"/>
  <c r="X87" i="9"/>
  <c r="C78" i="1" s="1"/>
  <c r="X85" i="9"/>
  <c r="C76" i="1" s="1"/>
  <c r="X84" i="9"/>
  <c r="C75" i="1" s="1"/>
  <c r="X82" i="9"/>
  <c r="C73" i="1" s="1"/>
  <c r="X81" i="9"/>
  <c r="C72" i="1" s="1"/>
  <c r="X80" i="9"/>
  <c r="C71" i="1" s="1"/>
  <c r="X79" i="9"/>
  <c r="C70" i="1" s="1"/>
  <c r="X77" i="9"/>
  <c r="C68" i="1" s="1"/>
  <c r="X76" i="9"/>
  <c r="C67" i="1" s="1"/>
  <c r="X75" i="9"/>
  <c r="C66" i="1" s="1"/>
  <c r="X74" i="9"/>
  <c r="C65" i="1" s="1"/>
  <c r="X72" i="9"/>
  <c r="C63" i="1" s="1"/>
  <c r="X71" i="9"/>
  <c r="C62" i="1" s="1"/>
  <c r="X69" i="9"/>
  <c r="C60" i="1" s="1"/>
  <c r="X68" i="9"/>
  <c r="C59" i="1" s="1"/>
  <c r="X67" i="9"/>
  <c r="C58" i="1" s="1"/>
  <c r="X66" i="9"/>
  <c r="C57" i="1" s="1"/>
  <c r="X65" i="9"/>
  <c r="C56" i="1" s="1"/>
  <c r="X64" i="9"/>
  <c r="C55" i="1" s="1"/>
  <c r="X63" i="9"/>
  <c r="C54" i="1" s="1"/>
  <c r="X62" i="9"/>
  <c r="C61"/>
  <c r="X58"/>
  <c r="C49" i="1" s="1"/>
  <c r="X57" i="9"/>
  <c r="C48" i="1" s="1"/>
  <c r="X56" i="9"/>
  <c r="X42"/>
  <c r="C33" i="1" s="1"/>
  <c r="X43" i="9"/>
  <c r="C34" i="1" s="1"/>
  <c r="X44" i="9"/>
  <c r="C35" i="1" s="1"/>
  <c r="X45" i="9"/>
  <c r="C36" i="1" s="1"/>
  <c r="X46" i="9"/>
  <c r="C37" i="1" s="1"/>
  <c r="X47" i="9"/>
  <c r="C38" i="1" s="1"/>
  <c r="X48" i="9"/>
  <c r="C39" i="1" s="1"/>
  <c r="X49" i="9"/>
  <c r="C40" i="1" s="1"/>
  <c r="X50" i="9"/>
  <c r="C41" i="1" s="1"/>
  <c r="X51" i="9"/>
  <c r="C42" i="1" s="1"/>
  <c r="X52" i="9"/>
  <c r="C43" i="1" s="1"/>
  <c r="X53" i="9"/>
  <c r="C44" i="1" s="1"/>
  <c r="X54" i="9"/>
  <c r="C45" i="1" s="1"/>
  <c r="X41" i="9"/>
  <c r="T30"/>
  <c r="T29" s="1"/>
  <c r="T39" s="1"/>
  <c r="T40" s="1"/>
  <c r="T117" s="1"/>
  <c r="Q30"/>
  <c r="Q29" s="1"/>
  <c r="Q39" s="1"/>
  <c r="Q40" s="1"/>
  <c r="Q117" s="1"/>
  <c r="N30"/>
  <c r="N29" s="1"/>
  <c r="N39" s="1"/>
  <c r="N40" s="1"/>
  <c r="N117" s="1"/>
  <c r="K30"/>
  <c r="K29" s="1"/>
  <c r="K39" s="1"/>
  <c r="K40" s="1"/>
  <c r="K117" s="1"/>
  <c r="H30"/>
  <c r="H29" s="1"/>
  <c r="H39" s="1"/>
  <c r="H40" s="1"/>
  <c r="E62" i="2"/>
  <c r="F62" s="1"/>
  <c r="X26" i="9"/>
  <c r="X24"/>
  <c r="X11"/>
  <c r="X7"/>
  <c r="C111"/>
  <c r="C106"/>
  <c r="C92"/>
  <c r="C86"/>
  <c r="C83"/>
  <c r="C73"/>
  <c r="C70"/>
  <c r="C59"/>
  <c r="C55"/>
  <c r="C31"/>
  <c r="C26"/>
  <c r="C24"/>
  <c r="C21"/>
  <c r="C11"/>
  <c r="C7"/>
  <c r="F27" i="2" l="1"/>
  <c r="Q10" i="21"/>
  <c r="X95" i="9"/>
  <c r="X98" s="1"/>
  <c r="Q7" i="21"/>
  <c r="H117" i="9"/>
  <c r="X106"/>
  <c r="X111"/>
  <c r="X70"/>
  <c r="X92"/>
  <c r="X78"/>
  <c r="C69" i="1" s="1"/>
  <c r="C74" s="1"/>
  <c r="N86"/>
  <c r="F48" i="2"/>
  <c r="F39"/>
  <c r="F29"/>
  <c r="F6"/>
  <c r="X30" i="9"/>
  <c r="E78" i="1"/>
  <c r="Z92" i="9"/>
  <c r="Z93" s="1"/>
  <c r="Z113" s="1"/>
  <c r="Z115" s="1"/>
  <c r="C102" i="1"/>
  <c r="E23" i="2"/>
  <c r="E25"/>
  <c r="W30" i="9"/>
  <c r="W29" s="1"/>
  <c r="W39" s="1"/>
  <c r="W40" s="1"/>
  <c r="W117" s="1"/>
  <c r="E30"/>
  <c r="C29"/>
  <c r="C39" s="1"/>
  <c r="C107" i="1"/>
  <c r="R7" i="21"/>
  <c r="X31" i="9"/>
  <c r="C20" i="2"/>
  <c r="X86" i="9"/>
  <c r="X73"/>
  <c r="C60"/>
  <c r="Q18" i="21"/>
  <c r="R18" s="1"/>
  <c r="C86" i="1"/>
  <c r="C94" s="1"/>
  <c r="C15"/>
  <c r="I15" s="1"/>
  <c r="O15" s="1"/>
  <c r="C16"/>
  <c r="P127" i="10"/>
  <c r="O127"/>
  <c r="L48" i="2"/>
  <c r="L74"/>
  <c r="L63"/>
  <c r="X55" i="9"/>
  <c r="C32" i="1"/>
  <c r="X59" i="9"/>
  <c r="C47" i="1"/>
  <c r="X61" i="9"/>
  <c r="C53" i="1"/>
  <c r="C61"/>
  <c r="C64"/>
  <c r="C77"/>
  <c r="C83"/>
  <c r="X21" i="9"/>
  <c r="X27" s="1"/>
  <c r="C13" i="1"/>
  <c r="M74" i="2"/>
  <c r="M63"/>
  <c r="M14"/>
  <c r="L137" i="9"/>
  <c r="I137"/>
  <c r="F137"/>
  <c r="L138"/>
  <c r="I138"/>
  <c r="F138"/>
  <c r="L139"/>
  <c r="I139"/>
  <c r="F139"/>
  <c r="L140"/>
  <c r="I140"/>
  <c r="F140"/>
  <c r="L141"/>
  <c r="I141"/>
  <c r="F141"/>
  <c r="L142"/>
  <c r="I142"/>
  <c r="F142"/>
  <c r="O143"/>
  <c r="L136"/>
  <c r="I136"/>
  <c r="I143" s="1"/>
  <c r="F136"/>
  <c r="D143"/>
  <c r="C27"/>
  <c r="C93"/>
  <c r="C113" s="1"/>
  <c r="C115" s="1"/>
  <c r="D152"/>
  <c r="C120"/>
  <c r="F120"/>
  <c r="I120"/>
  <c r="L120"/>
  <c r="O120"/>
  <c r="R120"/>
  <c r="U120"/>
  <c r="R33" i="10"/>
  <c r="E17" i="2" s="1"/>
  <c r="R34" i="10"/>
  <c r="E18" i="2" s="1"/>
  <c r="Q35" i="21"/>
  <c r="R35" s="1"/>
  <c r="R34"/>
  <c r="O119" i="10"/>
  <c r="L119"/>
  <c r="I119"/>
  <c r="F119"/>
  <c r="R28"/>
  <c r="F28" i="1" s="1"/>
  <c r="I28" s="1"/>
  <c r="O28" s="1"/>
  <c r="B5" i="22" s="1"/>
  <c r="R16" i="10"/>
  <c r="F16" i="1" s="1"/>
  <c r="F21" s="1"/>
  <c r="F27" s="1"/>
  <c r="R26" i="10"/>
  <c r="R24"/>
  <c r="R11"/>
  <c r="R7"/>
  <c r="R92"/>
  <c r="F88" i="1" s="1"/>
  <c r="I88" s="1"/>
  <c r="O88" s="1"/>
  <c r="O86" s="1"/>
  <c r="C31" i="10"/>
  <c r="C26"/>
  <c r="C24"/>
  <c r="C11"/>
  <c r="C7"/>
  <c r="C21"/>
  <c r="C119"/>
  <c r="C66"/>
  <c r="F18" i="2" l="1"/>
  <c r="Q9" i="21"/>
  <c r="F23" i="2"/>
  <c r="Q6" i="21"/>
  <c r="R6" s="1"/>
  <c r="F17" i="2"/>
  <c r="Q4" i="21"/>
  <c r="F25" i="2"/>
  <c r="Q8" i="21"/>
  <c r="R8" s="1"/>
  <c r="X83" i="9"/>
  <c r="X93" s="1"/>
  <c r="Q88" i="1"/>
  <c r="Q86" s="1"/>
  <c r="C40" i="9"/>
  <c r="C117" s="1"/>
  <c r="R117"/>
  <c r="K78" i="1"/>
  <c r="E83"/>
  <c r="E84" s="1"/>
  <c r="E109" s="1"/>
  <c r="E111" s="1"/>
  <c r="E20" i="2"/>
  <c r="F20" s="1"/>
  <c r="Z30" i="9"/>
  <c r="Z29" s="1"/>
  <c r="Z39" s="1"/>
  <c r="E29"/>
  <c r="E39" s="1"/>
  <c r="E40" s="1"/>
  <c r="E117" s="1"/>
  <c r="X29"/>
  <c r="O117"/>
  <c r="R10" i="21"/>
  <c r="U10"/>
  <c r="N10" s="1"/>
  <c r="O10" s="1"/>
  <c r="Q36"/>
  <c r="U117" i="9"/>
  <c r="L117"/>
  <c r="L143"/>
  <c r="F117"/>
  <c r="F143"/>
  <c r="R21" i="10"/>
  <c r="R27" s="1"/>
  <c r="R91"/>
  <c r="R9" i="21"/>
  <c r="R4"/>
  <c r="O92" i="1"/>
  <c r="O89" s="1"/>
  <c r="O94" s="1"/>
  <c r="L89"/>
  <c r="L94" s="1"/>
  <c r="F81" i="2"/>
  <c r="C27" i="10"/>
  <c r="I16" i="1"/>
  <c r="O16" s="1"/>
  <c r="G6" i="22"/>
  <c r="C52" i="1"/>
  <c r="C50"/>
  <c r="C46"/>
  <c r="X60" i="9"/>
  <c r="I13" i="1"/>
  <c r="C21"/>
  <c r="C27" s="1"/>
  <c r="C84"/>
  <c r="R31" i="10"/>
  <c r="R32"/>
  <c r="E16" i="2" s="1"/>
  <c r="Q3" i="21" s="1"/>
  <c r="C104" i="10"/>
  <c r="F86" i="1" l="1"/>
  <c r="F94" s="1"/>
  <c r="E15" i="2"/>
  <c r="F16"/>
  <c r="Q78" i="1"/>
  <c r="Q83" s="1"/>
  <c r="Q84" s="1"/>
  <c r="I4" i="22" s="1"/>
  <c r="K83" i="1"/>
  <c r="K84" s="1"/>
  <c r="K109" s="1"/>
  <c r="K111" s="1"/>
  <c r="I6" i="22"/>
  <c r="L109" i="1"/>
  <c r="I117" i="9"/>
  <c r="E29" i="1"/>
  <c r="Z40" i="9"/>
  <c r="Z117" s="1"/>
  <c r="C29" i="1"/>
  <c r="C30" s="1"/>
  <c r="C31" s="1"/>
  <c r="X39" i="9"/>
  <c r="X40" s="1"/>
  <c r="X113"/>
  <c r="X115" s="1"/>
  <c r="C51" i="1"/>
  <c r="C109" s="1"/>
  <c r="C111" s="1"/>
  <c r="C86" i="2"/>
  <c r="F86" s="1"/>
  <c r="C15"/>
  <c r="R3" i="21"/>
  <c r="I21" i="1"/>
  <c r="I27" s="1"/>
  <c r="O13"/>
  <c r="O21" s="1"/>
  <c r="R112" i="10"/>
  <c r="F110" i="1" s="1"/>
  <c r="I110" s="1"/>
  <c r="R110" i="10"/>
  <c r="F108" i="1" s="1"/>
  <c r="I108" s="1"/>
  <c r="O108" s="1"/>
  <c r="G13" i="22" s="1"/>
  <c r="R108" i="10"/>
  <c r="F106" i="1" s="1"/>
  <c r="I106" s="1"/>
  <c r="O106" s="1"/>
  <c r="R107" i="10"/>
  <c r="F105" i="1" s="1"/>
  <c r="I105" s="1"/>
  <c r="O105" s="1"/>
  <c r="R106" i="10"/>
  <c r="F104" i="1" s="1"/>
  <c r="I104" s="1"/>
  <c r="O104" s="1"/>
  <c r="R105" i="10"/>
  <c r="F103" i="1" s="1"/>
  <c r="R103" i="10"/>
  <c r="F101" i="1" s="1"/>
  <c r="I101" s="1"/>
  <c r="O101" s="1"/>
  <c r="R102" i="10"/>
  <c r="F100" i="1" s="1"/>
  <c r="I100" s="1"/>
  <c r="O100" s="1"/>
  <c r="R101" i="10"/>
  <c r="F99" i="1" s="1"/>
  <c r="I99" s="1"/>
  <c r="O99" s="1"/>
  <c r="R100" i="10"/>
  <c r="F98" i="1" s="1"/>
  <c r="R99" i="10"/>
  <c r="F97" i="1" s="1"/>
  <c r="I97" s="1"/>
  <c r="O97" s="1"/>
  <c r="R98" i="10"/>
  <c r="F96" i="1" s="1"/>
  <c r="I96" s="1"/>
  <c r="O96" s="1"/>
  <c r="R97" i="10"/>
  <c r="R93"/>
  <c r="R96" s="1"/>
  <c r="R87"/>
  <c r="F82" i="1" s="1"/>
  <c r="I82" s="1"/>
  <c r="O82" s="1"/>
  <c r="R86" i="10"/>
  <c r="F81" i="1" s="1"/>
  <c r="I81" s="1"/>
  <c r="O81" s="1"/>
  <c r="R85" i="10"/>
  <c r="F80" i="1" s="1"/>
  <c r="I80" s="1"/>
  <c r="O80" s="1"/>
  <c r="R84" i="10"/>
  <c r="F79" i="1" s="1"/>
  <c r="I79" s="1"/>
  <c r="O79" s="1"/>
  <c r="R83" i="10"/>
  <c r="F78" i="1" s="1"/>
  <c r="R81" i="10"/>
  <c r="F76" i="1" s="1"/>
  <c r="I76" s="1"/>
  <c r="O76" s="1"/>
  <c r="R80" i="10"/>
  <c r="F75" i="1" s="1"/>
  <c r="R78" i="10"/>
  <c r="F73" i="1" s="1"/>
  <c r="I73" s="1"/>
  <c r="O73" s="1"/>
  <c r="R77" i="10"/>
  <c r="F72" i="1" s="1"/>
  <c r="I72" s="1"/>
  <c r="O72" s="1"/>
  <c r="R76" i="10"/>
  <c r="F71" i="1" s="1"/>
  <c r="I71" s="1"/>
  <c r="O71" s="1"/>
  <c r="R75" i="10"/>
  <c r="F70" i="1" s="1"/>
  <c r="I70" s="1"/>
  <c r="O70" s="1"/>
  <c r="R73" i="10"/>
  <c r="F68" i="1" s="1"/>
  <c r="I68" s="1"/>
  <c r="O68" s="1"/>
  <c r="R72" i="10"/>
  <c r="F67" i="1" s="1"/>
  <c r="I67" s="1"/>
  <c r="O67" s="1"/>
  <c r="R71" i="10"/>
  <c r="F66" i="1" s="1"/>
  <c r="I66" s="1"/>
  <c r="O66" s="1"/>
  <c r="R70" i="10"/>
  <c r="R68"/>
  <c r="F63" i="1" s="1"/>
  <c r="I63" s="1"/>
  <c r="O63" s="1"/>
  <c r="R67" i="10"/>
  <c r="F62" i="1" s="1"/>
  <c r="R65" i="10"/>
  <c r="F60" i="1" s="1"/>
  <c r="I60" s="1"/>
  <c r="O60" s="1"/>
  <c r="R64" i="10"/>
  <c r="F59" i="1" s="1"/>
  <c r="I59" s="1"/>
  <c r="O59" s="1"/>
  <c r="R63" i="10"/>
  <c r="F58" i="1" s="1"/>
  <c r="C109" i="10"/>
  <c r="C88"/>
  <c r="C82"/>
  <c r="C69"/>
  <c r="R62"/>
  <c r="F57" i="1" s="1"/>
  <c r="I57" s="1"/>
  <c r="O57" s="1"/>
  <c r="R61" i="10"/>
  <c r="F56" i="1" s="1"/>
  <c r="I56" s="1"/>
  <c r="O56" s="1"/>
  <c r="R60" i="10"/>
  <c r="F55" i="1" s="1"/>
  <c r="I55" s="1"/>
  <c r="O55" s="1"/>
  <c r="R59" i="10"/>
  <c r="F54" i="1" s="1"/>
  <c r="I54" s="1"/>
  <c r="O54" s="1"/>
  <c r="R58" i="10"/>
  <c r="R54"/>
  <c r="F49" i="1" s="1"/>
  <c r="I49" s="1"/>
  <c r="O49" s="1"/>
  <c r="R53" i="10"/>
  <c r="F48" i="1" s="1"/>
  <c r="I48" s="1"/>
  <c r="O48" s="1"/>
  <c r="R52" i="10"/>
  <c r="R38"/>
  <c r="F33" i="1" s="1"/>
  <c r="I33" s="1"/>
  <c r="O33" s="1"/>
  <c r="R39" i="10"/>
  <c r="F34" i="1" s="1"/>
  <c r="I34" s="1"/>
  <c r="O34" s="1"/>
  <c r="R40" i="10"/>
  <c r="F35" i="1" s="1"/>
  <c r="I35" s="1"/>
  <c r="O35" s="1"/>
  <c r="R41" i="10"/>
  <c r="F36" i="1" s="1"/>
  <c r="I36" s="1"/>
  <c r="O36" s="1"/>
  <c r="R42" i="10"/>
  <c r="F37" i="1" s="1"/>
  <c r="I37" s="1"/>
  <c r="O37" s="1"/>
  <c r="R43" i="10"/>
  <c r="F38" i="1" s="1"/>
  <c r="I38" s="1"/>
  <c r="O38" s="1"/>
  <c r="R44" i="10"/>
  <c r="F39" i="1" s="1"/>
  <c r="I39" s="1"/>
  <c r="O39" s="1"/>
  <c r="R45" i="10"/>
  <c r="F40" i="1" s="1"/>
  <c r="I40" s="1"/>
  <c r="O40" s="1"/>
  <c r="R46" i="10"/>
  <c r="F41" i="1" s="1"/>
  <c r="I41" s="1"/>
  <c r="O41" s="1"/>
  <c r="R47" i="10"/>
  <c r="F42" i="1" s="1"/>
  <c r="I42" s="1"/>
  <c r="O42" s="1"/>
  <c r="R48" i="10"/>
  <c r="F43" i="1" s="1"/>
  <c r="I43" s="1"/>
  <c r="O43" s="1"/>
  <c r="R49" i="10"/>
  <c r="F44" i="1" s="1"/>
  <c r="I44" s="1"/>
  <c r="O44" s="1"/>
  <c r="R50" i="10"/>
  <c r="F45" i="1" s="1"/>
  <c r="I45" s="1"/>
  <c r="O45" s="1"/>
  <c r="R37" i="10"/>
  <c r="Q46" i="15"/>
  <c r="I86" i="1" l="1"/>
  <c r="R109" i="10"/>
  <c r="R74"/>
  <c r="F69" i="1" s="1"/>
  <c r="I69" s="1"/>
  <c r="O69" s="1"/>
  <c r="B20" i="20"/>
  <c r="J6" i="22"/>
  <c r="B22" i="20"/>
  <c r="F15" i="2"/>
  <c r="E61"/>
  <c r="F61" s="1"/>
  <c r="C60"/>
  <c r="C70" s="1"/>
  <c r="X117" i="9"/>
  <c r="E30" i="1"/>
  <c r="E31" s="1"/>
  <c r="E113" s="1"/>
  <c r="K29"/>
  <c r="C113"/>
  <c r="F65"/>
  <c r="I65" s="1"/>
  <c r="R79" i="10"/>
  <c r="R82"/>
  <c r="O117"/>
  <c r="L117"/>
  <c r="I117"/>
  <c r="R88"/>
  <c r="F117"/>
  <c r="R66"/>
  <c r="R69"/>
  <c r="I115"/>
  <c r="B3" i="22"/>
  <c r="E3" s="1"/>
  <c r="F83" i="1"/>
  <c r="I78"/>
  <c r="R104" i="10"/>
  <c r="F95" i="1"/>
  <c r="I95" s="1"/>
  <c r="O95" s="1"/>
  <c r="F107"/>
  <c r="I103"/>
  <c r="R51" i="10"/>
  <c r="F32" i="1"/>
  <c r="R55" i="10"/>
  <c r="F47" i="1"/>
  <c r="R57" i="10"/>
  <c r="F53" i="1"/>
  <c r="F61"/>
  <c r="I58"/>
  <c r="F64"/>
  <c r="I62"/>
  <c r="F77"/>
  <c r="I75"/>
  <c r="I98"/>
  <c r="C29" i="10"/>
  <c r="C35" s="1"/>
  <c r="C36" s="1"/>
  <c r="R30"/>
  <c r="R29" s="1"/>
  <c r="C89"/>
  <c r="C117" s="1"/>
  <c r="C51"/>
  <c r="C55"/>
  <c r="C57"/>
  <c r="D15" i="18"/>
  <c r="K9"/>
  <c r="C11"/>
  <c r="K6"/>
  <c r="K5"/>
  <c r="K4"/>
  <c r="K3"/>
  <c r="K41" i="15"/>
  <c r="M41" s="1"/>
  <c r="H41"/>
  <c r="J41" s="1"/>
  <c r="E41"/>
  <c r="G41" s="1"/>
  <c r="B41"/>
  <c r="D41" s="1"/>
  <c r="K40"/>
  <c r="H40"/>
  <c r="J40" s="1"/>
  <c r="J42" s="1"/>
  <c r="E40"/>
  <c r="G40" s="1"/>
  <c r="G42" s="1"/>
  <c r="B40"/>
  <c r="N35"/>
  <c r="P35" s="1"/>
  <c r="K35"/>
  <c r="M35" s="1"/>
  <c r="H35"/>
  <c r="J35" s="1"/>
  <c r="E35"/>
  <c r="G35" s="1"/>
  <c r="B35"/>
  <c r="D35" s="1"/>
  <c r="N33"/>
  <c r="P33" s="1"/>
  <c r="K33"/>
  <c r="M33" s="1"/>
  <c r="H33"/>
  <c r="J33" s="1"/>
  <c r="E33"/>
  <c r="G33" s="1"/>
  <c r="B33"/>
  <c r="D33" s="1"/>
  <c r="N32"/>
  <c r="P32" s="1"/>
  <c r="K32"/>
  <c r="M32" s="1"/>
  <c r="H32"/>
  <c r="J32" s="1"/>
  <c r="E32"/>
  <c r="G32" s="1"/>
  <c r="B32"/>
  <c r="O115" i="10" l="1"/>
  <c r="I74" i="1"/>
  <c r="F74"/>
  <c r="F84" s="1"/>
  <c r="J34" i="15"/>
  <c r="S35"/>
  <c r="P34"/>
  <c r="Q32"/>
  <c r="D32"/>
  <c r="D34" s="1"/>
  <c r="M34"/>
  <c r="B42"/>
  <c r="D40"/>
  <c r="S41"/>
  <c r="K42"/>
  <c r="M40"/>
  <c r="M42" s="1"/>
  <c r="G34"/>
  <c r="S33"/>
  <c r="C3" i="2"/>
  <c r="E60"/>
  <c r="Q12" i="21" s="1"/>
  <c r="R12" s="1"/>
  <c r="N110" i="1"/>
  <c r="K30"/>
  <c r="K31" s="1"/>
  <c r="K113" s="1"/>
  <c r="H42" i="15"/>
  <c r="E42"/>
  <c r="K34"/>
  <c r="Q41"/>
  <c r="E34"/>
  <c r="F102" i="1"/>
  <c r="R89" i="10"/>
  <c r="B34" i="15"/>
  <c r="H34"/>
  <c r="N34"/>
  <c r="Q35"/>
  <c r="L115" i="10"/>
  <c r="F115"/>
  <c r="Q33" i="15"/>
  <c r="C72" i="2"/>
  <c r="N37" i="15"/>
  <c r="P37" s="1"/>
  <c r="N38"/>
  <c r="P38" s="1"/>
  <c r="K37"/>
  <c r="M37" s="1"/>
  <c r="K38"/>
  <c r="M38" s="1"/>
  <c r="H37"/>
  <c r="J37" s="1"/>
  <c r="H38"/>
  <c r="J38" s="1"/>
  <c r="J39" s="1"/>
  <c r="J44" s="1"/>
  <c r="E37"/>
  <c r="G37" s="1"/>
  <c r="E38"/>
  <c r="G38" s="1"/>
  <c r="G39" s="1"/>
  <c r="L6" i="1"/>
  <c r="L4" s="1"/>
  <c r="O103"/>
  <c r="O107" s="1"/>
  <c r="G12" i="22" s="1"/>
  <c r="I107" i="1"/>
  <c r="O78"/>
  <c r="O83" s="1"/>
  <c r="I83"/>
  <c r="R35" i="10"/>
  <c r="R36" s="1"/>
  <c r="F29" i="1"/>
  <c r="O98"/>
  <c r="O102" s="1"/>
  <c r="G11" i="22" s="1"/>
  <c r="I102" i="1"/>
  <c r="I77"/>
  <c r="O75"/>
  <c r="O77" s="1"/>
  <c r="O65"/>
  <c r="O74" s="1"/>
  <c r="I64"/>
  <c r="O62"/>
  <c r="O64" s="1"/>
  <c r="I61"/>
  <c r="O58"/>
  <c r="O61" s="1"/>
  <c r="F52"/>
  <c r="I53"/>
  <c r="F50"/>
  <c r="I47"/>
  <c r="F46"/>
  <c r="I32"/>
  <c r="R56" i="10"/>
  <c r="I89" i="1"/>
  <c r="I94" s="1"/>
  <c r="C56" i="10"/>
  <c r="C111" s="1"/>
  <c r="C113" s="1"/>
  <c r="C115" s="1"/>
  <c r="K7" i="18"/>
  <c r="K8"/>
  <c r="K10"/>
  <c r="Q40" i="15"/>
  <c r="B28" i="20" l="1"/>
  <c r="J11" i="22"/>
  <c r="G44" i="15"/>
  <c r="M39"/>
  <c r="M44" s="1"/>
  <c r="D42"/>
  <c r="S40"/>
  <c r="S42" s="1"/>
  <c r="E70" i="2"/>
  <c r="F70" s="1"/>
  <c r="F60"/>
  <c r="P39" i="15"/>
  <c r="P44" s="1"/>
  <c r="S32"/>
  <c r="S34" s="1"/>
  <c r="F51" i="1"/>
  <c r="I84"/>
  <c r="R111" i="10"/>
  <c r="R113" s="1"/>
  <c r="R115" s="1"/>
  <c r="O84" i="1"/>
  <c r="G4" i="22" s="1"/>
  <c r="J4" s="1"/>
  <c r="F109" i="1"/>
  <c r="F111" s="1"/>
  <c r="Q42" i="15"/>
  <c r="Q34"/>
  <c r="C92" i="2"/>
  <c r="N39" i="15"/>
  <c r="N44" s="1"/>
  <c r="K39"/>
  <c r="K44" s="1"/>
  <c r="H39"/>
  <c r="H44" s="1"/>
  <c r="E39"/>
  <c r="E44" s="1"/>
  <c r="L7" i="1"/>
  <c r="L27" s="1"/>
  <c r="L31" s="1"/>
  <c r="O6"/>
  <c r="O4" s="1"/>
  <c r="O7" s="1"/>
  <c r="I46"/>
  <c r="O32"/>
  <c r="O46" s="1"/>
  <c r="I50"/>
  <c r="O47"/>
  <c r="O50" s="1"/>
  <c r="I52"/>
  <c r="O53"/>
  <c r="O52" s="1"/>
  <c r="G3" i="22" s="1"/>
  <c r="J3" s="1"/>
  <c r="F30" i="1"/>
  <c r="F31" s="1"/>
  <c r="I29"/>
  <c r="D11" i="18"/>
  <c r="K11"/>
  <c r="B38" i="15"/>
  <c r="B37"/>
  <c r="D37" s="1"/>
  <c r="Q38" l="1"/>
  <c r="D38"/>
  <c r="S38" s="1"/>
  <c r="S37"/>
  <c r="E72" i="2"/>
  <c r="N6" i="1"/>
  <c r="N4" s="1"/>
  <c r="N7" s="1"/>
  <c r="N27" s="1"/>
  <c r="N31" s="1"/>
  <c r="E3" i="2"/>
  <c r="F3" s="1"/>
  <c r="F113" i="1"/>
  <c r="C96" i="2"/>
  <c r="O27" i="1"/>
  <c r="B2" i="22"/>
  <c r="I30" i="1"/>
  <c r="I31" s="1"/>
  <c r="L110"/>
  <c r="O30"/>
  <c r="O51"/>
  <c r="G2" i="22" s="1"/>
  <c r="J2" s="1"/>
  <c r="I51" i="1"/>
  <c r="I109" s="1"/>
  <c r="I111" s="1"/>
  <c r="G7" i="22"/>
  <c r="Q43" i="15"/>
  <c r="B39"/>
  <c r="B44" s="1"/>
  <c r="Q37"/>
  <c r="G9" i="22" l="1"/>
  <c r="D39" i="15"/>
  <c r="D44" s="1"/>
  <c r="S39"/>
  <c r="S44" s="1"/>
  <c r="Q6" i="1"/>
  <c r="Q4" s="1"/>
  <c r="Q7" s="1"/>
  <c r="E92" i="2"/>
  <c r="F72"/>
  <c r="O109" i="1"/>
  <c r="O111" s="1"/>
  <c r="O31"/>
  <c r="I113"/>
  <c r="Q39" i="15"/>
  <c r="Q44" s="1"/>
  <c r="L111" i="1"/>
  <c r="L113" s="1"/>
  <c r="G16" i="22"/>
  <c r="J16" s="1"/>
  <c r="B16"/>
  <c r="B9"/>
  <c r="Q27" i="1" l="1"/>
  <c r="Q31" s="1"/>
  <c r="B3" i="20"/>
  <c r="B6" s="1"/>
  <c r="B16" s="1"/>
  <c r="E96" i="2"/>
  <c r="F96" s="1"/>
  <c r="F92"/>
  <c r="D2" i="22"/>
  <c r="O113" i="1"/>
  <c r="G17" i="22"/>
  <c r="B17"/>
  <c r="U35" i="21"/>
  <c r="N35" s="1"/>
  <c r="O35" s="1"/>
  <c r="U34"/>
  <c r="N34" s="1"/>
  <c r="U9"/>
  <c r="N9" s="1"/>
  <c r="O9" s="1"/>
  <c r="U8"/>
  <c r="N8" s="1"/>
  <c r="O8" s="1"/>
  <c r="U7"/>
  <c r="N7" s="1"/>
  <c r="O7" s="1"/>
  <c r="U6"/>
  <c r="N6" s="1"/>
  <c r="O6" s="1"/>
  <c r="U5"/>
  <c r="N5" s="1"/>
  <c r="O5" s="1"/>
  <c r="U4"/>
  <c r="N4" s="1"/>
  <c r="O4" s="1"/>
  <c r="U3"/>
  <c r="N3" s="1"/>
  <c r="U18"/>
  <c r="N18" s="1"/>
  <c r="N31" s="1"/>
  <c r="O18" l="1"/>
  <c r="O31" s="1"/>
  <c r="O34"/>
  <c r="O36" s="1"/>
  <c r="N36"/>
  <c r="D9" i="22"/>
  <c r="E2"/>
  <c r="N11" i="21"/>
  <c r="O3"/>
  <c r="O11" s="1"/>
  <c r="D17" i="22" l="1"/>
  <c r="E17" s="1"/>
  <c r="E9"/>
  <c r="J13" i="21"/>
  <c r="J15" s="1"/>
  <c r="K13"/>
  <c r="K15" s="1"/>
  <c r="L13"/>
  <c r="L15" s="1"/>
  <c r="M13"/>
  <c r="M15" s="1"/>
  <c r="U12"/>
  <c r="N12" s="1"/>
  <c r="N13" s="1"/>
  <c r="N15" s="1"/>
  <c r="O12" l="1"/>
  <c r="O13" s="1"/>
  <c r="O15" s="1"/>
  <c r="Q91" i="1"/>
  <c r="Q89" s="1"/>
  <c r="Q94" s="1"/>
  <c r="N89"/>
  <c r="N94" l="1"/>
  <c r="N109" s="1"/>
  <c r="N111" s="1"/>
  <c r="N113" s="1"/>
  <c r="Q109"/>
  <c r="Q111" s="1"/>
  <c r="Q113" s="1"/>
  <c r="I7" i="22"/>
  <c r="B23" i="20" s="1"/>
  <c r="B24" s="1"/>
  <c r="B30" s="1"/>
  <c r="B32" s="1"/>
  <c r="I9" i="22" l="1"/>
  <c r="J9" s="1"/>
  <c r="J7"/>
  <c r="I17" l="1"/>
  <c r="J17" s="1"/>
</calcChain>
</file>

<file path=xl/sharedStrings.xml><?xml version="1.0" encoding="utf-8"?>
<sst xmlns="http://schemas.openxmlformats.org/spreadsheetml/2006/main" count="1280" uniqueCount="493">
  <si>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</si>
  <si>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</si>
  <si>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</si>
  <si>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</si>
  <si>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</si>
  <si>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</si>
  <si>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</si>
  <si>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</si>
  <si>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</si>
  <si>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</si>
  <si>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</si>
  <si>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</si>
  <si>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GYERMEKJÓLÉTI SZOLGÁLAT</t>
  </si>
  <si>
    <t>HÁZI SEGÍTSÉGNYÚJTÁS</t>
  </si>
  <si>
    <t>CSALÁDSEGÍTÉS</t>
  </si>
  <si>
    <t>TÁMOGATÓ SZOLGÁLAT</t>
  </si>
  <si>
    <t>SEGÍTŐ SZOLGÁLAT EGYÜTT</t>
  </si>
  <si>
    <t>létszám</t>
  </si>
  <si>
    <t>GÉZENGÚZ TAGÓVODA</t>
  </si>
  <si>
    <t>KÖZPONTI IGAZGATÁS</t>
  </si>
  <si>
    <t>fajlagos összeg</t>
  </si>
  <si>
    <t>Ft</t>
  </si>
  <si>
    <t>Egyéb dologi kiadások</t>
  </si>
  <si>
    <t>TANYAGONDNOKI SZOLGÁLTATÁS</t>
  </si>
  <si>
    <t>Közalkalmazotti státuszok</t>
  </si>
  <si>
    <t>Összesen</t>
  </si>
  <si>
    <t>ENGEDÉLYEZETT LÉTSZÁM</t>
  </si>
  <si>
    <t>Segítő Szolgálat</t>
  </si>
  <si>
    <t>Intézményvezető</t>
  </si>
  <si>
    <t>Családsegítés csopvez.</t>
  </si>
  <si>
    <t>Támogató szolg. csopvez.</t>
  </si>
  <si>
    <t>Házi.seg.nyújtás csopvez.</t>
  </si>
  <si>
    <t>Idősek nappalija csopvez.</t>
  </si>
  <si>
    <t>Személyi segítő</t>
  </si>
  <si>
    <t>Családgondozó</t>
  </si>
  <si>
    <t>Gondozó</t>
  </si>
  <si>
    <t>Gépkocsivezető</t>
  </si>
  <si>
    <t>Segítő Szolgálat Összesen</t>
  </si>
  <si>
    <t>Tagintézmény vezető</t>
  </si>
  <si>
    <t>Pedagógus</t>
  </si>
  <si>
    <t>Óvodatitkár</t>
  </si>
  <si>
    <t>Státusz összesen</t>
  </si>
  <si>
    <t>mutató</t>
  </si>
  <si>
    <t>MOVI</t>
  </si>
  <si>
    <t>BOVI</t>
  </si>
  <si>
    <t>GYOVI</t>
  </si>
  <si>
    <t>TOVI</t>
  </si>
  <si>
    <t xml:space="preserve">     Támogató szolgálat</t>
  </si>
  <si>
    <t>SZOCIÁLIS NORMATÍVA ÉS TÁMOGATÁS MINDÖSSZESEN</t>
  </si>
  <si>
    <t>Bevételek</t>
  </si>
  <si>
    <t>Tartalék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</si>
  <si>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</si>
  <si>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</si>
  <si>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</si>
  <si>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</si>
  <si>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</si>
  <si>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</si>
  <si>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</si>
  <si>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</si>
  <si>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</si>
  <si>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</si>
  <si>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</si>
  <si>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</si>
  <si>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</si>
  <si>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</si>
  <si>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</si>
  <si>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</si>
  <si>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</si>
  <si>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</si>
  <si>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</si>
  <si>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</si>
  <si>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</si>
  <si>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</si>
  <si>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</si>
  <si>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</si>
  <si>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CSALÁDI NAPKÖZI</t>
  </si>
  <si>
    <t>Családi napközi csopvez.</t>
  </si>
  <si>
    <t>Családi napközi gondozó</t>
  </si>
  <si>
    <t>Intézmények összesen</t>
  </si>
  <si>
    <t>Társulás és intézményeinek konszolidált összesítése</t>
  </si>
  <si>
    <t>Szociális és gyermekjóléti feladatok támogatása</t>
  </si>
  <si>
    <t>SZOCIÁLIS NORMATÍVA ÖSSZESEN</t>
  </si>
  <si>
    <t xml:space="preserve">     Családsegítés - társulási kiegészítés (300 Ft/fő)</t>
  </si>
  <si>
    <t xml:space="preserve">     Családsegítés (lakosság/5.000*3.950.000/2)</t>
  </si>
  <si>
    <t xml:space="preserve">     Gyermekjóléti szolgálat (lakosság/5.000*3.950.000/2)</t>
  </si>
  <si>
    <t>NRSZH támogatás</t>
  </si>
  <si>
    <t>Óvodapedagógusok bértámogatása</t>
  </si>
  <si>
    <t>Óvodapedagógusok  nev. munkáját közvetlenül segítők bértámogatása</t>
  </si>
  <si>
    <t>Óvodaműködtetési támogatás</t>
  </si>
  <si>
    <t>Gyermekétkeztetés támogatás</t>
  </si>
  <si>
    <t>KÖZNEVELÉSI FELADATOK TÁMOGATÁSA ÖSSZESEN</t>
  </si>
  <si>
    <t>ÖSSZESEN</t>
  </si>
  <si>
    <t>3 főnek számító</t>
  </si>
  <si>
    <t>2 főnek számító</t>
  </si>
  <si>
    <t>működtetési támogatás Ft/fő/év</t>
  </si>
  <si>
    <t>KIK</t>
  </si>
  <si>
    <t>NRSZH TÁMOGATÁS ÖSSZESEN</t>
  </si>
  <si>
    <t>Adminisztrátor</t>
  </si>
  <si>
    <t>Kiadások</t>
  </si>
  <si>
    <t>Martonvásár munkaszervezeti feladat</t>
  </si>
  <si>
    <t xml:space="preserve">     Házi segítségnyújtás - társulási kiegészítéssel (188.500 Ft/fő)</t>
  </si>
  <si>
    <t xml:space="preserve">     Idősek klubja - társulási kiegészítéssel (163.500 Ft/fő)</t>
  </si>
  <si>
    <t>SNI-vel növ lsz</t>
  </si>
  <si>
    <t>CS: csop.átlagl</t>
  </si>
  <si>
    <t>Feh: fogl.együtth</t>
  </si>
  <si>
    <t>Közp.Irányítás</t>
  </si>
  <si>
    <t>V1: vez.köt.lét</t>
  </si>
  <si>
    <t>Vi1: vez.köt órasz</t>
  </si>
  <si>
    <t>PSZ:ped.lsz</t>
  </si>
  <si>
    <t>VK</t>
  </si>
  <si>
    <t>Vez.nélk.ped.lsz</t>
  </si>
  <si>
    <t>Ker.</t>
  </si>
  <si>
    <t>Óvi ped átlagbér elismert összege:</t>
  </si>
  <si>
    <t>Tám. Összege</t>
  </si>
  <si>
    <t>8hónap</t>
  </si>
  <si>
    <t>4hónap</t>
  </si>
  <si>
    <t>Dajka létszám</t>
  </si>
  <si>
    <t>Óvi titkár</t>
  </si>
  <si>
    <t>Ped.asszisztens</t>
  </si>
  <si>
    <t>Óvoda ped.seg. bére:</t>
  </si>
  <si>
    <t>Összeg</t>
  </si>
  <si>
    <t>Szent László Völgye Segítő Szolgálat költségvetése</t>
  </si>
  <si>
    <t>Társulás költségvetése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</si>
  <si>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</si>
  <si>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</si>
  <si>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</si>
  <si>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</si>
  <si>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</si>
  <si>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</si>
  <si>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</si>
  <si>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</si>
  <si>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</si>
  <si>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</si>
  <si>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</si>
  <si>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</si>
  <si>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</si>
  <si>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</si>
  <si>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</si>
  <si>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</si>
  <si>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</si>
  <si>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</si>
  <si>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</si>
  <si>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Szent László Völgye - Bóbita Óvoda költségvetése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</si>
  <si>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</si>
  <si>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</si>
  <si>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</si>
  <si>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</si>
  <si>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</si>
  <si>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</si>
  <si>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</si>
  <si>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</si>
  <si>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</si>
  <si>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</si>
  <si>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</si>
  <si>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</si>
  <si>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</si>
  <si>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</si>
  <si>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</si>
  <si>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</si>
  <si>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</si>
  <si>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</si>
  <si>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</si>
  <si>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</si>
  <si>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</si>
  <si>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</si>
  <si>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</si>
  <si>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</si>
  <si>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</si>
  <si>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</si>
  <si>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</si>
  <si>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</si>
  <si>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</si>
  <si>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</si>
  <si>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</si>
  <si>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</si>
  <si>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</si>
  <si>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</si>
  <si>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</si>
  <si>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</si>
  <si>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</si>
  <si>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</si>
  <si>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</si>
  <si>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</si>
  <si>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</si>
  <si>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</si>
  <si>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</si>
  <si>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</si>
  <si>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</si>
  <si>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</si>
  <si>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</si>
  <si>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</si>
  <si>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</si>
  <si>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</si>
  <si>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</si>
  <si>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</si>
  <si>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</si>
  <si>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</si>
  <si>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</si>
  <si>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</si>
  <si>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</si>
  <si>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B63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</si>
  <si>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</si>
  <si>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</si>
  <si>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</si>
  <si>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</si>
  <si>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</si>
  <si>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</si>
  <si>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</si>
  <si>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</si>
  <si>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</si>
  <si>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</si>
  <si>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</si>
  <si>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</si>
  <si>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</si>
  <si>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</si>
  <si>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</si>
  <si>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</si>
  <si>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</si>
  <si>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</si>
  <si>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</si>
  <si>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</si>
  <si>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</si>
  <si>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</si>
  <si>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</si>
  <si>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</si>
  <si>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</si>
  <si>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</si>
  <si>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</si>
  <si>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</si>
  <si>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</si>
  <si>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</si>
  <si>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</si>
  <si>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</si>
  <si>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</si>
  <si>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</si>
  <si>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</si>
  <si>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</si>
  <si>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</si>
  <si>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</si>
  <si>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</si>
  <si>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</si>
  <si>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</si>
  <si>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</si>
  <si>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</si>
  <si>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</si>
  <si>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</si>
  <si>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</si>
  <si>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</si>
  <si>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</si>
  <si>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</si>
  <si>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</si>
  <si>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</si>
  <si>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</si>
  <si>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</si>
  <si>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</si>
  <si>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</si>
  <si>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</si>
  <si>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</si>
  <si>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</si>
  <si>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</si>
  <si>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</si>
  <si>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</si>
  <si>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</si>
  <si>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</si>
  <si>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</si>
  <si>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</si>
  <si>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</si>
  <si>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</si>
  <si>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</si>
  <si>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</si>
  <si>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</si>
  <si>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</si>
  <si>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</si>
  <si>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</si>
  <si>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</si>
  <si>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</si>
  <si>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</si>
  <si>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 xml:space="preserve">Egyéb szolgáltatások 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</si>
  <si>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</si>
  <si>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</si>
  <si>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</si>
  <si>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</si>
  <si>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</si>
  <si>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</si>
  <si>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</si>
  <si>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</si>
  <si>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</si>
  <si>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</si>
  <si>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</si>
  <si>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</si>
  <si>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</si>
  <si>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</si>
  <si>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</si>
  <si>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</si>
  <si>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</si>
  <si>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</si>
  <si>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</si>
  <si>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</si>
  <si>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</si>
  <si>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</si>
  <si>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</si>
  <si>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</si>
  <si>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</si>
  <si>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</si>
  <si>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</si>
  <si>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</si>
  <si>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</si>
  <si>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</si>
  <si>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</si>
  <si>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</si>
  <si>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</si>
  <si>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</si>
  <si>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</si>
  <si>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</si>
  <si>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</si>
  <si>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</si>
  <si>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</si>
  <si>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</si>
  <si>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</si>
  <si>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</si>
  <si>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</si>
  <si>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</si>
  <si>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</si>
  <si>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2013/2014 8 hó</t>
  </si>
  <si>
    <t>2014/2015 4 hó</t>
  </si>
  <si>
    <t>Óvodaped pótlólagos bértám</t>
  </si>
  <si>
    <t>Étkeztetés bér alapútámogatása Ft/fő/év</t>
  </si>
  <si>
    <t>Elismert Dolgozói létszám</t>
  </si>
  <si>
    <t>100% kedv 3*étk</t>
  </si>
  <si>
    <t>50% kedv 3*étk</t>
  </si>
  <si>
    <t>Nem kedvezményes</t>
  </si>
  <si>
    <t>Összes étkező</t>
  </si>
  <si>
    <t>Feladatellátási hely tényezőszáma</t>
  </si>
  <si>
    <t>4-6 hely:</t>
  </si>
  <si>
    <t>Étkeztetés dologi kiadásra támogatás</t>
  </si>
  <si>
    <t>Összes kiadás</t>
  </si>
  <si>
    <t>Térítési díj</t>
  </si>
  <si>
    <t>Elvárt tér.díj</t>
  </si>
  <si>
    <t>Csökkentő tétel</t>
  </si>
  <si>
    <t>eredeti Ft</t>
  </si>
  <si>
    <t xml:space="preserve">     Gyermekjóléti szolgálat - társulási kiegészítés (1.200 Ft/fő)</t>
  </si>
  <si>
    <t xml:space="preserve">     Falugondnoki feladatellátás (2.500.000 Ft)</t>
  </si>
  <si>
    <t xml:space="preserve">     Családi napközi ellátás (348.660 Ft/fő)</t>
  </si>
  <si>
    <t>KIADÁSOK ÖSSZESEN</t>
  </si>
  <si>
    <t>REGIONÁLIS TAGÓVODA</t>
  </si>
  <si>
    <t>BÓBITA ÓVODA</t>
  </si>
  <si>
    <t xml:space="preserve">MESEVÁR TAGÓVODA </t>
  </si>
  <si>
    <t>ebből: normatív támogatás</t>
  </si>
  <si>
    <t>ebből: önkormányzati hozzájárulás</t>
  </si>
  <si>
    <t>Vál</t>
  </si>
  <si>
    <t>Ezresre kerekítve</t>
  </si>
  <si>
    <t>SZENT LÁSZLÓ VÖLGYE - BÓBITA ÓVODA ÖSSZESEN</t>
  </si>
  <si>
    <t>kerekítve</t>
  </si>
  <si>
    <t>Dajka és konyhai kisegítő</t>
  </si>
  <si>
    <t>Bóbita Óvoda</t>
  </si>
  <si>
    <t>Bóbita Óvoda Összesen</t>
  </si>
  <si>
    <t>Áfa</t>
  </si>
  <si>
    <t>Beruházás áfa</t>
  </si>
  <si>
    <t>K506</t>
  </si>
  <si>
    <t>Egyéb működési célú támogatások államháztartáson belülre</t>
  </si>
  <si>
    <t>K512</t>
  </si>
  <si>
    <t>Tartalékok</t>
  </si>
  <si>
    <t>EGYENLEG ÖSSZESEN</t>
  </si>
  <si>
    <t>Megbontás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</si>
  <si>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</si>
  <si>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</si>
  <si>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</si>
  <si>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</si>
  <si>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</si>
  <si>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</si>
  <si>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</si>
  <si>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>B) Óvodai neveléshez</t>
  </si>
  <si>
    <t xml:space="preserve">Gyúró  </t>
  </si>
  <si>
    <t>C) Szociális ellátásokhoz</t>
  </si>
  <si>
    <t>ügyelet deficitje</t>
  </si>
  <si>
    <t>tagdíj</t>
  </si>
  <si>
    <t>munkasz. műk</t>
  </si>
  <si>
    <t>óvodai feladatarányosan</t>
  </si>
  <si>
    <t>megbontás</t>
  </si>
  <si>
    <t>segítő sz feladatarányosan</t>
  </si>
  <si>
    <t xml:space="preserve">Baracska </t>
  </si>
  <si>
    <t xml:space="preserve">Kajászó </t>
  </si>
  <si>
    <t xml:space="preserve">Ráckeresztúr </t>
  </si>
  <si>
    <t xml:space="preserve">Tordas </t>
  </si>
  <si>
    <t>társulási feladatarányosan</t>
  </si>
  <si>
    <t>D) Tagdíjhoz</t>
  </si>
  <si>
    <t>A) Központi orvosi ügyelethez</t>
  </si>
  <si>
    <t>Közoktatás</t>
  </si>
  <si>
    <t>Szociális ellátás</t>
  </si>
  <si>
    <t>ÖNKORMÁNYZATI HOZZÁJÁRULÁSOK ÖSSZESEN</t>
  </si>
  <si>
    <t>E) Belső ellenőrzéshez</t>
  </si>
  <si>
    <t>F) Munkaszervezeti feladatokhoz</t>
  </si>
  <si>
    <t>H) Normatív támogatás átvétel</t>
  </si>
  <si>
    <t>belső ell.</t>
  </si>
  <si>
    <t>ell.nap száma</t>
  </si>
  <si>
    <t>ell.naponként Ft</t>
  </si>
  <si>
    <t>ebből TB PÉNZÜGYI ALAPJAI</t>
  </si>
  <si>
    <t>ebből ÖNKORMÁNYZATI HOZZÁJÁRULÁSOK</t>
  </si>
  <si>
    <t>Gyúró óvoda üzemeltetés</t>
  </si>
  <si>
    <t>Tordas óvoda üzemeltetés</t>
  </si>
  <si>
    <t>Műk. célú átvett pénzeszközök Áh kívülről</t>
  </si>
  <si>
    <t>Felhalmozásra átvett pénzeszközök Áh kívülről</t>
  </si>
  <si>
    <t>ebből: szeptemberi óvodai béremelés tartaléka</t>
  </si>
  <si>
    <t>ebből: fel nem használt bértámogatás tartaléka</t>
  </si>
  <si>
    <t>ebből: pénzügyi alap tartaléka</t>
  </si>
  <si>
    <t>ebből: pénzmaradvány miatti tartalék</t>
  </si>
  <si>
    <t>Baracska (4csop)</t>
  </si>
  <si>
    <t xml:space="preserve">Gyúró (2csop)     </t>
  </si>
  <si>
    <t xml:space="preserve">Tordas (4csop)        </t>
  </si>
  <si>
    <t xml:space="preserve">Regionális Tagóvoda (2csop)     </t>
  </si>
  <si>
    <t>G) Irányítószervi feladatokhoz</t>
  </si>
  <si>
    <t>K915</t>
  </si>
  <si>
    <t>IDŐSEK - CSALÁDI NAPKÖZI</t>
  </si>
  <si>
    <t>Martonvásár normatíva átadás</t>
  </si>
  <si>
    <t>Normatíva átadás összesen</t>
  </si>
  <si>
    <t>MINDÖSSZESEN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</si>
  <si>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</si>
  <si>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</si>
  <si>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</si>
  <si>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</si>
  <si>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</si>
  <si>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</si>
  <si>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</si>
  <si>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</si>
  <si>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</si>
  <si>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</si>
  <si>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</si>
  <si>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</si>
  <si>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</si>
  <si>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</si>
  <si>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</si>
  <si>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</si>
  <si>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</si>
  <si>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</si>
  <si>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</si>
  <si>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</si>
  <si>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Intézményvezető-helyettes</t>
  </si>
  <si>
    <t>2014/2015 8 hó</t>
  </si>
  <si>
    <t>2015/2016 4 hó</t>
  </si>
  <si>
    <t>2015. évre</t>
  </si>
  <si>
    <t>Óvodaped. Minősítés</t>
  </si>
  <si>
    <t>Ped. II. fokozat</t>
  </si>
  <si>
    <t>Támogatás</t>
  </si>
  <si>
    <t>Kieg.tám. Óvodaped. Minősítéshez</t>
  </si>
  <si>
    <t>lakosszám 2014.01.01.</t>
  </si>
  <si>
    <t>Ell.éves díja</t>
  </si>
  <si>
    <t>Ell.napok</t>
  </si>
  <si>
    <t>1nap díja</t>
  </si>
  <si>
    <t>Szept-i béremelés tartalék</t>
  </si>
  <si>
    <t>Szent László Völgye Segítő Szolgálat</t>
  </si>
  <si>
    <t>Szent László Völgye - Bóbita Óvoda</t>
  </si>
  <si>
    <t>Pedagógiai asszisztens</t>
  </si>
  <si>
    <t>Módosítás</t>
  </si>
  <si>
    <t>K513</t>
  </si>
  <si>
    <t>Bérkompenzáció</t>
  </si>
  <si>
    <t>Családi napközi ellátás</t>
  </si>
  <si>
    <t>Gyermekjóléti szolgálat</t>
  </si>
  <si>
    <t>Házi segítségnyújtás</t>
  </si>
  <si>
    <t>Családsegítés</t>
  </si>
  <si>
    <t>Támogató szolgálat</t>
  </si>
  <si>
    <t>Tanyagondnoki ellátás</t>
  </si>
  <si>
    <t>BÉRKOMPENZÁCIÓ ÖSSZESEN</t>
  </si>
  <si>
    <t>Idősek nappali ellátás</t>
  </si>
  <si>
    <t>SZOCIÁLIS ÁGAZATI PÓTLÉK ÖSSZESEN</t>
  </si>
  <si>
    <t>eredeti ker.</t>
  </si>
  <si>
    <t>módosított ker</t>
  </si>
  <si>
    <t>módosítás ker</t>
  </si>
  <si>
    <t>Szociális ágazati pótlék</t>
  </si>
  <si>
    <t>I) 2014. évi zárszámadási elszámolás</t>
  </si>
  <si>
    <t>ebből: 2014. évi zárszámadási elszámolás alapján kifizetés</t>
  </si>
  <si>
    <t>K502</t>
  </si>
  <si>
    <t>Munkahelyvédelemi akcióterv miatti költségvetési befizetés</t>
  </si>
  <si>
    <t>ebből: táppénz hozzájárulás</t>
  </si>
  <si>
    <t>Egyéb működési célú kiadás</t>
  </si>
  <si>
    <t>Tárgyévi ei</t>
  </si>
  <si>
    <t>Önkormányzati hozzájárulások (fizetendő minden hó 5-éig)</t>
  </si>
  <si>
    <t>TKT által önkormányzatoknak utalandó (utalandó minden hó 7-éig)</t>
  </si>
  <si>
    <t>Óvoda által önkormányzatoknak utalandó (utalandó minden hó 7-éig)</t>
  </si>
  <si>
    <t>Ráckeresztúr - 2014.évi zárszámadási elszámolás</t>
  </si>
  <si>
    <t>Martonvásár normatíva visszafizetés</t>
  </si>
  <si>
    <t>2014.évi zárszámadási elszámolás összesen</t>
  </si>
  <si>
    <t>Egyéb szolgáltatások (Martongazda kft., bankköltségek, üzemorvos, posta költség) + Seg.Szolg ellenőrzés</t>
  </si>
  <si>
    <t>I. módosított előirányzat</t>
  </si>
  <si>
    <t>II. módosított előirányzat</t>
  </si>
  <si>
    <t>II. mód. Ei</t>
  </si>
  <si>
    <t>I. mód. Ei</t>
  </si>
  <si>
    <t>I. módosított ei</t>
  </si>
  <si>
    <t>II. módosított ei</t>
  </si>
  <si>
    <t>I. módosított ei.</t>
  </si>
  <si>
    <t>Kiegészítő szociális ágazati pótlék</t>
  </si>
  <si>
    <t>KIEGÉSZÍTŐ SZOCIÁLIS ÁGAZATI PÓTLÉK ÖSSZESEN</t>
  </si>
  <si>
    <t>Viharkár enyhítésére átadott pénzeszköz</t>
  </si>
  <si>
    <t>Martonvásár ped.szakszolgálati  feladat</t>
  </si>
</sst>
</file>

<file path=xl/styles.xml><?xml version="1.0" encoding="utf-8"?>
<styleSheet xmlns="http://schemas.openxmlformats.org/spreadsheetml/2006/main">
  <numFmts count="10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_ ;\-#,##0\ "/>
    <numFmt numFmtId="169" formatCode="0.000"/>
    <numFmt numFmtId="170" formatCode="#,##0\ _F_t"/>
    <numFmt numFmtId="171" formatCode="0.0000"/>
    <numFmt numFmtId="172" formatCode="0__"/>
  </numFmts>
  <fonts count="45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20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3" fillId="0" borderId="0"/>
  </cellStyleXfs>
  <cellXfs count="962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33" xfId="0" applyNumberFormat="1" applyFont="1" applyFill="1" applyBorder="1" applyAlignment="1">
      <alignment horizontal="right"/>
    </xf>
    <xf numFmtId="3" fontId="21" fillId="0" borderId="34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right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54" xfId="54" applyNumberFormat="1" applyFont="1" applyFill="1" applyBorder="1" applyAlignment="1">
      <alignment horizontal="right"/>
    </xf>
    <xf numFmtId="164" fontId="21" fillId="0" borderId="0" xfId="0" applyNumberFormat="1" applyFont="1" applyFill="1" applyAlignment="1">
      <alignment vertical="center"/>
    </xf>
    <xf numFmtId="3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168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8" xfId="0" applyFont="1" applyFill="1" applyBorder="1"/>
    <xf numFmtId="0" fontId="26" fillId="0" borderId="49" xfId="0" applyFont="1" applyFill="1" applyBorder="1"/>
    <xf numFmtId="0" fontId="26" fillId="0" borderId="50" xfId="0" applyFont="1" applyFill="1" applyBorder="1"/>
    <xf numFmtId="3" fontId="21" fillId="0" borderId="33" xfId="0" applyNumberFormat="1" applyFont="1" applyFill="1" applyBorder="1"/>
    <xf numFmtId="3" fontId="28" fillId="0" borderId="60" xfId="0" applyNumberFormat="1" applyFont="1" applyFill="1" applyBorder="1"/>
    <xf numFmtId="2" fontId="21" fillId="0" borderId="0" xfId="0" applyNumberFormat="1" applyFont="1" applyFill="1"/>
    <xf numFmtId="3" fontId="21" fillId="0" borderId="49" xfId="0" applyNumberFormat="1" applyFont="1" applyFill="1" applyBorder="1"/>
    <xf numFmtId="3" fontId="21" fillId="0" borderId="50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169" fontId="21" fillId="0" borderId="0" xfId="0" applyNumberFormat="1" applyFont="1" applyFill="1" applyAlignment="1">
      <alignment vertical="center"/>
    </xf>
    <xf numFmtId="3" fontId="21" fillId="0" borderId="0" xfId="0" quotePrefix="1" applyNumberFormat="1" applyFont="1" applyFill="1" applyAlignment="1">
      <alignment vertical="center"/>
    </xf>
    <xf numFmtId="3" fontId="21" fillId="0" borderId="0" xfId="0" applyNumberFormat="1" applyFont="1" applyFill="1" applyAlignment="1"/>
    <xf numFmtId="0" fontId="32" fillId="0" borderId="0" xfId="78" applyFont="1" applyFill="1"/>
    <xf numFmtId="0" fontId="26" fillId="0" borderId="48" xfId="78" applyFont="1" applyFill="1" applyBorder="1"/>
    <xf numFmtId="0" fontId="26" fillId="0" borderId="49" xfId="78" applyFont="1" applyFill="1" applyBorder="1"/>
    <xf numFmtId="0" fontId="26" fillId="0" borderId="50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80" xfId="0" applyNumberFormat="1" applyFont="1" applyFill="1" applyBorder="1" applyAlignment="1">
      <alignment horizontal="center" vertical="center" wrapText="1"/>
    </xf>
    <xf numFmtId="3" fontId="30" fillId="0" borderId="57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76" xfId="0" applyNumberFormat="1" applyFont="1" applyFill="1" applyBorder="1" applyAlignment="1">
      <alignment wrapText="1"/>
    </xf>
    <xf numFmtId="0" fontId="19" fillId="0" borderId="0" xfId="77" applyFont="1"/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0" fontId="21" fillId="0" borderId="39" xfId="0" applyFont="1" applyFill="1" applyBorder="1" applyAlignment="1">
      <alignment horizontal="left" vertical="center" wrapText="1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170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171" fontId="26" fillId="0" borderId="0" xfId="0" applyNumberFormat="1" applyFont="1" applyFill="1" applyBorder="1" applyAlignment="1">
      <alignment vertical="center"/>
    </xf>
    <xf numFmtId="3" fontId="26" fillId="0" borderId="52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3" fontId="26" fillId="0" borderId="68" xfId="0" applyNumberFormat="1" applyFont="1" applyFill="1" applyBorder="1" applyAlignment="1">
      <alignment horizontal="right" vertical="center"/>
    </xf>
    <xf numFmtId="0" fontId="26" fillId="0" borderId="84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3" fontId="26" fillId="0" borderId="93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0" fontId="26" fillId="0" borderId="71" xfId="0" applyFont="1" applyFill="1" applyBorder="1" applyAlignment="1">
      <alignment vertical="center" wrapText="1"/>
    </xf>
    <xf numFmtId="170" fontId="32" fillId="0" borderId="0" xfId="0" applyNumberFormat="1" applyFont="1" applyFill="1" applyBorder="1" applyAlignment="1">
      <alignment vertical="center"/>
    </xf>
    <xf numFmtId="170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48" xfId="0" applyFont="1" applyFill="1" applyBorder="1" applyAlignment="1">
      <alignment vertical="center" wrapText="1"/>
    </xf>
    <xf numFmtId="4" fontId="26" fillId="0" borderId="48" xfId="0" applyNumberFormat="1" applyFont="1" applyFill="1" applyBorder="1" applyAlignment="1">
      <alignment horizontal="right" vertical="center"/>
    </xf>
    <xf numFmtId="3" fontId="26" fillId="0" borderId="48" xfId="0" applyNumberFormat="1" applyFont="1" applyFill="1" applyBorder="1" applyAlignment="1">
      <alignment horizontal="right" vertical="center"/>
    </xf>
    <xf numFmtId="0" fontId="26" fillId="0" borderId="48" xfId="0" applyFont="1" applyFill="1" applyBorder="1" applyAlignment="1">
      <alignment vertical="center"/>
    </xf>
    <xf numFmtId="170" fontId="26" fillId="0" borderId="48" xfId="0" applyNumberFormat="1" applyFont="1" applyFill="1" applyBorder="1" applyAlignment="1">
      <alignment vertical="center"/>
    </xf>
    <xf numFmtId="0" fontId="26" fillId="0" borderId="49" xfId="0" applyFont="1" applyFill="1" applyBorder="1" applyAlignment="1">
      <alignment vertical="center" wrapText="1"/>
    </xf>
    <xf numFmtId="4" fontId="26" fillId="0" borderId="49" xfId="0" applyNumberFormat="1" applyFont="1" applyFill="1" applyBorder="1" applyAlignment="1">
      <alignment horizontal="right" vertical="center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49" xfId="0" applyFont="1" applyFill="1" applyBorder="1" applyAlignment="1">
      <alignment vertical="center"/>
    </xf>
    <xf numFmtId="170" fontId="26" fillId="0" borderId="49" xfId="0" applyNumberFormat="1" applyFont="1" applyFill="1" applyBorder="1" applyAlignment="1">
      <alignment vertical="center"/>
    </xf>
    <xf numFmtId="0" fontId="26" fillId="0" borderId="50" xfId="0" applyFont="1" applyFill="1" applyBorder="1" applyAlignment="1">
      <alignment vertical="center" wrapText="1"/>
    </xf>
    <xf numFmtId="4" fontId="26" fillId="0" borderId="50" xfId="0" applyNumberFormat="1" applyFont="1" applyFill="1" applyBorder="1" applyAlignment="1">
      <alignment horizontal="right" vertical="center"/>
    </xf>
    <xf numFmtId="3" fontId="26" fillId="0" borderId="50" xfId="0" applyNumberFormat="1" applyFont="1" applyFill="1" applyBorder="1" applyAlignment="1">
      <alignment horizontal="right" vertical="center"/>
    </xf>
    <xf numFmtId="0" fontId="26" fillId="0" borderId="50" xfId="0" applyFont="1" applyFill="1" applyBorder="1" applyAlignment="1">
      <alignment vertical="center"/>
    </xf>
    <xf numFmtId="170" fontId="26" fillId="0" borderId="50" xfId="0" applyNumberFormat="1" applyFont="1" applyFill="1" applyBorder="1" applyAlignment="1">
      <alignment vertical="center"/>
    </xf>
    <xf numFmtId="170" fontId="26" fillId="0" borderId="0" xfId="0" applyNumberFormat="1" applyFont="1" applyFill="1" applyAlignment="1">
      <alignment vertical="center"/>
    </xf>
    <xf numFmtId="3" fontId="21" fillId="0" borderId="82" xfId="0" applyNumberFormat="1" applyFont="1" applyFill="1" applyBorder="1"/>
    <xf numFmtId="0" fontId="21" fillId="0" borderId="0" xfId="0" applyFont="1" applyFill="1" applyAlignment="1">
      <alignment horizontal="left" vertical="center"/>
    </xf>
    <xf numFmtId="0" fontId="19" fillId="0" borderId="0" xfId="77" applyFont="1" applyBorder="1"/>
    <xf numFmtId="3" fontId="21" fillId="0" borderId="102" xfId="54" applyNumberFormat="1" applyFont="1" applyFill="1" applyBorder="1" applyAlignment="1">
      <alignment horizontal="right"/>
    </xf>
    <xf numFmtId="3" fontId="21" fillId="0" borderId="76" xfId="54" applyNumberFormat="1" applyFont="1" applyFill="1" applyBorder="1" applyAlignment="1">
      <alignment horizontal="right"/>
    </xf>
    <xf numFmtId="3" fontId="21" fillId="0" borderId="17" xfId="0" applyNumberFormat="1" applyFont="1" applyFill="1" applyBorder="1" applyAlignment="1">
      <alignment horizontal="right"/>
    </xf>
    <xf numFmtId="3" fontId="21" fillId="0" borderId="77" xfId="0" applyNumberFormat="1" applyFont="1" applyFill="1" applyBorder="1" applyAlignment="1">
      <alignment wrapText="1"/>
    </xf>
    <xf numFmtId="3" fontId="28" fillId="28" borderId="75" xfId="0" applyNumberFormat="1" applyFont="1" applyFill="1" applyBorder="1" applyAlignment="1">
      <alignment vertical="center"/>
    </xf>
    <xf numFmtId="0" fontId="28" fillId="0" borderId="108" xfId="0" applyFont="1" applyBorder="1" applyAlignment="1">
      <alignment horizontal="center" vertical="center"/>
    </xf>
    <xf numFmtId="0" fontId="21" fillId="0" borderId="16" xfId="0" applyFont="1" applyBorder="1"/>
    <xf numFmtId="0" fontId="21" fillId="0" borderId="13" xfId="0" applyFont="1" applyBorder="1"/>
    <xf numFmtId="0" fontId="28" fillId="27" borderId="109" xfId="0" applyFont="1" applyFill="1" applyBorder="1" applyAlignment="1">
      <alignment horizontal="center" vertical="center" wrapText="1"/>
    </xf>
    <xf numFmtId="3" fontId="21" fillId="0" borderId="52" xfId="0" applyNumberFormat="1" applyFont="1" applyBorder="1"/>
    <xf numFmtId="3" fontId="21" fillId="0" borderId="68" xfId="0" applyNumberFormat="1" applyFont="1" applyBorder="1"/>
    <xf numFmtId="3" fontId="21" fillId="0" borderId="68" xfId="0" applyNumberFormat="1" applyFont="1" applyFill="1" applyBorder="1"/>
    <xf numFmtId="0" fontId="28" fillId="27" borderId="110" xfId="0" applyFont="1" applyFill="1" applyBorder="1" applyAlignment="1">
      <alignment horizontal="center" vertical="center" wrapText="1"/>
    </xf>
    <xf numFmtId="3" fontId="21" fillId="0" borderId="48" xfId="0" applyNumberFormat="1" applyFont="1" applyBorder="1"/>
    <xf numFmtId="3" fontId="21" fillId="0" borderId="49" xfId="0" applyNumberFormat="1" applyFont="1" applyBorder="1"/>
    <xf numFmtId="0" fontId="21" fillId="27" borderId="18" xfId="0" applyFont="1" applyFill="1" applyBorder="1"/>
    <xf numFmtId="3" fontId="21" fillId="27" borderId="67" xfId="0" applyNumberFormat="1" applyFont="1" applyFill="1" applyBorder="1"/>
    <xf numFmtId="3" fontId="21" fillId="27" borderId="50" xfId="0" applyNumberFormat="1" applyFont="1" applyFill="1" applyBorder="1"/>
    <xf numFmtId="0" fontId="28" fillId="0" borderId="29" xfId="0" applyFont="1" applyBorder="1" applyAlignment="1">
      <alignment vertical="center"/>
    </xf>
    <xf numFmtId="3" fontId="28" fillId="0" borderId="98" xfId="0" applyNumberFormat="1" applyFont="1" applyBorder="1" applyAlignment="1">
      <alignment vertical="center"/>
    </xf>
    <xf numFmtId="3" fontId="28" fillId="0" borderId="103" xfId="0" applyNumberFormat="1" applyFont="1" applyBorder="1" applyAlignment="1">
      <alignment vertical="center"/>
    </xf>
    <xf numFmtId="3" fontId="21" fillId="0" borderId="68" xfId="0" applyNumberFormat="1" applyFont="1" applyBorder="1" applyAlignment="1">
      <alignment wrapText="1"/>
    </xf>
    <xf numFmtId="3" fontId="21" fillId="0" borderId="49" xfId="0" applyNumberFormat="1" applyFont="1" applyBorder="1" applyAlignment="1">
      <alignment wrapText="1"/>
    </xf>
    <xf numFmtId="3" fontId="21" fillId="0" borderId="50" xfId="0" applyNumberFormat="1" applyFont="1" applyBorder="1"/>
    <xf numFmtId="9" fontId="28" fillId="0" borderId="111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72" xfId="0" applyNumberFormat="1" applyFont="1" applyBorder="1" applyAlignment="1">
      <alignment vertical="center"/>
    </xf>
    <xf numFmtId="0" fontId="21" fillId="0" borderId="13" xfId="0" applyFont="1" applyBorder="1" applyProtection="1">
      <protection locked="0" hidden="1"/>
    </xf>
    <xf numFmtId="3" fontId="28" fillId="28" borderId="25" xfId="0" applyNumberFormat="1" applyFont="1" applyFill="1" applyBorder="1" applyAlignment="1">
      <alignment horizontal="center" vertical="center"/>
    </xf>
    <xf numFmtId="3" fontId="28" fillId="28" borderId="37" xfId="0" applyNumberFormat="1" applyFont="1" applyFill="1" applyBorder="1" applyAlignment="1">
      <alignment vertical="center"/>
    </xf>
    <xf numFmtId="0" fontId="28" fillId="0" borderId="71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101" xfId="0" applyNumberFormat="1" applyFont="1" applyBorder="1" applyAlignment="1">
      <alignment vertical="center"/>
    </xf>
    <xf numFmtId="0" fontId="21" fillId="0" borderId="18" xfId="0" applyFont="1" applyBorder="1"/>
    <xf numFmtId="3" fontId="21" fillId="0" borderId="67" xfId="0" applyNumberFormat="1" applyFont="1" applyFill="1" applyBorder="1"/>
    <xf numFmtId="3" fontId="21" fillId="0" borderId="33" xfId="0" applyNumberFormat="1" applyFont="1" applyFill="1" applyBorder="1" applyAlignment="1">
      <alignment wrapText="1"/>
    </xf>
    <xf numFmtId="0" fontId="28" fillId="0" borderId="89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1" fillId="0" borderId="76" xfId="0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left" vertical="center"/>
    </xf>
    <xf numFmtId="0" fontId="21" fillId="0" borderId="84" xfId="0" applyFont="1" applyFill="1" applyBorder="1" applyAlignment="1">
      <alignment horizontal="left" vertical="center"/>
    </xf>
    <xf numFmtId="0" fontId="21" fillId="0" borderId="68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/>
    </xf>
    <xf numFmtId="0" fontId="29" fillId="0" borderId="86" xfId="0" applyFont="1" applyFill="1" applyBorder="1" applyAlignment="1">
      <alignment horizontal="left" vertical="center" wrapText="1" indent="5"/>
    </xf>
    <xf numFmtId="0" fontId="36" fillId="0" borderId="49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2" fontId="38" fillId="0" borderId="49" xfId="75" applyNumberFormat="1" applyFont="1" applyFill="1" applyBorder="1" applyAlignment="1">
      <alignment horizontal="left" vertical="center" wrapText="1"/>
    </xf>
    <xf numFmtId="0" fontId="21" fillId="0" borderId="105" xfId="0" applyFont="1" applyFill="1" applyBorder="1" applyAlignment="1">
      <alignment vertical="center"/>
    </xf>
    <xf numFmtId="165" fontId="26" fillId="0" borderId="0" xfId="0" applyNumberFormat="1" applyFont="1" applyFill="1" applyBorder="1" applyAlignment="1">
      <alignment vertical="center"/>
    </xf>
    <xf numFmtId="0" fontId="32" fillId="0" borderId="71" xfId="0" applyFont="1" applyFill="1" applyBorder="1" applyAlignment="1">
      <alignment vertical="center" wrapText="1"/>
    </xf>
    <xf numFmtId="0" fontId="26" fillId="0" borderId="108" xfId="0" applyFont="1" applyFill="1" applyBorder="1" applyAlignment="1">
      <alignment vertical="center" wrapText="1"/>
    </xf>
    <xf numFmtId="1" fontId="26" fillId="0" borderId="109" xfId="0" applyNumberFormat="1" applyFont="1" applyFill="1" applyBorder="1" applyAlignment="1">
      <alignment horizontal="center"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9" fillId="0" borderId="95" xfId="0" applyFont="1" applyFill="1" applyBorder="1" applyAlignment="1">
      <alignment horizontal="left" vertical="center"/>
    </xf>
    <xf numFmtId="0" fontId="21" fillId="0" borderId="94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95" xfId="0" applyFont="1" applyFill="1" applyBorder="1" applyAlignment="1">
      <alignment horizontal="left" vertical="center"/>
    </xf>
    <xf numFmtId="3" fontId="21" fillId="0" borderId="54" xfId="0" applyNumberFormat="1" applyFont="1" applyFill="1" applyBorder="1" applyAlignment="1">
      <alignment wrapText="1"/>
    </xf>
    <xf numFmtId="0" fontId="21" fillId="0" borderId="119" xfId="0" applyFont="1" applyFill="1" applyBorder="1" applyAlignment="1">
      <alignment horizontal="left" vertical="center"/>
    </xf>
    <xf numFmtId="3" fontId="21" fillId="0" borderId="77" xfId="54" applyNumberFormat="1" applyFont="1" applyFill="1" applyBorder="1" applyAlignment="1">
      <alignment horizontal="right"/>
    </xf>
    <xf numFmtId="3" fontId="21" fillId="0" borderId="102" xfId="0" applyNumberFormat="1" applyFont="1" applyFill="1" applyBorder="1" applyAlignment="1">
      <alignment horizontal="right"/>
    </xf>
    <xf numFmtId="0" fontId="36" fillId="0" borderId="48" xfId="75" applyFont="1" applyFill="1" applyBorder="1" applyAlignment="1">
      <alignment vertical="center" wrapText="1"/>
    </xf>
    <xf numFmtId="0" fontId="36" fillId="0" borderId="50" xfId="75" applyFont="1" applyFill="1" applyBorder="1" applyAlignment="1">
      <alignment vertical="center" wrapText="1"/>
    </xf>
    <xf numFmtId="0" fontId="37" fillId="0" borderId="72" xfId="75" applyFont="1" applyFill="1" applyBorder="1" applyAlignment="1">
      <alignment vertical="center" wrapText="1"/>
    </xf>
    <xf numFmtId="0" fontId="21" fillId="0" borderId="92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0" fontId="29" fillId="0" borderId="88" xfId="0" applyFont="1" applyFill="1" applyBorder="1" applyAlignment="1">
      <alignment horizontal="left" vertical="center" wrapText="1" indent="5"/>
    </xf>
    <xf numFmtId="0" fontId="21" fillId="0" borderId="87" xfId="0" applyFont="1" applyFill="1" applyBorder="1" applyAlignment="1">
      <alignment horizontal="left" vertical="center" wrapText="1"/>
    </xf>
    <xf numFmtId="0" fontId="21" fillId="0" borderId="88" xfId="0" applyFont="1" applyFill="1" applyBorder="1" applyAlignment="1">
      <alignment horizontal="left" vertical="center" wrapText="1"/>
    </xf>
    <xf numFmtId="0" fontId="21" fillId="0" borderId="121" xfId="0" applyFont="1" applyFill="1" applyBorder="1" applyAlignment="1">
      <alignment horizontal="left" vertical="center" wrapText="1"/>
    </xf>
    <xf numFmtId="3" fontId="21" fillId="0" borderId="17" xfId="54" applyNumberFormat="1" applyFont="1" applyFill="1" applyBorder="1" applyAlignment="1">
      <alignment wrapText="1"/>
    </xf>
    <xf numFmtId="3" fontId="21" fillId="0" borderId="54" xfId="0" applyNumberFormat="1" applyFont="1" applyFill="1" applyBorder="1" applyAlignment="1">
      <alignment horizontal="right"/>
    </xf>
    <xf numFmtId="3" fontId="21" fillId="0" borderId="34" xfId="0" applyNumberFormat="1" applyFont="1" applyFill="1" applyBorder="1" applyAlignment="1">
      <alignment wrapText="1"/>
    </xf>
    <xf numFmtId="3" fontId="21" fillId="0" borderId="77" xfId="0" applyNumberFormat="1" applyFont="1" applyFill="1" applyBorder="1" applyAlignment="1">
      <alignment horizontal="right"/>
    </xf>
    <xf numFmtId="3" fontId="21" fillId="0" borderId="102" xfId="0" applyNumberFormat="1" applyFont="1" applyFill="1" applyBorder="1" applyAlignment="1">
      <alignment wrapText="1"/>
    </xf>
    <xf numFmtId="0" fontId="28" fillId="0" borderId="121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3" fontId="21" fillId="0" borderId="54" xfId="54" applyNumberFormat="1" applyFont="1" applyFill="1" applyBorder="1" applyAlignment="1">
      <alignment wrapText="1"/>
    </xf>
    <xf numFmtId="172" fontId="38" fillId="0" borderId="48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3" fontId="21" fillId="0" borderId="76" xfId="54" applyNumberFormat="1" applyFont="1" applyFill="1" applyBorder="1" applyAlignment="1">
      <alignment wrapText="1"/>
    </xf>
    <xf numFmtId="0" fontId="21" fillId="0" borderId="48" xfId="75" applyFont="1" applyFill="1" applyBorder="1" applyAlignment="1">
      <alignment vertical="center" wrapText="1"/>
    </xf>
    <xf numFmtId="0" fontId="29" fillId="0" borderId="50" xfId="75" applyFont="1" applyFill="1" applyBorder="1" applyAlignment="1">
      <alignment horizontal="left" vertical="center" wrapText="1"/>
    </xf>
    <xf numFmtId="3" fontId="28" fillId="0" borderId="60" xfId="54" applyNumberFormat="1" applyFont="1" applyFill="1" applyBorder="1" applyAlignment="1">
      <alignment wrapText="1"/>
    </xf>
    <xf numFmtId="3" fontId="28" fillId="0" borderId="32" xfId="54" applyNumberFormat="1" applyFont="1" applyFill="1" applyBorder="1" applyAlignment="1">
      <alignment wrapText="1"/>
    </xf>
    <xf numFmtId="3" fontId="28" fillId="0" borderId="60" xfId="0" applyNumberFormat="1" applyFont="1" applyFill="1" applyBorder="1" applyAlignment="1">
      <alignment wrapText="1"/>
    </xf>
    <xf numFmtId="3" fontId="28" fillId="0" borderId="32" xfId="0" applyNumberFormat="1" applyFont="1" applyFill="1" applyBorder="1" applyAlignment="1">
      <alignment wrapText="1"/>
    </xf>
    <xf numFmtId="0" fontId="36" fillId="0" borderId="94" xfId="75" applyFont="1" applyFill="1" applyBorder="1" applyAlignment="1">
      <alignment horizontal="left" vertical="center"/>
    </xf>
    <xf numFmtId="0" fontId="36" fillId="0" borderId="84" xfId="75" applyFont="1" applyFill="1" applyBorder="1" applyAlignment="1">
      <alignment horizontal="left" vertical="center"/>
    </xf>
    <xf numFmtId="0" fontId="36" fillId="0" borderId="95" xfId="75" applyFont="1" applyFill="1" applyBorder="1" applyAlignment="1">
      <alignment horizontal="left" vertical="center"/>
    </xf>
    <xf numFmtId="0" fontId="37" fillId="0" borderId="39" xfId="75" applyFont="1" applyFill="1" applyBorder="1" applyAlignment="1">
      <alignment horizontal="left" vertical="center"/>
    </xf>
    <xf numFmtId="0" fontId="38" fillId="0" borderId="94" xfId="75" applyFont="1" applyFill="1" applyBorder="1" applyAlignment="1">
      <alignment horizontal="left" vertical="center"/>
    </xf>
    <xf numFmtId="0" fontId="38" fillId="0" borderId="84" xfId="75" applyFont="1" applyFill="1" applyBorder="1" applyAlignment="1">
      <alignment horizontal="left" vertical="center"/>
    </xf>
    <xf numFmtId="0" fontId="38" fillId="0" borderId="95" xfId="75" applyFont="1" applyFill="1" applyBorder="1" applyAlignment="1">
      <alignment horizontal="left" vertical="center" wrapText="1"/>
    </xf>
    <xf numFmtId="0" fontId="37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172" fontId="38" fillId="0" borderId="68" xfId="75" applyNumberFormat="1" applyFont="1" applyFill="1" applyBorder="1" applyAlignment="1">
      <alignment horizontal="left" vertical="center" wrapText="1"/>
    </xf>
    <xf numFmtId="3" fontId="21" fillId="0" borderId="82" xfId="0" applyNumberFormat="1" applyFont="1" applyFill="1" applyBorder="1" applyAlignment="1">
      <alignment vertical="center" wrapText="1"/>
    </xf>
    <xf numFmtId="3" fontId="21" fillId="0" borderId="125" xfId="0" applyNumberFormat="1" applyFont="1" applyFill="1" applyBorder="1" applyAlignment="1">
      <alignment vertical="center" wrapText="1"/>
    </xf>
    <xf numFmtId="3" fontId="21" fillId="0" borderId="122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52" xfId="0" applyFont="1" applyFill="1" applyBorder="1" applyAlignment="1">
      <alignment horizontal="left" vertical="center" wrapText="1"/>
    </xf>
    <xf numFmtId="3" fontId="21" fillId="0" borderId="126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27" xfId="0" applyNumberFormat="1" applyFont="1" applyFill="1" applyBorder="1" applyAlignment="1">
      <alignment vertical="center" wrapText="1"/>
    </xf>
    <xf numFmtId="3" fontId="21" fillId="0" borderId="128" xfId="0" applyNumberFormat="1" applyFont="1" applyFill="1" applyBorder="1" applyAlignment="1">
      <alignment vertical="center" wrapText="1"/>
    </xf>
    <xf numFmtId="3" fontId="21" fillId="0" borderId="129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8" fillId="0" borderId="135" xfId="54" applyNumberFormat="1" applyFont="1" applyFill="1" applyBorder="1" applyAlignment="1">
      <alignment horizontal="center" vertical="center" wrapText="1"/>
    </xf>
    <xf numFmtId="3" fontId="28" fillId="0" borderId="136" xfId="54" applyNumberFormat="1" applyFont="1" applyFill="1" applyBorder="1" applyAlignment="1">
      <alignment horizontal="center" vertical="center" wrapText="1"/>
    </xf>
    <xf numFmtId="0" fontId="29" fillId="0" borderId="67" xfId="0" applyFont="1" applyFill="1" applyBorder="1" applyAlignment="1">
      <alignment horizontal="left" vertical="center" wrapText="1" indent="5"/>
    </xf>
    <xf numFmtId="3" fontId="21" fillId="0" borderId="138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9" xfId="0" applyNumberFormat="1" applyFont="1" applyFill="1" applyBorder="1" applyAlignment="1">
      <alignment vertical="center" wrapText="1"/>
    </xf>
    <xf numFmtId="3" fontId="21" fillId="0" borderId="140" xfId="0" applyNumberFormat="1" applyFont="1" applyFill="1" applyBorder="1" applyAlignment="1">
      <alignment vertical="center" wrapText="1"/>
    </xf>
    <xf numFmtId="3" fontId="21" fillId="0" borderId="141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3" fontId="21" fillId="0" borderId="23" xfId="0" applyNumberFormat="1" applyFont="1" applyFill="1" applyBorder="1" applyAlignment="1">
      <alignment vertical="center" wrapText="1"/>
    </xf>
    <xf numFmtId="0" fontId="21" fillId="0" borderId="67" xfId="0" applyFont="1" applyFill="1" applyBorder="1" applyAlignment="1">
      <alignment horizontal="left" vertical="center" wrapText="1"/>
    </xf>
    <xf numFmtId="0" fontId="21" fillId="0" borderId="93" xfId="0" applyFont="1" applyFill="1" applyBorder="1" applyAlignment="1">
      <alignment horizontal="left" vertical="center" wrapText="1"/>
    </xf>
    <xf numFmtId="3" fontId="21" fillId="0" borderId="146" xfId="0" applyNumberFormat="1" applyFont="1" applyFill="1" applyBorder="1" applyAlignment="1">
      <alignment vertical="center" wrapText="1"/>
    </xf>
    <xf numFmtId="3" fontId="21" fillId="0" borderId="102" xfId="0" applyNumberFormat="1" applyFont="1" applyFill="1" applyBorder="1" applyAlignment="1">
      <alignment vertical="center" wrapText="1"/>
    </xf>
    <xf numFmtId="3" fontId="21" fillId="0" borderId="147" xfId="0" applyNumberFormat="1" applyFont="1" applyFill="1" applyBorder="1" applyAlignment="1">
      <alignment vertical="center" wrapText="1"/>
    </xf>
    <xf numFmtId="3" fontId="21" fillId="0" borderId="148" xfId="0" applyNumberFormat="1" applyFont="1" applyFill="1" applyBorder="1" applyAlignment="1">
      <alignment vertical="center" wrapText="1"/>
    </xf>
    <xf numFmtId="3" fontId="21" fillId="0" borderId="149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7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19" xfId="0" applyFont="1" applyFill="1" applyBorder="1" applyAlignment="1">
      <alignment horizontal="left" vertical="center" wrapText="1"/>
    </xf>
    <xf numFmtId="0" fontId="36" fillId="0" borderId="52" xfId="75" applyFont="1" applyFill="1" applyBorder="1" applyAlignment="1">
      <alignment vertical="center" wrapText="1"/>
    </xf>
    <xf numFmtId="0" fontId="36" fillId="0" borderId="67" xfId="75" applyFont="1" applyFill="1" applyBorder="1" applyAlignment="1">
      <alignment vertical="center" wrapText="1"/>
    </xf>
    <xf numFmtId="0" fontId="37" fillId="0" borderId="40" xfId="75" applyFont="1" applyFill="1" applyBorder="1" applyAlignment="1">
      <alignment vertical="center" wrapText="1"/>
    </xf>
    <xf numFmtId="172" fontId="38" fillId="0" borderId="52" xfId="75" applyNumberFormat="1" applyFont="1" applyFill="1" applyBorder="1" applyAlignment="1">
      <alignment horizontal="left" vertical="center" wrapText="1"/>
    </xf>
    <xf numFmtId="0" fontId="29" fillId="0" borderId="67" xfId="75" applyFont="1" applyFill="1" applyBorder="1" applyAlignment="1">
      <alignment horizontal="left" vertical="center" wrapText="1"/>
    </xf>
    <xf numFmtId="0" fontId="37" fillId="0" borderId="119" xfId="0" applyFont="1" applyFill="1" applyBorder="1" applyAlignment="1">
      <alignment horizontal="left" vertical="center" wrapText="1"/>
    </xf>
    <xf numFmtId="0" fontId="28" fillId="0" borderId="93" xfId="0" applyFont="1" applyFill="1" applyBorder="1" applyAlignment="1">
      <alignment vertical="center" wrapText="1"/>
    </xf>
    <xf numFmtId="0" fontId="36" fillId="0" borderId="87" xfId="75" applyFont="1" applyFill="1" applyBorder="1" applyAlignment="1">
      <alignment vertical="center" wrapText="1"/>
    </xf>
    <xf numFmtId="0" fontId="36" fillId="0" borderId="86" xfId="75" applyFont="1" applyFill="1" applyBorder="1" applyAlignment="1">
      <alignment vertical="center" wrapText="1"/>
    </xf>
    <xf numFmtId="0" fontId="36" fillId="0" borderId="88" xfId="75" applyFont="1" applyFill="1" applyBorder="1" applyAlignment="1">
      <alignment vertical="center" wrapText="1"/>
    </xf>
    <xf numFmtId="0" fontId="37" fillId="0" borderId="89" xfId="75" applyFont="1" applyFill="1" applyBorder="1" applyAlignment="1">
      <alignment vertical="center" wrapText="1"/>
    </xf>
    <xf numFmtId="172" fontId="38" fillId="0" borderId="87" xfId="75" applyNumberFormat="1" applyFont="1" applyFill="1" applyBorder="1" applyAlignment="1">
      <alignment horizontal="left" vertical="center" wrapText="1"/>
    </xf>
    <xf numFmtId="172" fontId="38" fillId="0" borderId="86" xfId="75" applyNumberFormat="1" applyFont="1" applyFill="1" applyBorder="1" applyAlignment="1">
      <alignment horizontal="left" vertical="center" wrapText="1"/>
    </xf>
    <xf numFmtId="0" fontId="28" fillId="0" borderId="121" xfId="0" applyFont="1" applyFill="1" applyBorder="1" applyAlignment="1">
      <alignment vertical="center" wrapText="1"/>
    </xf>
    <xf numFmtId="3" fontId="28" fillId="0" borderId="142" xfId="54" applyNumberFormat="1" applyFont="1" applyFill="1" applyBorder="1" applyAlignment="1">
      <alignment horizontal="center" vertical="center" wrapText="1"/>
    </xf>
    <xf numFmtId="3" fontId="28" fillId="0" borderId="143" xfId="54" applyNumberFormat="1" applyFont="1" applyFill="1" applyBorder="1" applyAlignment="1">
      <alignment horizontal="center" vertical="center" wrapText="1"/>
    </xf>
    <xf numFmtId="3" fontId="21" fillId="0" borderId="153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3" fontId="21" fillId="0" borderId="156" xfId="0" applyNumberFormat="1" applyFont="1" applyFill="1" applyBorder="1" applyAlignment="1">
      <alignment vertical="center" wrapText="1"/>
    </xf>
    <xf numFmtId="3" fontId="21" fillId="0" borderId="157" xfId="0" applyNumberFormat="1" applyFont="1" applyFill="1" applyBorder="1" applyAlignment="1">
      <alignment vertical="center" wrapText="1"/>
    </xf>
    <xf numFmtId="3" fontId="21" fillId="0" borderId="158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160" xfId="0" applyNumberFormat="1" applyFont="1" applyFill="1" applyBorder="1" applyAlignment="1">
      <alignment vertical="center" wrapText="1"/>
    </xf>
    <xf numFmtId="3" fontId="21" fillId="0" borderId="161" xfId="0" applyNumberFormat="1" applyFont="1" applyFill="1" applyBorder="1" applyAlignment="1">
      <alignment vertical="center" wrapText="1"/>
    </xf>
    <xf numFmtId="3" fontId="21" fillId="0" borderId="162" xfId="0" applyNumberFormat="1" applyFont="1" applyFill="1" applyBorder="1" applyAlignment="1">
      <alignment vertical="center" wrapText="1"/>
    </xf>
    <xf numFmtId="3" fontId="21" fillId="0" borderId="163" xfId="0" applyNumberFormat="1" applyFont="1" applyFill="1" applyBorder="1" applyAlignment="1">
      <alignment vertical="center" wrapText="1"/>
    </xf>
    <xf numFmtId="3" fontId="21" fillId="0" borderId="164" xfId="0" applyNumberFormat="1" applyFont="1" applyFill="1" applyBorder="1" applyAlignment="1">
      <alignment vertical="center" wrapText="1"/>
    </xf>
    <xf numFmtId="3" fontId="21" fillId="0" borderId="165" xfId="0" applyNumberFormat="1" applyFont="1" applyFill="1" applyBorder="1" applyAlignment="1">
      <alignment vertical="center" wrapText="1"/>
    </xf>
    <xf numFmtId="3" fontId="21" fillId="0" borderId="166" xfId="0" applyNumberFormat="1" applyFont="1" applyFill="1" applyBorder="1" applyAlignment="1">
      <alignment vertical="center" wrapText="1"/>
    </xf>
    <xf numFmtId="0" fontId="28" fillId="0" borderId="98" xfId="0" applyFont="1" applyFill="1" applyBorder="1" applyAlignment="1">
      <alignment horizontal="left" vertical="center"/>
    </xf>
    <xf numFmtId="0" fontId="21" fillId="0" borderId="63" xfId="0" applyFont="1" applyFill="1" applyBorder="1" applyAlignment="1">
      <alignment horizontal="left" vertical="center" wrapText="1"/>
    </xf>
    <xf numFmtId="0" fontId="21" fillId="0" borderId="84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 wrapText="1"/>
    </xf>
    <xf numFmtId="3" fontId="29" fillId="0" borderId="73" xfId="0" applyNumberFormat="1" applyFont="1" applyFill="1" applyBorder="1" applyAlignment="1">
      <alignment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82" xfId="0" applyNumberFormat="1" applyFont="1" applyFill="1" applyBorder="1" applyAlignment="1">
      <alignment vertical="center" wrapText="1"/>
    </xf>
    <xf numFmtId="3" fontId="29" fillId="0" borderId="125" xfId="0" applyNumberFormat="1" applyFont="1" applyFill="1" applyBorder="1" applyAlignment="1">
      <alignment vertical="center" wrapText="1"/>
    </xf>
    <xf numFmtId="3" fontId="29" fillId="0" borderId="122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62" xfId="0" applyFont="1" applyFill="1" applyBorder="1" applyAlignment="1">
      <alignment horizontal="left" vertical="center" wrapText="1"/>
    </xf>
    <xf numFmtId="3" fontId="29" fillId="0" borderId="156" xfId="0" applyNumberFormat="1" applyFont="1" applyFill="1" applyBorder="1" applyAlignment="1">
      <alignment vertical="center" wrapText="1"/>
    </xf>
    <xf numFmtId="3" fontId="29" fillId="0" borderId="154" xfId="0" applyNumberFormat="1" applyFont="1" applyFill="1" applyBorder="1" applyAlignment="1">
      <alignment vertical="center" wrapText="1"/>
    </xf>
    <xf numFmtId="3" fontId="29" fillId="0" borderId="157" xfId="0" applyNumberFormat="1" applyFont="1" applyFill="1" applyBorder="1" applyAlignment="1">
      <alignment vertical="center" wrapText="1"/>
    </xf>
    <xf numFmtId="3" fontId="29" fillId="0" borderId="158" xfId="0" applyNumberFormat="1" applyFont="1" applyFill="1" applyBorder="1" applyAlignment="1">
      <alignment vertical="center" wrapText="1"/>
    </xf>
    <xf numFmtId="3" fontId="29" fillId="0" borderId="159" xfId="0" applyNumberFormat="1" applyFont="1" applyFill="1" applyBorder="1" applyAlignment="1">
      <alignment vertical="center" wrapText="1"/>
    </xf>
    <xf numFmtId="3" fontId="29" fillId="0" borderId="153" xfId="0" applyNumberFormat="1" applyFont="1" applyFill="1" applyBorder="1" applyAlignment="1">
      <alignment vertical="center" wrapText="1"/>
    </xf>
    <xf numFmtId="3" fontId="29" fillId="0" borderId="155" xfId="0" applyNumberFormat="1" applyFont="1" applyFill="1" applyBorder="1" applyAlignment="1">
      <alignment vertical="center" wrapText="1"/>
    </xf>
    <xf numFmtId="0" fontId="28" fillId="0" borderId="96" xfId="0" applyFont="1" applyFill="1" applyBorder="1" applyAlignment="1">
      <alignment horizontal="left" vertical="center" wrapText="1"/>
    </xf>
    <xf numFmtId="0" fontId="28" fillId="0" borderId="167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54" xfId="0" applyNumberFormat="1" applyFont="1" applyFill="1" applyBorder="1" applyAlignment="1">
      <alignment vertical="center" wrapText="1"/>
    </xf>
    <xf numFmtId="3" fontId="29" fillId="0" borderId="139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3" fontId="28" fillId="0" borderId="143" xfId="0" applyNumberFormat="1" applyFont="1" applyFill="1" applyBorder="1" applyAlignment="1">
      <alignment vertical="center" wrapText="1"/>
    </xf>
    <xf numFmtId="3" fontId="28" fillId="0" borderId="168" xfId="0" applyNumberFormat="1" applyFont="1" applyFill="1" applyBorder="1" applyAlignment="1">
      <alignment vertical="center" wrapText="1"/>
    </xf>
    <xf numFmtId="3" fontId="28" fillId="0" borderId="169" xfId="0" applyNumberFormat="1" applyFont="1" applyFill="1" applyBorder="1" applyAlignment="1">
      <alignment vertical="center" wrapText="1"/>
    </xf>
    <xf numFmtId="3" fontId="28" fillId="0" borderId="170" xfId="0" applyNumberFormat="1" applyFont="1" applyFill="1" applyBorder="1" applyAlignment="1">
      <alignment vertical="center" wrapText="1"/>
    </xf>
    <xf numFmtId="3" fontId="28" fillId="0" borderId="171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60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4" xfId="0" applyNumberFormat="1" applyFont="1" applyFill="1" applyBorder="1" applyAlignment="1">
      <alignment vertical="center" wrapText="1"/>
    </xf>
    <xf numFmtId="3" fontId="28" fillId="0" borderId="151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36" xfId="0" applyNumberFormat="1" applyFont="1" applyFill="1" applyBorder="1" applyAlignment="1">
      <alignment vertical="center" wrapText="1"/>
    </xf>
    <xf numFmtId="3" fontId="29" fillId="0" borderId="76" xfId="0" applyNumberFormat="1" applyFont="1" applyFill="1" applyBorder="1" applyAlignment="1">
      <alignment vertical="center" wrapText="1"/>
    </xf>
    <xf numFmtId="3" fontId="29" fillId="0" borderId="127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102" xfId="0" applyNumberFormat="1" applyFont="1" applyFill="1" applyBorder="1" applyAlignment="1">
      <alignment vertical="center" wrapText="1"/>
    </xf>
    <xf numFmtId="3" fontId="28" fillId="0" borderId="77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0" fontId="36" fillId="0" borderId="95" xfId="75" applyFont="1" applyFill="1" applyBorder="1" applyAlignment="1">
      <alignment horizontal="left" vertical="center" wrapText="1"/>
    </xf>
    <xf numFmtId="0" fontId="36" fillId="0" borderId="62" xfId="75" applyFont="1" applyFill="1" applyBorder="1" applyAlignment="1">
      <alignment horizontal="left" vertical="center" wrapText="1"/>
    </xf>
    <xf numFmtId="0" fontId="21" fillId="0" borderId="44" xfId="75" applyFont="1" applyFill="1" applyBorder="1" applyAlignment="1">
      <alignment horizontal="left" vertical="center" wrapText="1"/>
    </xf>
    <xf numFmtId="0" fontId="21" fillId="0" borderId="50" xfId="75" applyFont="1" applyFill="1" applyBorder="1" applyAlignment="1">
      <alignment horizontal="left" vertical="center" wrapText="1"/>
    </xf>
    <xf numFmtId="3" fontId="28" fillId="0" borderId="144" xfId="0" applyNumberFormat="1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3" fontId="28" fillId="0" borderId="149" xfId="0" applyNumberFormat="1" applyFont="1" applyFill="1" applyBorder="1" applyAlignment="1">
      <alignment vertical="center" wrapText="1"/>
    </xf>
    <xf numFmtId="3" fontId="28" fillId="0" borderId="152" xfId="0" applyNumberFormat="1" applyFont="1" applyFill="1" applyBorder="1" applyAlignment="1">
      <alignment vertical="center" wrapText="1"/>
    </xf>
    <xf numFmtId="3" fontId="28" fillId="0" borderId="150" xfId="0" applyNumberFormat="1" applyFont="1" applyFill="1" applyBorder="1" applyAlignment="1">
      <alignment vertical="center" wrapText="1"/>
    </xf>
    <xf numFmtId="3" fontId="21" fillId="0" borderId="124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73" xfId="0" applyNumberFormat="1" applyFont="1" applyFill="1" applyBorder="1" applyAlignment="1">
      <alignment vertical="center" wrapText="1"/>
    </xf>
    <xf numFmtId="3" fontId="21" fillId="0" borderId="126" xfId="54" applyNumberFormat="1" applyFont="1" applyFill="1" applyBorder="1"/>
    <xf numFmtId="3" fontId="21" fillId="0" borderId="73" xfId="54" applyNumberFormat="1" applyFont="1" applyFill="1" applyBorder="1"/>
    <xf numFmtId="3" fontId="29" fillId="0" borderId="73" xfId="54" applyNumberFormat="1" applyFont="1" applyFill="1" applyBorder="1"/>
    <xf numFmtId="3" fontId="21" fillId="0" borderId="138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38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42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42" xfId="54" applyNumberFormat="1" applyFont="1" applyFill="1" applyBorder="1"/>
    <xf numFmtId="3" fontId="28" fillId="0" borderId="35" xfId="0" applyNumberFormat="1" applyFont="1" applyFill="1" applyBorder="1"/>
    <xf numFmtId="3" fontId="21" fillId="0" borderId="146" xfId="54" applyNumberFormat="1" applyFont="1" applyFill="1" applyBorder="1"/>
    <xf numFmtId="3" fontId="21" fillId="0" borderId="102" xfId="0" applyNumberFormat="1" applyFont="1" applyFill="1" applyBorder="1"/>
    <xf numFmtId="0" fontId="28" fillId="0" borderId="97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75" xfId="54" applyNumberFormat="1" applyFont="1" applyFill="1" applyBorder="1"/>
    <xf numFmtId="3" fontId="28" fillId="0" borderId="169" xfId="0" applyNumberFormat="1" applyFont="1" applyFill="1" applyBorder="1"/>
    <xf numFmtId="3" fontId="28" fillId="0" borderId="64" xfId="54" applyNumberFormat="1" applyFont="1" applyFill="1" applyBorder="1"/>
    <xf numFmtId="3" fontId="41" fillId="0" borderId="0" xfId="0" applyNumberFormat="1" applyFont="1" applyFill="1" applyBorder="1"/>
    <xf numFmtId="0" fontId="41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9" fillId="0" borderId="67" xfId="0" applyFont="1" applyFill="1" applyBorder="1" applyAlignment="1">
      <alignment horizontal="left" vertical="center" wrapText="1" indent="2"/>
    </xf>
    <xf numFmtId="0" fontId="21" fillId="0" borderId="68" xfId="0" applyFont="1" applyBorder="1" applyAlignment="1">
      <alignment horizontal="left" indent="6"/>
    </xf>
    <xf numFmtId="0" fontId="21" fillId="0" borderId="67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102" xfId="54" applyNumberFormat="1" applyFont="1" applyFill="1" applyBorder="1" applyAlignment="1">
      <alignment horizontal="right"/>
    </xf>
    <xf numFmtId="3" fontId="28" fillId="0" borderId="77" xfId="54" applyNumberFormat="1" applyFont="1" applyFill="1" applyBorder="1" applyAlignment="1">
      <alignment horizontal="right"/>
    </xf>
    <xf numFmtId="3" fontId="28" fillId="0" borderId="102" xfId="0" applyNumberFormat="1" applyFont="1" applyFill="1" applyBorder="1" applyAlignment="1">
      <alignment horizontal="right"/>
    </xf>
    <xf numFmtId="3" fontId="28" fillId="0" borderId="77" xfId="0" applyNumberFormat="1" applyFont="1" applyFill="1" applyBorder="1" applyAlignment="1">
      <alignment horizontal="right"/>
    </xf>
    <xf numFmtId="3" fontId="28" fillId="0" borderId="102" xfId="0" applyNumberFormat="1" applyFont="1" applyFill="1" applyBorder="1" applyAlignment="1">
      <alignment wrapText="1"/>
    </xf>
    <xf numFmtId="3" fontId="28" fillId="0" borderId="77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60" xfId="54" applyNumberFormat="1" applyFont="1" applyFill="1" applyBorder="1" applyAlignment="1">
      <alignment horizontal="right"/>
    </xf>
    <xf numFmtId="3" fontId="28" fillId="0" borderId="32" xfId="54" applyNumberFormat="1" applyFont="1" applyFill="1" applyBorder="1" applyAlignment="1">
      <alignment horizontal="right"/>
    </xf>
    <xf numFmtId="3" fontId="28" fillId="0" borderId="60" xfId="0" applyNumberFormat="1" applyFont="1" applyFill="1" applyBorder="1" applyAlignment="1">
      <alignment horizontal="right"/>
    </xf>
    <xf numFmtId="3" fontId="28" fillId="0" borderId="32" xfId="0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7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 vertical="center"/>
    </xf>
    <xf numFmtId="0" fontId="41" fillId="0" borderId="0" xfId="0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/>
    </xf>
    <xf numFmtId="0" fontId="21" fillId="0" borderId="67" xfId="0" applyFont="1" applyFill="1" applyBorder="1" applyAlignment="1">
      <alignment horizontal="left" vertical="center" wrapText="1" indent="2"/>
    </xf>
    <xf numFmtId="0" fontId="29" fillId="0" borderId="68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4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horizontal="right"/>
    </xf>
    <xf numFmtId="3" fontId="29" fillId="0" borderId="54" xfId="0" applyNumberFormat="1" applyFont="1" applyFill="1" applyBorder="1" applyAlignment="1">
      <alignment horizontal="right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54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76" xfId="54" applyNumberFormat="1" applyFont="1" applyFill="1" applyBorder="1" applyAlignment="1">
      <alignment horizontal="right"/>
    </xf>
    <xf numFmtId="3" fontId="29" fillId="0" borderId="36" xfId="0" applyNumberFormat="1" applyFont="1" applyFill="1" applyBorder="1" applyAlignment="1">
      <alignment horizontal="right"/>
    </xf>
    <xf numFmtId="3" fontId="29" fillId="0" borderId="76" xfId="0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76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horizontal="right"/>
    </xf>
    <xf numFmtId="3" fontId="29" fillId="0" borderId="17" xfId="0" applyNumberFormat="1" applyFont="1" applyFill="1" applyBorder="1" applyAlignment="1">
      <alignment horizontal="right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17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17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9" fillId="0" borderId="54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35" xfId="0" applyNumberFormat="1" applyFont="1" applyFill="1" applyBorder="1" applyAlignment="1">
      <alignment horizontal="right"/>
    </xf>
    <xf numFmtId="3" fontId="28" fillId="0" borderId="15" xfId="0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1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3" fontId="28" fillId="0" borderId="1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6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41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3" fontId="29" fillId="0" borderId="154" xfId="0" applyNumberFormat="1" applyFont="1" applyFill="1" applyBorder="1" applyAlignment="1">
      <alignment wrapText="1"/>
    </xf>
    <xf numFmtId="3" fontId="29" fillId="0" borderId="155" xfId="0" applyNumberFormat="1" applyFont="1" applyFill="1" applyBorder="1" applyAlignment="1">
      <alignment wrapText="1"/>
    </xf>
    <xf numFmtId="0" fontId="29" fillId="0" borderId="68" xfId="0" applyFont="1" applyFill="1" applyBorder="1" applyAlignment="1">
      <alignment horizontal="left" vertical="center" wrapText="1"/>
    </xf>
    <xf numFmtId="0" fontId="29" fillId="0" borderId="67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42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9" fillId="0" borderId="86" xfId="0" applyFont="1" applyFill="1" applyBorder="1" applyAlignment="1">
      <alignment horizontal="left" vertical="center" wrapText="1"/>
    </xf>
    <xf numFmtId="0" fontId="29" fillId="0" borderId="88" xfId="0" applyFont="1" applyFill="1" applyBorder="1" applyAlignment="1">
      <alignment horizontal="left" vertical="center" wrapText="1"/>
    </xf>
    <xf numFmtId="0" fontId="29" fillId="0" borderId="85" xfId="0" applyFont="1" applyFill="1" applyBorder="1" applyAlignment="1">
      <alignment horizontal="left" vertical="center" wrapText="1"/>
    </xf>
    <xf numFmtId="4" fontId="21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164" fontId="27" fillId="0" borderId="0" xfId="0" applyNumberFormat="1" applyFont="1" applyFill="1" applyAlignment="1">
      <alignment horizontal="center" vertical="center" wrapText="1"/>
    </xf>
    <xf numFmtId="3" fontId="27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2" fontId="21" fillId="0" borderId="0" xfId="0" applyNumberFormat="1" applyFont="1" applyFill="1" applyAlignment="1">
      <alignment vertical="center"/>
    </xf>
    <xf numFmtId="0" fontId="21" fillId="0" borderId="39" xfId="0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3" fontId="40" fillId="0" borderId="0" xfId="0" applyNumberFormat="1" applyFont="1" applyBorder="1" applyAlignment="1">
      <alignment vertical="center"/>
    </xf>
    <xf numFmtId="0" fontId="21" fillId="0" borderId="61" xfId="0" applyFont="1" applyFill="1" applyBorder="1" applyAlignment="1">
      <alignment vertical="center"/>
    </xf>
    <xf numFmtId="3" fontId="21" fillId="0" borderId="52" xfId="0" applyNumberFormat="1" applyFont="1" applyFill="1" applyBorder="1" applyAlignment="1">
      <alignment vertical="center"/>
    </xf>
    <xf numFmtId="3" fontId="21" fillId="0" borderId="53" xfId="0" applyNumberFormat="1" applyFont="1" applyFill="1" applyBorder="1" applyAlignment="1">
      <alignment vertical="center"/>
    </xf>
    <xf numFmtId="17" fontId="21" fillId="0" borderId="62" xfId="0" applyNumberFormat="1" applyFont="1" applyFill="1" applyBorder="1" applyAlignment="1">
      <alignment vertical="center"/>
    </xf>
    <xf numFmtId="3" fontId="21" fillId="0" borderId="44" xfId="0" applyNumberFormat="1" applyFont="1" applyFill="1" applyBorder="1" applyAlignment="1">
      <alignment vertical="center"/>
    </xf>
    <xf numFmtId="3" fontId="21" fillId="0" borderId="40" xfId="0" applyNumberFormat="1" applyFont="1" applyFill="1" applyBorder="1" applyAlignment="1">
      <alignment vertical="center"/>
    </xf>
    <xf numFmtId="3" fontId="21" fillId="0" borderId="41" xfId="0" applyNumberFormat="1" applyFont="1" applyFill="1" applyBorder="1" applyAlignment="1">
      <alignment vertical="center"/>
    </xf>
    <xf numFmtId="0" fontId="21" fillId="0" borderId="94" xfId="0" applyFont="1" applyFill="1" applyBorder="1" applyAlignment="1">
      <alignment vertical="center"/>
    </xf>
    <xf numFmtId="16" fontId="21" fillId="0" borderId="0" xfId="0" quotePrefix="1" applyNumberFormat="1" applyFont="1" applyFill="1" applyAlignment="1">
      <alignment vertical="center"/>
    </xf>
    <xf numFmtId="3" fontId="21" fillId="0" borderId="0" xfId="0" applyNumberFormat="1" applyFont="1" applyFill="1" applyAlignment="1">
      <alignment horizontal="center" vertical="center"/>
    </xf>
    <xf numFmtId="164" fontId="21" fillId="0" borderId="0" xfId="0" applyNumberFormat="1" applyFont="1" applyFill="1" applyBorder="1" applyAlignment="1">
      <alignment vertical="center"/>
    </xf>
    <xf numFmtId="0" fontId="21" fillId="0" borderId="63" xfId="0" applyFont="1" applyFill="1" applyBorder="1" applyAlignment="1">
      <alignment vertical="center"/>
    </xf>
    <xf numFmtId="3" fontId="21" fillId="0" borderId="42" xfId="0" applyNumberFormat="1" applyFont="1" applyFill="1" applyBorder="1" applyAlignment="1">
      <alignment vertical="center"/>
    </xf>
    <xf numFmtId="0" fontId="21" fillId="0" borderId="47" xfId="0" applyFont="1" applyFill="1" applyBorder="1" applyAlignment="1">
      <alignment vertical="center"/>
    </xf>
    <xf numFmtId="3" fontId="21" fillId="0" borderId="45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0" fontId="28" fillId="0" borderId="66" xfId="0" applyFont="1" applyFill="1" applyBorder="1" applyAlignment="1">
      <alignment vertical="center" wrapText="1"/>
    </xf>
    <xf numFmtId="3" fontId="28" fillId="0" borderId="37" xfId="0" applyNumberFormat="1" applyFont="1" applyFill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1" fontId="21" fillId="0" borderId="0" xfId="0" applyNumberFormat="1" applyFont="1" applyFill="1" applyAlignment="1">
      <alignment vertical="center"/>
    </xf>
    <xf numFmtId="165" fontId="21" fillId="0" borderId="0" xfId="0" applyNumberFormat="1" applyFont="1" applyFill="1" applyAlignment="1">
      <alignment vertical="center"/>
    </xf>
    <xf numFmtId="3" fontId="39" fillId="0" borderId="0" xfId="0" applyNumberFormat="1" applyFont="1" applyFill="1" applyBorder="1" applyAlignment="1">
      <alignment horizontal="center" vertical="center"/>
    </xf>
    <xf numFmtId="3" fontId="39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3" fontId="21" fillId="0" borderId="0" xfId="0" applyNumberFormat="1" applyFont="1" applyFill="1" applyAlignment="1">
      <alignment horizontal="right" vertical="center"/>
    </xf>
    <xf numFmtId="2" fontId="21" fillId="0" borderId="0" xfId="0" applyNumberFormat="1" applyFont="1" applyFill="1" applyAlignment="1">
      <alignment horizontal="right" vertical="center"/>
    </xf>
    <xf numFmtId="164" fontId="28" fillId="0" borderId="0" xfId="0" applyNumberFormat="1" applyFont="1" applyFill="1" applyAlignment="1">
      <alignment vertical="center"/>
    </xf>
    <xf numFmtId="3" fontId="28" fillId="0" borderId="0" xfId="0" applyNumberFormat="1" applyFont="1" applyFill="1" applyAlignment="1">
      <alignment vertical="center"/>
    </xf>
    <xf numFmtId="4" fontId="21" fillId="0" borderId="0" xfId="0" applyNumberFormat="1" applyFont="1" applyFill="1" applyAlignment="1">
      <alignment horizontal="right" vertical="center"/>
    </xf>
    <xf numFmtId="0" fontId="21" fillId="0" borderId="48" xfId="0" applyFont="1" applyFill="1" applyBorder="1" applyAlignment="1">
      <alignment vertical="center"/>
    </xf>
    <xf numFmtId="0" fontId="21" fillId="0" borderId="49" xfId="0" applyFont="1" applyFill="1" applyBorder="1" applyAlignment="1">
      <alignment vertical="center"/>
    </xf>
    <xf numFmtId="0" fontId="21" fillId="0" borderId="50" xfId="0" applyFont="1" applyFill="1" applyBorder="1" applyAlignment="1">
      <alignment vertical="center"/>
    </xf>
    <xf numFmtId="0" fontId="36" fillId="0" borderId="84" xfId="75" applyFont="1" applyFill="1" applyBorder="1" applyAlignment="1">
      <alignment horizontal="left" vertical="center" wrapText="1"/>
    </xf>
    <xf numFmtId="0" fontId="21" fillId="0" borderId="49" xfId="75" applyFont="1" applyFill="1" applyBorder="1" applyAlignment="1">
      <alignment horizontal="left" vertical="center" wrapText="1"/>
    </xf>
    <xf numFmtId="0" fontId="38" fillId="0" borderId="84" xfId="75" applyFont="1" applyFill="1" applyBorder="1" applyAlignment="1">
      <alignment horizontal="left" vertical="center" wrapText="1"/>
    </xf>
    <xf numFmtId="0" fontId="29" fillId="0" borderId="49" xfId="75" applyFont="1" applyFill="1" applyBorder="1" applyAlignment="1">
      <alignment horizontal="left" vertical="center" wrapText="1"/>
    </xf>
    <xf numFmtId="0" fontId="38" fillId="0" borderId="62" xfId="75" applyFont="1" applyFill="1" applyBorder="1" applyAlignment="1">
      <alignment horizontal="left" vertical="center" wrapText="1"/>
    </xf>
    <xf numFmtId="0" fontId="29" fillId="0" borderId="172" xfId="75" applyFont="1" applyFill="1" applyBorder="1" applyAlignment="1">
      <alignment horizontal="left" vertical="center" wrapText="1"/>
    </xf>
    <xf numFmtId="3" fontId="29" fillId="0" borderId="154" xfId="54" applyNumberFormat="1" applyFont="1" applyFill="1" applyBorder="1" applyAlignment="1">
      <alignment wrapText="1"/>
    </xf>
    <xf numFmtId="3" fontId="29" fillId="0" borderId="155" xfId="54" applyNumberFormat="1" applyFont="1" applyFill="1" applyBorder="1" applyAlignment="1">
      <alignment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9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15" xfId="54" applyNumberFormat="1" applyFont="1" applyFill="1" applyBorder="1" applyAlignment="1">
      <alignment horizontal="right"/>
    </xf>
    <xf numFmtId="3" fontId="28" fillId="29" borderId="35" xfId="0" applyNumberFormat="1" applyFont="1" applyFill="1" applyBorder="1" applyAlignment="1">
      <alignment horizontal="right"/>
    </xf>
    <xf numFmtId="3" fontId="28" fillId="29" borderId="15" xfId="0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3" fontId="28" fillId="29" borderId="15" xfId="0" applyNumberFormat="1" applyFont="1" applyFill="1" applyBorder="1" applyAlignment="1">
      <alignment wrapText="1"/>
    </xf>
    <xf numFmtId="0" fontId="37" fillId="29" borderId="95" xfId="0" applyFont="1" applyFill="1" applyBorder="1" applyAlignment="1">
      <alignment horizontal="left" vertical="center" wrapText="1"/>
    </xf>
    <xf numFmtId="0" fontId="28" fillId="29" borderId="50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3" fontId="28" fillId="29" borderId="27" xfId="54" applyNumberFormat="1" applyFont="1" applyFill="1" applyBorder="1" applyAlignment="1">
      <alignment horizontal="right"/>
    </xf>
    <xf numFmtId="3" fontId="28" fillId="29" borderId="54" xfId="0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8" fillId="0" borderId="109" xfId="91" applyNumberFormat="1" applyFont="1" applyFill="1" applyBorder="1" applyAlignment="1" applyProtection="1">
      <alignment horizontal="center" vertical="center"/>
    </xf>
    <xf numFmtId="3" fontId="28" fillId="0" borderId="109" xfId="91" applyNumberFormat="1" applyFont="1" applyFill="1" applyBorder="1" applyAlignment="1" applyProtection="1">
      <alignment horizontal="center" vertical="center" wrapText="1"/>
    </xf>
    <xf numFmtId="3" fontId="28" fillId="0" borderId="111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8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6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6" fillId="0" borderId="18" xfId="75" applyFont="1" applyFill="1" applyBorder="1" applyAlignment="1">
      <alignment vertical="center" wrapText="1"/>
    </xf>
    <xf numFmtId="0" fontId="36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80" xfId="91" applyNumberFormat="1" applyFont="1" applyFill="1" applyBorder="1" applyAlignment="1" applyProtection="1">
      <alignment vertical="center"/>
    </xf>
    <xf numFmtId="3" fontId="28" fillId="0" borderId="183" xfId="91" applyNumberFormat="1" applyFont="1" applyFill="1" applyBorder="1" applyAlignment="1" applyProtection="1">
      <alignment horizontal="center" vertical="center"/>
    </xf>
    <xf numFmtId="3" fontId="28" fillId="0" borderId="126" xfId="91" applyNumberFormat="1" applyFont="1" applyFill="1" applyBorder="1" applyAlignment="1" applyProtection="1">
      <alignment horizontal="center" vertical="center"/>
    </xf>
    <xf numFmtId="3" fontId="28" fillId="0" borderId="142" xfId="75" applyNumberFormat="1" applyFont="1" applyFill="1" applyBorder="1" applyAlignment="1">
      <alignment horizontal="right" vertical="center" wrapText="1"/>
    </xf>
    <xf numFmtId="3" fontId="28" fillId="0" borderId="52" xfId="91" applyNumberFormat="1" applyFont="1" applyFill="1" applyBorder="1" applyAlignment="1" applyProtection="1">
      <alignment horizontal="center" vertical="center" wrapText="1"/>
    </xf>
    <xf numFmtId="3" fontId="28" fillId="0" borderId="113" xfId="91" applyNumberFormat="1" applyFont="1" applyFill="1" applyBorder="1" applyAlignment="1" applyProtection="1">
      <alignment horizontal="center" vertical="center"/>
    </xf>
    <xf numFmtId="3" fontId="28" fillId="0" borderId="127" xfId="91" applyNumberFormat="1" applyFont="1" applyFill="1" applyBorder="1" applyAlignment="1" applyProtection="1">
      <alignment horizontal="center" vertical="center"/>
    </xf>
    <xf numFmtId="3" fontId="28" fillId="0" borderId="143" xfId="75" applyNumberFormat="1" applyFont="1" applyFill="1" applyBorder="1" applyAlignment="1">
      <alignment horizontal="right" vertical="center" wrapText="1"/>
    </xf>
    <xf numFmtId="3" fontId="28" fillId="0" borderId="53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8" xfId="78" applyFont="1" applyFill="1" applyBorder="1" applyAlignment="1">
      <alignment horizontal="center" vertical="center"/>
    </xf>
    <xf numFmtId="0" fontId="26" fillId="0" borderId="49" xfId="78" applyFont="1" applyFill="1" applyBorder="1" applyAlignment="1">
      <alignment horizontal="center" vertical="center"/>
    </xf>
    <xf numFmtId="0" fontId="26" fillId="0" borderId="50" xfId="78" applyFont="1" applyFill="1" applyBorder="1" applyAlignment="1">
      <alignment horizontal="center" vertical="center"/>
    </xf>
    <xf numFmtId="3" fontId="21" fillId="0" borderId="68" xfId="0" applyNumberFormat="1" applyFont="1" applyFill="1" applyBorder="1" applyAlignment="1">
      <alignment horizontal="right" vertical="center"/>
    </xf>
    <xf numFmtId="3" fontId="21" fillId="0" borderId="73" xfId="91" applyNumberFormat="1" applyFont="1" applyFill="1" applyBorder="1" applyAlignment="1" applyProtection="1">
      <alignment horizontal="right" vertical="center"/>
      <protection locked="0"/>
    </xf>
    <xf numFmtId="3" fontId="28" fillId="0" borderId="51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82" xfId="91" applyNumberFormat="1" applyFont="1" applyFill="1" applyBorder="1" applyAlignment="1" applyProtection="1">
      <alignment horizontal="right" vertical="center"/>
      <protection locked="0"/>
    </xf>
    <xf numFmtId="3" fontId="21" fillId="0" borderId="67" xfId="0" applyNumberFormat="1" applyFont="1" applyFill="1" applyBorder="1" applyAlignment="1">
      <alignment horizontal="right" vertical="center"/>
    </xf>
    <xf numFmtId="3" fontId="21" fillId="0" borderId="138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9" xfId="91" applyNumberFormat="1" applyFont="1" applyFill="1" applyBorder="1" applyAlignment="1" applyProtection="1">
      <alignment horizontal="right" vertical="center"/>
      <protection locked="0"/>
    </xf>
    <xf numFmtId="3" fontId="28" fillId="0" borderId="69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42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43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52" xfId="0" applyNumberFormat="1" applyFont="1" applyFill="1" applyBorder="1" applyAlignment="1">
      <alignment horizontal="right" vertical="center"/>
    </xf>
    <xf numFmtId="3" fontId="21" fillId="0" borderId="126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27" xfId="91" applyNumberFormat="1" applyFont="1" applyFill="1" applyBorder="1" applyAlignment="1" applyProtection="1">
      <alignment horizontal="right" vertical="center"/>
      <protection locked="0"/>
    </xf>
    <xf numFmtId="3" fontId="28" fillId="0" borderId="53" xfId="91" applyNumberFormat="1" applyFont="1" applyFill="1" applyBorder="1" applyAlignment="1" applyProtection="1">
      <alignment horizontal="right" vertical="center"/>
      <protection locked="0"/>
    </xf>
    <xf numFmtId="3" fontId="28" fillId="0" borderId="51" xfId="91" applyNumberFormat="1" applyFont="1" applyFill="1" applyBorder="1" applyAlignment="1" applyProtection="1">
      <alignment horizontal="right" vertical="center"/>
      <protection locked="0"/>
    </xf>
    <xf numFmtId="3" fontId="28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42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43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52" xfId="91" applyNumberFormat="1" applyFont="1" applyFill="1" applyBorder="1" applyAlignment="1" applyProtection="1">
      <alignment horizontal="right" vertical="center"/>
    </xf>
    <xf numFmtId="3" fontId="28" fillId="0" borderId="126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27" xfId="91" applyNumberFormat="1" applyFont="1" applyFill="1" applyBorder="1" applyAlignment="1" applyProtection="1">
      <alignment horizontal="right" vertical="center"/>
    </xf>
    <xf numFmtId="3" fontId="28" fillId="0" borderId="53" xfId="91" applyNumberFormat="1" applyFont="1" applyFill="1" applyBorder="1" applyAlignment="1" applyProtection="1">
      <alignment horizontal="right" vertical="center"/>
    </xf>
    <xf numFmtId="3" fontId="21" fillId="0" borderId="142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43" xfId="91" applyNumberFormat="1" applyFont="1" applyFill="1" applyBorder="1" applyAlignment="1" applyProtection="1">
      <alignment horizontal="right" vertical="center"/>
      <protection locked="0"/>
    </xf>
    <xf numFmtId="3" fontId="28" fillId="0" borderId="114" xfId="91" applyNumberFormat="1" applyFont="1" applyFill="1" applyBorder="1" applyAlignment="1" applyProtection="1">
      <alignment horizontal="right" vertical="center"/>
    </xf>
    <xf numFmtId="3" fontId="28" fillId="0" borderId="181" xfId="91" applyNumberFormat="1" applyFont="1" applyFill="1" applyBorder="1" applyAlignment="1" applyProtection="1">
      <alignment horizontal="right" vertical="center"/>
    </xf>
    <xf numFmtId="3" fontId="28" fillId="0" borderId="176" xfId="91" applyNumberFormat="1" applyFont="1" applyFill="1" applyBorder="1" applyAlignment="1" applyProtection="1">
      <alignment horizontal="right" vertical="center"/>
    </xf>
    <xf numFmtId="3" fontId="28" fillId="0" borderId="182" xfId="91" applyNumberFormat="1" applyFont="1" applyFill="1" applyBorder="1" applyAlignment="1" applyProtection="1">
      <alignment horizontal="right" vertical="center"/>
    </xf>
    <xf numFmtId="3" fontId="28" fillId="0" borderId="115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13" xfId="0" applyNumberFormat="1" applyFont="1" applyBorder="1" applyAlignment="1">
      <alignment horizontal="center" vertical="center" wrapText="1"/>
    </xf>
    <xf numFmtId="0" fontId="28" fillId="0" borderId="116" xfId="0" applyFont="1" applyBorder="1" applyAlignment="1">
      <alignment horizontal="center" vertical="center"/>
    </xf>
    <xf numFmtId="0" fontId="21" fillId="0" borderId="94" xfId="0" applyFont="1" applyBorder="1"/>
    <xf numFmtId="0" fontId="21" fillId="0" borderId="84" xfId="0" applyFont="1" applyBorder="1"/>
    <xf numFmtId="0" fontId="21" fillId="0" borderId="84" xfId="0" applyFont="1" applyFill="1" applyBorder="1"/>
    <xf numFmtId="0" fontId="35" fillId="27" borderId="95" xfId="0" applyFont="1" applyFill="1" applyBorder="1"/>
    <xf numFmtId="0" fontId="28" fillId="0" borderId="39" xfId="0" applyFont="1" applyBorder="1" applyAlignment="1">
      <alignment vertical="center"/>
    </xf>
    <xf numFmtId="0" fontId="28" fillId="0" borderId="63" xfId="0" applyFont="1" applyBorder="1" applyAlignment="1">
      <alignment vertical="center"/>
    </xf>
    <xf numFmtId="0" fontId="21" fillId="0" borderId="95" xfId="0" applyFont="1" applyBorder="1"/>
    <xf numFmtId="0" fontId="28" fillId="0" borderId="96" xfId="0" applyFont="1" applyBorder="1" applyAlignment="1">
      <alignment vertical="center"/>
    </xf>
    <xf numFmtId="3" fontId="28" fillId="28" borderId="66" xfId="0" applyNumberFormat="1" applyFont="1" applyFill="1" applyBorder="1" applyAlignment="1">
      <alignment horizontal="center" vertical="center"/>
    </xf>
    <xf numFmtId="3" fontId="21" fillId="0" borderId="94" xfId="0" applyNumberFormat="1" applyFont="1" applyFill="1" applyBorder="1" applyAlignment="1">
      <alignment vertical="center"/>
    </xf>
    <xf numFmtId="3" fontId="21" fillId="0" borderId="39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3" fontId="28" fillId="0" borderId="66" xfId="0" applyNumberFormat="1" applyFont="1" applyFill="1" applyBorder="1" applyAlignment="1">
      <alignment vertical="center"/>
    </xf>
    <xf numFmtId="166" fontId="21" fillId="0" borderId="87" xfId="0" applyNumberFormat="1" applyFont="1" applyBorder="1"/>
    <xf numFmtId="166" fontId="21" fillId="0" borderId="86" xfId="0" applyNumberFormat="1" applyFont="1" applyBorder="1"/>
    <xf numFmtId="166" fontId="21" fillId="0" borderId="88" xfId="0" applyNumberFormat="1" applyFont="1" applyBorder="1"/>
    <xf numFmtId="166" fontId="28" fillId="0" borderId="89" xfId="0" applyNumberFormat="1" applyFont="1" applyBorder="1"/>
    <xf numFmtId="166" fontId="21" fillId="0" borderId="92" xfId="0" applyNumberFormat="1" applyFont="1" applyBorder="1"/>
    <xf numFmtId="166" fontId="21" fillId="0" borderId="167" xfId="0" applyNumberFormat="1" applyFont="1" applyBorder="1"/>
    <xf numFmtId="166" fontId="28" fillId="0" borderId="184" xfId="0" applyNumberFormat="1" applyFont="1" applyBorder="1"/>
    <xf numFmtId="166" fontId="21" fillId="0" borderId="53" xfId="0" applyNumberFormat="1" applyFont="1" applyBorder="1"/>
    <xf numFmtId="166" fontId="21" fillId="0" borderId="51" xfId="0" applyNumberFormat="1" applyFont="1" applyBorder="1"/>
    <xf numFmtId="166" fontId="21" fillId="0" borderId="69" xfId="0" applyNumberFormat="1" applyFont="1" applyBorder="1"/>
    <xf numFmtId="166" fontId="28" fillId="0" borderId="41" xfId="0" applyNumberFormat="1" applyFont="1" applyBorder="1"/>
    <xf numFmtId="166" fontId="21" fillId="0" borderId="43" xfId="0" applyNumberFormat="1" applyFont="1" applyBorder="1"/>
    <xf numFmtId="166" fontId="28" fillId="0" borderId="99" xfId="0" applyNumberFormat="1" applyFont="1" applyBorder="1"/>
    <xf numFmtId="166" fontId="28" fillId="0" borderId="38" xfId="0" applyNumberFormat="1" applyFont="1" applyBorder="1"/>
    <xf numFmtId="3" fontId="21" fillId="0" borderId="82" xfId="54" applyNumberFormat="1" applyFont="1" applyFill="1" applyBorder="1"/>
    <xf numFmtId="3" fontId="29" fillId="0" borderId="82" xfId="0" applyNumberFormat="1" applyFont="1" applyFill="1" applyBorder="1"/>
    <xf numFmtId="3" fontId="29" fillId="0" borderId="139" xfId="0" applyNumberFormat="1" applyFont="1" applyFill="1" applyBorder="1"/>
    <xf numFmtId="3" fontId="21" fillId="0" borderId="139" xfId="0" applyNumberFormat="1" applyFont="1" applyFill="1" applyBorder="1"/>
    <xf numFmtId="3" fontId="28" fillId="0" borderId="143" xfId="0" applyNumberFormat="1" applyFont="1" applyFill="1" applyBorder="1" applyAlignment="1">
      <alignment vertical="center"/>
    </xf>
    <xf numFmtId="3" fontId="21" fillId="0" borderId="127" xfId="0" applyNumberFormat="1" applyFont="1" applyFill="1" applyBorder="1"/>
    <xf numFmtId="3" fontId="28" fillId="0" borderId="143" xfId="0" applyNumberFormat="1" applyFont="1" applyFill="1" applyBorder="1"/>
    <xf numFmtId="3" fontId="21" fillId="0" borderId="147" xfId="0" applyNumberFormat="1" applyFont="1" applyFill="1" applyBorder="1"/>
    <xf numFmtId="3" fontId="28" fillId="0" borderId="143" xfId="54" applyNumberFormat="1" applyFont="1" applyFill="1" applyBorder="1"/>
    <xf numFmtId="3" fontId="28" fillId="0" borderId="171" xfId="0" applyNumberFormat="1" applyFont="1" applyFill="1" applyBorder="1"/>
    <xf numFmtId="3" fontId="28" fillId="0" borderId="151" xfId="0" applyNumberFormat="1" applyFont="1" applyFill="1" applyBorder="1"/>
    <xf numFmtId="165" fontId="21" fillId="0" borderId="0" xfId="54" applyNumberFormat="1" applyFont="1" applyFill="1" applyBorder="1"/>
    <xf numFmtId="166" fontId="21" fillId="0" borderId="51" xfId="54" applyNumberFormat="1" applyFont="1" applyFill="1" applyBorder="1"/>
    <xf numFmtId="1" fontId="26" fillId="0" borderId="110" xfId="0" applyNumberFormat="1" applyFont="1" applyFill="1" applyBorder="1" applyAlignment="1">
      <alignment horizontal="center" vertical="center" wrapText="1"/>
    </xf>
    <xf numFmtId="3" fontId="32" fillId="0" borderId="89" xfId="0" applyNumberFormat="1" applyFont="1" applyFill="1" applyBorder="1" applyAlignment="1">
      <alignment horizontal="right" vertical="center"/>
    </xf>
    <xf numFmtId="3" fontId="26" fillId="0" borderId="101" xfId="0" applyNumberFormat="1" applyFont="1" applyFill="1" applyBorder="1" applyAlignment="1">
      <alignment horizontal="right" vertical="center"/>
    </xf>
    <xf numFmtId="3" fontId="32" fillId="0" borderId="72" xfId="0" applyNumberFormat="1" applyFont="1" applyFill="1" applyBorder="1" applyAlignment="1">
      <alignment horizontal="right" vertical="center"/>
    </xf>
    <xf numFmtId="1" fontId="26" fillId="0" borderId="111" xfId="0" applyNumberFormat="1" applyFont="1" applyFill="1" applyBorder="1" applyAlignment="1">
      <alignment horizontal="center" vertical="center" wrapText="1"/>
    </xf>
    <xf numFmtId="3" fontId="26" fillId="0" borderId="53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horizontal="center" vertical="top" wrapText="1"/>
    </xf>
    <xf numFmtId="0" fontId="21" fillId="0" borderId="0" xfId="0" applyFont="1" applyFill="1" applyAlignment="1">
      <alignment horizontal="center"/>
    </xf>
    <xf numFmtId="0" fontId="28" fillId="0" borderId="0" xfId="0" applyFont="1" applyFill="1"/>
    <xf numFmtId="2" fontId="28" fillId="0" borderId="0" xfId="0" applyNumberFormat="1" applyFont="1" applyFill="1"/>
    <xf numFmtId="164" fontId="21" fillId="0" borderId="0" xfId="0" applyNumberFormat="1" applyFont="1" applyFill="1"/>
    <xf numFmtId="0" fontId="21" fillId="0" borderId="39" xfId="0" applyFont="1" applyFill="1" applyBorder="1"/>
    <xf numFmtId="3" fontId="21" fillId="0" borderId="0" xfId="0" applyNumberFormat="1" applyFont="1" applyBorder="1"/>
    <xf numFmtId="3" fontId="40" fillId="0" borderId="0" xfId="0" applyNumberFormat="1" applyFont="1" applyBorder="1"/>
    <xf numFmtId="164" fontId="21" fillId="0" borderId="0" xfId="0" applyNumberFormat="1" applyFont="1" applyFill="1" applyAlignment="1">
      <alignment horizontal="center"/>
    </xf>
    <xf numFmtId="165" fontId="21" fillId="0" borderId="0" xfId="0" applyNumberFormat="1" applyFont="1" applyFill="1" applyBorder="1"/>
    <xf numFmtId="3" fontId="21" fillId="0" borderId="0" xfId="0" applyNumberFormat="1" applyFont="1" applyFill="1" applyAlignment="1">
      <alignment horizontal="center"/>
    </xf>
    <xf numFmtId="165" fontId="21" fillId="0" borderId="0" xfId="0" applyNumberFormat="1" applyFont="1" applyFill="1"/>
    <xf numFmtId="165" fontId="21" fillId="0" borderId="0" xfId="0" applyNumberFormat="1" applyFont="1" applyFill="1" applyAlignment="1"/>
    <xf numFmtId="165" fontId="28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4" fontId="21" fillId="0" borderId="0" xfId="0" applyNumberFormat="1" applyFont="1" applyFill="1" applyAlignment="1"/>
    <xf numFmtId="3" fontId="21" fillId="0" borderId="0" xfId="0" applyNumberFormat="1" applyFont="1" applyFill="1" applyAlignment="1">
      <alignment horizontal="right"/>
    </xf>
    <xf numFmtId="2" fontId="21" fillId="0" borderId="0" xfId="0" applyNumberFormat="1" applyFont="1" applyFill="1" applyAlignment="1">
      <alignment horizontal="right"/>
    </xf>
    <xf numFmtId="3" fontId="28" fillId="0" borderId="0" xfId="0" applyNumberFormat="1" applyFont="1" applyFill="1"/>
    <xf numFmtId="0" fontId="28" fillId="0" borderId="39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8" fillId="0" borderId="89" xfId="0" applyFont="1" applyFill="1" applyBorder="1" applyAlignment="1">
      <alignment horizontal="center" vertical="center" wrapText="1"/>
    </xf>
    <xf numFmtId="0" fontId="28" fillId="0" borderId="4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32" fillId="0" borderId="108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33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vertical="center"/>
    </xf>
    <xf numFmtId="0" fontId="33" fillId="0" borderId="189" xfId="0" applyFont="1" applyFill="1" applyBorder="1" applyAlignment="1">
      <alignment vertical="center"/>
    </xf>
    <xf numFmtId="0" fontId="32" fillId="0" borderId="25" xfId="0" applyFont="1" applyFill="1" applyBorder="1" applyAlignment="1">
      <alignment vertical="center"/>
    </xf>
    <xf numFmtId="0" fontId="32" fillId="0" borderId="112" xfId="0" applyFont="1" applyFill="1" applyBorder="1" applyAlignment="1">
      <alignment horizontal="center" vertical="center" wrapText="1"/>
    </xf>
    <xf numFmtId="164" fontId="26" fillId="0" borderId="190" xfId="0" applyNumberFormat="1" applyFont="1" applyFill="1" applyBorder="1" applyAlignment="1">
      <alignment horizontal="center" vertical="center" wrapText="1"/>
    </xf>
    <xf numFmtId="164" fontId="32" fillId="0" borderId="191" xfId="0" applyNumberFormat="1" applyFont="1" applyFill="1" applyBorder="1" applyAlignment="1">
      <alignment horizontal="center" vertical="center" wrapText="1"/>
    </xf>
    <xf numFmtId="164" fontId="26" fillId="0" borderId="192" xfId="0" applyNumberFormat="1" applyFont="1" applyFill="1" applyBorder="1" applyAlignment="1">
      <alignment vertical="center" wrapText="1"/>
    </xf>
    <xf numFmtId="164" fontId="32" fillId="0" borderId="192" xfId="0" applyNumberFormat="1" applyFont="1" applyFill="1" applyBorder="1" applyAlignment="1">
      <alignment vertical="center" wrapText="1"/>
    </xf>
    <xf numFmtId="164" fontId="32" fillId="0" borderId="193" xfId="0" applyNumberFormat="1" applyFont="1" applyFill="1" applyBorder="1" applyAlignment="1">
      <alignment vertical="center"/>
    </xf>
    <xf numFmtId="0" fontId="32" fillId="0" borderId="109" xfId="0" applyFont="1" applyFill="1" applyBorder="1" applyAlignment="1">
      <alignment horizontal="center" vertical="center" wrapText="1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52" xfId="0" applyNumberFormat="1" applyFont="1" applyFill="1" applyBorder="1" applyAlignment="1">
      <alignment horizontal="center" vertical="center" wrapText="1"/>
    </xf>
    <xf numFmtId="164" fontId="26" fillId="0" borderId="68" xfId="0" applyNumberFormat="1" applyFont="1" applyFill="1" applyBorder="1" applyAlignment="1">
      <alignment vertical="center" wrapText="1"/>
    </xf>
    <xf numFmtId="164" fontId="33" fillId="0" borderId="68" xfId="0" applyNumberFormat="1" applyFont="1" applyFill="1" applyBorder="1" applyAlignment="1">
      <alignment vertical="center" wrapText="1"/>
    </xf>
    <xf numFmtId="164" fontId="32" fillId="0" borderId="68" xfId="0" applyNumberFormat="1" applyFont="1" applyFill="1" applyBorder="1" applyAlignment="1">
      <alignment vertical="center" wrapText="1"/>
    </xf>
    <xf numFmtId="164" fontId="26" fillId="0" borderId="68" xfId="0" applyNumberFormat="1" applyFont="1" applyFill="1" applyBorder="1" applyAlignment="1">
      <alignment vertical="center"/>
    </xf>
    <xf numFmtId="164" fontId="33" fillId="0" borderId="194" xfId="0" applyNumberFormat="1" applyFont="1" applyFill="1" applyBorder="1" applyAlignment="1">
      <alignment vertical="center"/>
    </xf>
    <xf numFmtId="164" fontId="32" fillId="0" borderId="37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wrapText="1"/>
    </xf>
    <xf numFmtId="0" fontId="40" fillId="0" borderId="0" xfId="0" applyFont="1" applyBorder="1" applyAlignment="1">
      <alignment horizontal="center" wrapText="1"/>
    </xf>
    <xf numFmtId="0" fontId="40" fillId="0" borderId="0" xfId="0" applyFont="1" applyBorder="1" applyAlignment="1">
      <alignment horizontal="center" vertical="center" wrapText="1"/>
    </xf>
    <xf numFmtId="3" fontId="28" fillId="29" borderId="54" xfId="54" applyNumberFormat="1" applyFont="1" applyFill="1" applyBorder="1" applyAlignment="1">
      <alignment wrapText="1"/>
    </xf>
    <xf numFmtId="3" fontId="21" fillId="0" borderId="87" xfId="0" applyNumberFormat="1" applyFont="1" applyBorder="1"/>
    <xf numFmtId="3" fontId="21" fillId="0" borderId="86" xfId="0" applyNumberFormat="1" applyFont="1" applyBorder="1"/>
    <xf numFmtId="3" fontId="21" fillId="0" borderId="88" xfId="0" applyNumberFormat="1" applyFont="1" applyBorder="1"/>
    <xf numFmtId="3" fontId="21" fillId="0" borderId="92" xfId="0" applyNumberFormat="1" applyFont="1" applyBorder="1"/>
    <xf numFmtId="3" fontId="35" fillId="27" borderId="67" xfId="0" applyNumberFormat="1" applyFont="1" applyFill="1" applyBorder="1"/>
    <xf numFmtId="3" fontId="21" fillId="0" borderId="52" xfId="54" applyNumberFormat="1" applyFont="1" applyBorder="1" applyAlignment="1"/>
    <xf numFmtId="3" fontId="21" fillId="0" borderId="48" xfId="54" applyNumberFormat="1" applyFont="1" applyBorder="1" applyAlignment="1"/>
    <xf numFmtId="3" fontId="21" fillId="0" borderId="68" xfId="54" applyNumberFormat="1" applyFont="1" applyBorder="1" applyAlignment="1"/>
    <xf numFmtId="3" fontId="21" fillId="0" borderId="49" xfId="54" applyNumberFormat="1" applyFont="1" applyBorder="1" applyAlignment="1"/>
    <xf numFmtId="3" fontId="21" fillId="0" borderId="68" xfId="54" applyNumberFormat="1" applyFont="1" applyBorder="1" applyAlignment="1">
      <alignment horizontal="right"/>
    </xf>
    <xf numFmtId="3" fontId="21" fillId="0" borderId="67" xfId="54" applyNumberFormat="1" applyFont="1" applyBorder="1" applyAlignment="1"/>
    <xf numFmtId="3" fontId="21" fillId="0" borderId="50" xfId="54" applyNumberFormat="1" applyFont="1" applyBorder="1" applyAlignment="1"/>
    <xf numFmtId="3" fontId="28" fillId="0" borderId="98" xfId="54" applyNumberFormat="1" applyFont="1" applyBorder="1" applyAlignment="1">
      <alignment vertical="center"/>
    </xf>
    <xf numFmtId="3" fontId="28" fillId="0" borderId="103" xfId="54" applyNumberFormat="1" applyFont="1" applyBorder="1" applyAlignment="1">
      <alignment vertical="center"/>
    </xf>
    <xf numFmtId="3" fontId="28" fillId="28" borderId="37" xfId="54" applyNumberFormat="1" applyFont="1" applyFill="1" applyBorder="1" applyAlignment="1">
      <alignment vertical="center"/>
    </xf>
    <xf numFmtId="3" fontId="28" fillId="28" borderId="75" xfId="54" applyNumberFormat="1" applyFont="1" applyFill="1" applyBorder="1" applyAlignment="1">
      <alignment vertical="center"/>
    </xf>
    <xf numFmtId="3" fontId="28" fillId="0" borderId="89" xfId="0" applyNumberFormat="1" applyFont="1" applyBorder="1"/>
    <xf numFmtId="3" fontId="28" fillId="0" borderId="167" xfId="0" applyNumberFormat="1" applyFont="1" applyBorder="1"/>
    <xf numFmtId="3" fontId="28" fillId="0" borderId="184" xfId="0" applyNumberFormat="1" applyFont="1" applyBorder="1"/>
    <xf numFmtId="3" fontId="21" fillId="0" borderId="93" xfId="0" applyNumberFormat="1" applyFont="1" applyFill="1" applyBorder="1" applyAlignment="1">
      <alignment vertical="center"/>
    </xf>
    <xf numFmtId="3" fontId="21" fillId="0" borderId="188" xfId="0" applyNumberFormat="1" applyFont="1" applyFill="1" applyBorder="1" applyAlignment="1">
      <alignment vertical="center"/>
    </xf>
    <xf numFmtId="3" fontId="26" fillId="0" borderId="42" xfId="0" applyNumberFormat="1" applyFont="1" applyFill="1" applyBorder="1" applyAlignment="1">
      <alignment horizontal="right" vertical="center"/>
    </xf>
    <xf numFmtId="3" fontId="32" fillId="0" borderId="37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8" fillId="0" borderId="195" xfId="0" applyNumberFormat="1" applyFont="1" applyFill="1" applyBorder="1" applyAlignment="1">
      <alignment vertical="center" wrapText="1"/>
    </xf>
    <xf numFmtId="3" fontId="28" fillId="0" borderId="24" xfId="0" applyNumberFormat="1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wrapText="1"/>
    </xf>
    <xf numFmtId="3" fontId="21" fillId="0" borderId="126" xfId="0" applyNumberFormat="1" applyFont="1" applyFill="1" applyBorder="1" applyAlignment="1">
      <alignment wrapText="1"/>
    </xf>
    <xf numFmtId="3" fontId="21" fillId="0" borderId="161" xfId="0" applyNumberFormat="1" applyFont="1" applyFill="1" applyBorder="1" applyAlignment="1">
      <alignment wrapText="1"/>
    </xf>
    <xf numFmtId="3" fontId="29" fillId="0" borderId="138" xfId="0" applyNumberFormat="1" applyFont="1" applyFill="1" applyBorder="1" applyAlignment="1">
      <alignment vertical="center" wrapText="1"/>
    </xf>
    <xf numFmtId="0" fontId="36" fillId="0" borderId="63" xfId="75" applyFont="1" applyFill="1" applyBorder="1" applyAlignment="1">
      <alignment horizontal="left" vertical="center"/>
    </xf>
    <xf numFmtId="0" fontId="36" fillId="0" borderId="101" xfId="75" applyFont="1" applyFill="1" applyBorder="1" applyAlignment="1">
      <alignment vertical="center" wrapText="1"/>
    </xf>
    <xf numFmtId="3" fontId="21" fillId="0" borderId="161" xfId="54" applyNumberFormat="1" applyFont="1" applyFill="1" applyBorder="1" applyAlignment="1">
      <alignment wrapText="1"/>
    </xf>
    <xf numFmtId="3" fontId="21" fillId="0" borderId="166" xfId="54" applyNumberFormat="1" applyFont="1" applyFill="1" applyBorder="1" applyAlignment="1">
      <alignment wrapText="1"/>
    </xf>
    <xf numFmtId="3" fontId="21" fillId="0" borderId="166" xfId="0" applyNumberFormat="1" applyFont="1" applyFill="1" applyBorder="1" applyAlignment="1">
      <alignment wrapText="1"/>
    </xf>
    <xf numFmtId="3" fontId="21" fillId="0" borderId="71" xfId="0" applyNumberFormat="1" applyFont="1" applyFill="1" applyBorder="1" applyAlignment="1">
      <alignment vertical="center" wrapText="1"/>
    </xf>
    <xf numFmtId="3" fontId="21" fillId="0" borderId="101" xfId="0" applyNumberFormat="1" applyFont="1" applyFill="1" applyBorder="1" applyAlignment="1">
      <alignment wrapText="1"/>
    </xf>
    <xf numFmtId="3" fontId="21" fillId="0" borderId="165" xfId="54" applyNumberFormat="1" applyFont="1" applyFill="1" applyBorder="1" applyAlignment="1">
      <alignment horizontal="right"/>
    </xf>
    <xf numFmtId="0" fontId="21" fillId="0" borderId="52" xfId="75" applyFont="1" applyFill="1" applyBorder="1" applyAlignment="1">
      <alignment vertical="center" wrapText="1"/>
    </xf>
    <xf numFmtId="166" fontId="21" fillId="0" borderId="69" xfId="54" applyNumberFormat="1" applyFont="1" applyFill="1" applyBorder="1"/>
    <xf numFmtId="166" fontId="21" fillId="0" borderId="41" xfId="54" applyNumberFormat="1" applyFont="1" applyFill="1" applyBorder="1"/>
    <xf numFmtId="166" fontId="21" fillId="0" borderId="53" xfId="54" applyNumberFormat="1" applyFont="1" applyFill="1" applyBorder="1"/>
    <xf numFmtId="166" fontId="21" fillId="0" borderId="188" xfId="54" applyNumberFormat="1" applyFont="1" applyFill="1" applyBorder="1"/>
    <xf numFmtId="166" fontId="21" fillId="0" borderId="99" xfId="54" applyNumberFormat="1" applyFont="1" applyFill="1" applyBorder="1"/>
    <xf numFmtId="166" fontId="28" fillId="0" borderId="38" xfId="54" applyNumberFormat="1" applyFont="1" applyFill="1" applyBorder="1"/>
    <xf numFmtId="166" fontId="28" fillId="0" borderId="41" xfId="54" applyNumberFormat="1" applyFont="1" applyFill="1" applyBorder="1"/>
    <xf numFmtId="0" fontId="36" fillId="0" borderId="61" xfId="75" applyFont="1" applyFill="1" applyBorder="1" applyAlignment="1">
      <alignment horizontal="left" vertical="center"/>
    </xf>
    <xf numFmtId="0" fontId="36" fillId="0" borderId="83" xfId="75" applyFont="1" applyFill="1" applyBorder="1" applyAlignment="1">
      <alignment vertical="center" wrapText="1"/>
    </xf>
    <xf numFmtId="3" fontId="21" fillId="0" borderId="80" xfId="0" applyNumberFormat="1" applyFont="1" applyFill="1" applyBorder="1" applyAlignment="1">
      <alignment vertical="center" wrapText="1"/>
    </xf>
    <xf numFmtId="3" fontId="21" fillId="0" borderId="90" xfId="0" applyNumberFormat="1" applyFont="1" applyFill="1" applyBorder="1" applyAlignment="1">
      <alignment vertical="center" wrapText="1"/>
    </xf>
    <xf numFmtId="3" fontId="21" fillId="0" borderId="196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57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26" fillId="0" borderId="51" xfId="0" applyNumberFormat="1" applyFont="1" applyFill="1" applyBorder="1" applyAlignment="1">
      <alignment horizontal="right" vertical="center"/>
    </xf>
    <xf numFmtId="3" fontId="26" fillId="0" borderId="188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60" xfId="0" applyFont="1" applyFill="1" applyBorder="1" applyAlignment="1">
      <alignment horizontal="center" vertical="center" wrapText="1"/>
    </xf>
    <xf numFmtId="0" fontId="30" fillId="0" borderId="64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44" fillId="0" borderId="29" xfId="0" applyFont="1" applyFill="1" applyBorder="1" applyAlignment="1">
      <alignment vertical="center"/>
    </xf>
    <xf numFmtId="3" fontId="44" fillId="0" borderId="179" xfId="0" applyNumberFormat="1" applyFont="1" applyFill="1" applyBorder="1" applyAlignment="1">
      <alignment vertical="center"/>
    </xf>
    <xf numFmtId="3" fontId="44" fillId="0" borderId="169" xfId="0" applyNumberFormat="1" applyFont="1" applyFill="1" applyBorder="1" applyAlignment="1">
      <alignment vertical="center"/>
    </xf>
    <xf numFmtId="0" fontId="44" fillId="0" borderId="180" xfId="0" applyFont="1" applyFill="1" applyBorder="1" applyAlignment="1">
      <alignment vertical="center"/>
    </xf>
    <xf numFmtId="3" fontId="44" fillId="0" borderId="81" xfId="0" applyNumberFormat="1" applyFont="1" applyFill="1" applyBorder="1" applyAlignment="1">
      <alignment vertical="center"/>
    </xf>
    <xf numFmtId="3" fontId="44" fillId="0" borderId="181" xfId="0" applyNumberFormat="1" applyFont="1" applyFill="1" applyBorder="1" applyAlignment="1">
      <alignment vertical="center"/>
    </xf>
    <xf numFmtId="3" fontId="44" fillId="0" borderId="176" xfId="0" applyNumberFormat="1" applyFont="1" applyFill="1" applyBorder="1" applyAlignment="1">
      <alignment vertical="center"/>
    </xf>
    <xf numFmtId="3" fontId="44" fillId="0" borderId="182" xfId="0" applyNumberFormat="1" applyFont="1" applyFill="1" applyBorder="1" applyAlignment="1">
      <alignment vertical="center"/>
    </xf>
    <xf numFmtId="0" fontId="30" fillId="0" borderId="180" xfId="0" applyFont="1" applyFill="1" applyBorder="1" applyAlignment="1">
      <alignment vertical="center" wrapText="1"/>
    </xf>
    <xf numFmtId="3" fontId="30" fillId="0" borderId="81" xfId="0" applyNumberFormat="1" applyFont="1" applyFill="1" applyBorder="1" applyAlignment="1">
      <alignment vertical="center"/>
    </xf>
    <xf numFmtId="3" fontId="30" fillId="0" borderId="181" xfId="0" applyNumberFormat="1" applyFont="1" applyFill="1" applyBorder="1" applyAlignment="1">
      <alignment vertical="center"/>
    </xf>
    <xf numFmtId="3" fontId="30" fillId="0" borderId="176" xfId="0" applyNumberFormat="1" applyFont="1" applyFill="1" applyBorder="1" applyAlignment="1">
      <alignment vertical="center"/>
    </xf>
    <xf numFmtId="3" fontId="30" fillId="0" borderId="182" xfId="0" applyNumberFormat="1" applyFont="1" applyFill="1" applyBorder="1" applyAlignment="1">
      <alignment vertical="center"/>
    </xf>
    <xf numFmtId="3" fontId="28" fillId="0" borderId="145" xfId="54" applyNumberFormat="1" applyFont="1" applyFill="1" applyBorder="1" applyAlignment="1">
      <alignment horizontal="center" vertical="center" wrapText="1"/>
    </xf>
    <xf numFmtId="3" fontId="28" fillId="0" borderId="138" xfId="54" applyNumberFormat="1" applyFont="1" applyFill="1" applyBorder="1"/>
    <xf numFmtId="3" fontId="28" fillId="0" borderId="73" xfId="0" applyNumberFormat="1" applyFont="1" applyFill="1" applyBorder="1" applyAlignment="1">
      <alignment vertical="center" wrapText="1"/>
    </xf>
    <xf numFmtId="0" fontId="30" fillId="0" borderId="55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30" fillId="0" borderId="65" xfId="0" applyFont="1" applyFill="1" applyBorder="1" applyAlignment="1">
      <alignment vertical="center"/>
    </xf>
    <xf numFmtId="3" fontId="30" fillId="0" borderId="65" xfId="0" applyNumberFormat="1" applyFont="1" applyFill="1" applyBorder="1" applyAlignment="1">
      <alignment vertical="center"/>
    </xf>
    <xf numFmtId="3" fontId="30" fillId="0" borderId="24" xfId="0" applyNumberFormat="1" applyFont="1" applyFill="1" applyBorder="1" applyAlignment="1">
      <alignment vertical="center"/>
    </xf>
    <xf numFmtId="3" fontId="30" fillId="0" borderId="33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vertical="center"/>
    </xf>
    <xf numFmtId="167" fontId="30" fillId="0" borderId="0" xfId="0" applyNumberFormat="1" applyFont="1" applyFill="1" applyAlignment="1">
      <alignment vertical="center"/>
    </xf>
    <xf numFmtId="3" fontId="30" fillId="0" borderId="0" xfId="0" applyNumberFormat="1" applyFont="1" applyFill="1" applyAlignment="1">
      <alignment vertical="center"/>
    </xf>
    <xf numFmtId="4" fontId="30" fillId="0" borderId="0" xfId="0" applyNumberFormat="1" applyFont="1" applyFill="1" applyAlignment="1">
      <alignment vertical="center"/>
    </xf>
    <xf numFmtId="2" fontId="30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58" xfId="0" applyFont="1" applyFill="1" applyBorder="1" applyAlignment="1">
      <alignment vertical="center"/>
    </xf>
    <xf numFmtId="0" fontId="30" fillId="0" borderId="178" xfId="0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3" fontId="30" fillId="0" borderId="34" xfId="0" applyNumberFormat="1" applyFont="1" applyFill="1" applyBorder="1" applyAlignment="1">
      <alignment vertical="center"/>
    </xf>
    <xf numFmtId="3" fontId="30" fillId="0" borderId="54" xfId="0" applyNumberFormat="1" applyFont="1" applyFill="1" applyBorder="1" applyAlignment="1">
      <alignment vertical="center"/>
    </xf>
    <xf numFmtId="3" fontId="30" fillId="0" borderId="58" xfId="0" applyNumberFormat="1" applyFont="1" applyFill="1" applyBorder="1" applyAlignment="1">
      <alignment vertical="center"/>
    </xf>
    <xf numFmtId="0" fontId="30" fillId="0" borderId="59" xfId="0" applyFont="1" applyFill="1" applyBorder="1" applyAlignment="1">
      <alignment vertical="center"/>
    </xf>
    <xf numFmtId="3" fontId="30" fillId="0" borderId="177" xfId="0" applyNumberFormat="1" applyFont="1" applyFill="1" applyBorder="1" applyAlignment="1">
      <alignment vertical="center"/>
    </xf>
    <xf numFmtId="0" fontId="44" fillId="0" borderId="14" xfId="0" applyFont="1" applyFill="1" applyBorder="1" applyAlignment="1">
      <alignment vertical="center"/>
    </xf>
    <xf numFmtId="3" fontId="44" fillId="0" borderId="14" xfId="0" applyNumberFormat="1" applyFont="1" applyFill="1" applyBorder="1" applyAlignment="1">
      <alignment vertical="center"/>
    </xf>
    <xf numFmtId="3" fontId="44" fillId="0" borderId="26" xfId="0" applyNumberFormat="1" applyFont="1" applyFill="1" applyBorder="1" applyAlignment="1">
      <alignment vertical="center"/>
    </xf>
    <xf numFmtId="3" fontId="44" fillId="0" borderId="60" xfId="0" applyNumberFormat="1" applyFont="1" applyFill="1" applyBorder="1" applyAlignment="1">
      <alignment vertical="center"/>
    </xf>
    <xf numFmtId="0" fontId="30" fillId="0" borderId="30" xfId="0" applyFont="1" applyFill="1" applyBorder="1" applyAlignment="1">
      <alignment vertical="center"/>
    </xf>
    <xf numFmtId="3" fontId="30" fillId="0" borderId="146" xfId="0" applyNumberFormat="1" applyFont="1" applyFill="1" applyBorder="1" applyAlignment="1">
      <alignment vertical="center"/>
    </xf>
    <xf numFmtId="3" fontId="30" fillId="0" borderId="102" xfId="0" applyNumberFormat="1" applyFont="1" applyFill="1" applyBorder="1" applyAlignment="1">
      <alignment vertical="center"/>
    </xf>
    <xf numFmtId="3" fontId="30" fillId="0" borderId="147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3" fontId="30" fillId="0" borderId="0" xfId="0" applyNumberFormat="1" applyFont="1" applyFill="1" applyBorder="1" applyAlignment="1">
      <alignment vertical="center"/>
    </xf>
    <xf numFmtId="4" fontId="30" fillId="0" borderId="0" xfId="0" applyNumberFormat="1" applyFont="1" applyFill="1" applyBorder="1" applyAlignment="1">
      <alignment vertical="center"/>
    </xf>
    <xf numFmtId="3" fontId="30" fillId="0" borderId="14" xfId="0" applyNumberFormat="1" applyFont="1" applyFill="1" applyBorder="1" applyAlignment="1">
      <alignment vertical="center"/>
    </xf>
    <xf numFmtId="0" fontId="44" fillId="0" borderId="78" xfId="0" applyFont="1" applyFill="1" applyBorder="1" applyAlignment="1">
      <alignment vertical="center"/>
    </xf>
    <xf numFmtId="3" fontId="44" fillId="0" borderId="78" xfId="0" applyNumberFormat="1" applyFont="1" applyFill="1" applyBorder="1" applyAlignment="1">
      <alignment vertical="center"/>
    </xf>
    <xf numFmtId="0" fontId="30" fillId="0" borderId="22" xfId="0" applyFont="1" applyFill="1" applyBorder="1" applyAlignment="1">
      <alignment vertical="center"/>
    </xf>
    <xf numFmtId="3" fontId="30" fillId="0" borderId="23" xfId="0" applyNumberFormat="1" applyFont="1" applyFill="1" applyBorder="1" applyAlignment="1">
      <alignment vertical="center"/>
    </xf>
    <xf numFmtId="3" fontId="30" fillId="0" borderId="35" xfId="0" applyNumberFormat="1" applyFont="1" applyFill="1" applyBorder="1" applyAlignment="1">
      <alignment vertical="center"/>
    </xf>
    <xf numFmtId="3" fontId="30" fillId="0" borderId="143" xfId="0" applyNumberFormat="1" applyFont="1" applyFill="1" applyBorder="1" applyAlignment="1">
      <alignment vertical="center"/>
    </xf>
    <xf numFmtId="3" fontId="30" fillId="0" borderId="185" xfId="0" applyNumberFormat="1" applyFont="1" applyFill="1" applyBorder="1" applyAlignment="1">
      <alignment vertical="center"/>
    </xf>
    <xf numFmtId="1" fontId="30" fillId="0" borderId="0" xfId="0" applyNumberFormat="1" applyFont="1" applyFill="1" applyAlignment="1">
      <alignment vertical="center"/>
    </xf>
    <xf numFmtId="0" fontId="30" fillId="0" borderId="16" xfId="0" applyFont="1" applyFill="1" applyBorder="1" applyAlignment="1">
      <alignment vertical="center"/>
    </xf>
    <xf numFmtId="3" fontId="30" fillId="0" borderId="20" xfId="0" applyNumberFormat="1" applyFont="1" applyFill="1" applyBorder="1" applyAlignment="1">
      <alignment vertical="center"/>
    </xf>
    <xf numFmtId="3" fontId="30" fillId="0" borderId="36" xfId="0" applyNumberFormat="1" applyFont="1" applyFill="1" applyBorder="1" applyAlignment="1">
      <alignment vertical="center"/>
    </xf>
    <xf numFmtId="3" fontId="30" fillId="0" borderId="127" xfId="0" applyNumberFormat="1" applyFont="1" applyFill="1" applyBorder="1" applyAlignment="1">
      <alignment vertical="center"/>
    </xf>
    <xf numFmtId="0" fontId="30" fillId="0" borderId="13" xfId="0" applyFont="1" applyFill="1" applyBorder="1" applyAlignment="1">
      <alignment vertical="center"/>
    </xf>
    <xf numFmtId="3" fontId="30" fillId="0" borderId="82" xfId="0" applyNumberFormat="1" applyFont="1" applyFill="1" applyBorder="1" applyAlignment="1">
      <alignment vertical="center"/>
    </xf>
    <xf numFmtId="0" fontId="30" fillId="0" borderId="18" xfId="0" applyFont="1" applyFill="1" applyBorder="1" applyAlignment="1">
      <alignment vertical="center"/>
    </xf>
    <xf numFmtId="3" fontId="30" fillId="0" borderId="139" xfId="0" applyNumberFormat="1" applyFont="1" applyFill="1" applyBorder="1" applyAlignment="1">
      <alignment vertical="center"/>
    </xf>
    <xf numFmtId="3" fontId="30" fillId="0" borderId="178" xfId="0" applyNumberFormat="1" applyFont="1" applyFill="1" applyBorder="1" applyAlignment="1">
      <alignment vertical="center"/>
    </xf>
    <xf numFmtId="0" fontId="30" fillId="0" borderId="29" xfId="0" applyFont="1" applyFill="1" applyBorder="1" applyAlignment="1">
      <alignment vertical="center"/>
    </xf>
    <xf numFmtId="3" fontId="30" fillId="0" borderId="179" xfId="0" applyNumberFormat="1" applyFont="1" applyFill="1" applyBorder="1" applyAlignment="1">
      <alignment vertical="center"/>
    </xf>
    <xf numFmtId="3" fontId="30" fillId="0" borderId="168" xfId="0" applyNumberFormat="1" applyFont="1" applyFill="1" applyBorder="1" applyAlignment="1">
      <alignment vertical="center"/>
    </xf>
    <xf numFmtId="3" fontId="30" fillId="0" borderId="169" xfId="0" applyNumberFormat="1" applyFont="1" applyFill="1" applyBorder="1" applyAlignment="1">
      <alignment vertical="center"/>
    </xf>
    <xf numFmtId="3" fontId="30" fillId="0" borderId="171" xfId="0" applyNumberFormat="1" applyFont="1" applyFill="1" applyBorder="1" applyAlignment="1">
      <alignment vertical="center"/>
    </xf>
    <xf numFmtId="3" fontId="44" fillId="0" borderId="32" xfId="0" applyNumberFormat="1" applyFont="1" applyFill="1" applyBorder="1" applyAlignment="1">
      <alignment vertical="center"/>
    </xf>
    <xf numFmtId="0" fontId="44" fillId="0" borderId="70" xfId="0" applyFont="1" applyFill="1" applyBorder="1" applyAlignment="1">
      <alignment vertical="center" wrapText="1"/>
    </xf>
    <xf numFmtId="3" fontId="30" fillId="0" borderId="28" xfId="0" applyNumberFormat="1" applyFont="1" applyFill="1" applyBorder="1" applyAlignment="1">
      <alignment vertical="center"/>
    </xf>
    <xf numFmtId="3" fontId="30" fillId="0" borderId="31" xfId="0" applyNumberFormat="1" applyFont="1" applyFill="1" applyBorder="1" applyAlignment="1">
      <alignment vertical="center"/>
    </xf>
    <xf numFmtId="3" fontId="30" fillId="0" borderId="100" xfId="0" applyNumberFormat="1" applyFont="1" applyFill="1" applyBorder="1" applyAlignment="1">
      <alignment vertical="center"/>
    </xf>
    <xf numFmtId="3" fontId="30" fillId="0" borderId="90" xfId="0" applyNumberFormat="1" applyFont="1" applyFill="1" applyBorder="1" applyAlignment="1">
      <alignment vertical="center"/>
    </xf>
    <xf numFmtId="0" fontId="30" fillId="0" borderId="16" xfId="0" applyFont="1" applyFill="1" applyBorder="1" applyAlignment="1">
      <alignment vertical="center" wrapText="1"/>
    </xf>
    <xf numFmtId="3" fontId="30" fillId="0" borderId="126" xfId="0" applyNumberFormat="1" applyFont="1" applyFill="1" applyBorder="1" applyAlignment="1">
      <alignment vertical="center"/>
    </xf>
    <xf numFmtId="3" fontId="30" fillId="0" borderId="73" xfId="0" applyNumberFormat="1" applyFont="1" applyFill="1" applyBorder="1" applyAlignment="1">
      <alignment vertical="center"/>
    </xf>
    <xf numFmtId="0" fontId="44" fillId="0" borderId="25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30" fillId="0" borderId="197" xfId="0" applyFont="1" applyFill="1" applyBorder="1" applyAlignment="1">
      <alignment vertical="center"/>
    </xf>
    <xf numFmtId="0" fontId="44" fillId="0" borderId="14" xfId="0" applyFont="1" applyFill="1" applyBorder="1" applyAlignment="1">
      <alignment vertical="center" wrapText="1"/>
    </xf>
    <xf numFmtId="0" fontId="30" fillId="0" borderId="198" xfId="0" applyFont="1" applyFill="1" applyBorder="1" applyAlignment="1">
      <alignment vertical="center"/>
    </xf>
    <xf numFmtId="3" fontId="30" fillId="0" borderId="199" xfId="0" applyNumberFormat="1" applyFont="1" applyFill="1" applyBorder="1" applyAlignment="1">
      <alignment vertical="center"/>
    </xf>
    <xf numFmtId="3" fontId="30" fillId="0" borderId="200" xfId="0" applyNumberFormat="1" applyFont="1" applyFill="1" applyBorder="1" applyAlignment="1">
      <alignment vertical="center"/>
    </xf>
    <xf numFmtId="3" fontId="30" fillId="0" borderId="201" xfId="0" applyNumberFormat="1" applyFont="1" applyFill="1" applyBorder="1" applyAlignment="1">
      <alignment vertical="center"/>
    </xf>
    <xf numFmtId="3" fontId="30" fillId="0" borderId="202" xfId="0" applyNumberFormat="1" applyFont="1" applyFill="1" applyBorder="1" applyAlignment="1">
      <alignment vertical="center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50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5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5" xfId="0" applyFont="1" applyFill="1" applyBorder="1" applyAlignment="1">
      <alignment horizontal="center" wrapText="1"/>
    </xf>
    <xf numFmtId="0" fontId="28" fillId="0" borderId="116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20" xfId="0" applyFont="1" applyFill="1" applyBorder="1" applyAlignment="1">
      <alignment horizontal="center" vertical="center"/>
    </xf>
    <xf numFmtId="0" fontId="28" fillId="0" borderId="118" xfId="0" applyFont="1" applyFill="1" applyBorder="1" applyAlignment="1">
      <alignment horizontal="center" vertical="center"/>
    </xf>
    <xf numFmtId="3" fontId="28" fillId="0" borderId="79" xfId="0" applyNumberFormat="1" applyFont="1" applyFill="1" applyBorder="1" applyAlignment="1">
      <alignment horizontal="center" vertical="center" wrapText="1"/>
    </xf>
    <xf numFmtId="3" fontId="28" fillId="0" borderId="104" xfId="0" applyNumberFormat="1" applyFont="1" applyFill="1" applyBorder="1" applyAlignment="1">
      <alignment horizontal="center" vertical="center" wrapText="1"/>
    </xf>
    <xf numFmtId="3" fontId="28" fillId="0" borderId="91" xfId="0" applyNumberFormat="1" applyFont="1" applyFill="1" applyBorder="1" applyAlignment="1">
      <alignment horizontal="center" vertical="center" wrapText="1"/>
    </xf>
    <xf numFmtId="3" fontId="28" fillId="0" borderId="79" xfId="54" applyNumberFormat="1" applyFont="1" applyFill="1" applyBorder="1" applyAlignment="1">
      <alignment horizontal="center" vertical="center" wrapText="1"/>
    </xf>
    <xf numFmtId="3" fontId="28" fillId="0" borderId="104" xfId="54" applyNumberFormat="1" applyFont="1" applyFill="1" applyBorder="1" applyAlignment="1">
      <alignment horizontal="center" vertical="center" wrapText="1"/>
    </xf>
    <xf numFmtId="3" fontId="28" fillId="0" borderId="91" xfId="54" applyNumberFormat="1" applyFont="1" applyFill="1" applyBorder="1" applyAlignment="1">
      <alignment horizontal="center" vertical="center" wrapText="1"/>
    </xf>
    <xf numFmtId="3" fontId="28" fillId="0" borderId="80" xfId="54" applyNumberFormat="1" applyFont="1" applyFill="1" applyBorder="1" applyAlignment="1">
      <alignment horizontal="center" vertical="center" wrapText="1"/>
    </xf>
    <xf numFmtId="3" fontId="28" fillId="0" borderId="154" xfId="54" applyNumberFormat="1" applyFont="1" applyFill="1" applyBorder="1" applyAlignment="1">
      <alignment horizontal="center" vertical="center" wrapText="1"/>
    </xf>
    <xf numFmtId="3" fontId="28" fillId="0" borderId="100" xfId="54" applyNumberFormat="1" applyFont="1" applyFill="1" applyBorder="1" applyAlignment="1">
      <alignment horizontal="center" vertical="center" wrapText="1"/>
    </xf>
    <xf numFmtId="3" fontId="28" fillId="0" borderId="156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17" xfId="54" applyNumberFormat="1" applyFont="1" applyFill="1" applyBorder="1" applyAlignment="1">
      <alignment horizontal="center" vertical="center" wrapText="1"/>
    </xf>
    <xf numFmtId="165" fontId="28" fillId="0" borderId="187" xfId="54" applyNumberFormat="1" applyFont="1" applyFill="1" applyBorder="1" applyAlignment="1">
      <alignment horizontal="center" vertical="center" wrapText="1"/>
    </xf>
    <xf numFmtId="3" fontId="28" fillId="0" borderId="186" xfId="54" applyNumberFormat="1" applyFont="1" applyFill="1" applyBorder="1" applyAlignment="1">
      <alignment horizontal="center" vertical="center" wrapText="1"/>
    </xf>
    <xf numFmtId="3" fontId="28" fillId="0" borderId="137" xfId="54" applyNumberFormat="1" applyFont="1" applyFill="1" applyBorder="1" applyAlignment="1">
      <alignment horizontal="center" vertical="center" wrapText="1"/>
    </xf>
    <xf numFmtId="0" fontId="28" fillId="0" borderId="61" xfId="75" applyFont="1" applyFill="1" applyBorder="1" applyAlignment="1">
      <alignment horizontal="center" vertical="center" wrapText="1"/>
    </xf>
    <xf numFmtId="0" fontId="28" fillId="0" borderId="62" xfId="75" applyFont="1" applyFill="1" applyBorder="1" applyAlignment="1">
      <alignment horizontal="center" vertical="center" wrapText="1"/>
    </xf>
    <xf numFmtId="0" fontId="28" fillId="0" borderId="74" xfId="0" applyFont="1" applyFill="1" applyBorder="1" applyAlignment="1">
      <alignment horizontal="center" vertical="center"/>
    </xf>
    <xf numFmtId="0" fontId="28" fillId="0" borderId="174" xfId="0" applyFont="1" applyFill="1" applyBorder="1" applyAlignment="1">
      <alignment horizontal="center" vertical="center"/>
    </xf>
    <xf numFmtId="0" fontId="28" fillId="0" borderId="123" xfId="0" applyFont="1" applyFill="1" applyBorder="1" applyAlignment="1">
      <alignment horizontal="center" vertical="center" wrapText="1"/>
    </xf>
    <xf numFmtId="0" fontId="28" fillId="0" borderId="134" xfId="0" applyFont="1" applyFill="1" applyBorder="1" applyAlignment="1">
      <alignment horizontal="center" vertical="center" wrapText="1"/>
    </xf>
    <xf numFmtId="0" fontId="28" fillId="0" borderId="131" xfId="0" applyFont="1" applyFill="1" applyBorder="1" applyAlignment="1">
      <alignment horizontal="center" vertical="center" wrapText="1"/>
    </xf>
    <xf numFmtId="0" fontId="28" fillId="0" borderId="132" xfId="0" applyFont="1" applyFill="1" applyBorder="1" applyAlignment="1">
      <alignment horizontal="center" vertical="center" wrapText="1"/>
    </xf>
    <xf numFmtId="0" fontId="28" fillId="0" borderId="106" xfId="0" applyFont="1" applyFill="1" applyBorder="1" applyAlignment="1">
      <alignment horizontal="center" vertical="center" wrapText="1"/>
    </xf>
    <xf numFmtId="0" fontId="28" fillId="0" borderId="107" xfId="0" applyFont="1" applyFill="1" applyBorder="1" applyAlignment="1">
      <alignment horizontal="center" vertical="center" wrapText="1"/>
    </xf>
    <xf numFmtId="166" fontId="28" fillId="0" borderId="130" xfId="0" applyNumberFormat="1" applyFont="1" applyFill="1" applyBorder="1" applyAlignment="1">
      <alignment horizontal="center" vertical="center" wrapText="1"/>
    </xf>
    <xf numFmtId="166" fontId="28" fillId="0" borderId="131" xfId="0" applyNumberFormat="1" applyFont="1" applyFill="1" applyBorder="1" applyAlignment="1">
      <alignment horizontal="center" vertical="center" wrapText="1"/>
    </xf>
    <xf numFmtId="166" fontId="28" fillId="0" borderId="133" xfId="0" applyNumberFormat="1" applyFont="1" applyFill="1" applyBorder="1" applyAlignment="1">
      <alignment horizontal="center" vertical="center" wrapText="1"/>
    </xf>
    <xf numFmtId="166" fontId="28" fillId="0" borderId="134" xfId="0" applyNumberFormat="1" applyFont="1" applyFill="1" applyBorder="1" applyAlignment="1">
      <alignment horizontal="center" vertical="center" wrapText="1"/>
    </xf>
    <xf numFmtId="166" fontId="28" fillId="0" borderId="132" xfId="0" applyNumberFormat="1" applyFont="1" applyFill="1" applyBorder="1" applyAlignment="1">
      <alignment horizontal="center" vertical="center" wrapText="1"/>
    </xf>
    <xf numFmtId="0" fontId="28" fillId="0" borderId="130" xfId="0" applyFont="1" applyFill="1" applyBorder="1" applyAlignment="1">
      <alignment horizontal="center" vertical="center" wrapText="1"/>
    </xf>
    <xf numFmtId="0" fontId="28" fillId="0" borderId="133" xfId="0" applyFont="1" applyFill="1" applyBorder="1" applyAlignment="1">
      <alignment horizontal="center" vertical="center" wrapText="1"/>
    </xf>
    <xf numFmtId="0" fontId="28" fillId="0" borderId="83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30" xfId="0" applyNumberFormat="1" applyFont="1" applyFill="1" applyBorder="1" applyAlignment="1">
      <alignment horizontal="center" vertical="center" wrapText="1"/>
    </xf>
    <xf numFmtId="3" fontId="28" fillId="0" borderId="131" xfId="0" applyNumberFormat="1" applyFont="1" applyFill="1" applyBorder="1" applyAlignment="1">
      <alignment horizontal="center" vertical="center" wrapText="1"/>
    </xf>
    <xf numFmtId="3" fontId="28" fillId="0" borderId="133" xfId="0" applyNumberFormat="1" applyFont="1" applyFill="1" applyBorder="1" applyAlignment="1">
      <alignment horizontal="center" vertical="center" wrapText="1"/>
    </xf>
    <xf numFmtId="0" fontId="28" fillId="0" borderId="108" xfId="0" applyFont="1" applyFill="1" applyBorder="1" applyAlignment="1">
      <alignment horizontal="center" vertical="center" wrapText="1"/>
    </xf>
    <xf numFmtId="0" fontId="28" fillId="0" borderId="110" xfId="0" applyFont="1" applyFill="1" applyBorder="1" applyAlignment="1">
      <alignment horizontal="center" vertical="center" wrapText="1"/>
    </xf>
    <xf numFmtId="0" fontId="28" fillId="0" borderId="112" xfId="0" applyFont="1" applyFill="1" applyBorder="1" applyAlignment="1">
      <alignment horizontal="center" vertical="center" wrapText="1"/>
    </xf>
    <xf numFmtId="0" fontId="28" fillId="0" borderId="15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3" fontId="21" fillId="0" borderId="0" xfId="0" applyNumberFormat="1" applyFont="1" applyFill="1" applyAlignment="1">
      <alignment horizontal="center" vertical="center"/>
    </xf>
    <xf numFmtId="164" fontId="21" fillId="0" borderId="0" xfId="0" applyNumberFormat="1" applyFont="1" applyFill="1" applyAlignment="1">
      <alignment horizontal="center"/>
    </xf>
    <xf numFmtId="3" fontId="21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164" fontId="21" fillId="0" borderId="0" xfId="0" applyNumberFormat="1" applyFont="1" applyFill="1" applyAlignment="1">
      <alignment horizontal="center" vertical="center"/>
    </xf>
    <xf numFmtId="0" fontId="28" fillId="0" borderId="108" xfId="0" applyFont="1" applyFill="1" applyBorder="1" applyAlignment="1">
      <alignment horizontal="center" vertical="center"/>
    </xf>
    <xf numFmtId="0" fontId="28" fillId="0" borderId="110" xfId="0" applyFont="1" applyFill="1" applyBorder="1" applyAlignment="1">
      <alignment horizontal="center" vertical="center"/>
    </xf>
    <xf numFmtId="0" fontId="28" fillId="0" borderId="112" xfId="0" applyFont="1" applyFill="1" applyBorder="1" applyAlignment="1">
      <alignment horizontal="center" vertical="center"/>
    </xf>
    <xf numFmtId="3" fontId="28" fillId="0" borderId="108" xfId="0" applyNumberFormat="1" applyFont="1" applyFill="1" applyBorder="1" applyAlignment="1">
      <alignment horizontal="center" vertical="center"/>
    </xf>
    <xf numFmtId="3" fontId="28" fillId="0" borderId="110" xfId="0" applyNumberFormat="1" applyFont="1" applyFill="1" applyBorder="1" applyAlignment="1">
      <alignment horizontal="center" vertical="center"/>
    </xf>
    <xf numFmtId="3" fontId="28" fillId="0" borderId="183" xfId="0" applyNumberFormat="1" applyFont="1" applyFill="1" applyBorder="1" applyAlignment="1">
      <alignment horizontal="center" vertical="center"/>
    </xf>
    <xf numFmtId="0" fontId="28" fillId="0" borderId="113" xfId="0" applyFont="1" applyFill="1" applyBorder="1" applyAlignment="1">
      <alignment horizontal="center" vertical="center"/>
    </xf>
    <xf numFmtId="0" fontId="28" fillId="0" borderId="183" xfId="0" applyFont="1" applyFill="1" applyBorder="1" applyAlignment="1">
      <alignment horizontal="center" vertical="center"/>
    </xf>
    <xf numFmtId="4" fontId="28" fillId="0" borderId="113" xfId="0" applyNumberFormat="1" applyFont="1" applyFill="1" applyBorder="1" applyAlignment="1">
      <alignment horizontal="center" vertical="center"/>
    </xf>
    <xf numFmtId="4" fontId="28" fillId="0" borderId="110" xfId="0" applyNumberFormat="1" applyFont="1" applyFill="1" applyBorder="1" applyAlignment="1">
      <alignment horizontal="center" vertical="center"/>
    </xf>
    <xf numFmtId="4" fontId="28" fillId="0" borderId="183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</cellXfs>
  <cellStyles count="9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 builtinId="29" customBuiltin="1"/>
    <cellStyle name="Jelölőszín (2)" xfId="65" builtinId="33" customBuiltin="1"/>
    <cellStyle name="Jelölőszín (3)" xfId="66" builtinId="37" customBuiltin="1"/>
    <cellStyle name="Jelölőszín (4)" xfId="67" builtinId="41" customBuiltin="1"/>
    <cellStyle name="Jelölőszín (5)" xfId="68" builtinId="45" customBuiltin="1"/>
    <cellStyle name="Jelölőszín (6)" xfId="69" builtinId="49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Public/Users/cora/AppData/Local/Microsoft/Messenger/irodavezeto@rkt.hu/Sharing%20Folders/csermenyih@freemail.hu/Normat&#237;va/2008/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Users/cora/AppData/Local/Microsoft/Messenger/irodavezeto@rkt.hu/Sharing%20Folders/csermenyih@freemail.hu/Normat&#237;va/2008/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5/2015.&#233;vi%20I.m&#243;d.kv/Szent%20L&#225;szl&#243;%20V&#246;lgye%20TKT%202015.&#233;vi%20I.kv.m&#243;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i.%20m&#243;d.%20nyilv&#225;ntart&#225;s%202015.I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 refreshError="1"/>
      <sheetData sheetId="1">
        <row r="19">
          <cell r="N19">
            <v>12</v>
          </cell>
        </row>
        <row r="28">
          <cell r="N28">
            <v>15007</v>
          </cell>
        </row>
        <row r="72">
          <cell r="N72">
            <v>42112</v>
          </cell>
        </row>
        <row r="73">
          <cell r="N73">
            <v>800</v>
          </cell>
        </row>
        <row r="78">
          <cell r="N78">
            <v>786</v>
          </cell>
        </row>
        <row r="87">
          <cell r="N87">
            <v>9826</v>
          </cell>
        </row>
        <row r="88">
          <cell r="N88">
            <v>6301</v>
          </cell>
        </row>
        <row r="90">
          <cell r="N90">
            <v>889</v>
          </cell>
        </row>
        <row r="91">
          <cell r="N91">
            <v>0</v>
          </cell>
        </row>
        <row r="92">
          <cell r="N92">
            <v>6466</v>
          </cell>
        </row>
        <row r="93">
          <cell r="N93">
            <v>320</v>
          </cell>
        </row>
      </sheetData>
      <sheetData sheetId="2">
        <row r="4">
          <cell r="E4">
            <v>29220</v>
          </cell>
        </row>
        <row r="7">
          <cell r="E7">
            <v>1140</v>
          </cell>
        </row>
        <row r="8">
          <cell r="E8">
            <v>3548</v>
          </cell>
        </row>
        <row r="9">
          <cell r="E9">
            <v>518</v>
          </cell>
        </row>
        <row r="10">
          <cell r="E10">
            <v>447</v>
          </cell>
        </row>
        <row r="11">
          <cell r="E11">
            <v>2354</v>
          </cell>
        </row>
        <row r="12">
          <cell r="E12">
            <v>1411</v>
          </cell>
        </row>
        <row r="13">
          <cell r="E13">
            <v>842</v>
          </cell>
        </row>
        <row r="16">
          <cell r="E16">
            <v>3309</v>
          </cell>
        </row>
        <row r="17">
          <cell r="E17">
            <v>1004</v>
          </cell>
        </row>
        <row r="18">
          <cell r="E18">
            <v>2030</v>
          </cell>
        </row>
        <row r="21">
          <cell r="E21">
            <v>4572</v>
          </cell>
        </row>
        <row r="22">
          <cell r="E22">
            <v>1172</v>
          </cell>
        </row>
        <row r="23">
          <cell r="E23">
            <v>1271</v>
          </cell>
        </row>
        <row r="24">
          <cell r="E24">
            <v>7149</v>
          </cell>
        </row>
        <row r="25">
          <cell r="E25">
            <v>3455</v>
          </cell>
        </row>
        <row r="26">
          <cell r="E26">
            <v>1907</v>
          </cell>
        </row>
        <row r="27">
          <cell r="E27">
            <v>1921</v>
          </cell>
        </row>
        <row r="30">
          <cell r="E30">
            <v>274</v>
          </cell>
        </row>
        <row r="31">
          <cell r="E31">
            <v>854</v>
          </cell>
        </row>
        <row r="32">
          <cell r="E32">
            <v>125</v>
          </cell>
        </row>
        <row r="33">
          <cell r="E33">
            <v>107</v>
          </cell>
        </row>
        <row r="34">
          <cell r="E34">
            <v>567</v>
          </cell>
        </row>
        <row r="35">
          <cell r="E35">
            <v>340</v>
          </cell>
        </row>
        <row r="36">
          <cell r="E36">
            <v>203</v>
          </cell>
        </row>
        <row r="37">
          <cell r="E37">
            <v>252</v>
          </cell>
        </row>
        <row r="40">
          <cell r="E40">
            <v>248</v>
          </cell>
        </row>
        <row r="41">
          <cell r="E41">
            <v>335</v>
          </cell>
        </row>
        <row r="42">
          <cell r="E42">
            <v>385</v>
          </cell>
        </row>
        <row r="43">
          <cell r="E43">
            <v>935</v>
          </cell>
        </row>
        <row r="44">
          <cell r="E44">
            <v>447</v>
          </cell>
        </row>
        <row r="45">
          <cell r="E45">
            <v>273</v>
          </cell>
        </row>
        <row r="46">
          <cell r="E46">
            <v>385</v>
          </cell>
        </row>
        <row r="49">
          <cell r="E49">
            <v>1890</v>
          </cell>
        </row>
        <row r="50">
          <cell r="E50">
            <v>412</v>
          </cell>
        </row>
        <row r="51">
          <cell r="E51">
            <v>921</v>
          </cell>
        </row>
        <row r="52">
          <cell r="E52">
            <v>203</v>
          </cell>
        </row>
        <row r="53">
          <cell r="E53">
            <v>643</v>
          </cell>
        </row>
        <row r="54">
          <cell r="E54">
            <v>1755</v>
          </cell>
        </row>
        <row r="55">
          <cell r="E55">
            <v>477</v>
          </cell>
        </row>
        <row r="58">
          <cell r="E58">
            <v>0</v>
          </cell>
        </row>
        <row r="61">
          <cell r="E61">
            <v>162497</v>
          </cell>
        </row>
        <row r="62">
          <cell r="E62">
            <v>61306</v>
          </cell>
        </row>
        <row r="63">
          <cell r="E63">
            <v>1803</v>
          </cell>
        </row>
        <row r="64">
          <cell r="E64">
            <v>3123</v>
          </cell>
        </row>
        <row r="67">
          <cell r="E67">
            <v>81</v>
          </cell>
        </row>
        <row r="77">
          <cell r="E77">
            <v>2287</v>
          </cell>
        </row>
        <row r="78">
          <cell r="E78">
            <v>9</v>
          </cell>
        </row>
        <row r="80">
          <cell r="E80">
            <v>10245</v>
          </cell>
        </row>
        <row r="83">
          <cell r="E83">
            <v>12</v>
          </cell>
        </row>
        <row r="84">
          <cell r="E84">
            <v>2</v>
          </cell>
        </row>
        <row r="92">
          <cell r="E92">
            <v>15584</v>
          </cell>
        </row>
      </sheetData>
      <sheetData sheetId="3">
        <row r="13">
          <cell r="E13">
            <v>1300</v>
          </cell>
          <cell r="H13">
            <v>0</v>
          </cell>
          <cell r="K13">
            <v>0</v>
          </cell>
          <cell r="N13">
            <v>0</v>
          </cell>
          <cell r="Q13">
            <v>187</v>
          </cell>
          <cell r="T13">
            <v>800</v>
          </cell>
          <cell r="W13">
            <v>0</v>
          </cell>
        </row>
        <row r="14">
          <cell r="E14">
            <v>0</v>
          </cell>
          <cell r="H14">
            <v>9</v>
          </cell>
          <cell r="K14">
            <v>0</v>
          </cell>
          <cell r="N14">
            <v>0</v>
          </cell>
          <cell r="Q14">
            <v>0</v>
          </cell>
          <cell r="T14">
            <v>0</v>
          </cell>
          <cell r="W14">
            <v>0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Q15">
            <v>0</v>
          </cell>
          <cell r="T15">
            <v>0</v>
          </cell>
          <cell r="W15">
            <v>0</v>
          </cell>
        </row>
        <row r="16">
          <cell r="E16">
            <v>1000</v>
          </cell>
          <cell r="H16">
            <v>0</v>
          </cell>
          <cell r="K16">
            <v>1700</v>
          </cell>
          <cell r="N16">
            <v>0</v>
          </cell>
          <cell r="Q16">
            <v>1400</v>
          </cell>
          <cell r="T16">
            <v>0</v>
          </cell>
          <cell r="W16">
            <v>2691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Q17">
            <v>0</v>
          </cell>
          <cell r="T17">
            <v>0</v>
          </cell>
          <cell r="W17">
            <v>0</v>
          </cell>
        </row>
        <row r="18">
          <cell r="E18">
            <v>0</v>
          </cell>
          <cell r="H18">
            <v>0</v>
          </cell>
          <cell r="K18">
            <v>0</v>
          </cell>
          <cell r="N18">
            <v>0</v>
          </cell>
          <cell r="Q18">
            <v>0</v>
          </cell>
          <cell r="T18">
            <v>0</v>
          </cell>
          <cell r="W18">
            <v>0</v>
          </cell>
        </row>
        <row r="19">
          <cell r="E19">
            <v>0</v>
          </cell>
          <cell r="H19">
            <v>0</v>
          </cell>
          <cell r="K19">
            <v>0</v>
          </cell>
          <cell r="N19">
            <v>0</v>
          </cell>
          <cell r="Q19">
            <v>0</v>
          </cell>
          <cell r="T19">
            <v>0</v>
          </cell>
          <cell r="W19">
            <v>0</v>
          </cell>
        </row>
        <row r="20">
          <cell r="E20">
            <v>0</v>
          </cell>
          <cell r="H20">
            <v>0</v>
          </cell>
          <cell r="K20">
            <v>0</v>
          </cell>
          <cell r="N20">
            <v>0</v>
          </cell>
          <cell r="Q20">
            <v>0</v>
          </cell>
          <cell r="T20">
            <v>0</v>
          </cell>
          <cell r="W20">
            <v>0</v>
          </cell>
        </row>
        <row r="28">
          <cell r="E28">
            <v>68</v>
          </cell>
          <cell r="H28">
            <v>83</v>
          </cell>
          <cell r="K28">
            <v>53</v>
          </cell>
          <cell r="N28">
            <v>83</v>
          </cell>
          <cell r="Q28">
            <v>53</v>
          </cell>
          <cell r="T28">
            <v>0</v>
          </cell>
          <cell r="W28">
            <v>5</v>
          </cell>
        </row>
        <row r="30">
          <cell r="E30">
            <v>1813</v>
          </cell>
          <cell r="H30">
            <v>12602</v>
          </cell>
          <cell r="K30">
            <v>24172</v>
          </cell>
          <cell r="N30">
            <v>13735</v>
          </cell>
          <cell r="Q30">
            <v>9126</v>
          </cell>
          <cell r="T30">
            <v>2648</v>
          </cell>
          <cell r="W30">
            <v>1571</v>
          </cell>
        </row>
        <row r="32">
          <cell r="E32">
            <v>260</v>
          </cell>
          <cell r="H32">
            <v>1160</v>
          </cell>
          <cell r="K32">
            <v>813</v>
          </cell>
          <cell r="N32">
            <v>120</v>
          </cell>
          <cell r="Q32">
            <v>487</v>
          </cell>
          <cell r="T32">
            <v>1732</v>
          </cell>
          <cell r="W32">
            <v>0</v>
          </cell>
        </row>
        <row r="33">
          <cell r="E33">
            <v>0</v>
          </cell>
          <cell r="H33">
            <v>527</v>
          </cell>
          <cell r="K33">
            <v>369</v>
          </cell>
          <cell r="N33">
            <v>55</v>
          </cell>
          <cell r="Q33">
            <v>221</v>
          </cell>
          <cell r="T33">
            <v>0</v>
          </cell>
          <cell r="W33">
            <v>0</v>
          </cell>
        </row>
        <row r="34">
          <cell r="E34">
            <v>260</v>
          </cell>
          <cell r="H34">
            <v>454</v>
          </cell>
          <cell r="K34">
            <v>319</v>
          </cell>
          <cell r="N34">
            <v>47</v>
          </cell>
          <cell r="Q34">
            <v>191</v>
          </cell>
          <cell r="T34">
            <v>0</v>
          </cell>
          <cell r="W34">
            <v>0</v>
          </cell>
        </row>
        <row r="35">
          <cell r="E35">
            <v>1822</v>
          </cell>
          <cell r="H35">
            <v>2395</v>
          </cell>
          <cell r="K35">
            <v>1679</v>
          </cell>
          <cell r="N35">
            <v>248</v>
          </cell>
          <cell r="Q35">
            <v>1005</v>
          </cell>
          <cell r="T35">
            <v>0</v>
          </cell>
          <cell r="W35">
            <v>0</v>
          </cell>
        </row>
        <row r="36">
          <cell r="E36">
            <v>260</v>
          </cell>
          <cell r="H36">
            <v>1436</v>
          </cell>
          <cell r="K36">
            <v>1007</v>
          </cell>
          <cell r="N36">
            <v>149</v>
          </cell>
          <cell r="Q36">
            <v>603</v>
          </cell>
          <cell r="T36">
            <v>0</v>
          </cell>
          <cell r="W36">
            <v>0</v>
          </cell>
        </row>
        <row r="37">
          <cell r="E37">
            <v>0</v>
          </cell>
          <cell r="H37">
            <v>857</v>
          </cell>
          <cell r="K37">
            <v>601</v>
          </cell>
          <cell r="N37">
            <v>89</v>
          </cell>
          <cell r="Q37">
            <v>360</v>
          </cell>
          <cell r="T37">
            <v>0</v>
          </cell>
          <cell r="W37">
            <v>0</v>
          </cell>
        </row>
        <row r="38">
          <cell r="E38">
            <v>0</v>
          </cell>
          <cell r="H38">
            <v>1065</v>
          </cell>
          <cell r="K38">
            <v>746</v>
          </cell>
          <cell r="N38">
            <v>110</v>
          </cell>
          <cell r="Q38">
            <v>0</v>
          </cell>
          <cell r="T38">
            <v>0</v>
          </cell>
          <cell r="W38">
            <v>0</v>
          </cell>
        </row>
        <row r="41">
          <cell r="E41">
            <v>3033</v>
          </cell>
          <cell r="H41">
            <v>12628</v>
          </cell>
          <cell r="K41">
            <v>20392</v>
          </cell>
          <cell r="N41">
            <v>7261</v>
          </cell>
          <cell r="Q41">
            <v>6621</v>
          </cell>
          <cell r="T41">
            <v>1131</v>
          </cell>
          <cell r="W41">
            <v>2836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Q42">
            <v>0</v>
          </cell>
          <cell r="T42">
            <v>0</v>
          </cell>
          <cell r="W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  <cell r="N43">
            <v>0</v>
          </cell>
          <cell r="Q43">
            <v>0</v>
          </cell>
          <cell r="T43">
            <v>0</v>
          </cell>
          <cell r="W43">
            <v>0</v>
          </cell>
        </row>
        <row r="44">
          <cell r="E44">
            <v>25</v>
          </cell>
          <cell r="H44">
            <v>87</v>
          </cell>
          <cell r="K44">
            <v>100</v>
          </cell>
          <cell r="N44">
            <v>0</v>
          </cell>
          <cell r="Q44">
            <v>50</v>
          </cell>
          <cell r="T44">
            <v>0</v>
          </cell>
          <cell r="W44">
            <v>25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Q45">
            <v>0</v>
          </cell>
          <cell r="T45">
            <v>0</v>
          </cell>
          <cell r="W45">
            <v>0</v>
          </cell>
        </row>
        <row r="46">
          <cell r="E46">
            <v>0</v>
          </cell>
          <cell r="H46">
            <v>0</v>
          </cell>
          <cell r="K46">
            <v>488</v>
          </cell>
          <cell r="N46">
            <v>0</v>
          </cell>
          <cell r="Q46">
            <v>485</v>
          </cell>
          <cell r="T46">
            <v>0</v>
          </cell>
          <cell r="W46">
            <v>0</v>
          </cell>
        </row>
        <row r="47">
          <cell r="E47">
            <v>90</v>
          </cell>
          <cell r="H47">
            <v>330</v>
          </cell>
          <cell r="K47">
            <v>780</v>
          </cell>
          <cell r="N47">
            <v>210</v>
          </cell>
          <cell r="Q47">
            <v>210</v>
          </cell>
          <cell r="T47">
            <v>60</v>
          </cell>
          <cell r="W47">
            <v>90</v>
          </cell>
        </row>
        <row r="48">
          <cell r="E48">
            <v>0</v>
          </cell>
          <cell r="H48">
            <v>0</v>
          </cell>
          <cell r="K48">
            <v>0</v>
          </cell>
          <cell r="N48">
            <v>0</v>
          </cell>
          <cell r="Q48">
            <v>0</v>
          </cell>
          <cell r="T48">
            <v>0</v>
          </cell>
          <cell r="W48">
            <v>0</v>
          </cell>
        </row>
        <row r="49">
          <cell r="E49">
            <v>11</v>
          </cell>
          <cell r="H49">
            <v>112</v>
          </cell>
          <cell r="K49">
            <v>112</v>
          </cell>
          <cell r="N49">
            <v>118</v>
          </cell>
          <cell r="Q49">
            <v>280</v>
          </cell>
          <cell r="T49">
            <v>0</v>
          </cell>
          <cell r="W49">
            <v>11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Q50">
            <v>0</v>
          </cell>
          <cell r="T50">
            <v>0</v>
          </cell>
          <cell r="W50">
            <v>0</v>
          </cell>
        </row>
        <row r="51">
          <cell r="E51">
            <v>0</v>
          </cell>
          <cell r="H51">
            <v>0</v>
          </cell>
          <cell r="K51">
            <v>0</v>
          </cell>
          <cell r="N51">
            <v>0</v>
          </cell>
          <cell r="Q51">
            <v>0</v>
          </cell>
          <cell r="T51">
            <v>0</v>
          </cell>
          <cell r="W51">
            <v>0</v>
          </cell>
        </row>
        <row r="52">
          <cell r="E52">
            <v>0</v>
          </cell>
          <cell r="H52">
            <v>50</v>
          </cell>
          <cell r="K52">
            <v>0</v>
          </cell>
          <cell r="N52">
            <v>0</v>
          </cell>
          <cell r="Q52">
            <v>0</v>
          </cell>
          <cell r="T52">
            <v>0</v>
          </cell>
          <cell r="W52">
            <v>0</v>
          </cell>
        </row>
        <row r="53">
          <cell r="E53">
            <v>0</v>
          </cell>
          <cell r="H53">
            <v>171</v>
          </cell>
          <cell r="K53">
            <v>358</v>
          </cell>
          <cell r="N53">
            <v>231</v>
          </cell>
          <cell r="Q53">
            <v>140</v>
          </cell>
          <cell r="T53">
            <v>140</v>
          </cell>
          <cell r="W53">
            <v>15</v>
          </cell>
        </row>
        <row r="54">
          <cell r="E54">
            <v>0</v>
          </cell>
          <cell r="H54">
            <v>0</v>
          </cell>
          <cell r="K54">
            <v>0</v>
          </cell>
          <cell r="N54">
            <v>0</v>
          </cell>
          <cell r="Q54">
            <v>0</v>
          </cell>
          <cell r="T54">
            <v>0</v>
          </cell>
          <cell r="W54">
            <v>0</v>
          </cell>
        </row>
        <row r="56">
          <cell r="E56">
            <v>0</v>
          </cell>
          <cell r="H56">
            <v>0</v>
          </cell>
          <cell r="K56">
            <v>0</v>
          </cell>
          <cell r="N56">
            <v>0</v>
          </cell>
          <cell r="Q56">
            <v>0</v>
          </cell>
          <cell r="T56">
            <v>0</v>
          </cell>
          <cell r="W56">
            <v>0</v>
          </cell>
        </row>
        <row r="57">
          <cell r="E57">
            <v>0</v>
          </cell>
          <cell r="H57">
            <v>150</v>
          </cell>
          <cell r="K57">
            <v>100</v>
          </cell>
          <cell r="N57">
            <v>150</v>
          </cell>
          <cell r="Q57">
            <v>0</v>
          </cell>
          <cell r="T57">
            <v>650</v>
          </cell>
          <cell r="W57">
            <v>0</v>
          </cell>
        </row>
        <row r="58">
          <cell r="E58">
            <v>5</v>
          </cell>
          <cell r="H58">
            <v>25</v>
          </cell>
          <cell r="K58">
            <v>15</v>
          </cell>
          <cell r="N58">
            <v>50</v>
          </cell>
          <cell r="Q58">
            <v>10</v>
          </cell>
          <cell r="T58">
            <v>0</v>
          </cell>
          <cell r="W58">
            <v>0</v>
          </cell>
        </row>
        <row r="62">
          <cell r="E62">
            <v>819</v>
          </cell>
          <cell r="H62">
            <v>3531</v>
          </cell>
          <cell r="K62">
            <v>5736</v>
          </cell>
          <cell r="N62">
            <v>2049</v>
          </cell>
          <cell r="Q62">
            <v>1971</v>
          </cell>
          <cell r="T62">
            <v>517</v>
          </cell>
          <cell r="W62">
            <v>769</v>
          </cell>
        </row>
        <row r="63">
          <cell r="E63">
            <v>92</v>
          </cell>
          <cell r="H63">
            <v>337</v>
          </cell>
          <cell r="K63">
            <v>858</v>
          </cell>
          <cell r="N63">
            <v>214</v>
          </cell>
          <cell r="Q63">
            <v>214</v>
          </cell>
          <cell r="T63">
            <v>61</v>
          </cell>
          <cell r="W63">
            <v>153</v>
          </cell>
        </row>
        <row r="64">
          <cell r="E64">
            <v>17</v>
          </cell>
          <cell r="H64">
            <v>63</v>
          </cell>
          <cell r="K64">
            <v>135</v>
          </cell>
          <cell r="N64">
            <v>51</v>
          </cell>
          <cell r="Q64">
            <v>38</v>
          </cell>
          <cell r="T64">
            <v>10</v>
          </cell>
          <cell r="W64">
            <v>15</v>
          </cell>
        </row>
        <row r="65">
          <cell r="E65">
            <v>0</v>
          </cell>
          <cell r="H65">
            <v>2</v>
          </cell>
          <cell r="K65">
            <v>10</v>
          </cell>
          <cell r="N65">
            <v>0</v>
          </cell>
          <cell r="Q65">
            <v>0</v>
          </cell>
          <cell r="T65">
            <v>45</v>
          </cell>
          <cell r="W65">
            <v>0</v>
          </cell>
        </row>
        <row r="66">
          <cell r="E66">
            <v>18</v>
          </cell>
          <cell r="H66">
            <v>67</v>
          </cell>
          <cell r="K66">
            <v>151</v>
          </cell>
          <cell r="N66">
            <v>50</v>
          </cell>
          <cell r="Q66">
            <v>42</v>
          </cell>
          <cell r="T66">
            <v>11</v>
          </cell>
          <cell r="W66">
            <v>17</v>
          </cell>
        </row>
        <row r="67">
          <cell r="E67">
            <v>23</v>
          </cell>
          <cell r="H67">
            <v>24</v>
          </cell>
          <cell r="K67">
            <v>0</v>
          </cell>
          <cell r="N67">
            <v>4</v>
          </cell>
          <cell r="Q67">
            <v>0</v>
          </cell>
          <cell r="T67">
            <v>0</v>
          </cell>
          <cell r="W67">
            <v>17</v>
          </cell>
        </row>
        <row r="68">
          <cell r="E68">
            <v>401</v>
          </cell>
          <cell r="H68">
            <v>44</v>
          </cell>
          <cell r="K68">
            <v>415</v>
          </cell>
          <cell r="N68">
            <v>56</v>
          </cell>
          <cell r="Q68">
            <v>1175</v>
          </cell>
          <cell r="T68">
            <v>1222</v>
          </cell>
          <cell r="W68">
            <v>30</v>
          </cell>
        </row>
        <row r="69">
          <cell r="E69">
            <v>0</v>
          </cell>
          <cell r="H69">
            <v>0</v>
          </cell>
          <cell r="K69">
            <v>0</v>
          </cell>
          <cell r="N69">
            <v>0</v>
          </cell>
          <cell r="Q69">
            <v>0</v>
          </cell>
          <cell r="T69">
            <v>0</v>
          </cell>
          <cell r="W69">
            <v>0</v>
          </cell>
        </row>
        <row r="71">
          <cell r="E71">
            <v>0</v>
          </cell>
          <cell r="H71">
            <v>0</v>
          </cell>
          <cell r="K71">
            <v>0</v>
          </cell>
          <cell r="N71">
            <v>300</v>
          </cell>
          <cell r="Q71">
            <v>0</v>
          </cell>
          <cell r="T71">
            <v>0</v>
          </cell>
          <cell r="W71">
            <v>0</v>
          </cell>
        </row>
        <row r="72">
          <cell r="E72">
            <v>50</v>
          </cell>
          <cell r="H72">
            <v>154</v>
          </cell>
          <cell r="K72">
            <v>52</v>
          </cell>
          <cell r="N72">
            <v>140</v>
          </cell>
          <cell r="Q72">
            <v>76</v>
          </cell>
          <cell r="T72">
            <v>12</v>
          </cell>
          <cell r="W72">
            <v>50</v>
          </cell>
        </row>
        <row r="74">
          <cell r="E74">
            <v>536</v>
          </cell>
          <cell r="H74">
            <v>430</v>
          </cell>
          <cell r="K74">
            <v>429</v>
          </cell>
          <cell r="N74">
            <v>430</v>
          </cell>
          <cell r="Q74">
            <v>429</v>
          </cell>
          <cell r="T74">
            <v>0</v>
          </cell>
          <cell r="W74">
            <v>76</v>
          </cell>
        </row>
        <row r="75">
          <cell r="E75">
            <v>250</v>
          </cell>
          <cell r="H75">
            <v>0</v>
          </cell>
          <cell r="K75">
            <v>0</v>
          </cell>
          <cell r="N75">
            <v>0</v>
          </cell>
          <cell r="Q75">
            <v>0</v>
          </cell>
          <cell r="T75">
            <v>0</v>
          </cell>
          <cell r="W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Q76">
            <v>0</v>
          </cell>
          <cell r="T76">
            <v>0</v>
          </cell>
          <cell r="W76">
            <v>0</v>
          </cell>
        </row>
        <row r="77">
          <cell r="E77">
            <v>50</v>
          </cell>
          <cell r="H77">
            <v>0</v>
          </cell>
          <cell r="K77">
            <v>120</v>
          </cell>
          <cell r="N77">
            <v>200</v>
          </cell>
          <cell r="Q77">
            <v>447</v>
          </cell>
          <cell r="T77">
            <v>500</v>
          </cell>
          <cell r="W77">
            <v>0</v>
          </cell>
        </row>
        <row r="78">
          <cell r="E78">
            <v>0</v>
          </cell>
          <cell r="H78">
            <v>9</v>
          </cell>
          <cell r="K78">
            <v>0</v>
          </cell>
          <cell r="N78">
            <v>0</v>
          </cell>
          <cell r="Q78">
            <v>0</v>
          </cell>
          <cell r="T78">
            <v>0</v>
          </cell>
          <cell r="W78">
            <v>0</v>
          </cell>
        </row>
        <row r="79">
          <cell r="E79">
            <v>0</v>
          </cell>
          <cell r="H79">
            <v>0</v>
          </cell>
          <cell r="K79">
            <v>0</v>
          </cell>
          <cell r="N79">
            <v>0</v>
          </cell>
          <cell r="Q79">
            <v>0</v>
          </cell>
          <cell r="T79">
            <v>0</v>
          </cell>
          <cell r="W79">
            <v>0</v>
          </cell>
        </row>
        <row r="80">
          <cell r="E80">
            <v>0</v>
          </cell>
          <cell r="H80">
            <v>9</v>
          </cell>
          <cell r="K80">
            <v>0</v>
          </cell>
          <cell r="N80">
            <v>0</v>
          </cell>
          <cell r="Q80">
            <v>0</v>
          </cell>
          <cell r="T80">
            <v>0</v>
          </cell>
          <cell r="W80">
            <v>0</v>
          </cell>
        </row>
        <row r="81">
          <cell r="E81">
            <v>0</v>
          </cell>
          <cell r="H81">
            <v>910</v>
          </cell>
          <cell r="K81">
            <v>0</v>
          </cell>
          <cell r="N81">
            <v>630</v>
          </cell>
          <cell r="Q81">
            <v>0</v>
          </cell>
          <cell r="T81">
            <v>0</v>
          </cell>
          <cell r="W81">
            <v>0</v>
          </cell>
        </row>
        <row r="82">
          <cell r="E82">
            <v>753</v>
          </cell>
          <cell r="H82">
            <v>607</v>
          </cell>
          <cell r="K82">
            <v>642</v>
          </cell>
          <cell r="N82">
            <v>1362</v>
          </cell>
          <cell r="Q82">
            <v>575</v>
          </cell>
          <cell r="T82">
            <v>30</v>
          </cell>
          <cell r="W82">
            <v>74</v>
          </cell>
        </row>
        <row r="84">
          <cell r="E84">
            <v>15</v>
          </cell>
          <cell r="H84">
            <v>280</v>
          </cell>
          <cell r="K84">
            <v>60</v>
          </cell>
          <cell r="N84">
            <v>280</v>
          </cell>
          <cell r="Q84">
            <v>70</v>
          </cell>
          <cell r="T84">
            <v>0</v>
          </cell>
          <cell r="W84">
            <v>15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Q85">
            <v>0</v>
          </cell>
          <cell r="T85">
            <v>0</v>
          </cell>
          <cell r="W85">
            <v>0</v>
          </cell>
        </row>
        <row r="87">
          <cell r="E87">
            <v>558</v>
          </cell>
          <cell r="H87">
            <v>577</v>
          </cell>
          <cell r="K87">
            <v>447</v>
          </cell>
          <cell r="N87">
            <v>835</v>
          </cell>
          <cell r="Q87">
            <v>729</v>
          </cell>
          <cell r="T87">
            <v>476</v>
          </cell>
          <cell r="W87">
            <v>67</v>
          </cell>
        </row>
        <row r="88">
          <cell r="E88">
            <v>0</v>
          </cell>
          <cell r="H88">
            <v>0</v>
          </cell>
          <cell r="K88">
            <v>0</v>
          </cell>
          <cell r="N88">
            <v>0</v>
          </cell>
          <cell r="Q88">
            <v>0</v>
          </cell>
          <cell r="T88">
            <v>0</v>
          </cell>
          <cell r="W88">
            <v>0</v>
          </cell>
        </row>
        <row r="89">
          <cell r="E89">
            <v>0</v>
          </cell>
          <cell r="H89">
            <v>0</v>
          </cell>
          <cell r="K89">
            <v>0</v>
          </cell>
          <cell r="N89">
            <v>0</v>
          </cell>
          <cell r="Q89">
            <v>0</v>
          </cell>
          <cell r="T89">
            <v>0</v>
          </cell>
          <cell r="W89">
            <v>0</v>
          </cell>
        </row>
        <row r="90">
          <cell r="E90">
            <v>0</v>
          </cell>
          <cell r="H90">
            <v>0</v>
          </cell>
          <cell r="K90">
            <v>0</v>
          </cell>
          <cell r="N90">
            <v>0</v>
          </cell>
          <cell r="Q90">
            <v>0</v>
          </cell>
          <cell r="T90">
            <v>0</v>
          </cell>
          <cell r="W90">
            <v>0</v>
          </cell>
        </row>
        <row r="91">
          <cell r="E91">
            <v>30</v>
          </cell>
          <cell r="H91">
            <v>0</v>
          </cell>
          <cell r="K91">
            <v>44</v>
          </cell>
          <cell r="N91">
            <v>0</v>
          </cell>
          <cell r="Q91">
            <v>71</v>
          </cell>
          <cell r="T91">
            <v>300</v>
          </cell>
          <cell r="W91">
            <v>0</v>
          </cell>
        </row>
        <row r="94">
          <cell r="E94">
            <v>7</v>
          </cell>
          <cell r="H94">
            <v>0</v>
          </cell>
          <cell r="K94">
            <v>15</v>
          </cell>
          <cell r="N94">
            <v>15</v>
          </cell>
          <cell r="Q94">
            <v>0</v>
          </cell>
          <cell r="T94">
            <v>15</v>
          </cell>
          <cell r="W94">
            <v>7</v>
          </cell>
        </row>
        <row r="95">
          <cell r="E95">
            <v>0</v>
          </cell>
          <cell r="H95">
            <v>0</v>
          </cell>
          <cell r="K95">
            <v>0</v>
          </cell>
          <cell r="N95">
            <v>0</v>
          </cell>
          <cell r="Q95">
            <v>0</v>
          </cell>
          <cell r="T95">
            <v>0</v>
          </cell>
          <cell r="W95">
            <v>0</v>
          </cell>
        </row>
        <row r="96">
          <cell r="E96">
            <v>0</v>
          </cell>
          <cell r="H96">
            <v>0</v>
          </cell>
          <cell r="K96">
            <v>0</v>
          </cell>
          <cell r="N96">
            <v>0</v>
          </cell>
          <cell r="Q96">
            <v>0</v>
          </cell>
          <cell r="T96">
            <v>0</v>
          </cell>
          <cell r="W96">
            <v>0</v>
          </cell>
        </row>
        <row r="97">
          <cell r="E97">
            <v>0</v>
          </cell>
          <cell r="H97">
            <v>0</v>
          </cell>
          <cell r="K97">
            <v>0</v>
          </cell>
          <cell r="N97">
            <v>0</v>
          </cell>
          <cell r="Q97">
            <v>0</v>
          </cell>
          <cell r="T97">
            <v>0</v>
          </cell>
          <cell r="W97">
            <v>0</v>
          </cell>
        </row>
      </sheetData>
      <sheetData sheetId="4">
        <row r="16">
          <cell r="E16">
            <v>3454</v>
          </cell>
          <cell r="H16">
            <v>0</v>
          </cell>
          <cell r="K16">
            <v>0</v>
          </cell>
          <cell r="N16">
            <v>0</v>
          </cell>
          <cell r="Q16">
            <v>0</v>
          </cell>
        </row>
        <row r="17">
          <cell r="Q17">
            <v>0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2</v>
          </cell>
        </row>
        <row r="28">
          <cell r="E28">
            <v>131</v>
          </cell>
          <cell r="H28">
            <v>101</v>
          </cell>
          <cell r="K28">
            <v>0</v>
          </cell>
          <cell r="N28">
            <v>0</v>
          </cell>
          <cell r="Q28">
            <v>0</v>
          </cell>
        </row>
        <row r="30">
          <cell r="E30">
            <v>30056</v>
          </cell>
          <cell r="H30">
            <v>50983</v>
          </cell>
          <cell r="K30">
            <v>26772</v>
          </cell>
          <cell r="N30">
            <v>49187</v>
          </cell>
          <cell r="Q30">
            <v>5175</v>
          </cell>
        </row>
        <row r="32">
          <cell r="E32">
            <v>0</v>
          </cell>
          <cell r="H32">
            <v>1279</v>
          </cell>
          <cell r="K32">
            <v>0</v>
          </cell>
          <cell r="N32">
            <v>0</v>
          </cell>
          <cell r="Q32">
            <v>2030</v>
          </cell>
        </row>
        <row r="33">
          <cell r="E33">
            <v>0</v>
          </cell>
          <cell r="H33">
            <v>0</v>
          </cell>
          <cell r="K33">
            <v>0</v>
          </cell>
          <cell r="N33">
            <v>0</v>
          </cell>
          <cell r="Q33">
            <v>1004</v>
          </cell>
        </row>
        <row r="34">
          <cell r="E34">
            <v>0</v>
          </cell>
          <cell r="H34">
            <v>0</v>
          </cell>
          <cell r="K34">
            <v>0</v>
          </cell>
          <cell r="N34">
            <v>0</v>
          </cell>
          <cell r="Q34">
            <v>2030</v>
          </cell>
        </row>
        <row r="37">
          <cell r="E37">
            <v>15817</v>
          </cell>
          <cell r="H37">
            <v>32428</v>
          </cell>
          <cell r="K37">
            <v>16475</v>
          </cell>
          <cell r="N37">
            <v>28451</v>
          </cell>
          <cell r="Q37">
            <v>5394</v>
          </cell>
        </row>
        <row r="38">
          <cell r="E38">
            <v>0</v>
          </cell>
          <cell r="H38">
            <v>0</v>
          </cell>
          <cell r="K38">
            <v>0</v>
          </cell>
          <cell r="N38">
            <v>0</v>
          </cell>
          <cell r="Q38">
            <v>0</v>
          </cell>
        </row>
        <row r="39">
          <cell r="E39">
            <v>0</v>
          </cell>
          <cell r="H39">
            <v>0</v>
          </cell>
          <cell r="K39">
            <v>0</v>
          </cell>
          <cell r="N39">
            <v>0</v>
          </cell>
          <cell r="Q39">
            <v>0</v>
          </cell>
        </row>
        <row r="40">
          <cell r="E40">
            <v>554</v>
          </cell>
          <cell r="H40">
            <v>665</v>
          </cell>
          <cell r="K40">
            <v>303</v>
          </cell>
          <cell r="N40">
            <v>605</v>
          </cell>
          <cell r="Q40">
            <v>91</v>
          </cell>
        </row>
        <row r="41">
          <cell r="E41">
            <v>0</v>
          </cell>
          <cell r="H41">
            <v>0</v>
          </cell>
          <cell r="K41">
            <v>0</v>
          </cell>
          <cell r="N41">
            <v>0</v>
          </cell>
          <cell r="Q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Q42">
            <v>0</v>
          </cell>
        </row>
        <row r="43">
          <cell r="E43">
            <v>390</v>
          </cell>
          <cell r="H43">
            <v>792</v>
          </cell>
          <cell r="K43">
            <v>360</v>
          </cell>
          <cell r="N43">
            <v>720</v>
          </cell>
          <cell r="Q43">
            <v>108</v>
          </cell>
        </row>
        <row r="44">
          <cell r="E44">
            <v>0</v>
          </cell>
          <cell r="H44">
            <v>0</v>
          </cell>
          <cell r="K44">
            <v>0</v>
          </cell>
          <cell r="N44">
            <v>0</v>
          </cell>
          <cell r="Q44">
            <v>0</v>
          </cell>
        </row>
        <row r="45">
          <cell r="E45">
            <v>117</v>
          </cell>
          <cell r="H45">
            <v>310</v>
          </cell>
          <cell r="K45">
            <v>99</v>
          </cell>
          <cell r="N45">
            <v>260</v>
          </cell>
          <cell r="Q45">
            <v>52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0</v>
          </cell>
          <cell r="Q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  <cell r="Q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  <cell r="N48">
            <v>0</v>
          </cell>
          <cell r="Q48">
            <v>0</v>
          </cell>
        </row>
        <row r="49">
          <cell r="E49">
            <v>300</v>
          </cell>
          <cell r="H49">
            <v>370</v>
          </cell>
          <cell r="K49">
            <v>135</v>
          </cell>
          <cell r="N49">
            <v>310</v>
          </cell>
          <cell r="Q49">
            <v>175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Q50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Q52">
            <v>0</v>
          </cell>
        </row>
        <row r="53">
          <cell r="E53">
            <v>182</v>
          </cell>
          <cell r="H53">
            <v>1022</v>
          </cell>
          <cell r="K53">
            <v>0</v>
          </cell>
          <cell r="N53">
            <v>1680</v>
          </cell>
          <cell r="Q53">
            <v>0</v>
          </cell>
        </row>
        <row r="54">
          <cell r="E54">
            <v>20</v>
          </cell>
          <cell r="H54">
            <v>20</v>
          </cell>
          <cell r="K54">
            <v>0</v>
          </cell>
          <cell r="N54">
            <v>0</v>
          </cell>
          <cell r="Q54">
            <v>20</v>
          </cell>
        </row>
        <row r="58">
          <cell r="E58">
            <v>4537</v>
          </cell>
          <cell r="H58">
            <v>9311</v>
          </cell>
          <cell r="K58">
            <v>4540</v>
          </cell>
          <cell r="N58">
            <v>8389</v>
          </cell>
          <cell r="Q58">
            <v>1528</v>
          </cell>
        </row>
        <row r="59">
          <cell r="E59">
            <v>159</v>
          </cell>
          <cell r="H59">
            <v>322</v>
          </cell>
          <cell r="K59">
            <v>146</v>
          </cell>
          <cell r="N59">
            <v>293</v>
          </cell>
          <cell r="Q59">
            <v>44</v>
          </cell>
        </row>
        <row r="60">
          <cell r="E60">
            <v>71</v>
          </cell>
          <cell r="H60">
            <v>138</v>
          </cell>
          <cell r="K60">
            <v>60</v>
          </cell>
          <cell r="N60">
            <v>120</v>
          </cell>
          <cell r="Q60">
            <v>24</v>
          </cell>
        </row>
        <row r="61">
          <cell r="E61">
            <v>5</v>
          </cell>
          <cell r="H61">
            <v>0</v>
          </cell>
          <cell r="K61">
            <v>7</v>
          </cell>
          <cell r="N61">
            <v>124</v>
          </cell>
          <cell r="Q61">
            <v>0</v>
          </cell>
        </row>
        <row r="62">
          <cell r="E62">
            <v>78</v>
          </cell>
          <cell r="H62">
            <v>155</v>
          </cell>
          <cell r="K62">
            <v>69</v>
          </cell>
          <cell r="N62">
            <v>137</v>
          </cell>
          <cell r="Q62">
            <v>24</v>
          </cell>
        </row>
        <row r="63">
          <cell r="E63">
            <v>291</v>
          </cell>
          <cell r="H63">
            <v>531</v>
          </cell>
          <cell r="K63">
            <v>0</v>
          </cell>
          <cell r="N63">
            <v>0</v>
          </cell>
          <cell r="Q63">
            <v>92</v>
          </cell>
        </row>
        <row r="64">
          <cell r="E64">
            <v>290</v>
          </cell>
          <cell r="H64">
            <v>441</v>
          </cell>
          <cell r="K64">
            <v>0</v>
          </cell>
          <cell r="N64">
            <v>0</v>
          </cell>
          <cell r="Q64">
            <v>240</v>
          </cell>
        </row>
        <row r="65">
          <cell r="E65">
            <v>0</v>
          </cell>
          <cell r="H65">
            <v>0</v>
          </cell>
          <cell r="K65">
            <v>0</v>
          </cell>
          <cell r="N65">
            <v>0</v>
          </cell>
          <cell r="Q65">
            <v>0</v>
          </cell>
        </row>
        <row r="67">
          <cell r="E67">
            <v>0</v>
          </cell>
          <cell r="H67">
            <v>0</v>
          </cell>
          <cell r="K67">
            <v>0</v>
          </cell>
          <cell r="N67">
            <v>0</v>
          </cell>
          <cell r="Q67">
            <v>180</v>
          </cell>
        </row>
        <row r="68">
          <cell r="E68">
            <v>150</v>
          </cell>
          <cell r="H68">
            <v>140</v>
          </cell>
          <cell r="K68">
            <v>40</v>
          </cell>
          <cell r="N68">
            <v>40</v>
          </cell>
          <cell r="Q68">
            <v>50</v>
          </cell>
        </row>
        <row r="70">
          <cell r="E70">
            <v>865</v>
          </cell>
          <cell r="H70">
            <v>2401</v>
          </cell>
          <cell r="K70">
            <v>0</v>
          </cell>
          <cell r="N70">
            <v>0</v>
          </cell>
          <cell r="Q70">
            <v>0</v>
          </cell>
        </row>
        <row r="71">
          <cell r="E71">
            <v>6230</v>
          </cell>
          <cell r="H71">
            <v>0</v>
          </cell>
          <cell r="K71">
            <v>0</v>
          </cell>
          <cell r="N71">
            <v>0</v>
          </cell>
          <cell r="Q71">
            <v>0</v>
          </cell>
        </row>
        <row r="72">
          <cell r="E72">
            <v>0</v>
          </cell>
          <cell r="H72">
            <v>0</v>
          </cell>
          <cell r="K72">
            <v>0</v>
          </cell>
          <cell r="N72">
            <v>0</v>
          </cell>
          <cell r="Q72">
            <v>0</v>
          </cell>
        </row>
        <row r="73">
          <cell r="E73">
            <v>250</v>
          </cell>
          <cell r="H73">
            <v>643</v>
          </cell>
          <cell r="K73">
            <v>0</v>
          </cell>
          <cell r="N73">
            <v>0</v>
          </cell>
          <cell r="Q73">
            <v>100</v>
          </cell>
        </row>
        <row r="74">
          <cell r="E74">
            <v>0</v>
          </cell>
          <cell r="H74">
            <v>0</v>
          </cell>
          <cell r="K74">
            <v>0</v>
          </cell>
          <cell r="N74">
            <v>0</v>
          </cell>
          <cell r="Q74">
            <v>0</v>
          </cell>
        </row>
        <row r="75">
          <cell r="E75">
            <v>0</v>
          </cell>
          <cell r="H75">
            <v>0</v>
          </cell>
          <cell r="K75">
            <v>0</v>
          </cell>
          <cell r="N75">
            <v>0</v>
          </cell>
          <cell r="Q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Q76">
            <v>0</v>
          </cell>
        </row>
        <row r="77">
          <cell r="E77">
            <v>474</v>
          </cell>
          <cell r="H77">
            <v>646</v>
          </cell>
          <cell r="K77">
            <v>0</v>
          </cell>
          <cell r="N77">
            <v>192</v>
          </cell>
          <cell r="Q77">
            <v>250</v>
          </cell>
        </row>
        <row r="78">
          <cell r="E78">
            <v>120</v>
          </cell>
          <cell r="H78">
            <v>235</v>
          </cell>
          <cell r="K78">
            <v>0</v>
          </cell>
          <cell r="N78">
            <v>0</v>
          </cell>
          <cell r="Q78">
            <v>1300</v>
          </cell>
        </row>
        <row r="80">
          <cell r="E80">
            <v>50</v>
          </cell>
          <cell r="H80">
            <v>50</v>
          </cell>
          <cell r="K80">
            <v>0</v>
          </cell>
          <cell r="N80">
            <v>0</v>
          </cell>
          <cell r="Q80">
            <v>50</v>
          </cell>
        </row>
        <row r="81">
          <cell r="E81">
            <v>0</v>
          </cell>
          <cell r="H81">
            <v>0</v>
          </cell>
          <cell r="K81">
            <v>0</v>
          </cell>
          <cell r="N81">
            <v>0</v>
          </cell>
          <cell r="Q81">
            <v>0</v>
          </cell>
        </row>
        <row r="83">
          <cell r="E83">
            <v>2387</v>
          </cell>
          <cell r="H83">
            <v>1362</v>
          </cell>
          <cell r="K83">
            <v>11</v>
          </cell>
          <cell r="N83">
            <v>63</v>
          </cell>
          <cell r="Q83">
            <v>613</v>
          </cell>
        </row>
        <row r="84">
          <cell r="E84">
            <v>0</v>
          </cell>
          <cell r="H84">
            <v>0</v>
          </cell>
          <cell r="K84">
            <v>0</v>
          </cell>
          <cell r="N84">
            <v>0</v>
          </cell>
          <cell r="Q84">
            <v>0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Q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Q86">
            <v>0</v>
          </cell>
        </row>
        <row r="87">
          <cell r="E87">
            <v>0</v>
          </cell>
          <cell r="H87">
            <v>0</v>
          </cell>
          <cell r="K87">
            <v>0</v>
          </cell>
          <cell r="N87">
            <v>0</v>
          </cell>
          <cell r="Q87">
            <v>0</v>
          </cell>
        </row>
        <row r="90">
          <cell r="E90">
            <v>15</v>
          </cell>
          <cell r="H90">
            <v>0</v>
          </cell>
          <cell r="K90">
            <v>29</v>
          </cell>
          <cell r="N90">
            <v>27</v>
          </cell>
          <cell r="Q90">
            <v>0</v>
          </cell>
        </row>
        <row r="91">
          <cell r="E91">
            <v>131</v>
          </cell>
          <cell r="H91">
            <v>0</v>
          </cell>
          <cell r="K91">
            <v>4498</v>
          </cell>
          <cell r="N91">
            <v>7776</v>
          </cell>
          <cell r="Q91">
            <v>0</v>
          </cell>
        </row>
        <row r="92">
          <cell r="E92">
            <v>131</v>
          </cell>
          <cell r="H92">
            <v>0</v>
          </cell>
          <cell r="K92">
            <v>4498</v>
          </cell>
          <cell r="N92">
            <v>7776</v>
          </cell>
          <cell r="Q92">
            <v>0</v>
          </cell>
        </row>
        <row r="93">
          <cell r="E93">
            <v>0</v>
          </cell>
          <cell r="H93">
            <v>0</v>
          </cell>
          <cell r="K93">
            <v>0</v>
          </cell>
          <cell r="N93">
            <v>0</v>
          </cell>
          <cell r="Q93">
            <v>0</v>
          </cell>
        </row>
        <row r="94">
          <cell r="E94">
            <v>0</v>
          </cell>
          <cell r="H94">
            <v>0</v>
          </cell>
          <cell r="K94">
            <v>0</v>
          </cell>
          <cell r="N94">
            <v>0</v>
          </cell>
          <cell r="Q94">
            <v>0</v>
          </cell>
        </row>
        <row r="95">
          <cell r="E95">
            <v>0</v>
          </cell>
          <cell r="H95">
            <v>0</v>
          </cell>
          <cell r="K95">
            <v>0</v>
          </cell>
          <cell r="N95">
            <v>0</v>
          </cell>
          <cell r="Q95">
            <v>0</v>
          </cell>
        </row>
        <row r="97">
          <cell r="E97">
            <v>0</v>
          </cell>
          <cell r="H97">
            <v>0</v>
          </cell>
          <cell r="K97">
            <v>0</v>
          </cell>
          <cell r="N97">
            <v>0</v>
          </cell>
          <cell r="Q97">
            <v>0</v>
          </cell>
        </row>
        <row r="98">
          <cell r="E98">
            <v>0</v>
          </cell>
          <cell r="H98">
            <v>0</v>
          </cell>
          <cell r="K98">
            <v>0</v>
          </cell>
          <cell r="N98">
            <v>0</v>
          </cell>
          <cell r="Q98">
            <v>0</v>
          </cell>
        </row>
        <row r="99">
          <cell r="E99">
            <v>0</v>
          </cell>
          <cell r="H99">
            <v>0</v>
          </cell>
          <cell r="K99">
            <v>0</v>
          </cell>
          <cell r="N99">
            <v>0</v>
          </cell>
          <cell r="Q99">
            <v>0</v>
          </cell>
        </row>
        <row r="100">
          <cell r="E100">
            <v>0</v>
          </cell>
          <cell r="H100">
            <v>300</v>
          </cell>
          <cell r="K100">
            <v>0</v>
          </cell>
          <cell r="N100">
            <v>0</v>
          </cell>
          <cell r="Q100">
            <v>50</v>
          </cell>
        </row>
        <row r="101">
          <cell r="E101">
            <v>0</v>
          </cell>
          <cell r="H101">
            <v>0</v>
          </cell>
          <cell r="K101">
            <v>0</v>
          </cell>
          <cell r="N101">
            <v>0</v>
          </cell>
          <cell r="Q101">
            <v>0</v>
          </cell>
        </row>
        <row r="102">
          <cell r="E102">
            <v>0</v>
          </cell>
          <cell r="H102">
            <v>0</v>
          </cell>
          <cell r="K102">
            <v>0</v>
          </cell>
          <cell r="N102">
            <v>0</v>
          </cell>
          <cell r="Q102">
            <v>0</v>
          </cell>
        </row>
        <row r="103">
          <cell r="E103">
            <v>0</v>
          </cell>
          <cell r="H103">
            <v>81</v>
          </cell>
          <cell r="K103">
            <v>0</v>
          </cell>
          <cell r="N103">
            <v>0</v>
          </cell>
          <cell r="Q103">
            <v>14</v>
          </cell>
        </row>
        <row r="105">
          <cell r="E105">
            <v>0</v>
          </cell>
          <cell r="H105">
            <v>0</v>
          </cell>
          <cell r="K105">
            <v>0</v>
          </cell>
          <cell r="N105">
            <v>0</v>
          </cell>
          <cell r="Q105">
            <v>0</v>
          </cell>
        </row>
        <row r="106">
          <cell r="E106">
            <v>0</v>
          </cell>
          <cell r="H106">
            <v>0</v>
          </cell>
          <cell r="K106">
            <v>0</v>
          </cell>
          <cell r="N106">
            <v>0</v>
          </cell>
          <cell r="Q106">
            <v>0</v>
          </cell>
        </row>
        <row r="107">
          <cell r="E107">
            <v>0</v>
          </cell>
          <cell r="H107">
            <v>0</v>
          </cell>
          <cell r="K107">
            <v>0</v>
          </cell>
          <cell r="N107">
            <v>0</v>
          </cell>
          <cell r="Q107">
            <v>0</v>
          </cell>
        </row>
        <row r="108">
          <cell r="E108">
            <v>0</v>
          </cell>
          <cell r="H108">
            <v>0</v>
          </cell>
          <cell r="K108">
            <v>0</v>
          </cell>
          <cell r="N108">
            <v>0</v>
          </cell>
          <cell r="Q108">
            <v>0</v>
          </cell>
        </row>
      </sheetData>
      <sheetData sheetId="5" refreshError="1">
        <row r="45">
          <cell r="D45">
            <v>200000</v>
          </cell>
          <cell r="G45">
            <v>47000</v>
          </cell>
          <cell r="J45">
            <v>125000</v>
          </cell>
          <cell r="M45">
            <v>132000</v>
          </cell>
          <cell r="P45">
            <v>61000</v>
          </cell>
        </row>
      </sheetData>
      <sheetData sheetId="6" refreshError="1">
        <row r="17">
          <cell r="D17">
            <v>19000</v>
          </cell>
        </row>
        <row r="18">
          <cell r="D18">
            <v>217000</v>
          </cell>
        </row>
        <row r="19">
          <cell r="D19">
            <v>455000</v>
          </cell>
        </row>
        <row r="20">
          <cell r="D20">
            <v>294000</v>
          </cell>
        </row>
        <row r="21">
          <cell r="D21">
            <v>178000</v>
          </cell>
        </row>
        <row r="22">
          <cell r="D22">
            <v>75000</v>
          </cell>
        </row>
        <row r="25">
          <cell r="D25">
            <v>178000</v>
          </cell>
        </row>
        <row r="26">
          <cell r="D26">
            <v>157000</v>
          </cell>
        </row>
        <row r="27">
          <cell r="D27">
            <v>570000</v>
          </cell>
        </row>
        <row r="28">
          <cell r="D28">
            <v>1286000</v>
          </cell>
        </row>
        <row r="29">
          <cell r="D29">
            <v>461000</v>
          </cell>
        </row>
        <row r="30">
          <cell r="D30">
            <v>398000</v>
          </cell>
        </row>
        <row r="31">
          <cell r="D31">
            <v>73000</v>
          </cell>
        </row>
      </sheetData>
      <sheetData sheetId="7" refreshError="1">
        <row r="3">
          <cell r="O3">
            <v>11433</v>
          </cell>
        </row>
        <row r="4">
          <cell r="O4">
            <v>4075</v>
          </cell>
        </row>
        <row r="5">
          <cell r="O5">
            <v>4814</v>
          </cell>
        </row>
        <row r="6">
          <cell r="O6">
            <v>2413</v>
          </cell>
        </row>
        <row r="7">
          <cell r="O7">
            <v>11005</v>
          </cell>
        </row>
        <row r="8">
          <cell r="O8">
            <v>6296</v>
          </cell>
        </row>
        <row r="9">
          <cell r="O9">
            <v>7010</v>
          </cell>
        </row>
        <row r="10">
          <cell r="O10">
            <v>3035</v>
          </cell>
        </row>
        <row r="12">
          <cell r="O12">
            <v>228729</v>
          </cell>
        </row>
        <row r="14">
          <cell r="O14">
            <v>81</v>
          </cell>
        </row>
        <row r="18">
          <cell r="O18">
            <v>6301</v>
          </cell>
        </row>
        <row r="19">
          <cell r="O19">
            <v>6218</v>
          </cell>
        </row>
        <row r="20">
          <cell r="O20">
            <v>411</v>
          </cell>
        </row>
        <row r="21">
          <cell r="O21">
            <v>369</v>
          </cell>
        </row>
        <row r="22">
          <cell r="O22">
            <v>267</v>
          </cell>
        </row>
        <row r="23">
          <cell r="O23">
            <v>460</v>
          </cell>
        </row>
        <row r="24">
          <cell r="O24">
            <v>1618</v>
          </cell>
        </row>
        <row r="25">
          <cell r="O25">
            <v>483</v>
          </cell>
        </row>
        <row r="29">
          <cell r="O29">
            <v>131</v>
          </cell>
        </row>
        <row r="30">
          <cell r="O30">
            <v>4498</v>
          </cell>
        </row>
        <row r="31">
          <cell r="O31">
            <v>7776</v>
          </cell>
        </row>
      </sheetData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Összesítés"/>
      <sheetName val="Társulás"/>
      <sheetName val="Seg.Szolgálat"/>
      <sheetName val="MOVI"/>
      <sheetName val="BOVI"/>
      <sheetName val="GYOVI"/>
      <sheetName val="TOVI"/>
      <sheetName val="KIK"/>
    </sheetNames>
    <sheetDataSet>
      <sheetData sheetId="0"/>
      <sheetData sheetId="1">
        <row r="4">
          <cell r="R4">
            <v>-1000</v>
          </cell>
        </row>
        <row r="5">
          <cell r="O5">
            <v>1000</v>
          </cell>
        </row>
        <row r="6">
          <cell r="R6">
            <v>-1000</v>
          </cell>
        </row>
        <row r="7">
          <cell r="O7">
            <v>500</v>
          </cell>
        </row>
        <row r="8">
          <cell r="O8">
            <v>500</v>
          </cell>
        </row>
        <row r="9">
          <cell r="Z9">
            <v>1161</v>
          </cell>
        </row>
        <row r="12">
          <cell r="Z12">
            <v>1087</v>
          </cell>
        </row>
        <row r="14">
          <cell r="Z14">
            <v>2743</v>
          </cell>
        </row>
        <row r="16">
          <cell r="Z16">
            <v>431</v>
          </cell>
        </row>
        <row r="18">
          <cell r="R18">
            <v>-889</v>
          </cell>
        </row>
        <row r="20">
          <cell r="R20">
            <v>-79</v>
          </cell>
        </row>
      </sheetData>
      <sheetData sheetId="2">
        <row r="4">
          <cell r="E4">
            <v>10</v>
          </cell>
        </row>
        <row r="5">
          <cell r="E5">
            <v>-10</v>
          </cell>
        </row>
        <row r="6">
          <cell r="E6">
            <v>25</v>
          </cell>
        </row>
        <row r="7">
          <cell r="E7">
            <v>-25</v>
          </cell>
        </row>
        <row r="8">
          <cell r="E8">
            <v>50</v>
          </cell>
        </row>
        <row r="9">
          <cell r="E9">
            <v>-50</v>
          </cell>
        </row>
        <row r="10">
          <cell r="E10">
            <v>10</v>
          </cell>
        </row>
        <row r="11">
          <cell r="E11">
            <v>-10</v>
          </cell>
        </row>
        <row r="12">
          <cell r="E12">
            <v>10</v>
          </cell>
        </row>
        <row r="13">
          <cell r="E13">
            <v>-10</v>
          </cell>
        </row>
        <row r="15">
          <cell r="E15">
            <v>116</v>
          </cell>
          <cell r="F15">
            <v>31</v>
          </cell>
        </row>
        <row r="16">
          <cell r="E16">
            <v>238</v>
          </cell>
          <cell r="F16">
            <v>64</v>
          </cell>
        </row>
        <row r="17">
          <cell r="E17">
            <v>152</v>
          </cell>
          <cell r="F17">
            <v>41</v>
          </cell>
        </row>
        <row r="18">
          <cell r="E18">
            <v>93</v>
          </cell>
          <cell r="F18">
            <v>25</v>
          </cell>
        </row>
        <row r="19">
          <cell r="E19">
            <v>39</v>
          </cell>
          <cell r="F19">
            <v>11</v>
          </cell>
        </row>
        <row r="21">
          <cell r="E21">
            <v>116</v>
          </cell>
          <cell r="F21">
            <v>31</v>
          </cell>
        </row>
        <row r="22">
          <cell r="E22">
            <v>199</v>
          </cell>
          <cell r="F22">
            <v>54</v>
          </cell>
        </row>
        <row r="23">
          <cell r="E23">
            <v>343</v>
          </cell>
          <cell r="F23">
            <v>92</v>
          </cell>
        </row>
        <row r="24">
          <cell r="E24">
            <v>46</v>
          </cell>
          <cell r="F24">
            <v>13</v>
          </cell>
        </row>
        <row r="25">
          <cell r="E25">
            <v>45</v>
          </cell>
          <cell r="F25">
            <v>12</v>
          </cell>
        </row>
        <row r="26">
          <cell r="E26">
            <v>107</v>
          </cell>
          <cell r="F26">
            <v>29</v>
          </cell>
        </row>
        <row r="28">
          <cell r="E28">
            <v>407</v>
          </cell>
          <cell r="F28">
            <v>110</v>
          </cell>
        </row>
        <row r="29">
          <cell r="E29">
            <v>729</v>
          </cell>
          <cell r="F29">
            <v>197</v>
          </cell>
        </row>
        <row r="30">
          <cell r="E30">
            <v>613</v>
          </cell>
          <cell r="F30">
            <v>165</v>
          </cell>
        </row>
        <row r="31">
          <cell r="E31">
            <v>41</v>
          </cell>
          <cell r="F31">
            <v>11</v>
          </cell>
        </row>
        <row r="32">
          <cell r="E32">
            <v>122</v>
          </cell>
          <cell r="F32">
            <v>33</v>
          </cell>
        </row>
        <row r="33">
          <cell r="E33">
            <v>248</v>
          </cell>
          <cell r="F33">
            <v>67</v>
          </cell>
        </row>
        <row r="34">
          <cell r="Z34">
            <v>431</v>
          </cell>
        </row>
        <row r="35">
          <cell r="I35">
            <v>339</v>
          </cell>
          <cell r="J35">
            <v>92</v>
          </cell>
        </row>
        <row r="36">
          <cell r="W36">
            <v>208</v>
          </cell>
        </row>
        <row r="37">
          <cell r="I37">
            <v>102</v>
          </cell>
        </row>
        <row r="38">
          <cell r="G38">
            <v>16</v>
          </cell>
        </row>
        <row r="39">
          <cell r="I39">
            <v>53</v>
          </cell>
        </row>
        <row r="40">
          <cell r="J40">
            <v>37</v>
          </cell>
        </row>
        <row r="41">
          <cell r="W41">
            <v>91</v>
          </cell>
        </row>
        <row r="42">
          <cell r="W42">
            <v>-65</v>
          </cell>
        </row>
        <row r="43">
          <cell r="W43">
            <v>3</v>
          </cell>
        </row>
        <row r="45">
          <cell r="E45">
            <v>8</v>
          </cell>
          <cell r="F45">
            <v>2</v>
          </cell>
        </row>
        <row r="46">
          <cell r="I46">
            <v>100</v>
          </cell>
        </row>
        <row r="47">
          <cell r="G47">
            <v>-84</v>
          </cell>
        </row>
        <row r="48">
          <cell r="I48">
            <v>20</v>
          </cell>
        </row>
        <row r="49">
          <cell r="G49">
            <v>-23</v>
          </cell>
        </row>
        <row r="50">
          <cell r="I50">
            <v>3</v>
          </cell>
        </row>
        <row r="51">
          <cell r="E51">
            <v>6</v>
          </cell>
        </row>
        <row r="52">
          <cell r="E52">
            <v>8</v>
          </cell>
        </row>
        <row r="53">
          <cell r="F53">
            <v>-14</v>
          </cell>
        </row>
        <row r="54">
          <cell r="W54">
            <v>5</v>
          </cell>
        </row>
        <row r="55">
          <cell r="I55">
            <v>5</v>
          </cell>
        </row>
        <row r="56">
          <cell r="K56">
            <v>100</v>
          </cell>
        </row>
        <row r="57">
          <cell r="J57">
            <v>-100</v>
          </cell>
        </row>
        <row r="58">
          <cell r="Z58">
            <v>79</v>
          </cell>
        </row>
        <row r="59">
          <cell r="K59">
            <v>79</v>
          </cell>
        </row>
        <row r="60">
          <cell r="W60">
            <v>4</v>
          </cell>
        </row>
        <row r="61">
          <cell r="I61">
            <v>4</v>
          </cell>
        </row>
        <row r="62">
          <cell r="G62">
            <v>-20</v>
          </cell>
        </row>
        <row r="63">
          <cell r="I63">
            <v>20</v>
          </cell>
        </row>
        <row r="64">
          <cell r="E64">
            <v>60</v>
          </cell>
        </row>
        <row r="65">
          <cell r="Y65">
            <v>1</v>
          </cell>
        </row>
        <row r="66">
          <cell r="E66">
            <v>-59</v>
          </cell>
        </row>
        <row r="67">
          <cell r="E67">
            <v>350</v>
          </cell>
        </row>
        <row r="68">
          <cell r="E68">
            <v>-350</v>
          </cell>
        </row>
        <row r="69">
          <cell r="F69">
            <v>-100</v>
          </cell>
        </row>
        <row r="70">
          <cell r="F70">
            <v>100</v>
          </cell>
        </row>
        <row r="71">
          <cell r="I71">
            <v>120</v>
          </cell>
        </row>
        <row r="72">
          <cell r="G72">
            <v>-120</v>
          </cell>
        </row>
      </sheetData>
      <sheetData sheetId="3">
        <row r="4">
          <cell r="E4">
            <v>20</v>
          </cell>
        </row>
        <row r="5">
          <cell r="E5">
            <v>-20</v>
          </cell>
        </row>
        <row r="6">
          <cell r="Z6">
            <v>132</v>
          </cell>
        </row>
        <row r="7">
          <cell r="E7">
            <v>104</v>
          </cell>
          <cell r="F7">
            <v>28</v>
          </cell>
        </row>
        <row r="8">
          <cell r="Z8">
            <v>154</v>
          </cell>
        </row>
        <row r="9">
          <cell r="E9">
            <v>121</v>
          </cell>
          <cell r="F9">
            <v>33</v>
          </cell>
        </row>
        <row r="10">
          <cell r="E10">
            <v>-300</v>
          </cell>
        </row>
        <row r="11">
          <cell r="E11">
            <v>300</v>
          </cell>
        </row>
      </sheetData>
      <sheetData sheetId="4">
        <row r="4">
          <cell r="E4">
            <v>130</v>
          </cell>
        </row>
        <row r="5">
          <cell r="E5">
            <v>-130</v>
          </cell>
        </row>
        <row r="6">
          <cell r="I6">
            <v>-370</v>
          </cell>
          <cell r="J6">
            <v>-100</v>
          </cell>
        </row>
        <row r="7">
          <cell r="Q7">
            <v>370</v>
          </cell>
        </row>
        <row r="8">
          <cell r="Q8">
            <v>100</v>
          </cell>
        </row>
        <row r="9">
          <cell r="Z9">
            <v>30</v>
          </cell>
        </row>
        <row r="10">
          <cell r="E10">
            <v>24</v>
          </cell>
          <cell r="F10">
            <v>6</v>
          </cell>
        </row>
        <row r="11">
          <cell r="Z11">
            <v>284</v>
          </cell>
        </row>
        <row r="12">
          <cell r="E12">
            <v>224</v>
          </cell>
          <cell r="F12">
            <v>60</v>
          </cell>
        </row>
        <row r="13">
          <cell r="E13">
            <v>-40</v>
          </cell>
        </row>
        <row r="14">
          <cell r="G14">
            <v>40</v>
          </cell>
        </row>
      </sheetData>
      <sheetData sheetId="5">
        <row r="4">
          <cell r="E4">
            <v>240</v>
          </cell>
        </row>
        <row r="5">
          <cell r="E5">
            <v>90</v>
          </cell>
        </row>
        <row r="6">
          <cell r="E6">
            <v>-330</v>
          </cell>
        </row>
        <row r="7">
          <cell r="Z7">
            <v>71</v>
          </cell>
        </row>
        <row r="8">
          <cell r="E8">
            <v>56</v>
          </cell>
          <cell r="F8">
            <v>15</v>
          </cell>
        </row>
        <row r="9">
          <cell r="Z9">
            <v>150</v>
          </cell>
        </row>
        <row r="10">
          <cell r="E10">
            <v>118</v>
          </cell>
          <cell r="F10">
            <v>32</v>
          </cell>
        </row>
        <row r="11">
          <cell r="E11">
            <v>-100</v>
          </cell>
        </row>
        <row r="12">
          <cell r="E12">
            <v>100</v>
          </cell>
        </row>
        <row r="13">
          <cell r="I13">
            <v>19</v>
          </cell>
        </row>
        <row r="14">
          <cell r="I14">
            <v>17</v>
          </cell>
        </row>
        <row r="15">
          <cell r="K15">
            <v>2</v>
          </cell>
        </row>
        <row r="16">
          <cell r="J16">
            <v>10</v>
          </cell>
        </row>
        <row r="17">
          <cell r="O17">
            <v>-48</v>
          </cell>
        </row>
      </sheetData>
      <sheetData sheetId="6">
        <row r="4">
          <cell r="E4">
            <v>15</v>
          </cell>
        </row>
        <row r="5">
          <cell r="E5">
            <v>-15</v>
          </cell>
        </row>
        <row r="6">
          <cell r="Z6">
            <v>77</v>
          </cell>
        </row>
        <row r="7">
          <cell r="E7">
            <v>61</v>
          </cell>
          <cell r="F7">
            <v>16</v>
          </cell>
        </row>
        <row r="8">
          <cell r="Z8">
            <v>273</v>
          </cell>
        </row>
        <row r="9">
          <cell r="E9">
            <v>215</v>
          </cell>
          <cell r="F9">
            <v>58</v>
          </cell>
        </row>
        <row r="10">
          <cell r="E10">
            <v>-100</v>
          </cell>
        </row>
        <row r="11">
          <cell r="E11">
            <v>100</v>
          </cell>
        </row>
        <row r="12">
          <cell r="I12">
            <v>-50</v>
          </cell>
        </row>
        <row r="13">
          <cell r="I13">
            <v>31</v>
          </cell>
        </row>
        <row r="14">
          <cell r="K14">
            <v>19</v>
          </cell>
        </row>
      </sheetData>
      <sheetData sheetId="7">
        <row r="4">
          <cell r="E4">
            <v>43</v>
          </cell>
        </row>
        <row r="5">
          <cell r="E5">
            <v>-43</v>
          </cell>
        </row>
        <row r="6">
          <cell r="Z6">
            <v>41</v>
          </cell>
        </row>
        <row r="7">
          <cell r="E7">
            <v>32</v>
          </cell>
          <cell r="F7">
            <v>9</v>
          </cell>
        </row>
        <row r="8">
          <cell r="Z8">
            <v>28</v>
          </cell>
        </row>
        <row r="9">
          <cell r="E9">
            <v>22</v>
          </cell>
          <cell r="F9">
            <v>6</v>
          </cell>
        </row>
        <row r="10">
          <cell r="Y10">
            <v>2</v>
          </cell>
        </row>
        <row r="11">
          <cell r="G11">
            <v>2</v>
          </cell>
        </row>
        <row r="12">
          <cell r="K12">
            <v>30</v>
          </cell>
        </row>
        <row r="13">
          <cell r="J13">
            <v>-30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K26"/>
  <sheetViews>
    <sheetView tabSelected="1" workbookViewId="0">
      <selection activeCell="G8" sqref="G8"/>
    </sheetView>
  </sheetViews>
  <sheetFormatPr defaultColWidth="9.109375" defaultRowHeight="13.2"/>
  <cols>
    <col min="1" max="1" width="37.6640625" style="72" customWidth="1"/>
    <col min="2" max="4" width="11.33203125" style="72" customWidth="1"/>
    <col min="5" max="5" width="8" style="72" customWidth="1"/>
    <col min="6" max="6" width="37.6640625" style="72" customWidth="1"/>
    <col min="7" max="9" width="11.33203125" style="72" customWidth="1"/>
    <col min="10" max="10" width="7.88671875" style="72" customWidth="1"/>
    <col min="11" max="16384" width="9.109375" style="72"/>
  </cols>
  <sheetData>
    <row r="1" spans="1:11" ht="42.75" customHeight="1">
      <c r="A1" s="128" t="s">
        <v>49</v>
      </c>
      <c r="B1" s="131" t="s">
        <v>482</v>
      </c>
      <c r="C1" s="135" t="s">
        <v>452</v>
      </c>
      <c r="D1" s="636" t="s">
        <v>483</v>
      </c>
      <c r="E1" s="636" t="s">
        <v>430</v>
      </c>
      <c r="F1" s="637" t="s">
        <v>98</v>
      </c>
      <c r="G1" s="131" t="s">
        <v>482</v>
      </c>
      <c r="H1" s="135" t="s">
        <v>452</v>
      </c>
      <c r="I1" s="636" t="s">
        <v>483</v>
      </c>
      <c r="J1" s="147" t="s">
        <v>430</v>
      </c>
    </row>
    <row r="2" spans="1:11" ht="16.2" customHeight="1">
      <c r="A2" s="129" t="s">
        <v>123</v>
      </c>
      <c r="B2" s="132">
        <f>+'1.1.SZ.TÁBL. BEV - KIAD'!O7</f>
        <v>308111</v>
      </c>
      <c r="C2" s="136">
        <f>+'1.1.SZ.TÁBL. BEV - KIAD'!P7</f>
        <v>5422</v>
      </c>
      <c r="D2" s="736">
        <f>+'1.1.SZ.TÁBL. BEV - KIAD'!Q7</f>
        <v>313533</v>
      </c>
      <c r="E2" s="651">
        <f>+D2/B2</f>
        <v>1.0175975541282201</v>
      </c>
      <c r="F2" s="638" t="s">
        <v>63</v>
      </c>
      <c r="G2" s="132">
        <f>+'1.1.SZ.TÁBL. BEV - KIAD'!O51</f>
        <v>168061</v>
      </c>
      <c r="H2" s="136">
        <f>+'1.1.SZ.TÁBL. BEV - KIAD'!P51</f>
        <v>4614</v>
      </c>
      <c r="I2" s="736">
        <f>+'1.1.SZ.TÁBL. BEV - KIAD'!Q51</f>
        <v>172675</v>
      </c>
      <c r="J2" s="658">
        <f>+I2/G2</f>
        <v>1.0274543171824515</v>
      </c>
    </row>
    <row r="3" spans="1:11" ht="16.2" customHeight="1">
      <c r="A3" s="130" t="s">
        <v>125</v>
      </c>
      <c r="B3" s="133">
        <f>+'1.1.SZ.TÁBL. BEV - KIAD'!O21</f>
        <v>12555</v>
      </c>
      <c r="C3" s="137">
        <f>+'1.1.SZ.TÁBL. BEV - KIAD'!P21</f>
        <v>249</v>
      </c>
      <c r="D3" s="737">
        <f>+'1.1.SZ.TÁBL. BEV - KIAD'!Q21</f>
        <v>12804</v>
      </c>
      <c r="E3" s="651">
        <f t="shared" ref="E3" si="0">+D3/B3</f>
        <v>1.0198327359617683</v>
      </c>
      <c r="F3" s="639" t="s">
        <v>124</v>
      </c>
      <c r="G3" s="144">
        <f>+'1.1.SZ.TÁBL. BEV - KIAD'!O52</f>
        <v>48344</v>
      </c>
      <c r="H3" s="145">
        <f>+'1.1.SZ.TÁBL. BEV - KIAD'!P52</f>
        <v>1237</v>
      </c>
      <c r="I3" s="737">
        <f>+'1.1.SZ.TÁBL. BEV - KIAD'!Q52</f>
        <v>49581</v>
      </c>
      <c r="J3" s="658">
        <f t="shared" ref="J3:J7" si="1">+I3/G3</f>
        <v>1.0255874565613106</v>
      </c>
    </row>
    <row r="4" spans="1:11" ht="16.2" customHeight="1">
      <c r="A4" s="130" t="s">
        <v>400</v>
      </c>
      <c r="B4" s="134">
        <f>+'1.1.SZ.TÁBL. BEV - KIAD'!O24</f>
        <v>0</v>
      </c>
      <c r="C4" s="43">
        <f>+'1.1.SZ.TÁBL. BEV - KIAD'!P24</f>
        <v>0</v>
      </c>
      <c r="D4" s="737">
        <f>+'1.1.SZ.TÁBL. BEV - KIAD'!Q24</f>
        <v>0</v>
      </c>
      <c r="E4" s="651"/>
      <c r="F4" s="639" t="s">
        <v>126</v>
      </c>
      <c r="G4" s="133">
        <f>+'1.1.SZ.TÁBL. BEV - KIAD'!O84</f>
        <v>83063</v>
      </c>
      <c r="H4" s="137">
        <f>+'1.1.SZ.TÁBL. BEV - KIAD'!P84</f>
        <v>366</v>
      </c>
      <c r="I4" s="737">
        <f>+'1.1.SZ.TÁBL. BEV - KIAD'!Q84</f>
        <v>83429</v>
      </c>
      <c r="J4" s="658">
        <f t="shared" si="1"/>
        <v>1.0044062940177938</v>
      </c>
    </row>
    <row r="5" spans="1:11" ht="16.2" customHeight="1">
      <c r="A5" s="130" t="s">
        <v>128</v>
      </c>
      <c r="B5" s="134">
        <f>+'1.1.SZ.TÁBL. BEV - KIAD'!O28</f>
        <v>15584</v>
      </c>
      <c r="C5" s="43">
        <f>+'1.1.SZ.TÁBL. BEV - KIAD'!P28</f>
        <v>0</v>
      </c>
      <c r="D5" s="737">
        <f>+'1.1.SZ.TÁBL. BEV - KIAD'!Q28</f>
        <v>15584</v>
      </c>
      <c r="E5" s="651"/>
      <c r="F5" s="640" t="s">
        <v>127</v>
      </c>
      <c r="G5" s="134"/>
      <c r="H5" s="43"/>
      <c r="I5" s="737"/>
      <c r="J5" s="658"/>
    </row>
    <row r="6" spans="1:11" ht="16.2" customHeight="1">
      <c r="A6" s="130"/>
      <c r="B6" s="134"/>
      <c r="C6" s="43"/>
      <c r="D6" s="737"/>
      <c r="E6" s="652"/>
      <c r="F6" s="639" t="s">
        <v>129</v>
      </c>
      <c r="G6" s="133">
        <f>+'1.1.SZ.TÁBL. BEV - KIAD'!O86</f>
        <v>28532</v>
      </c>
      <c r="H6" s="43">
        <f>+'1.1.SZ.TÁBL. BEV - KIAD'!P86</f>
        <v>1952</v>
      </c>
      <c r="I6" s="737">
        <f>+'1.1.SZ.TÁBL. BEV - KIAD'!Q86</f>
        <v>30484</v>
      </c>
      <c r="J6" s="658">
        <f t="shared" si="1"/>
        <v>1.068414411888406</v>
      </c>
    </row>
    <row r="7" spans="1:11" ht="16.2" customHeight="1">
      <c r="A7" s="130"/>
      <c r="B7" s="134"/>
      <c r="C7" s="43"/>
      <c r="D7" s="737"/>
      <c r="E7" s="652"/>
      <c r="F7" s="640" t="s">
        <v>130</v>
      </c>
      <c r="G7" s="134">
        <f>+'1.1.SZ.TÁBL. BEV - KIAD'!O89</f>
        <v>7675</v>
      </c>
      <c r="H7" s="137">
        <f>+'1.1.SZ.TÁBL. BEV - KIAD'!P89</f>
        <v>-2968</v>
      </c>
      <c r="I7" s="737">
        <f>+'1.1.SZ.TÁBL. BEV - KIAD'!Q89</f>
        <v>4707</v>
      </c>
      <c r="J7" s="658">
        <f t="shared" si="1"/>
        <v>0.61328990228013025</v>
      </c>
    </row>
    <row r="8" spans="1:11" ht="16.2" customHeight="1">
      <c r="A8" s="138"/>
      <c r="B8" s="139"/>
      <c r="C8" s="140"/>
      <c r="D8" s="738"/>
      <c r="E8" s="653"/>
      <c r="F8" s="641" t="s">
        <v>473</v>
      </c>
      <c r="G8" s="740">
        <f>+'1.1.SZ.TÁBL. BEV - KIAD'!O85</f>
        <v>130</v>
      </c>
      <c r="H8" s="146">
        <f>+'1.1.SZ.TÁBL. BEV - KIAD'!P85</f>
        <v>0</v>
      </c>
      <c r="I8" s="738">
        <f>+'1.1.SZ.TÁBL. BEV - KIAD'!Q85</f>
        <v>130</v>
      </c>
      <c r="J8" s="658"/>
    </row>
    <row r="9" spans="1:11" ht="16.2" customHeight="1">
      <c r="A9" s="148" t="s">
        <v>138</v>
      </c>
      <c r="B9" s="149">
        <f>SUM(B2:B8)</f>
        <v>336250</v>
      </c>
      <c r="C9" s="150">
        <f t="shared" ref="C9:D9" si="2">SUM(C2:C8)</f>
        <v>5671</v>
      </c>
      <c r="D9" s="752">
        <f t="shared" si="2"/>
        <v>341921</v>
      </c>
      <c r="E9" s="654">
        <f>+D9/B9</f>
        <v>1.0168654275092937</v>
      </c>
      <c r="F9" s="642" t="s">
        <v>140</v>
      </c>
      <c r="G9" s="149">
        <f>SUM(G2:G8)</f>
        <v>335805</v>
      </c>
      <c r="H9" s="150">
        <f>SUM(H2:H8)</f>
        <v>5201</v>
      </c>
      <c r="I9" s="752">
        <f>SUM(I2:I8)</f>
        <v>341006</v>
      </c>
      <c r="J9" s="661">
        <f>+I9/G9</f>
        <v>1.0154881553282411</v>
      </c>
    </row>
    <row r="10" spans="1:11" ht="16.2" customHeight="1">
      <c r="A10" s="154"/>
      <c r="B10" s="155"/>
      <c r="C10" s="156"/>
      <c r="D10" s="739"/>
      <c r="E10" s="655"/>
      <c r="F10" s="643"/>
      <c r="G10" s="155"/>
      <c r="H10" s="156"/>
      <c r="I10" s="739"/>
      <c r="J10" s="662"/>
    </row>
    <row r="11" spans="1:11" ht="16.2" customHeight="1">
      <c r="A11" s="129" t="s">
        <v>131</v>
      </c>
      <c r="B11" s="132">
        <f>+'1.1.SZ.TÁBL. BEV - KIAD'!O11</f>
        <v>0</v>
      </c>
      <c r="C11" s="136">
        <f>+'1.1.SZ.TÁBL. BEV - KIAD'!P11</f>
        <v>0</v>
      </c>
      <c r="D11" s="736">
        <f>+'1.1.SZ.TÁBL. BEV - KIAD'!Q11</f>
        <v>0</v>
      </c>
      <c r="E11" s="651"/>
      <c r="F11" s="638" t="s">
        <v>132</v>
      </c>
      <c r="G11" s="741">
        <f>+'1.1.SZ.TÁBL. BEV - KIAD'!O102</f>
        <v>445</v>
      </c>
      <c r="H11" s="742">
        <f>+'1.1.SZ.TÁBL. BEV - KIAD'!P102</f>
        <v>470</v>
      </c>
      <c r="I11" s="736">
        <f>+'1.1.SZ.TÁBL. BEV - KIAD'!Q102</f>
        <v>915</v>
      </c>
      <c r="J11" s="658">
        <f>+I11/G11</f>
        <v>2.0561797752808988</v>
      </c>
      <c r="K11" s="122"/>
    </row>
    <row r="12" spans="1:11" ht="16.2" customHeight="1">
      <c r="A12" s="151" t="s">
        <v>401</v>
      </c>
      <c r="B12" s="133">
        <f>+'1.1.SZ.TÁBL. BEV - KIAD'!O26</f>
        <v>0</v>
      </c>
      <c r="C12" s="137">
        <f>+'1.1.SZ.TÁBL. BEV - KIAD'!P26</f>
        <v>0</v>
      </c>
      <c r="D12" s="737">
        <f>+'1.1.SZ.TÁBL. BEV - KIAD'!Q26</f>
        <v>0</v>
      </c>
      <c r="E12" s="652"/>
      <c r="F12" s="639" t="s">
        <v>133</v>
      </c>
      <c r="G12" s="743">
        <f>+'1.1.SZ.TÁBL. BEV - KIAD'!O107</f>
        <v>0</v>
      </c>
      <c r="H12" s="744">
        <f>+'1.1.SZ.TÁBL. BEV - KIAD'!P107</f>
        <v>0</v>
      </c>
      <c r="I12" s="737">
        <f>+'1.1.SZ.TÁBL. BEV - KIAD'!Q107</f>
        <v>0</v>
      </c>
      <c r="J12" s="659"/>
      <c r="K12" s="122"/>
    </row>
    <row r="13" spans="1:11" ht="16.2" customHeight="1">
      <c r="A13" s="130" t="s">
        <v>134</v>
      </c>
      <c r="B13" s="133"/>
      <c r="C13" s="137"/>
      <c r="D13" s="737"/>
      <c r="E13" s="652"/>
      <c r="F13" s="639" t="s">
        <v>135</v>
      </c>
      <c r="G13" s="743">
        <f>+'1.1.SZ.TÁBL. BEV - KIAD'!O108</f>
        <v>0</v>
      </c>
      <c r="H13" s="744">
        <f>+'1.1.SZ.TÁBL. BEV - KIAD'!P108</f>
        <v>0</v>
      </c>
      <c r="I13" s="737">
        <f>+'1.1.SZ.TÁBL. BEV - KIAD'!Q108</f>
        <v>0</v>
      </c>
      <c r="J13" s="659"/>
      <c r="K13" s="122"/>
    </row>
    <row r="14" spans="1:11" ht="16.2" customHeight="1">
      <c r="A14" s="130"/>
      <c r="B14" s="134"/>
      <c r="C14" s="43"/>
      <c r="D14" s="737"/>
      <c r="E14" s="652"/>
      <c r="F14" s="639" t="s">
        <v>136</v>
      </c>
      <c r="G14" s="745"/>
      <c r="H14" s="744"/>
      <c r="I14" s="737"/>
      <c r="J14" s="659"/>
      <c r="K14" s="122"/>
    </row>
    <row r="15" spans="1:11" ht="16.2" customHeight="1">
      <c r="A15" s="157"/>
      <c r="B15" s="158"/>
      <c r="C15" s="44"/>
      <c r="D15" s="738"/>
      <c r="E15" s="653"/>
      <c r="F15" s="644"/>
      <c r="G15" s="746"/>
      <c r="H15" s="747"/>
      <c r="I15" s="738"/>
      <c r="J15" s="660"/>
    </row>
    <row r="16" spans="1:11" ht="16.2" customHeight="1" thickBot="1">
      <c r="A16" s="141" t="s">
        <v>139</v>
      </c>
      <c r="B16" s="142">
        <f>SUM(B11:B15)</f>
        <v>0</v>
      </c>
      <c r="C16" s="143">
        <f t="shared" ref="C16:D16" si="3">SUM(C11:C15)</f>
        <v>0</v>
      </c>
      <c r="D16" s="753">
        <f t="shared" si="3"/>
        <v>0</v>
      </c>
      <c r="E16" s="656"/>
      <c r="F16" s="645" t="s">
        <v>141</v>
      </c>
      <c r="G16" s="748">
        <f>SUM(G11:G15)</f>
        <v>445</v>
      </c>
      <c r="H16" s="749">
        <f t="shared" ref="H16:I16" si="4">SUM(H11:H15)</f>
        <v>470</v>
      </c>
      <c r="I16" s="753">
        <f t="shared" si="4"/>
        <v>915</v>
      </c>
      <c r="J16" s="663">
        <f>+I16/G16</f>
        <v>2.0561797752808988</v>
      </c>
    </row>
    <row r="17" spans="1:11" ht="16.2" customHeight="1" thickBot="1">
      <c r="A17" s="152" t="s">
        <v>137</v>
      </c>
      <c r="B17" s="153">
        <f>B9+B16</f>
        <v>336250</v>
      </c>
      <c r="C17" s="127">
        <f t="shared" ref="C17:D17" si="5">C9+C16</f>
        <v>5671</v>
      </c>
      <c r="D17" s="754">
        <f t="shared" si="5"/>
        <v>341921</v>
      </c>
      <c r="E17" s="657">
        <f>+D17/B17</f>
        <v>1.0168654275092937</v>
      </c>
      <c r="F17" s="646" t="s">
        <v>137</v>
      </c>
      <c r="G17" s="750">
        <f>G9+G16</f>
        <v>336250</v>
      </c>
      <c r="H17" s="751">
        <f t="shared" ref="H17:I17" si="6">H9+H16</f>
        <v>5671</v>
      </c>
      <c r="I17" s="754">
        <f t="shared" si="6"/>
        <v>341921</v>
      </c>
      <c r="J17" s="664">
        <f>+I17/G17</f>
        <v>1.0168654275092937</v>
      </c>
      <c r="K17" s="122"/>
    </row>
    <row r="18" spans="1:11" ht="16.2" customHeight="1"/>
    <row r="19" spans="1:11" ht="16.2" customHeight="1"/>
    <row r="20" spans="1:11" ht="16.2" customHeight="1"/>
    <row r="21" spans="1:11" ht="16.2" customHeight="1"/>
    <row r="22" spans="1:11" ht="16.2" customHeight="1"/>
    <row r="23" spans="1:11" ht="16.2" customHeight="1"/>
    <row r="24" spans="1:11" ht="16.2" customHeight="1"/>
    <row r="25" spans="1:11" ht="16.2" customHeight="1"/>
    <row r="26" spans="1:11" ht="16.2" customHeight="1"/>
  </sheetData>
  <phoneticPr fontId="34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4" orientation="landscape" r:id="rId1"/>
  <headerFooter>
    <oddHeader>&amp;L&amp;"Times New Roman,Félkövér"&amp;13Szent László Völgye TKT&amp;C&amp;"Times New Roman,Félkövér"&amp;16 2015. ÉVI II. KÖLTSÉGVETÉS MÓDOSÍTÁS&amp;R1. sz. táblázat
&amp;12TÁRSULÁS KONSZOLIDÁLT MÉRLEGE&amp;"Arial,Félkövér"
&amp;"Arial,Normál"&amp;10Adatok: eFt-ban</oddHeader>
    <oddFooter>&amp;L&amp;F&amp;R&amp;P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11"/>
  </sheetPr>
  <dimension ref="A1:D80"/>
  <sheetViews>
    <sheetView workbookViewId="0">
      <selection activeCell="G8" sqref="G8"/>
    </sheetView>
  </sheetViews>
  <sheetFormatPr defaultColWidth="9.109375" defaultRowHeight="13.8"/>
  <cols>
    <col min="1" max="1" width="40.6640625" style="24" customWidth="1"/>
    <col min="2" max="4" width="20.6640625" style="24" customWidth="1"/>
    <col min="5" max="16384" width="9.109375" style="24"/>
  </cols>
  <sheetData>
    <row r="1" spans="1:4" s="36" customFormat="1" ht="45" customHeight="1">
      <c r="A1" s="708" t="s">
        <v>24</v>
      </c>
      <c r="B1" s="723" t="s">
        <v>449</v>
      </c>
      <c r="C1" s="723" t="s">
        <v>450</v>
      </c>
      <c r="D1" s="717" t="s">
        <v>25</v>
      </c>
    </row>
    <row r="2" spans="1:4" s="36" customFormat="1" ht="21.6" customHeight="1">
      <c r="A2" s="709" t="s">
        <v>26</v>
      </c>
      <c r="B2" s="724"/>
      <c r="C2" s="724"/>
      <c r="D2" s="718"/>
    </row>
    <row r="3" spans="1:4" s="36" customFormat="1" ht="16.5" customHeight="1">
      <c r="A3" s="710" t="s">
        <v>27</v>
      </c>
      <c r="B3" s="725"/>
      <c r="C3" s="725"/>
      <c r="D3" s="719"/>
    </row>
    <row r="4" spans="1:4" s="36" customFormat="1" ht="16.5" customHeight="1">
      <c r="A4" s="711" t="s">
        <v>28</v>
      </c>
      <c r="B4" s="726">
        <v>1</v>
      </c>
      <c r="C4" s="728"/>
      <c r="D4" s="720">
        <f t="shared" ref="D4:D15" si="0">+B4+C4</f>
        <v>1</v>
      </c>
    </row>
    <row r="5" spans="1:4" s="36" customFormat="1" ht="16.5" customHeight="1">
      <c r="A5" s="711" t="s">
        <v>29</v>
      </c>
      <c r="B5" s="726">
        <v>1</v>
      </c>
      <c r="C5" s="728"/>
      <c r="D5" s="720">
        <f t="shared" si="0"/>
        <v>1</v>
      </c>
    </row>
    <row r="6" spans="1:4" s="36" customFormat="1" ht="16.5" customHeight="1">
      <c r="A6" s="711" t="s">
        <v>30</v>
      </c>
      <c r="B6" s="726">
        <v>1</v>
      </c>
      <c r="C6" s="728"/>
      <c r="D6" s="720">
        <f t="shared" si="0"/>
        <v>1</v>
      </c>
    </row>
    <row r="7" spans="1:4" s="36" customFormat="1" ht="16.5" customHeight="1">
      <c r="A7" s="711" t="s">
        <v>31</v>
      </c>
      <c r="B7" s="726">
        <v>1</v>
      </c>
      <c r="C7" s="728"/>
      <c r="D7" s="720">
        <f t="shared" si="0"/>
        <v>1</v>
      </c>
    </row>
    <row r="8" spans="1:4" s="36" customFormat="1" ht="16.5" customHeight="1">
      <c r="A8" s="711" t="s">
        <v>32</v>
      </c>
      <c r="B8" s="726">
        <v>0.5</v>
      </c>
      <c r="C8" s="728"/>
      <c r="D8" s="720">
        <f t="shared" si="0"/>
        <v>0.5</v>
      </c>
    </row>
    <row r="9" spans="1:4" s="36" customFormat="1" ht="16.5" customHeight="1">
      <c r="A9" s="711" t="s">
        <v>76</v>
      </c>
      <c r="B9" s="726">
        <v>0.5</v>
      </c>
      <c r="C9" s="728"/>
      <c r="D9" s="720">
        <f t="shared" si="0"/>
        <v>0.5</v>
      </c>
    </row>
    <row r="10" spans="1:4" s="36" customFormat="1" ht="16.5" customHeight="1">
      <c r="A10" s="711" t="s">
        <v>33</v>
      </c>
      <c r="B10" s="726">
        <v>1.5</v>
      </c>
      <c r="C10" s="728"/>
      <c r="D10" s="720">
        <f t="shared" si="0"/>
        <v>1.5</v>
      </c>
    </row>
    <row r="11" spans="1:4" s="36" customFormat="1" ht="16.5" customHeight="1">
      <c r="A11" s="711" t="s">
        <v>34</v>
      </c>
      <c r="B11" s="726">
        <v>6</v>
      </c>
      <c r="C11" s="728"/>
      <c r="D11" s="720">
        <f t="shared" si="0"/>
        <v>6</v>
      </c>
    </row>
    <row r="12" spans="1:4" s="36" customFormat="1" ht="16.5" customHeight="1">
      <c r="A12" s="711" t="s">
        <v>77</v>
      </c>
      <c r="B12" s="726">
        <v>2</v>
      </c>
      <c r="C12" s="728"/>
      <c r="D12" s="720">
        <f t="shared" si="0"/>
        <v>2</v>
      </c>
    </row>
    <row r="13" spans="1:4" s="36" customFormat="1" ht="16.5" customHeight="1">
      <c r="A13" s="711" t="s">
        <v>35</v>
      </c>
      <c r="B13" s="726">
        <v>14</v>
      </c>
      <c r="C13" s="728"/>
      <c r="D13" s="720">
        <f t="shared" si="0"/>
        <v>14</v>
      </c>
    </row>
    <row r="14" spans="1:4" s="36" customFormat="1" ht="16.5" customHeight="1">
      <c r="A14" s="711" t="s">
        <v>36</v>
      </c>
      <c r="B14" s="726">
        <v>2</v>
      </c>
      <c r="C14" s="728"/>
      <c r="D14" s="720">
        <f t="shared" si="0"/>
        <v>2</v>
      </c>
    </row>
    <row r="15" spans="1:4" s="36" customFormat="1" ht="16.5" customHeight="1">
      <c r="A15" s="711" t="s">
        <v>97</v>
      </c>
      <c r="B15" s="726">
        <v>1</v>
      </c>
      <c r="C15" s="728"/>
      <c r="D15" s="720">
        <f t="shared" si="0"/>
        <v>1</v>
      </c>
    </row>
    <row r="16" spans="1:4" s="36" customFormat="1" ht="16.5" customHeight="1">
      <c r="A16" s="712" t="s">
        <v>37</v>
      </c>
      <c r="B16" s="727">
        <f>SUM(B4:B15)</f>
        <v>31.5</v>
      </c>
      <c r="C16" s="727"/>
      <c r="D16" s="721">
        <f>+SUM(D4:D15)</f>
        <v>31.5</v>
      </c>
    </row>
    <row r="17" spans="1:4" s="36" customFormat="1" ht="16.5" customHeight="1">
      <c r="A17" s="713" t="s">
        <v>354</v>
      </c>
      <c r="B17" s="728"/>
      <c r="C17" s="728"/>
      <c r="D17" s="721"/>
    </row>
    <row r="18" spans="1:4" ht="16.5" customHeight="1">
      <c r="A18" s="714" t="s">
        <v>28</v>
      </c>
      <c r="B18" s="729"/>
      <c r="C18" s="729">
        <v>1</v>
      </c>
      <c r="D18" s="720">
        <f t="shared" ref="D18:D24" si="1">+B18+C18</f>
        <v>1</v>
      </c>
    </row>
    <row r="19" spans="1:4" ht="16.5" customHeight="1">
      <c r="A19" s="714" t="s">
        <v>436</v>
      </c>
      <c r="B19" s="729"/>
      <c r="C19" s="729">
        <v>2</v>
      </c>
      <c r="D19" s="720">
        <f t="shared" si="1"/>
        <v>2</v>
      </c>
    </row>
    <row r="20" spans="1:4" ht="16.5" customHeight="1">
      <c r="A20" s="714" t="s">
        <v>38</v>
      </c>
      <c r="B20" s="729"/>
      <c r="C20" s="729">
        <v>3</v>
      </c>
      <c r="D20" s="720">
        <f t="shared" si="1"/>
        <v>3</v>
      </c>
    </row>
    <row r="21" spans="1:4" ht="16.5" customHeight="1">
      <c r="A21" s="714" t="s">
        <v>39</v>
      </c>
      <c r="B21" s="729"/>
      <c r="C21" s="729">
        <v>18</v>
      </c>
      <c r="D21" s="720">
        <f t="shared" si="1"/>
        <v>18</v>
      </c>
    </row>
    <row r="22" spans="1:4" ht="16.5" customHeight="1">
      <c r="A22" s="714" t="s">
        <v>353</v>
      </c>
      <c r="B22" s="729"/>
      <c r="C22" s="729">
        <v>12.5</v>
      </c>
      <c r="D22" s="720">
        <f t="shared" si="1"/>
        <v>12.5</v>
      </c>
    </row>
    <row r="23" spans="1:4" ht="16.5" customHeight="1">
      <c r="A23" s="714" t="s">
        <v>451</v>
      </c>
      <c r="B23" s="729"/>
      <c r="C23" s="729">
        <v>2</v>
      </c>
      <c r="D23" s="720">
        <f t="shared" si="1"/>
        <v>2</v>
      </c>
    </row>
    <row r="24" spans="1:4" ht="16.5" customHeight="1">
      <c r="A24" s="714" t="s">
        <v>40</v>
      </c>
      <c r="B24" s="729"/>
      <c r="C24" s="729">
        <v>1</v>
      </c>
      <c r="D24" s="720">
        <f t="shared" si="1"/>
        <v>1</v>
      </c>
    </row>
    <row r="25" spans="1:4" ht="15" thickBot="1">
      <c r="A25" s="715" t="s">
        <v>355</v>
      </c>
      <c r="B25" s="730"/>
      <c r="C25" s="730">
        <f>SUM(C18:C24)</f>
        <v>39.5</v>
      </c>
      <c r="D25" s="721">
        <f>+SUM(D18:D24)</f>
        <v>39.5</v>
      </c>
    </row>
    <row r="26" spans="1:4" ht="14.4" thickBot="1">
      <c r="A26" s="716" t="s">
        <v>41</v>
      </c>
      <c r="B26" s="731">
        <f>SUM(B16+B25)</f>
        <v>31.5</v>
      </c>
      <c r="C26" s="731">
        <f>SUM(C16+C25)</f>
        <v>39.5</v>
      </c>
      <c r="D26" s="722">
        <f>+D16+D25</f>
        <v>71</v>
      </c>
    </row>
    <row r="76" spans="1:3">
      <c r="A76" s="37"/>
      <c r="B76" s="37"/>
      <c r="C76" s="37"/>
    </row>
    <row r="77" spans="1:3">
      <c r="A77" s="38"/>
      <c r="B77" s="38"/>
      <c r="C77" s="38"/>
    </row>
    <row r="78" spans="1:3">
      <c r="A78" s="38"/>
      <c r="B78" s="38"/>
      <c r="C78" s="38"/>
    </row>
    <row r="79" spans="1:3">
      <c r="A79" s="38"/>
      <c r="B79" s="38"/>
      <c r="C79" s="38"/>
    </row>
    <row r="80" spans="1:3">
      <c r="A80" s="39"/>
      <c r="B80" s="39"/>
      <c r="C80" s="39"/>
    </row>
  </sheetData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1" orientation="portrait" r:id="rId1"/>
  <headerFooter alignWithMargins="0">
    <oddHeader>&amp;L&amp;"Times New Roman,Félkövér"&amp;13Szent László Völgye TKT&amp;C&amp;"Times New Roman,Félkövér"&amp;14
&amp;16 2015. ÉVI II. KÖLTSÉGVETÉS MÓDOSÍTÁS&amp;14
&amp;R9. sz. táblázat
LÉTSZÁMADATOK
Adatok: fő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</sheetPr>
  <dimension ref="A1:AC115"/>
  <sheetViews>
    <sheetView workbookViewId="0">
      <pane xSplit="2" ySplit="2" topLeftCell="C3" activePane="bottomRight" state="frozen"/>
      <selection activeCell="G8" sqref="G8"/>
      <selection pane="topRight" activeCell="G8" sqref="G8"/>
      <selection pane="bottomLeft" activeCell="G8" sqref="G8"/>
      <selection pane="bottomRight" activeCell="G8" sqref="G8"/>
    </sheetView>
  </sheetViews>
  <sheetFormatPr defaultColWidth="8.88671875" defaultRowHeight="13.2"/>
  <cols>
    <col min="1" max="1" width="6.33203125" style="1" customWidth="1"/>
    <col min="2" max="2" width="55.6640625" style="33" customWidth="1"/>
    <col min="3" max="5" width="10.44140625" style="34" customWidth="1"/>
    <col min="6" max="8" width="10.44140625" style="33" customWidth="1"/>
    <col min="9" max="11" width="10.44140625" style="35" customWidth="1"/>
    <col min="12" max="16" width="10.44140625" style="14" customWidth="1"/>
    <col min="17" max="17" width="10.44140625" style="33" customWidth="1"/>
    <col min="18" max="18" width="8.88671875" style="1"/>
    <col min="19" max="19" width="10.88671875" style="2" bestFit="1" customWidth="1"/>
    <col min="20" max="16384" width="8.88671875" style="1"/>
  </cols>
  <sheetData>
    <row r="1" spans="1:19" s="161" customFormat="1" ht="45.75" customHeight="1">
      <c r="A1" s="897" t="s">
        <v>182</v>
      </c>
      <c r="B1" s="899" t="s">
        <v>207</v>
      </c>
      <c r="C1" s="904" t="s">
        <v>121</v>
      </c>
      <c r="D1" s="905"/>
      <c r="E1" s="906"/>
      <c r="F1" s="901" t="s">
        <v>142</v>
      </c>
      <c r="G1" s="902"/>
      <c r="H1" s="903"/>
      <c r="I1" s="901" t="s">
        <v>78</v>
      </c>
      <c r="J1" s="902"/>
      <c r="K1" s="903"/>
      <c r="L1" s="901" t="s">
        <v>122</v>
      </c>
      <c r="M1" s="902"/>
      <c r="N1" s="903"/>
      <c r="O1" s="901" t="s">
        <v>79</v>
      </c>
      <c r="P1" s="902"/>
      <c r="Q1" s="903"/>
      <c r="S1" s="162"/>
    </row>
    <row r="2" spans="1:19" s="163" customFormat="1" ht="39.6" customHeight="1">
      <c r="A2" s="898"/>
      <c r="B2" s="900"/>
      <c r="C2" s="172" t="s">
        <v>482</v>
      </c>
      <c r="D2" s="173" t="s">
        <v>452</v>
      </c>
      <c r="E2" s="168" t="s">
        <v>483</v>
      </c>
      <c r="F2" s="172" t="s">
        <v>482</v>
      </c>
      <c r="G2" s="173" t="s">
        <v>452</v>
      </c>
      <c r="H2" s="168" t="s">
        <v>483</v>
      </c>
      <c r="I2" s="172" t="s">
        <v>482</v>
      </c>
      <c r="J2" s="173" t="s">
        <v>452</v>
      </c>
      <c r="K2" s="168" t="s">
        <v>483</v>
      </c>
      <c r="L2" s="172" t="s">
        <v>482</v>
      </c>
      <c r="M2" s="173" t="s">
        <v>452</v>
      </c>
      <c r="N2" s="168" t="s">
        <v>483</v>
      </c>
      <c r="O2" s="172" t="s">
        <v>482</v>
      </c>
      <c r="P2" s="173" t="s">
        <v>452</v>
      </c>
      <c r="Q2" s="168" t="s">
        <v>483</v>
      </c>
      <c r="S2" s="164"/>
    </row>
    <row r="3" spans="1:19" ht="13.5" customHeight="1">
      <c r="A3" s="174" t="s">
        <v>183</v>
      </c>
      <c r="B3" s="199" t="s">
        <v>143</v>
      </c>
      <c r="C3" s="60"/>
      <c r="D3" s="73"/>
      <c r="E3" s="124"/>
      <c r="F3" s="60"/>
      <c r="G3" s="73"/>
      <c r="H3" s="124"/>
      <c r="I3" s="60"/>
      <c r="J3" s="73"/>
      <c r="K3" s="124"/>
      <c r="L3" s="60"/>
      <c r="M3" s="73"/>
      <c r="N3" s="124"/>
      <c r="O3" s="60">
        <f>+I3+L3</f>
        <v>0</v>
      </c>
      <c r="P3" s="73">
        <f>+J3+M3</f>
        <v>0</v>
      </c>
      <c r="Q3" s="124">
        <f>+K3+N3</f>
        <v>0</v>
      </c>
    </row>
    <row r="4" spans="1:19" ht="13.5" customHeight="1">
      <c r="A4" s="175" t="s">
        <v>184</v>
      </c>
      <c r="B4" s="200" t="s">
        <v>144</v>
      </c>
      <c r="C4" s="62"/>
      <c r="D4" s="68"/>
      <c r="E4" s="28"/>
      <c r="F4" s="62"/>
      <c r="G4" s="68"/>
      <c r="H4" s="28"/>
      <c r="I4" s="62"/>
      <c r="J4" s="68"/>
      <c r="K4" s="28"/>
      <c r="L4" s="62">
        <f t="shared" ref="L4:Q4" si="0">+SUM(L5:L6)</f>
        <v>308111</v>
      </c>
      <c r="M4" s="68">
        <f t="shared" si="0"/>
        <v>5422</v>
      </c>
      <c r="N4" s="28">
        <f t="shared" si="0"/>
        <v>313533</v>
      </c>
      <c r="O4" s="60">
        <f t="shared" si="0"/>
        <v>308111</v>
      </c>
      <c r="P4" s="68">
        <f t="shared" si="0"/>
        <v>5422</v>
      </c>
      <c r="Q4" s="28">
        <f t="shared" si="0"/>
        <v>313533</v>
      </c>
    </row>
    <row r="5" spans="1:19" s="322" customFormat="1" ht="13.5" customHeight="1">
      <c r="A5" s="177"/>
      <c r="B5" s="178" t="s">
        <v>145</v>
      </c>
      <c r="C5" s="427"/>
      <c r="D5" s="428"/>
      <c r="E5" s="429"/>
      <c r="F5" s="427"/>
      <c r="G5" s="428"/>
      <c r="H5" s="429"/>
      <c r="I5" s="427"/>
      <c r="J5" s="428"/>
      <c r="K5" s="429"/>
      <c r="L5" s="427">
        <f>+'2.SZ.TÁBL. BEVÉTELEK'!C4</f>
        <v>29220</v>
      </c>
      <c r="M5" s="428">
        <f>+'2.SZ.TÁBL. BEVÉTELEK'!D4</f>
        <v>0</v>
      </c>
      <c r="N5" s="429">
        <f>+'2.SZ.TÁBL. BEVÉTELEK'!E4</f>
        <v>29220</v>
      </c>
      <c r="O5" s="430">
        <f t="shared" ref="O5:Q6" si="1">+I5+L5</f>
        <v>29220</v>
      </c>
      <c r="P5" s="428">
        <f t="shared" si="1"/>
        <v>0</v>
      </c>
      <c r="Q5" s="429">
        <f t="shared" si="1"/>
        <v>29220</v>
      </c>
      <c r="S5" s="431"/>
    </row>
    <row r="6" spans="1:19" s="311" customFormat="1" ht="13.5" customHeight="1">
      <c r="A6" s="188"/>
      <c r="B6" s="201" t="s">
        <v>146</v>
      </c>
      <c r="C6" s="432"/>
      <c r="D6" s="433"/>
      <c r="E6" s="434"/>
      <c r="F6" s="432"/>
      <c r="G6" s="433"/>
      <c r="H6" s="434"/>
      <c r="I6" s="432"/>
      <c r="J6" s="433"/>
      <c r="K6" s="434"/>
      <c r="L6" s="432">
        <f>+'2.SZ.TÁBL. BEVÉTELEK'!C70</f>
        <v>278891</v>
      </c>
      <c r="M6" s="433">
        <f>+'2.SZ.TÁBL. BEVÉTELEK'!D70</f>
        <v>5422</v>
      </c>
      <c r="N6" s="434">
        <f>+'2.SZ.TÁBL. BEVÉTELEK'!E70</f>
        <v>284313</v>
      </c>
      <c r="O6" s="430">
        <f t="shared" si="1"/>
        <v>278891</v>
      </c>
      <c r="P6" s="433">
        <f t="shared" si="1"/>
        <v>5422</v>
      </c>
      <c r="Q6" s="434">
        <f t="shared" si="1"/>
        <v>284313</v>
      </c>
      <c r="R6" s="435"/>
      <c r="S6" s="435"/>
    </row>
    <row r="7" spans="1:19" s="3" customFormat="1" ht="13.5" customHeight="1">
      <c r="A7" s="165" t="s">
        <v>185</v>
      </c>
      <c r="B7" s="160" t="s">
        <v>147</v>
      </c>
      <c r="C7" s="457"/>
      <c r="D7" s="458"/>
      <c r="E7" s="459"/>
      <c r="F7" s="457"/>
      <c r="G7" s="460"/>
      <c r="H7" s="461"/>
      <c r="I7" s="457"/>
      <c r="J7" s="458"/>
      <c r="K7" s="459"/>
      <c r="L7" s="462">
        <f t="shared" ref="L7:Q7" si="2">+L3+L4</f>
        <v>308111</v>
      </c>
      <c r="M7" s="463">
        <f t="shared" si="2"/>
        <v>5422</v>
      </c>
      <c r="N7" s="464">
        <f t="shared" si="2"/>
        <v>313533</v>
      </c>
      <c r="O7" s="457">
        <f t="shared" si="2"/>
        <v>308111</v>
      </c>
      <c r="P7" s="458">
        <f t="shared" si="2"/>
        <v>5422</v>
      </c>
      <c r="Q7" s="459">
        <f t="shared" si="2"/>
        <v>313533</v>
      </c>
      <c r="S7" s="4"/>
    </row>
    <row r="8" spans="1:19" ht="13.5" customHeight="1">
      <c r="A8" s="189" t="s">
        <v>186</v>
      </c>
      <c r="B8" s="202" t="s">
        <v>181</v>
      </c>
      <c r="C8" s="60"/>
      <c r="D8" s="73"/>
      <c r="E8" s="124"/>
      <c r="F8" s="60"/>
      <c r="G8" s="17"/>
      <c r="H8" s="167"/>
      <c r="I8" s="60"/>
      <c r="J8" s="73"/>
      <c r="K8" s="124"/>
      <c r="L8" s="6"/>
      <c r="M8" s="70"/>
      <c r="N8" s="71"/>
      <c r="O8" s="60">
        <f>+I8+L8</f>
        <v>0</v>
      </c>
      <c r="P8" s="73">
        <f>+J8+M8</f>
        <v>0</v>
      </c>
      <c r="Q8" s="124">
        <f>+K8+N8</f>
        <v>0</v>
      </c>
    </row>
    <row r="9" spans="1:19" ht="13.5" customHeight="1">
      <c r="A9" s="175" t="s">
        <v>187</v>
      </c>
      <c r="B9" s="200" t="s">
        <v>148</v>
      </c>
      <c r="C9" s="62"/>
      <c r="D9" s="68"/>
      <c r="E9" s="28"/>
      <c r="F9" s="62"/>
      <c r="G9" s="15"/>
      <c r="H9" s="125"/>
      <c r="I9" s="62"/>
      <c r="J9" s="68"/>
      <c r="K9" s="28"/>
      <c r="L9" s="7">
        <f>+L10</f>
        <v>0</v>
      </c>
      <c r="M9" s="159">
        <f>+M10</f>
        <v>0</v>
      </c>
      <c r="N9" s="5">
        <f>+N10</f>
        <v>0</v>
      </c>
      <c r="O9" s="60">
        <f>+SUM(O10)</f>
        <v>0</v>
      </c>
      <c r="P9" s="68">
        <f>+SUM(P10)</f>
        <v>0</v>
      </c>
      <c r="Q9" s="28">
        <f>+SUM(Q10)</f>
        <v>0</v>
      </c>
    </row>
    <row r="10" spans="1:19" s="322" customFormat="1" ht="13.5" customHeight="1">
      <c r="A10" s="188"/>
      <c r="B10" s="201" t="s">
        <v>146</v>
      </c>
      <c r="C10" s="432"/>
      <c r="D10" s="433"/>
      <c r="E10" s="434"/>
      <c r="F10" s="432"/>
      <c r="G10" s="436"/>
      <c r="H10" s="437"/>
      <c r="I10" s="432"/>
      <c r="J10" s="433"/>
      <c r="K10" s="434"/>
      <c r="L10" s="438"/>
      <c r="M10" s="439"/>
      <c r="N10" s="440"/>
      <c r="O10" s="430">
        <f t="shared" ref="O10:Q10" si="3">+I10+L10</f>
        <v>0</v>
      </c>
      <c r="P10" s="433">
        <f t="shared" si="3"/>
        <v>0</v>
      </c>
      <c r="Q10" s="434">
        <f t="shared" si="3"/>
        <v>0</v>
      </c>
      <c r="S10" s="431"/>
    </row>
    <row r="11" spans="1:19" s="3" customFormat="1" ht="13.5" customHeight="1">
      <c r="A11" s="165" t="s">
        <v>188</v>
      </c>
      <c r="B11" s="160" t="s">
        <v>149</v>
      </c>
      <c r="C11" s="457"/>
      <c r="D11" s="458"/>
      <c r="E11" s="459"/>
      <c r="F11" s="457"/>
      <c r="G11" s="460"/>
      <c r="H11" s="461"/>
      <c r="I11" s="457"/>
      <c r="J11" s="458"/>
      <c r="K11" s="459"/>
      <c r="L11" s="462">
        <f t="shared" ref="L11:Q11" si="4">+L8+L9</f>
        <v>0</v>
      </c>
      <c r="M11" s="463">
        <f t="shared" si="4"/>
        <v>0</v>
      </c>
      <c r="N11" s="464">
        <f t="shared" si="4"/>
        <v>0</v>
      </c>
      <c r="O11" s="457">
        <f t="shared" si="4"/>
        <v>0</v>
      </c>
      <c r="P11" s="458">
        <f t="shared" si="4"/>
        <v>0</v>
      </c>
      <c r="Q11" s="459">
        <f t="shared" si="4"/>
        <v>0</v>
      </c>
      <c r="S11" s="4"/>
    </row>
    <row r="12" spans="1:19" ht="13.5" customHeight="1">
      <c r="A12" s="189" t="s">
        <v>189</v>
      </c>
      <c r="B12" s="202" t="s">
        <v>150</v>
      </c>
      <c r="C12" s="60">
        <f>+'3.SZ.TÁBL. SEGÍTŐ SZOLGÁLAT'!X12</f>
        <v>0</v>
      </c>
      <c r="D12" s="73">
        <f>+'3.SZ.TÁBL. SEGÍTŐ SZOLGÁLAT'!Y12</f>
        <v>0</v>
      </c>
      <c r="E12" s="124">
        <f>+'3.SZ.TÁBL. SEGÍTŐ SZOLGÁLAT'!Z12</f>
        <v>0</v>
      </c>
      <c r="F12" s="60"/>
      <c r="G12" s="73"/>
      <c r="H12" s="124"/>
      <c r="I12" s="60">
        <f>+C12+F12</f>
        <v>0</v>
      </c>
      <c r="J12" s="73">
        <f>+D12+G12</f>
        <v>0</v>
      </c>
      <c r="K12" s="124">
        <f>+E12+H12</f>
        <v>0</v>
      </c>
      <c r="L12" s="6"/>
      <c r="M12" s="73"/>
      <c r="N12" s="124"/>
      <c r="O12" s="60">
        <f t="shared" ref="O12:Q75" si="5">+I12+L12</f>
        <v>0</v>
      </c>
      <c r="P12" s="73">
        <f t="shared" si="5"/>
        <v>0</v>
      </c>
      <c r="Q12" s="124">
        <f t="shared" si="5"/>
        <v>0</v>
      </c>
    </row>
    <row r="13" spans="1:19" ht="13.5" customHeight="1">
      <c r="A13" s="175" t="s">
        <v>190</v>
      </c>
      <c r="B13" s="200" t="s">
        <v>151</v>
      </c>
      <c r="C13" s="62">
        <f>+'3.SZ.TÁBL. SEGÍTŐ SZOLGÁLAT'!X13</f>
        <v>2287</v>
      </c>
      <c r="D13" s="68">
        <f>+'3.SZ.TÁBL. SEGÍTŐ SZOLGÁLAT'!Y13</f>
        <v>299</v>
      </c>
      <c r="E13" s="28">
        <f>+'3.SZ.TÁBL. SEGÍTŐ SZOLGÁLAT'!Z13</f>
        <v>2586</v>
      </c>
      <c r="F13" s="62"/>
      <c r="G13" s="15"/>
      <c r="H13" s="125"/>
      <c r="I13" s="62">
        <f t="shared" ref="I13:K20" si="6">+C13+F13</f>
        <v>2287</v>
      </c>
      <c r="J13" s="68">
        <f t="shared" si="6"/>
        <v>299</v>
      </c>
      <c r="K13" s="28">
        <f t="shared" si="6"/>
        <v>2586</v>
      </c>
      <c r="L13" s="7"/>
      <c r="M13" s="159"/>
      <c r="N13" s="5"/>
      <c r="O13" s="62">
        <f t="shared" si="5"/>
        <v>2287</v>
      </c>
      <c r="P13" s="68">
        <f t="shared" si="5"/>
        <v>299</v>
      </c>
      <c r="Q13" s="28">
        <f t="shared" si="5"/>
        <v>2586</v>
      </c>
    </row>
    <row r="14" spans="1:19" ht="13.5" customHeight="1">
      <c r="A14" s="175" t="s">
        <v>191</v>
      </c>
      <c r="B14" s="200" t="s">
        <v>152</v>
      </c>
      <c r="C14" s="62">
        <f>+'3.SZ.TÁBL. SEGÍTŐ SZOLGÁLAT'!X14</f>
        <v>9</v>
      </c>
      <c r="D14" s="68">
        <f>+'3.SZ.TÁBL. SEGÍTŐ SZOLGÁLAT'!Y14</f>
        <v>12</v>
      </c>
      <c r="E14" s="28">
        <f>+'3.SZ.TÁBL. SEGÍTŐ SZOLGÁLAT'!Z14</f>
        <v>21</v>
      </c>
      <c r="F14" s="62"/>
      <c r="G14" s="68"/>
      <c r="H14" s="28"/>
      <c r="I14" s="62">
        <f t="shared" si="6"/>
        <v>9</v>
      </c>
      <c r="J14" s="68">
        <f t="shared" si="6"/>
        <v>12</v>
      </c>
      <c r="K14" s="28">
        <f t="shared" si="6"/>
        <v>21</v>
      </c>
      <c r="L14" s="7"/>
      <c r="M14" s="68"/>
      <c r="N14" s="28"/>
      <c r="O14" s="62">
        <f t="shared" si="5"/>
        <v>9</v>
      </c>
      <c r="P14" s="68">
        <f t="shared" si="5"/>
        <v>12</v>
      </c>
      <c r="Q14" s="28">
        <f t="shared" si="5"/>
        <v>21</v>
      </c>
    </row>
    <row r="15" spans="1:19" ht="13.5" customHeight="1">
      <c r="A15" s="175" t="s">
        <v>192</v>
      </c>
      <c r="B15" s="200" t="s">
        <v>153</v>
      </c>
      <c r="C15" s="62">
        <f>+'3.SZ.TÁBL. SEGÍTŐ SZOLGÁLAT'!X15</f>
        <v>0</v>
      </c>
      <c r="D15" s="68">
        <f>+'3.SZ.TÁBL. SEGÍTŐ SZOLGÁLAT'!Y15</f>
        <v>0</v>
      </c>
      <c r="E15" s="28">
        <f>+'3.SZ.TÁBL. SEGÍTŐ SZOLGÁLAT'!Z15</f>
        <v>0</v>
      </c>
      <c r="F15" s="62"/>
      <c r="G15" s="15"/>
      <c r="H15" s="125"/>
      <c r="I15" s="62">
        <f t="shared" si="6"/>
        <v>0</v>
      </c>
      <c r="J15" s="68">
        <f t="shared" si="6"/>
        <v>0</v>
      </c>
      <c r="K15" s="28">
        <f t="shared" si="6"/>
        <v>0</v>
      </c>
      <c r="L15" s="7"/>
      <c r="M15" s="159"/>
      <c r="N15" s="5"/>
      <c r="O15" s="62">
        <f t="shared" si="5"/>
        <v>0</v>
      </c>
      <c r="P15" s="159">
        <f t="shared" si="5"/>
        <v>0</v>
      </c>
      <c r="Q15" s="5">
        <f t="shared" si="5"/>
        <v>0</v>
      </c>
    </row>
    <row r="16" spans="1:19" ht="13.5" customHeight="1">
      <c r="A16" s="175" t="s">
        <v>193</v>
      </c>
      <c r="B16" s="200" t="s">
        <v>154</v>
      </c>
      <c r="C16" s="62">
        <f>+'3.SZ.TÁBL. SEGÍTŐ SZOLGÁLAT'!X16</f>
        <v>6791</v>
      </c>
      <c r="D16" s="68">
        <f>+'3.SZ.TÁBL. SEGÍTŐ SZOLGÁLAT'!Y16</f>
        <v>-65</v>
      </c>
      <c r="E16" s="28">
        <f>+'3.SZ.TÁBL. SEGÍTŐ SZOLGÁLAT'!Z16</f>
        <v>6726</v>
      </c>
      <c r="F16" s="62">
        <f>+'4.SZ.TÁBL. ÓVODA'!R16</f>
        <v>3454</v>
      </c>
      <c r="G16" s="15">
        <f>+'4.SZ.TÁBL. ÓVODA'!S16</f>
        <v>0</v>
      </c>
      <c r="H16" s="125">
        <f>+'4.SZ.TÁBL. ÓVODA'!T16</f>
        <v>3454</v>
      </c>
      <c r="I16" s="62">
        <f t="shared" si="6"/>
        <v>10245</v>
      </c>
      <c r="J16" s="68">
        <f t="shared" si="6"/>
        <v>-65</v>
      </c>
      <c r="K16" s="28">
        <f t="shared" si="6"/>
        <v>10180</v>
      </c>
      <c r="L16" s="7"/>
      <c r="M16" s="159"/>
      <c r="N16" s="5"/>
      <c r="O16" s="62">
        <f t="shared" si="5"/>
        <v>10245</v>
      </c>
      <c r="P16" s="159">
        <f t="shared" si="5"/>
        <v>-65</v>
      </c>
      <c r="Q16" s="5">
        <f t="shared" si="5"/>
        <v>10180</v>
      </c>
    </row>
    <row r="17" spans="1:19" ht="13.5" customHeight="1">
      <c r="A17" s="175" t="s">
        <v>194</v>
      </c>
      <c r="B17" s="200" t="s">
        <v>155</v>
      </c>
      <c r="C17" s="62">
        <f>+'3.SZ.TÁBL. SEGÍTŐ SZOLGÁLAT'!X17</f>
        <v>0</v>
      </c>
      <c r="D17" s="68">
        <f>+'3.SZ.TÁBL. SEGÍTŐ SZOLGÁLAT'!Y17</f>
        <v>0</v>
      </c>
      <c r="E17" s="28">
        <f>+'3.SZ.TÁBL. SEGÍTŐ SZOLGÁLAT'!Z17</f>
        <v>0</v>
      </c>
      <c r="F17" s="62">
        <f>+'4.SZ.TÁBL. ÓVODA'!R17</f>
        <v>0</v>
      </c>
      <c r="G17" s="15">
        <f>+'4.SZ.TÁBL. ÓVODA'!S17</f>
        <v>0</v>
      </c>
      <c r="H17" s="125">
        <f>+'4.SZ.TÁBL. ÓVODA'!T17</f>
        <v>0</v>
      </c>
      <c r="I17" s="62">
        <f t="shared" si="6"/>
        <v>0</v>
      </c>
      <c r="J17" s="68">
        <f t="shared" si="6"/>
        <v>0</v>
      </c>
      <c r="K17" s="28">
        <f t="shared" si="6"/>
        <v>0</v>
      </c>
      <c r="L17" s="7"/>
      <c r="M17" s="159"/>
      <c r="N17" s="5"/>
      <c r="O17" s="62">
        <f t="shared" si="5"/>
        <v>0</v>
      </c>
      <c r="P17" s="159">
        <f t="shared" si="5"/>
        <v>0</v>
      </c>
      <c r="Q17" s="5">
        <f t="shared" si="5"/>
        <v>0</v>
      </c>
    </row>
    <row r="18" spans="1:19" ht="13.5" customHeight="1">
      <c r="A18" s="175" t="s">
        <v>195</v>
      </c>
      <c r="B18" s="200" t="s">
        <v>156</v>
      </c>
      <c r="C18" s="62">
        <f>+'3.SZ.TÁBL. SEGÍTŐ SZOLGÁLAT'!X18</f>
        <v>0</v>
      </c>
      <c r="D18" s="68">
        <f>+'3.SZ.TÁBL. SEGÍTŐ SZOLGÁLAT'!Y18</f>
        <v>0</v>
      </c>
      <c r="E18" s="28">
        <f>+'3.SZ.TÁBL. SEGÍTŐ SZOLGÁLAT'!Z18</f>
        <v>0</v>
      </c>
      <c r="F18" s="62">
        <f>+'4.SZ.TÁBL. ÓVODA'!R18</f>
        <v>0</v>
      </c>
      <c r="G18" s="15">
        <f>+'4.SZ.TÁBL. ÓVODA'!S18</f>
        <v>0</v>
      </c>
      <c r="H18" s="125">
        <f>+'4.SZ.TÁBL. ÓVODA'!T18</f>
        <v>0</v>
      </c>
      <c r="I18" s="62">
        <f t="shared" si="6"/>
        <v>0</v>
      </c>
      <c r="J18" s="68">
        <f t="shared" si="6"/>
        <v>0</v>
      </c>
      <c r="K18" s="28">
        <f t="shared" si="6"/>
        <v>0</v>
      </c>
      <c r="L18" s="7"/>
      <c r="M18" s="159"/>
      <c r="N18" s="5"/>
      <c r="O18" s="62">
        <f t="shared" si="5"/>
        <v>0</v>
      </c>
      <c r="P18" s="159">
        <f t="shared" si="5"/>
        <v>0</v>
      </c>
      <c r="Q18" s="5">
        <f t="shared" si="5"/>
        <v>0</v>
      </c>
    </row>
    <row r="19" spans="1:19" ht="13.5" customHeight="1">
      <c r="A19" s="175" t="s">
        <v>196</v>
      </c>
      <c r="B19" s="200" t="s">
        <v>157</v>
      </c>
      <c r="C19" s="62">
        <f>+'3.SZ.TÁBL. SEGÍTŐ SZOLGÁLAT'!X19</f>
        <v>0</v>
      </c>
      <c r="D19" s="68">
        <f>+'3.SZ.TÁBL. SEGÍTŐ SZOLGÁLAT'!Y19</f>
        <v>1</v>
      </c>
      <c r="E19" s="28">
        <f>+'3.SZ.TÁBL. SEGÍTŐ SZOLGÁLAT'!Z19</f>
        <v>1</v>
      </c>
      <c r="F19" s="62">
        <f>+'4.SZ.TÁBL. ÓVODA'!R19</f>
        <v>0</v>
      </c>
      <c r="G19" s="15">
        <f>+'4.SZ.TÁBL. ÓVODA'!S19</f>
        <v>2</v>
      </c>
      <c r="H19" s="125">
        <f>+'4.SZ.TÁBL. ÓVODA'!T19</f>
        <v>2</v>
      </c>
      <c r="I19" s="62">
        <f t="shared" si="6"/>
        <v>0</v>
      </c>
      <c r="J19" s="68">
        <f t="shared" si="6"/>
        <v>3</v>
      </c>
      <c r="K19" s="28">
        <f t="shared" si="6"/>
        <v>3</v>
      </c>
      <c r="L19" s="7">
        <f>+'[3]1.1.SZ.TÁBL. BEV - KIAD'!$N$19</f>
        <v>12</v>
      </c>
      <c r="M19" s="159"/>
      <c r="N19" s="5">
        <f>SUM(L19:M19)</f>
        <v>12</v>
      </c>
      <c r="O19" s="62">
        <f t="shared" si="5"/>
        <v>12</v>
      </c>
      <c r="P19" s="159">
        <f t="shared" si="5"/>
        <v>3</v>
      </c>
      <c r="Q19" s="5">
        <f t="shared" si="5"/>
        <v>15</v>
      </c>
    </row>
    <row r="20" spans="1:19" ht="13.5" customHeight="1">
      <c r="A20" s="191" t="s">
        <v>197</v>
      </c>
      <c r="B20" s="203" t="s">
        <v>158</v>
      </c>
      <c r="C20" s="63">
        <f>+'3.SZ.TÁBL. SEGÍTŐ SZOLGÁLAT'!X20</f>
        <v>0</v>
      </c>
      <c r="D20" s="69">
        <f>+'3.SZ.TÁBL. SEGÍTŐ SZOLGÁLAT'!Y20</f>
        <v>0</v>
      </c>
      <c r="E20" s="29">
        <f>+'3.SZ.TÁBL. SEGÍTŐ SZOLGÁLAT'!Z20</f>
        <v>0</v>
      </c>
      <c r="F20" s="62">
        <f>+'4.SZ.TÁBL. ÓVODA'!R20</f>
        <v>2</v>
      </c>
      <c r="G20" s="15">
        <f>+'4.SZ.TÁBL. ÓVODA'!S20</f>
        <v>0</v>
      </c>
      <c r="H20" s="125">
        <f>+'4.SZ.TÁBL. ÓVODA'!T20</f>
        <v>2</v>
      </c>
      <c r="I20" s="63">
        <f t="shared" si="6"/>
        <v>2</v>
      </c>
      <c r="J20" s="69">
        <f t="shared" si="6"/>
        <v>0</v>
      </c>
      <c r="K20" s="29">
        <f t="shared" si="6"/>
        <v>2</v>
      </c>
      <c r="L20" s="190"/>
      <c r="M20" s="207"/>
      <c r="N20" s="192"/>
      <c r="O20" s="63">
        <f t="shared" si="5"/>
        <v>2</v>
      </c>
      <c r="P20" s="207">
        <f t="shared" si="5"/>
        <v>0</v>
      </c>
      <c r="Q20" s="192">
        <f t="shared" si="5"/>
        <v>2</v>
      </c>
    </row>
    <row r="21" spans="1:19" s="3" customFormat="1" ht="13.5" customHeight="1">
      <c r="A21" s="165" t="s">
        <v>198</v>
      </c>
      <c r="B21" s="160" t="s">
        <v>159</v>
      </c>
      <c r="C21" s="323">
        <f t="shared" ref="C21:Q21" si="7">SUM(C12:C20)</f>
        <v>9087</v>
      </c>
      <c r="D21" s="458">
        <f t="shared" si="7"/>
        <v>247</v>
      </c>
      <c r="E21" s="459">
        <f t="shared" si="7"/>
        <v>9334</v>
      </c>
      <c r="F21" s="323">
        <f t="shared" si="7"/>
        <v>3456</v>
      </c>
      <c r="G21" s="460">
        <f t="shared" si="7"/>
        <v>2</v>
      </c>
      <c r="H21" s="461">
        <f t="shared" si="7"/>
        <v>3458</v>
      </c>
      <c r="I21" s="323">
        <f t="shared" si="7"/>
        <v>12543</v>
      </c>
      <c r="J21" s="458">
        <f t="shared" si="7"/>
        <v>249</v>
      </c>
      <c r="K21" s="459">
        <f t="shared" si="7"/>
        <v>12792</v>
      </c>
      <c r="L21" s="323">
        <f t="shared" si="7"/>
        <v>12</v>
      </c>
      <c r="M21" s="463">
        <f t="shared" si="7"/>
        <v>0</v>
      </c>
      <c r="N21" s="464">
        <f t="shared" si="7"/>
        <v>12</v>
      </c>
      <c r="O21" s="457">
        <f t="shared" si="7"/>
        <v>12555</v>
      </c>
      <c r="P21" s="463">
        <f>SUM(P12:P20)</f>
        <v>249</v>
      </c>
      <c r="Q21" s="464">
        <f t="shared" si="7"/>
        <v>12804</v>
      </c>
      <c r="S21" s="4"/>
    </row>
    <row r="22" spans="1:19" s="3" customFormat="1" ht="13.5" customHeight="1">
      <c r="A22" s="165" t="s">
        <v>199</v>
      </c>
      <c r="B22" s="160" t="s">
        <v>160</v>
      </c>
      <c r="C22" s="323"/>
      <c r="D22" s="458"/>
      <c r="E22" s="459"/>
      <c r="F22" s="323"/>
      <c r="G22" s="460"/>
      <c r="H22" s="461"/>
      <c r="I22" s="323"/>
      <c r="J22" s="458"/>
      <c r="K22" s="459"/>
      <c r="L22" s="462"/>
      <c r="M22" s="463"/>
      <c r="N22" s="464"/>
      <c r="O22" s="457">
        <f t="shared" si="5"/>
        <v>0</v>
      </c>
      <c r="P22" s="463">
        <f t="shared" si="5"/>
        <v>0</v>
      </c>
      <c r="Q22" s="464">
        <f t="shared" si="5"/>
        <v>0</v>
      </c>
      <c r="S22" s="4"/>
    </row>
    <row r="23" spans="1:19" ht="13.5" customHeight="1">
      <c r="A23" s="193" t="s">
        <v>200</v>
      </c>
      <c r="B23" s="204" t="s">
        <v>161</v>
      </c>
      <c r="C23" s="266"/>
      <c r="D23" s="123"/>
      <c r="E23" s="194"/>
      <c r="F23" s="266"/>
      <c r="G23" s="195"/>
      <c r="H23" s="208"/>
      <c r="I23" s="266"/>
      <c r="J23" s="123"/>
      <c r="K23" s="194"/>
      <c r="L23" s="8"/>
      <c r="M23" s="209"/>
      <c r="N23" s="126"/>
      <c r="O23" s="61">
        <f t="shared" si="5"/>
        <v>0</v>
      </c>
      <c r="P23" s="209">
        <f t="shared" si="5"/>
        <v>0</v>
      </c>
      <c r="Q23" s="126">
        <f t="shared" si="5"/>
        <v>0</v>
      </c>
    </row>
    <row r="24" spans="1:19" s="3" customFormat="1" ht="13.5" customHeight="1">
      <c r="A24" s="165" t="s">
        <v>201</v>
      </c>
      <c r="B24" s="160" t="s">
        <v>321</v>
      </c>
      <c r="C24" s="323">
        <f t="shared" ref="C24:Q24" si="8">+C23</f>
        <v>0</v>
      </c>
      <c r="D24" s="458">
        <f t="shared" si="8"/>
        <v>0</v>
      </c>
      <c r="E24" s="459">
        <f t="shared" si="8"/>
        <v>0</v>
      </c>
      <c r="F24" s="323">
        <f t="shared" si="8"/>
        <v>0</v>
      </c>
      <c r="G24" s="458">
        <f t="shared" si="8"/>
        <v>0</v>
      </c>
      <c r="H24" s="459">
        <f t="shared" si="8"/>
        <v>0</v>
      </c>
      <c r="I24" s="323">
        <f t="shared" si="8"/>
        <v>0</v>
      </c>
      <c r="J24" s="458">
        <f t="shared" si="8"/>
        <v>0</v>
      </c>
      <c r="K24" s="459">
        <f t="shared" si="8"/>
        <v>0</v>
      </c>
      <c r="L24" s="323">
        <f t="shared" si="8"/>
        <v>0</v>
      </c>
      <c r="M24" s="463">
        <f t="shared" si="8"/>
        <v>0</v>
      </c>
      <c r="N24" s="459">
        <f t="shared" si="8"/>
        <v>0</v>
      </c>
      <c r="O24" s="457">
        <f t="shared" si="8"/>
        <v>0</v>
      </c>
      <c r="P24" s="458">
        <f t="shared" si="8"/>
        <v>0</v>
      </c>
      <c r="Q24" s="459">
        <f t="shared" si="8"/>
        <v>0</v>
      </c>
      <c r="S24" s="4"/>
    </row>
    <row r="25" spans="1:19" ht="13.5" customHeight="1">
      <c r="A25" s="193" t="s">
        <v>202</v>
      </c>
      <c r="B25" s="204" t="s">
        <v>162</v>
      </c>
      <c r="C25" s="266"/>
      <c r="D25" s="123"/>
      <c r="E25" s="194"/>
      <c r="F25" s="266"/>
      <c r="G25" s="195"/>
      <c r="H25" s="208"/>
      <c r="I25" s="266"/>
      <c r="J25" s="123"/>
      <c r="K25" s="194"/>
      <c r="L25" s="8"/>
      <c r="M25" s="209"/>
      <c r="N25" s="126"/>
      <c r="O25" s="61">
        <f t="shared" si="5"/>
        <v>0</v>
      </c>
      <c r="P25" s="209">
        <f t="shared" si="5"/>
        <v>0</v>
      </c>
      <c r="Q25" s="126">
        <f t="shared" si="5"/>
        <v>0</v>
      </c>
    </row>
    <row r="26" spans="1:19" s="3" customFormat="1" ht="13.5" customHeight="1">
      <c r="A26" s="165" t="s">
        <v>203</v>
      </c>
      <c r="B26" s="160" t="s">
        <v>322</v>
      </c>
      <c r="C26" s="323">
        <f t="shared" ref="C26:Q26" si="9">+C25</f>
        <v>0</v>
      </c>
      <c r="D26" s="458">
        <f t="shared" si="9"/>
        <v>0</v>
      </c>
      <c r="E26" s="459">
        <f t="shared" si="9"/>
        <v>0</v>
      </c>
      <c r="F26" s="323">
        <f t="shared" si="9"/>
        <v>0</v>
      </c>
      <c r="G26" s="460">
        <f t="shared" si="9"/>
        <v>0</v>
      </c>
      <c r="H26" s="461">
        <f t="shared" si="9"/>
        <v>0</v>
      </c>
      <c r="I26" s="323">
        <f t="shared" si="9"/>
        <v>0</v>
      </c>
      <c r="J26" s="458">
        <f t="shared" si="9"/>
        <v>0</v>
      </c>
      <c r="K26" s="459">
        <f t="shared" si="9"/>
        <v>0</v>
      </c>
      <c r="L26" s="323">
        <f t="shared" si="9"/>
        <v>0</v>
      </c>
      <c r="M26" s="463">
        <f t="shared" si="9"/>
        <v>0</v>
      </c>
      <c r="N26" s="464">
        <f t="shared" si="9"/>
        <v>0</v>
      </c>
      <c r="O26" s="457">
        <f t="shared" si="9"/>
        <v>0</v>
      </c>
      <c r="P26" s="463">
        <f t="shared" si="9"/>
        <v>0</v>
      </c>
      <c r="Q26" s="464">
        <f t="shared" si="9"/>
        <v>0</v>
      </c>
      <c r="S26" s="4"/>
    </row>
    <row r="27" spans="1:19" s="3" customFormat="1" ht="13.5" customHeight="1">
      <c r="A27" s="165" t="s">
        <v>204</v>
      </c>
      <c r="B27" s="160" t="s">
        <v>163</v>
      </c>
      <c r="C27" s="323">
        <f t="shared" ref="C27:Q27" si="10">+C7+C11+C21+C22+C24+C26</f>
        <v>9087</v>
      </c>
      <c r="D27" s="458">
        <f t="shared" si="10"/>
        <v>247</v>
      </c>
      <c r="E27" s="459">
        <f t="shared" si="10"/>
        <v>9334</v>
      </c>
      <c r="F27" s="323">
        <f t="shared" si="10"/>
        <v>3456</v>
      </c>
      <c r="G27" s="460">
        <f t="shared" si="10"/>
        <v>2</v>
      </c>
      <c r="H27" s="461">
        <f t="shared" si="10"/>
        <v>3458</v>
      </c>
      <c r="I27" s="323">
        <f t="shared" si="10"/>
        <v>12543</v>
      </c>
      <c r="J27" s="458">
        <f t="shared" si="10"/>
        <v>249</v>
      </c>
      <c r="K27" s="459">
        <f t="shared" si="10"/>
        <v>12792</v>
      </c>
      <c r="L27" s="323">
        <f t="shared" si="10"/>
        <v>308123</v>
      </c>
      <c r="M27" s="463">
        <f t="shared" si="10"/>
        <v>5422</v>
      </c>
      <c r="N27" s="464">
        <f t="shared" si="10"/>
        <v>313545</v>
      </c>
      <c r="O27" s="457">
        <f t="shared" si="10"/>
        <v>320666</v>
      </c>
      <c r="P27" s="463">
        <f t="shared" si="10"/>
        <v>5671</v>
      </c>
      <c r="Q27" s="464">
        <f t="shared" si="10"/>
        <v>326337</v>
      </c>
      <c r="S27" s="4"/>
    </row>
    <row r="28" spans="1:19" s="3" customFormat="1" ht="13.5" customHeight="1">
      <c r="A28" s="166" t="s">
        <v>205</v>
      </c>
      <c r="B28" s="160" t="s">
        <v>164</v>
      </c>
      <c r="C28" s="323">
        <f>+'3.SZ.TÁBL. SEGÍTŐ SZOLGÁLAT'!X28</f>
        <v>345</v>
      </c>
      <c r="D28" s="458">
        <f>+'3.SZ.TÁBL. SEGÍTŐ SZOLGÁLAT'!Y28</f>
        <v>0</v>
      </c>
      <c r="E28" s="459">
        <f>+'3.SZ.TÁBL. SEGÍTŐ SZOLGÁLAT'!Z28</f>
        <v>345</v>
      </c>
      <c r="F28" s="323">
        <f>+'4.SZ.TÁBL. ÓVODA'!R28</f>
        <v>232</v>
      </c>
      <c r="G28" s="460">
        <f>+'4.SZ.TÁBL. ÓVODA'!S28</f>
        <v>0</v>
      </c>
      <c r="H28" s="461">
        <f>+'4.SZ.TÁBL. ÓVODA'!T28</f>
        <v>232</v>
      </c>
      <c r="I28" s="457">
        <f t="shared" ref="I28:K29" si="11">+C28+F28</f>
        <v>577</v>
      </c>
      <c r="J28" s="458">
        <f t="shared" si="11"/>
        <v>0</v>
      </c>
      <c r="K28" s="459">
        <f t="shared" si="11"/>
        <v>577</v>
      </c>
      <c r="L28" s="462">
        <f>+'[3]1.1.SZ.TÁBL. BEV - KIAD'!$N$28</f>
        <v>15007</v>
      </c>
      <c r="M28" s="463"/>
      <c r="N28" s="464">
        <f>SUM(L28:M28)</f>
        <v>15007</v>
      </c>
      <c r="O28" s="457">
        <f t="shared" si="5"/>
        <v>15584</v>
      </c>
      <c r="P28" s="463">
        <f t="shared" si="5"/>
        <v>0</v>
      </c>
      <c r="Q28" s="464">
        <f t="shared" si="5"/>
        <v>15584</v>
      </c>
      <c r="S28" s="4"/>
    </row>
    <row r="29" spans="1:19" s="3" customFormat="1" ht="13.5" customHeight="1">
      <c r="A29" s="539" t="s">
        <v>319</v>
      </c>
      <c r="B29" s="540" t="s">
        <v>320</v>
      </c>
      <c r="C29" s="541">
        <f>+'3.SZ.TÁBL. SEGÍTŐ SZOLGÁLAT'!X29</f>
        <v>87114</v>
      </c>
      <c r="D29" s="542">
        <f>+'3.SZ.TÁBL. SEGÍTŐ SZOLGÁLAT'!Y29</f>
        <v>5150</v>
      </c>
      <c r="E29" s="543">
        <f>+'3.SZ.TÁBL. SEGÍTŐ SZOLGÁLAT'!Z29</f>
        <v>92264</v>
      </c>
      <c r="F29" s="541">
        <f>+'4.SZ.TÁBL. ÓVODA'!R29</f>
        <v>168516</v>
      </c>
      <c r="G29" s="544">
        <f>+'4.SZ.TÁBL. ÓVODA'!S29</f>
        <v>1240</v>
      </c>
      <c r="H29" s="545">
        <f>+'4.SZ.TÁBL. ÓVODA'!T29</f>
        <v>169756</v>
      </c>
      <c r="I29" s="546">
        <f t="shared" si="11"/>
        <v>255630</v>
      </c>
      <c r="J29" s="542">
        <f t="shared" si="11"/>
        <v>6390</v>
      </c>
      <c r="K29" s="543">
        <f t="shared" si="11"/>
        <v>262020</v>
      </c>
      <c r="L29" s="547"/>
      <c r="M29" s="548"/>
      <c r="N29" s="549"/>
      <c r="O29" s="546"/>
      <c r="P29" s="548"/>
      <c r="Q29" s="549"/>
      <c r="S29" s="4"/>
    </row>
    <row r="30" spans="1:19" s="3" customFormat="1" ht="13.5" customHeight="1" thickBot="1">
      <c r="A30" s="169" t="s">
        <v>206</v>
      </c>
      <c r="B30" s="210" t="s">
        <v>165</v>
      </c>
      <c r="C30" s="399">
        <f t="shared" ref="C30:N30" si="12">SUM(C28:C29)</f>
        <v>87459</v>
      </c>
      <c r="D30" s="400">
        <f t="shared" si="12"/>
        <v>5150</v>
      </c>
      <c r="E30" s="401">
        <f t="shared" si="12"/>
        <v>92609</v>
      </c>
      <c r="F30" s="399">
        <f t="shared" si="12"/>
        <v>168748</v>
      </c>
      <c r="G30" s="402">
        <f t="shared" si="12"/>
        <v>1240</v>
      </c>
      <c r="H30" s="403">
        <f t="shared" si="12"/>
        <v>169988</v>
      </c>
      <c r="I30" s="399">
        <f t="shared" si="12"/>
        <v>256207</v>
      </c>
      <c r="J30" s="400">
        <f t="shared" si="12"/>
        <v>6390</v>
      </c>
      <c r="K30" s="401">
        <f t="shared" si="12"/>
        <v>262597</v>
      </c>
      <c r="L30" s="399">
        <f t="shared" si="12"/>
        <v>15007</v>
      </c>
      <c r="M30" s="404">
        <f t="shared" si="12"/>
        <v>0</v>
      </c>
      <c r="N30" s="405">
        <f t="shared" si="12"/>
        <v>15007</v>
      </c>
      <c r="O30" s="399">
        <f>+O28+O29</f>
        <v>15584</v>
      </c>
      <c r="P30" s="404">
        <f>+P28+P29</f>
        <v>0</v>
      </c>
      <c r="Q30" s="405">
        <f>+Q28+Q29</f>
        <v>15584</v>
      </c>
      <c r="S30" s="4"/>
    </row>
    <row r="31" spans="1:19" s="3" customFormat="1" ht="13.5" customHeight="1" thickBot="1">
      <c r="A31" s="893" t="s">
        <v>0</v>
      </c>
      <c r="B31" s="894"/>
      <c r="C31" s="406">
        <f t="shared" ref="C31:Q31" si="13">+C27+C30</f>
        <v>96546</v>
      </c>
      <c r="D31" s="407">
        <f t="shared" si="13"/>
        <v>5397</v>
      </c>
      <c r="E31" s="408">
        <f t="shared" si="13"/>
        <v>101943</v>
      </c>
      <c r="F31" s="406">
        <f t="shared" si="13"/>
        <v>172204</v>
      </c>
      <c r="G31" s="409">
        <f t="shared" si="13"/>
        <v>1242</v>
      </c>
      <c r="H31" s="410">
        <f t="shared" si="13"/>
        <v>173446</v>
      </c>
      <c r="I31" s="406">
        <f t="shared" si="13"/>
        <v>268750</v>
      </c>
      <c r="J31" s="407">
        <f t="shared" si="13"/>
        <v>6639</v>
      </c>
      <c r="K31" s="408">
        <f t="shared" si="13"/>
        <v>275389</v>
      </c>
      <c r="L31" s="406">
        <f t="shared" si="13"/>
        <v>323130</v>
      </c>
      <c r="M31" s="220">
        <f t="shared" si="13"/>
        <v>5422</v>
      </c>
      <c r="N31" s="221">
        <f t="shared" si="13"/>
        <v>328552</v>
      </c>
      <c r="O31" s="406">
        <f t="shared" si="13"/>
        <v>336250</v>
      </c>
      <c r="P31" s="220">
        <f t="shared" si="13"/>
        <v>5671</v>
      </c>
      <c r="Q31" s="221">
        <f t="shared" si="13"/>
        <v>341921</v>
      </c>
      <c r="S31" s="4"/>
    </row>
    <row r="32" spans="1:19" ht="13.5" customHeight="1">
      <c r="A32" s="222" t="s">
        <v>224</v>
      </c>
      <c r="B32" s="196" t="s">
        <v>225</v>
      </c>
      <c r="C32" s="245">
        <f>+'3.SZ.TÁBL. SEGÍTŐ SZOLGÁLAT'!X41</f>
        <v>53902</v>
      </c>
      <c r="D32" s="73">
        <f>+'3.SZ.TÁBL. SEGÍTŐ SZOLGÁLAT'!Y41</f>
        <v>2502</v>
      </c>
      <c r="E32" s="124">
        <f>+'3.SZ.TÁBL. SEGÍTŐ SZOLGÁLAT'!Z41</f>
        <v>56404</v>
      </c>
      <c r="F32" s="245">
        <f>+'4.SZ.TÁBL. ÓVODA'!R37</f>
        <v>98565</v>
      </c>
      <c r="G32" s="17">
        <f>+'4.SZ.TÁBL. ÓVODA'!S37</f>
        <v>-378</v>
      </c>
      <c r="H32" s="167">
        <f>+'4.SZ.TÁBL. ÓVODA'!T37</f>
        <v>98187</v>
      </c>
      <c r="I32" s="60">
        <f t="shared" ref="I32:K45" si="14">+C32+F32</f>
        <v>152467</v>
      </c>
      <c r="J32" s="73">
        <f t="shared" si="14"/>
        <v>2124</v>
      </c>
      <c r="K32" s="124">
        <f t="shared" si="14"/>
        <v>154591</v>
      </c>
      <c r="L32" s="6"/>
      <c r="M32" s="70"/>
      <c r="N32" s="71"/>
      <c r="O32" s="60">
        <f t="shared" si="5"/>
        <v>152467</v>
      </c>
      <c r="P32" s="70">
        <f t="shared" si="5"/>
        <v>2124</v>
      </c>
      <c r="Q32" s="71">
        <f t="shared" si="5"/>
        <v>154591</v>
      </c>
    </row>
    <row r="33" spans="1:19" ht="13.5" customHeight="1">
      <c r="A33" s="223" t="s">
        <v>226</v>
      </c>
      <c r="B33" s="179" t="s">
        <v>227</v>
      </c>
      <c r="C33" s="238">
        <f>+'3.SZ.TÁBL. SEGÍTŐ SZOLGÁLAT'!X42</f>
        <v>0</v>
      </c>
      <c r="D33" s="68">
        <f>+'3.SZ.TÁBL. SEGÍTŐ SZOLGÁLAT'!Y42</f>
        <v>0</v>
      </c>
      <c r="E33" s="28">
        <f>+'3.SZ.TÁBL. SEGÍTŐ SZOLGÁLAT'!Z42</f>
        <v>0</v>
      </c>
      <c r="F33" s="238">
        <f>+'4.SZ.TÁBL. ÓVODA'!R38</f>
        <v>0</v>
      </c>
      <c r="G33" s="15">
        <f>+'4.SZ.TÁBL. ÓVODA'!S38</f>
        <v>0</v>
      </c>
      <c r="H33" s="125">
        <f>+'4.SZ.TÁBL. ÓVODA'!T38</f>
        <v>0</v>
      </c>
      <c r="I33" s="62">
        <f t="shared" si="14"/>
        <v>0</v>
      </c>
      <c r="J33" s="68">
        <f t="shared" si="14"/>
        <v>0</v>
      </c>
      <c r="K33" s="28">
        <f t="shared" si="14"/>
        <v>0</v>
      </c>
      <c r="L33" s="7"/>
      <c r="M33" s="159"/>
      <c r="N33" s="5"/>
      <c r="O33" s="62">
        <f t="shared" si="5"/>
        <v>0</v>
      </c>
      <c r="P33" s="159">
        <f t="shared" si="5"/>
        <v>0</v>
      </c>
      <c r="Q33" s="5">
        <f t="shared" si="5"/>
        <v>0</v>
      </c>
    </row>
    <row r="34" spans="1:19" ht="13.5" customHeight="1">
      <c r="A34" s="223" t="s">
        <v>228</v>
      </c>
      <c r="B34" s="179" t="s">
        <v>229</v>
      </c>
      <c r="C34" s="238">
        <f>+'3.SZ.TÁBL. SEGÍTŐ SZOLGÁLAT'!X43</f>
        <v>0</v>
      </c>
      <c r="D34" s="68">
        <f>+'3.SZ.TÁBL. SEGÍTŐ SZOLGÁLAT'!Y43</f>
        <v>0</v>
      </c>
      <c r="E34" s="28">
        <f>+'3.SZ.TÁBL. SEGÍTŐ SZOLGÁLAT'!Z43</f>
        <v>0</v>
      </c>
      <c r="F34" s="238">
        <f>+'4.SZ.TÁBL. ÓVODA'!R39</f>
        <v>0</v>
      </c>
      <c r="G34" s="15">
        <f>+'4.SZ.TÁBL. ÓVODA'!S39</f>
        <v>0</v>
      </c>
      <c r="H34" s="125">
        <f>+'4.SZ.TÁBL. ÓVODA'!T39</f>
        <v>0</v>
      </c>
      <c r="I34" s="62">
        <f t="shared" si="14"/>
        <v>0</v>
      </c>
      <c r="J34" s="68">
        <f t="shared" si="14"/>
        <v>0</v>
      </c>
      <c r="K34" s="28">
        <f t="shared" si="14"/>
        <v>0</v>
      </c>
      <c r="L34" s="7"/>
      <c r="M34" s="159"/>
      <c r="N34" s="5"/>
      <c r="O34" s="62">
        <f t="shared" si="5"/>
        <v>0</v>
      </c>
      <c r="P34" s="159">
        <f t="shared" si="5"/>
        <v>0</v>
      </c>
      <c r="Q34" s="5">
        <f t="shared" si="5"/>
        <v>0</v>
      </c>
    </row>
    <row r="35" spans="1:19" ht="13.5" customHeight="1">
      <c r="A35" s="223" t="s">
        <v>230</v>
      </c>
      <c r="B35" s="179" t="s">
        <v>231</v>
      </c>
      <c r="C35" s="238">
        <f>+'3.SZ.TÁBL. SEGÍTŐ SZOLGÁLAT'!X44</f>
        <v>287</v>
      </c>
      <c r="D35" s="68">
        <f>+'3.SZ.TÁBL. SEGÍTŐ SZOLGÁLAT'!Y44</f>
        <v>6</v>
      </c>
      <c r="E35" s="28">
        <f>+'3.SZ.TÁBL. SEGÍTŐ SZOLGÁLAT'!Z44</f>
        <v>293</v>
      </c>
      <c r="F35" s="238">
        <f>+'4.SZ.TÁBL. ÓVODA'!R40</f>
        <v>2218</v>
      </c>
      <c r="G35" s="15">
        <f>+'4.SZ.TÁBL. ÓVODA'!S40</f>
        <v>440</v>
      </c>
      <c r="H35" s="125">
        <f>+'4.SZ.TÁBL. ÓVODA'!T40</f>
        <v>2658</v>
      </c>
      <c r="I35" s="62">
        <f t="shared" si="14"/>
        <v>2505</v>
      </c>
      <c r="J35" s="68">
        <f t="shared" si="14"/>
        <v>446</v>
      </c>
      <c r="K35" s="28">
        <f t="shared" si="14"/>
        <v>2951</v>
      </c>
      <c r="L35" s="7"/>
      <c r="M35" s="159"/>
      <c r="N35" s="5"/>
      <c r="O35" s="62">
        <f t="shared" si="5"/>
        <v>2505</v>
      </c>
      <c r="P35" s="159">
        <f t="shared" si="5"/>
        <v>446</v>
      </c>
      <c r="Q35" s="5">
        <f t="shared" si="5"/>
        <v>2951</v>
      </c>
    </row>
    <row r="36" spans="1:19" ht="13.5" customHeight="1">
      <c r="A36" s="223" t="s">
        <v>232</v>
      </c>
      <c r="B36" s="179" t="s">
        <v>233</v>
      </c>
      <c r="C36" s="238">
        <f>+'3.SZ.TÁBL. SEGÍTŐ SZOLGÁLAT'!X45</f>
        <v>0</v>
      </c>
      <c r="D36" s="68">
        <f>+'3.SZ.TÁBL. SEGÍTŐ SZOLGÁLAT'!Y45</f>
        <v>0</v>
      </c>
      <c r="E36" s="28">
        <f>+'3.SZ.TÁBL. SEGÍTŐ SZOLGÁLAT'!Z45</f>
        <v>0</v>
      </c>
      <c r="F36" s="238">
        <f>+'4.SZ.TÁBL. ÓVODA'!R41</f>
        <v>0</v>
      </c>
      <c r="G36" s="15">
        <f>+'4.SZ.TÁBL. ÓVODA'!S41</f>
        <v>0</v>
      </c>
      <c r="H36" s="125">
        <f>+'4.SZ.TÁBL. ÓVODA'!T41</f>
        <v>0</v>
      </c>
      <c r="I36" s="62">
        <f t="shared" si="14"/>
        <v>0</v>
      </c>
      <c r="J36" s="68">
        <f t="shared" si="14"/>
        <v>0</v>
      </c>
      <c r="K36" s="28">
        <f t="shared" si="14"/>
        <v>0</v>
      </c>
      <c r="L36" s="7"/>
      <c r="M36" s="68"/>
      <c r="N36" s="28"/>
      <c r="O36" s="62">
        <f t="shared" si="5"/>
        <v>0</v>
      </c>
      <c r="P36" s="159">
        <f t="shared" si="5"/>
        <v>0</v>
      </c>
      <c r="Q36" s="5">
        <f t="shared" si="5"/>
        <v>0</v>
      </c>
    </row>
    <row r="37" spans="1:19" ht="13.5" customHeight="1">
      <c r="A37" s="223" t="s">
        <v>234</v>
      </c>
      <c r="B37" s="179" t="s">
        <v>1</v>
      </c>
      <c r="C37" s="238">
        <f>+'3.SZ.TÁBL. SEGÍTŐ SZOLGÁLAT'!X46</f>
        <v>973</v>
      </c>
      <c r="D37" s="68">
        <f>+'3.SZ.TÁBL. SEGÍTŐ SZOLGÁLAT'!Y46</f>
        <v>0</v>
      </c>
      <c r="E37" s="28">
        <f>+'3.SZ.TÁBL. SEGÍTŐ SZOLGÁLAT'!Z46</f>
        <v>973</v>
      </c>
      <c r="F37" s="238">
        <f>+'4.SZ.TÁBL. ÓVODA'!R42</f>
        <v>0</v>
      </c>
      <c r="G37" s="15">
        <f>+'4.SZ.TÁBL. ÓVODA'!S42</f>
        <v>0</v>
      </c>
      <c r="H37" s="125">
        <f>+'4.SZ.TÁBL. ÓVODA'!T42</f>
        <v>0</v>
      </c>
      <c r="I37" s="62">
        <f t="shared" si="14"/>
        <v>973</v>
      </c>
      <c r="J37" s="68">
        <f t="shared" si="14"/>
        <v>0</v>
      </c>
      <c r="K37" s="28">
        <f t="shared" si="14"/>
        <v>973</v>
      </c>
      <c r="L37" s="7"/>
      <c r="M37" s="159"/>
      <c r="N37" s="5"/>
      <c r="O37" s="62">
        <f t="shared" si="5"/>
        <v>973</v>
      </c>
      <c r="P37" s="159">
        <f t="shared" si="5"/>
        <v>0</v>
      </c>
      <c r="Q37" s="5">
        <f t="shared" si="5"/>
        <v>973</v>
      </c>
    </row>
    <row r="38" spans="1:19" ht="13.5" customHeight="1">
      <c r="A38" s="223" t="s">
        <v>235</v>
      </c>
      <c r="B38" s="179" t="s">
        <v>236</v>
      </c>
      <c r="C38" s="238">
        <f>+'3.SZ.TÁBL. SEGÍTŐ SZOLGÁLAT'!X47</f>
        <v>1770</v>
      </c>
      <c r="D38" s="68">
        <f>+'3.SZ.TÁBL. SEGÍTŐ SZOLGÁLAT'!Y47</f>
        <v>0</v>
      </c>
      <c r="E38" s="28">
        <f>+'3.SZ.TÁBL. SEGÍTŐ SZOLGÁLAT'!Z47</f>
        <v>1770</v>
      </c>
      <c r="F38" s="238">
        <f>+'4.SZ.TÁBL. ÓVODA'!R43</f>
        <v>2370</v>
      </c>
      <c r="G38" s="15">
        <f>+'4.SZ.TÁBL. ÓVODA'!S43</f>
        <v>0</v>
      </c>
      <c r="H38" s="125">
        <f>+'4.SZ.TÁBL. ÓVODA'!T43</f>
        <v>2370</v>
      </c>
      <c r="I38" s="62">
        <f t="shared" si="14"/>
        <v>4140</v>
      </c>
      <c r="J38" s="68">
        <f t="shared" si="14"/>
        <v>0</v>
      </c>
      <c r="K38" s="28">
        <f t="shared" si="14"/>
        <v>4140</v>
      </c>
      <c r="L38" s="7"/>
      <c r="M38" s="159"/>
      <c r="N38" s="5"/>
      <c r="O38" s="62">
        <f t="shared" si="5"/>
        <v>4140</v>
      </c>
      <c r="P38" s="159">
        <f t="shared" si="5"/>
        <v>0</v>
      </c>
      <c r="Q38" s="5">
        <f t="shared" si="5"/>
        <v>4140</v>
      </c>
    </row>
    <row r="39" spans="1:19" ht="13.5" customHeight="1">
      <c r="A39" s="223" t="s">
        <v>237</v>
      </c>
      <c r="B39" s="179" t="s">
        <v>238</v>
      </c>
      <c r="C39" s="238">
        <f>+'3.SZ.TÁBL. SEGÍTŐ SZOLGÁLAT'!X48</f>
        <v>0</v>
      </c>
      <c r="D39" s="68">
        <f>+'3.SZ.TÁBL. SEGÍTŐ SZOLGÁLAT'!Y48</f>
        <v>0</v>
      </c>
      <c r="E39" s="28">
        <f>+'3.SZ.TÁBL. SEGÍTŐ SZOLGÁLAT'!Z48</f>
        <v>0</v>
      </c>
      <c r="F39" s="238">
        <f>+'4.SZ.TÁBL. ÓVODA'!R44</f>
        <v>0</v>
      </c>
      <c r="G39" s="15">
        <f>+'4.SZ.TÁBL. ÓVODA'!S44</f>
        <v>0</v>
      </c>
      <c r="H39" s="125">
        <f>+'4.SZ.TÁBL. ÓVODA'!T44</f>
        <v>0</v>
      </c>
      <c r="I39" s="62">
        <f t="shared" si="14"/>
        <v>0</v>
      </c>
      <c r="J39" s="68">
        <f t="shared" si="14"/>
        <v>0</v>
      </c>
      <c r="K39" s="28">
        <f t="shared" si="14"/>
        <v>0</v>
      </c>
      <c r="L39" s="7"/>
      <c r="M39" s="159"/>
      <c r="N39" s="5"/>
      <c r="O39" s="62">
        <f t="shared" si="5"/>
        <v>0</v>
      </c>
      <c r="P39" s="159">
        <f t="shared" si="5"/>
        <v>0</v>
      </c>
      <c r="Q39" s="5">
        <f t="shared" si="5"/>
        <v>0</v>
      </c>
    </row>
    <row r="40" spans="1:19" ht="13.5" customHeight="1">
      <c r="A40" s="223" t="s">
        <v>239</v>
      </c>
      <c r="B40" s="179" t="s">
        <v>2</v>
      </c>
      <c r="C40" s="238">
        <f>+'3.SZ.TÁBL. SEGÍTŐ SZOLGÁLAT'!X49</f>
        <v>644</v>
      </c>
      <c r="D40" s="68">
        <f>+'3.SZ.TÁBL. SEGÍTŐ SZOLGÁLAT'!Y49</f>
        <v>0</v>
      </c>
      <c r="E40" s="28">
        <f>+'3.SZ.TÁBL. SEGÍTŐ SZOLGÁLAT'!Z49</f>
        <v>644</v>
      </c>
      <c r="F40" s="238">
        <f>+'4.SZ.TÁBL. ÓVODA'!R45</f>
        <v>838</v>
      </c>
      <c r="G40" s="68">
        <f>+'4.SZ.TÁBL. ÓVODA'!S45</f>
        <v>0</v>
      </c>
      <c r="H40" s="28">
        <f>+'4.SZ.TÁBL. ÓVODA'!T45</f>
        <v>838</v>
      </c>
      <c r="I40" s="62">
        <f t="shared" si="14"/>
        <v>1482</v>
      </c>
      <c r="J40" s="68">
        <f t="shared" si="14"/>
        <v>0</v>
      </c>
      <c r="K40" s="28">
        <f t="shared" si="14"/>
        <v>1482</v>
      </c>
      <c r="L40" s="7"/>
      <c r="M40" s="68"/>
      <c r="N40" s="28"/>
      <c r="O40" s="62">
        <f t="shared" si="5"/>
        <v>1482</v>
      </c>
      <c r="P40" s="68">
        <f t="shared" si="5"/>
        <v>0</v>
      </c>
      <c r="Q40" s="28">
        <f t="shared" si="5"/>
        <v>1482</v>
      </c>
    </row>
    <row r="41" spans="1:19" ht="13.5" customHeight="1">
      <c r="A41" s="223" t="s">
        <v>240</v>
      </c>
      <c r="B41" s="179" t="s">
        <v>241</v>
      </c>
      <c r="C41" s="238">
        <f>+'3.SZ.TÁBL. SEGÍTŐ SZOLGÁLAT'!X50</f>
        <v>0</v>
      </c>
      <c r="D41" s="68">
        <f>+'3.SZ.TÁBL. SEGÍTŐ SZOLGÁLAT'!Y50</f>
        <v>0</v>
      </c>
      <c r="E41" s="28">
        <f>+'3.SZ.TÁBL. SEGÍTŐ SZOLGÁLAT'!Z50</f>
        <v>0</v>
      </c>
      <c r="F41" s="238">
        <f>+'4.SZ.TÁBL. ÓVODA'!R46</f>
        <v>0</v>
      </c>
      <c r="G41" s="68">
        <f>+'4.SZ.TÁBL. ÓVODA'!S46</f>
        <v>0</v>
      </c>
      <c r="H41" s="28">
        <f>+'4.SZ.TÁBL. ÓVODA'!T46</f>
        <v>0</v>
      </c>
      <c r="I41" s="62">
        <f t="shared" si="14"/>
        <v>0</v>
      </c>
      <c r="J41" s="68">
        <f t="shared" si="14"/>
        <v>0</v>
      </c>
      <c r="K41" s="28">
        <f t="shared" si="14"/>
        <v>0</v>
      </c>
      <c r="L41" s="7"/>
      <c r="M41" s="68"/>
      <c r="N41" s="28"/>
      <c r="O41" s="62">
        <f t="shared" si="5"/>
        <v>0</v>
      </c>
      <c r="P41" s="159">
        <f t="shared" si="5"/>
        <v>0</v>
      </c>
      <c r="Q41" s="5">
        <f t="shared" si="5"/>
        <v>0</v>
      </c>
    </row>
    <row r="42" spans="1:19" ht="13.5" customHeight="1">
      <c r="A42" s="223" t="s">
        <v>242</v>
      </c>
      <c r="B42" s="179" t="s">
        <v>243</v>
      </c>
      <c r="C42" s="238">
        <f>+'3.SZ.TÁBL. SEGÍTŐ SZOLGÁLAT'!X51</f>
        <v>0</v>
      </c>
      <c r="D42" s="68">
        <f>+'3.SZ.TÁBL. SEGÍTŐ SZOLGÁLAT'!Y51</f>
        <v>0</v>
      </c>
      <c r="E42" s="28">
        <f>+'3.SZ.TÁBL. SEGÍTŐ SZOLGÁLAT'!Z51</f>
        <v>0</v>
      </c>
      <c r="F42" s="238">
        <f>+'4.SZ.TÁBL. ÓVODA'!R47</f>
        <v>0</v>
      </c>
      <c r="G42" s="15">
        <f>+'4.SZ.TÁBL. ÓVODA'!S47</f>
        <v>0</v>
      </c>
      <c r="H42" s="125">
        <f>+'4.SZ.TÁBL. ÓVODA'!T47</f>
        <v>0</v>
      </c>
      <c r="I42" s="62">
        <f t="shared" si="14"/>
        <v>0</v>
      </c>
      <c r="J42" s="68">
        <f t="shared" si="14"/>
        <v>0</v>
      </c>
      <c r="K42" s="28">
        <f t="shared" si="14"/>
        <v>0</v>
      </c>
      <c r="L42" s="7"/>
      <c r="M42" s="159"/>
      <c r="N42" s="5"/>
      <c r="O42" s="62">
        <f t="shared" si="5"/>
        <v>0</v>
      </c>
      <c r="P42" s="159">
        <f t="shared" si="5"/>
        <v>0</v>
      </c>
      <c r="Q42" s="5">
        <f t="shared" si="5"/>
        <v>0</v>
      </c>
    </row>
    <row r="43" spans="1:19" ht="13.5" customHeight="1">
      <c r="A43" s="223" t="s">
        <v>244</v>
      </c>
      <c r="B43" s="179" t="s">
        <v>245</v>
      </c>
      <c r="C43" s="238">
        <f>+'3.SZ.TÁBL. SEGÍTŐ SZOLGÁLAT'!X52</f>
        <v>50</v>
      </c>
      <c r="D43" s="68">
        <f>+'3.SZ.TÁBL. SEGÍTŐ SZOLGÁLAT'!Y52</f>
        <v>0</v>
      </c>
      <c r="E43" s="28">
        <f>+'3.SZ.TÁBL. SEGÍTŐ SZOLGÁLAT'!Z52</f>
        <v>50</v>
      </c>
      <c r="F43" s="238">
        <f>+'4.SZ.TÁBL. ÓVODA'!R48</f>
        <v>0</v>
      </c>
      <c r="G43" s="15">
        <f>+'4.SZ.TÁBL. ÓVODA'!S48</f>
        <v>0</v>
      </c>
      <c r="H43" s="125">
        <f>+'4.SZ.TÁBL. ÓVODA'!T48</f>
        <v>0</v>
      </c>
      <c r="I43" s="62">
        <f t="shared" si="14"/>
        <v>50</v>
      </c>
      <c r="J43" s="68">
        <f t="shared" si="14"/>
        <v>0</v>
      </c>
      <c r="K43" s="28">
        <f t="shared" si="14"/>
        <v>50</v>
      </c>
      <c r="L43" s="7"/>
      <c r="M43" s="159"/>
      <c r="N43" s="5"/>
      <c r="O43" s="62">
        <f t="shared" si="5"/>
        <v>50</v>
      </c>
      <c r="P43" s="159">
        <f t="shared" si="5"/>
        <v>0</v>
      </c>
      <c r="Q43" s="5">
        <f t="shared" si="5"/>
        <v>50</v>
      </c>
    </row>
    <row r="44" spans="1:19" ht="13.5" customHeight="1">
      <c r="A44" s="223" t="s">
        <v>246</v>
      </c>
      <c r="B44" s="179" t="s">
        <v>247</v>
      </c>
      <c r="C44" s="238">
        <f>+'3.SZ.TÁBL. SEGÍTŐ SZOLGÁLAT'!X53</f>
        <v>1055</v>
      </c>
      <c r="D44" s="68">
        <f>+'3.SZ.TÁBL. SEGÍTŐ SZOLGÁLAT'!Y53</f>
        <v>811</v>
      </c>
      <c r="E44" s="28">
        <f>+'3.SZ.TÁBL. SEGÍTŐ SZOLGÁLAT'!Z53</f>
        <v>1866</v>
      </c>
      <c r="F44" s="238">
        <f>+'4.SZ.TÁBL. ÓVODA'!R49</f>
        <v>1290</v>
      </c>
      <c r="G44" s="15">
        <f>+'4.SZ.TÁBL. ÓVODA'!S49</f>
        <v>575</v>
      </c>
      <c r="H44" s="125">
        <f>+'4.SZ.TÁBL. ÓVODA'!T49</f>
        <v>1865</v>
      </c>
      <c r="I44" s="62">
        <f t="shared" si="14"/>
        <v>2345</v>
      </c>
      <c r="J44" s="68">
        <f t="shared" si="14"/>
        <v>1386</v>
      </c>
      <c r="K44" s="28">
        <f t="shared" si="14"/>
        <v>3731</v>
      </c>
      <c r="L44" s="7"/>
      <c r="M44" s="159"/>
      <c r="N44" s="5"/>
      <c r="O44" s="62">
        <f t="shared" si="5"/>
        <v>2345</v>
      </c>
      <c r="P44" s="159">
        <f t="shared" si="5"/>
        <v>1386</v>
      </c>
      <c r="Q44" s="5">
        <f t="shared" si="5"/>
        <v>3731</v>
      </c>
    </row>
    <row r="45" spans="1:19" ht="13.5" customHeight="1">
      <c r="A45" s="224" t="s">
        <v>246</v>
      </c>
      <c r="B45" s="197" t="s">
        <v>248</v>
      </c>
      <c r="C45" s="255">
        <f>+'3.SZ.TÁBL. SEGÍTŐ SZOLGÁLAT'!X54</f>
        <v>0</v>
      </c>
      <c r="D45" s="69">
        <f>+'3.SZ.TÁBL. SEGÍTŐ SZOLGÁLAT'!Y54</f>
        <v>0</v>
      </c>
      <c r="E45" s="29">
        <f>+'3.SZ.TÁBL. SEGÍTŐ SZOLGÁLAT'!Z54</f>
        <v>0</v>
      </c>
      <c r="F45" s="255">
        <f>+'4.SZ.TÁBL. ÓVODA'!R50</f>
        <v>0</v>
      </c>
      <c r="G45" s="69">
        <f>+'4.SZ.TÁBL. ÓVODA'!S50</f>
        <v>0</v>
      </c>
      <c r="H45" s="29">
        <f>+'4.SZ.TÁBL. ÓVODA'!T50</f>
        <v>0</v>
      </c>
      <c r="I45" s="63">
        <f t="shared" si="14"/>
        <v>0</v>
      </c>
      <c r="J45" s="69">
        <f t="shared" si="14"/>
        <v>0</v>
      </c>
      <c r="K45" s="29">
        <f t="shared" si="14"/>
        <v>0</v>
      </c>
      <c r="L45" s="190"/>
      <c r="M45" s="69"/>
      <c r="N45" s="29"/>
      <c r="O45" s="63">
        <f t="shared" si="5"/>
        <v>0</v>
      </c>
      <c r="P45" s="69">
        <f t="shared" si="5"/>
        <v>0</v>
      </c>
      <c r="Q45" s="29">
        <f t="shared" si="5"/>
        <v>0</v>
      </c>
    </row>
    <row r="46" spans="1:19" s="3" customFormat="1" ht="13.5" customHeight="1">
      <c r="A46" s="225" t="s">
        <v>208</v>
      </c>
      <c r="B46" s="198" t="s">
        <v>166</v>
      </c>
      <c r="C46" s="323">
        <f t="shared" ref="C46:K46" si="15">+SUM(C32:C44)</f>
        <v>58681</v>
      </c>
      <c r="D46" s="458">
        <f t="shared" si="15"/>
        <v>3319</v>
      </c>
      <c r="E46" s="459">
        <f t="shared" si="15"/>
        <v>62000</v>
      </c>
      <c r="F46" s="323">
        <f t="shared" si="15"/>
        <v>105281</v>
      </c>
      <c r="G46" s="460">
        <f t="shared" si="15"/>
        <v>637</v>
      </c>
      <c r="H46" s="461">
        <f t="shared" si="15"/>
        <v>105918</v>
      </c>
      <c r="I46" s="323">
        <f t="shared" si="15"/>
        <v>163962</v>
      </c>
      <c r="J46" s="458">
        <f t="shared" si="15"/>
        <v>3956</v>
      </c>
      <c r="K46" s="459">
        <f t="shared" si="15"/>
        <v>167918</v>
      </c>
      <c r="L46" s="462"/>
      <c r="M46" s="463"/>
      <c r="N46" s="464"/>
      <c r="O46" s="457">
        <f>SUM(O32:O45)</f>
        <v>163962</v>
      </c>
      <c r="P46" s="463">
        <f>SUM(P32:P45)</f>
        <v>3956</v>
      </c>
      <c r="Q46" s="464">
        <f>SUM(Q32:Q45)</f>
        <v>167918</v>
      </c>
      <c r="S46" s="4"/>
    </row>
    <row r="47" spans="1:19" ht="13.5" customHeight="1">
      <c r="A47" s="222" t="s">
        <v>249</v>
      </c>
      <c r="B47" s="196" t="s">
        <v>250</v>
      </c>
      <c r="C47" s="245">
        <f>+'3.SZ.TÁBL. SEGÍTŐ SZOLGÁLAT'!X56</f>
        <v>0</v>
      </c>
      <c r="D47" s="73">
        <f>+'3.SZ.TÁBL. SEGÍTŐ SZOLGÁLAT'!Y56</f>
        <v>0</v>
      </c>
      <c r="E47" s="124">
        <f>+'3.SZ.TÁBL. SEGÍTŐ SZOLGÁLAT'!Z56</f>
        <v>0</v>
      </c>
      <c r="F47" s="245">
        <f>+'4.SZ.TÁBL. ÓVODA'!R52</f>
        <v>0</v>
      </c>
      <c r="G47" s="73">
        <f>+'4.SZ.TÁBL. ÓVODA'!S52</f>
        <v>0</v>
      </c>
      <c r="H47" s="124">
        <f>+'4.SZ.TÁBL. ÓVODA'!T52</f>
        <v>0</v>
      </c>
      <c r="I47" s="60">
        <f t="shared" ref="I47:K49" si="16">+C47+F47</f>
        <v>0</v>
      </c>
      <c r="J47" s="73">
        <f t="shared" si="16"/>
        <v>0</v>
      </c>
      <c r="K47" s="124">
        <f t="shared" si="16"/>
        <v>0</v>
      </c>
      <c r="L47" s="6"/>
      <c r="M47" s="73"/>
      <c r="N47" s="124"/>
      <c r="O47" s="60">
        <f t="shared" si="5"/>
        <v>0</v>
      </c>
      <c r="P47" s="73">
        <f t="shared" si="5"/>
        <v>0</v>
      </c>
      <c r="Q47" s="124">
        <f t="shared" si="5"/>
        <v>0</v>
      </c>
    </row>
    <row r="48" spans="1:19" ht="13.5" customHeight="1">
      <c r="A48" s="223" t="s">
        <v>251</v>
      </c>
      <c r="B48" s="179" t="s">
        <v>252</v>
      </c>
      <c r="C48" s="238">
        <f>+'3.SZ.TÁBL. SEGÍTŐ SZOLGÁLAT'!X57</f>
        <v>1050</v>
      </c>
      <c r="D48" s="68">
        <f>+'3.SZ.TÁBL. SEGÍTŐ SZOLGÁLAT'!Y57</f>
        <v>358</v>
      </c>
      <c r="E48" s="28">
        <f>+'3.SZ.TÁBL. SEGÍTŐ SZOLGÁLAT'!Z57</f>
        <v>1408</v>
      </c>
      <c r="F48" s="238">
        <f>+'4.SZ.TÁBL. ÓVODA'!R53</f>
        <v>2884</v>
      </c>
      <c r="G48" s="15">
        <f>+'4.SZ.TÁBL. ÓVODA'!S53</f>
        <v>300</v>
      </c>
      <c r="H48" s="125">
        <f>+'4.SZ.TÁBL. ÓVODA'!T53</f>
        <v>3184</v>
      </c>
      <c r="I48" s="62">
        <f t="shared" si="16"/>
        <v>3934</v>
      </c>
      <c r="J48" s="68">
        <f t="shared" si="16"/>
        <v>658</v>
      </c>
      <c r="K48" s="28">
        <f t="shared" si="16"/>
        <v>4592</v>
      </c>
      <c r="L48" s="7"/>
      <c r="M48" s="159"/>
      <c r="N48" s="5"/>
      <c r="O48" s="62">
        <f t="shared" si="5"/>
        <v>3934</v>
      </c>
      <c r="P48" s="159">
        <f t="shared" si="5"/>
        <v>658</v>
      </c>
      <c r="Q48" s="5">
        <f t="shared" si="5"/>
        <v>4592</v>
      </c>
    </row>
    <row r="49" spans="1:29" ht="13.5" customHeight="1">
      <c r="A49" s="224" t="s">
        <v>253</v>
      </c>
      <c r="B49" s="197" t="s">
        <v>254</v>
      </c>
      <c r="C49" s="255">
        <f>+'3.SZ.TÁBL. SEGÍTŐ SZOLGÁLAT'!X58</f>
        <v>105</v>
      </c>
      <c r="D49" s="69">
        <f>+'3.SZ.TÁBL. SEGÍTŐ SZOLGÁLAT'!Y58</f>
        <v>0</v>
      </c>
      <c r="E49" s="29">
        <f>+'3.SZ.TÁBL. SEGÍTŐ SZOLGÁLAT'!Z58</f>
        <v>105</v>
      </c>
      <c r="F49" s="255">
        <f>+'4.SZ.TÁBL. ÓVODA'!R54</f>
        <v>60</v>
      </c>
      <c r="G49" s="16">
        <f>+'4.SZ.TÁBL. ÓVODA'!S54</f>
        <v>0</v>
      </c>
      <c r="H49" s="206">
        <f>+'4.SZ.TÁBL. ÓVODA'!T54</f>
        <v>60</v>
      </c>
      <c r="I49" s="63">
        <f t="shared" si="16"/>
        <v>165</v>
      </c>
      <c r="J49" s="69">
        <f t="shared" si="16"/>
        <v>0</v>
      </c>
      <c r="K49" s="29">
        <f t="shared" si="16"/>
        <v>165</v>
      </c>
      <c r="L49" s="190"/>
      <c r="M49" s="211"/>
      <c r="N49" s="212"/>
      <c r="O49" s="63">
        <f t="shared" si="5"/>
        <v>165</v>
      </c>
      <c r="P49" s="207">
        <f t="shared" si="5"/>
        <v>0</v>
      </c>
      <c r="Q49" s="192">
        <f t="shared" si="5"/>
        <v>165</v>
      </c>
      <c r="R49" s="2"/>
      <c r="T49" s="2"/>
      <c r="U49" s="2"/>
      <c r="V49" s="2"/>
      <c r="W49" s="2"/>
      <c r="Y49" s="2"/>
      <c r="Z49" s="2"/>
      <c r="AA49" s="2"/>
      <c r="AB49" s="2"/>
      <c r="AC49" s="2"/>
    </row>
    <row r="50" spans="1:29" s="3" customFormat="1" ht="13.5" customHeight="1">
      <c r="A50" s="225" t="s">
        <v>209</v>
      </c>
      <c r="B50" s="198" t="s">
        <v>167</v>
      </c>
      <c r="C50" s="323">
        <f t="shared" ref="C50:K50" si="17">SUM(C47:C49)</f>
        <v>1155</v>
      </c>
      <c r="D50" s="458">
        <f t="shared" si="17"/>
        <v>358</v>
      </c>
      <c r="E50" s="459">
        <f t="shared" si="17"/>
        <v>1513</v>
      </c>
      <c r="F50" s="323">
        <f t="shared" si="17"/>
        <v>2944</v>
      </c>
      <c r="G50" s="460">
        <f t="shared" si="17"/>
        <v>300</v>
      </c>
      <c r="H50" s="461">
        <f t="shared" si="17"/>
        <v>3244</v>
      </c>
      <c r="I50" s="323">
        <f t="shared" si="17"/>
        <v>4099</v>
      </c>
      <c r="J50" s="458">
        <f t="shared" si="17"/>
        <v>658</v>
      </c>
      <c r="K50" s="459">
        <f t="shared" si="17"/>
        <v>4757</v>
      </c>
      <c r="L50" s="323">
        <f t="shared" ref="L50:M50" si="18">SUM(L47:L49)</f>
        <v>0</v>
      </c>
      <c r="M50" s="465">
        <f t="shared" si="18"/>
        <v>0</v>
      </c>
      <c r="N50" s="466">
        <f t="shared" ref="N50" si="19">SUM(N47:N49)</f>
        <v>0</v>
      </c>
      <c r="O50" s="457">
        <f>SUM(O47:O49)</f>
        <v>4099</v>
      </c>
      <c r="P50" s="463">
        <f>SUM(P47:P49)</f>
        <v>658</v>
      </c>
      <c r="Q50" s="464">
        <f>SUM(Q47:Q49)</f>
        <v>4757</v>
      </c>
      <c r="R50" s="4"/>
      <c r="S50" s="4"/>
      <c r="T50" s="4"/>
      <c r="U50" s="4"/>
      <c r="V50" s="4"/>
      <c r="W50" s="4"/>
      <c r="Y50" s="4"/>
      <c r="Z50" s="4"/>
      <c r="AA50" s="4"/>
      <c r="AB50" s="4"/>
      <c r="AC50" s="4"/>
    </row>
    <row r="51" spans="1:29" s="3" customFormat="1" ht="13.5" customHeight="1">
      <c r="A51" s="225" t="s">
        <v>210</v>
      </c>
      <c r="B51" s="198" t="s">
        <v>168</v>
      </c>
      <c r="C51" s="323">
        <f t="shared" ref="C51:Q51" si="20">+C46+C50</f>
        <v>59836</v>
      </c>
      <c r="D51" s="458">
        <f t="shared" si="20"/>
        <v>3677</v>
      </c>
      <c r="E51" s="459">
        <f t="shared" si="20"/>
        <v>63513</v>
      </c>
      <c r="F51" s="323">
        <f t="shared" si="20"/>
        <v>108225</v>
      </c>
      <c r="G51" s="460">
        <f t="shared" si="20"/>
        <v>937</v>
      </c>
      <c r="H51" s="461">
        <f t="shared" si="20"/>
        <v>109162</v>
      </c>
      <c r="I51" s="323">
        <f t="shared" si="20"/>
        <v>168061</v>
      </c>
      <c r="J51" s="458">
        <f t="shared" si="20"/>
        <v>4614</v>
      </c>
      <c r="K51" s="459">
        <f t="shared" si="20"/>
        <v>172675</v>
      </c>
      <c r="L51" s="323">
        <f t="shared" si="20"/>
        <v>0</v>
      </c>
      <c r="M51" s="463">
        <f t="shared" si="20"/>
        <v>0</v>
      </c>
      <c r="N51" s="464">
        <f t="shared" si="20"/>
        <v>0</v>
      </c>
      <c r="O51" s="457">
        <f t="shared" si="20"/>
        <v>168061</v>
      </c>
      <c r="P51" s="463">
        <f t="shared" si="20"/>
        <v>4614</v>
      </c>
      <c r="Q51" s="464">
        <f t="shared" si="20"/>
        <v>172675</v>
      </c>
      <c r="R51" s="4"/>
      <c r="S51" s="4"/>
      <c r="T51" s="4"/>
      <c r="U51" s="4"/>
      <c r="V51" s="4"/>
      <c r="W51" s="4"/>
      <c r="Y51" s="4"/>
      <c r="Z51" s="4"/>
      <c r="AA51" s="4"/>
      <c r="AB51" s="4"/>
      <c r="AC51" s="4"/>
    </row>
    <row r="52" spans="1:29" s="3" customFormat="1" ht="13.5" customHeight="1">
      <c r="A52" s="225" t="s">
        <v>211</v>
      </c>
      <c r="B52" s="198" t="s">
        <v>169</v>
      </c>
      <c r="C52" s="323">
        <f t="shared" ref="C52:Q52" si="21">+SUM(C53:C57)</f>
        <v>18063</v>
      </c>
      <c r="D52" s="458">
        <f t="shared" si="21"/>
        <v>974</v>
      </c>
      <c r="E52" s="459">
        <f t="shared" si="21"/>
        <v>19037</v>
      </c>
      <c r="F52" s="323">
        <f t="shared" si="21"/>
        <v>30281</v>
      </c>
      <c r="G52" s="460">
        <f t="shared" si="21"/>
        <v>263</v>
      </c>
      <c r="H52" s="461">
        <f t="shared" si="21"/>
        <v>30544</v>
      </c>
      <c r="I52" s="323">
        <f t="shared" si="21"/>
        <v>48344</v>
      </c>
      <c r="J52" s="463">
        <f t="shared" si="21"/>
        <v>1237</v>
      </c>
      <c r="K52" s="464">
        <f t="shared" si="21"/>
        <v>49581</v>
      </c>
      <c r="L52" s="323">
        <f t="shared" si="21"/>
        <v>0</v>
      </c>
      <c r="M52" s="463">
        <f t="shared" si="21"/>
        <v>0</v>
      </c>
      <c r="N52" s="464">
        <f t="shared" si="21"/>
        <v>0</v>
      </c>
      <c r="O52" s="457">
        <f t="shared" si="21"/>
        <v>48344</v>
      </c>
      <c r="P52" s="463">
        <f t="shared" si="21"/>
        <v>1237</v>
      </c>
      <c r="Q52" s="464">
        <f t="shared" si="21"/>
        <v>49581</v>
      </c>
      <c r="S52" s="4"/>
    </row>
    <row r="53" spans="1:29" s="322" customFormat="1" ht="13.5" customHeight="1">
      <c r="A53" s="226" t="s">
        <v>211</v>
      </c>
      <c r="B53" s="213" t="s">
        <v>313</v>
      </c>
      <c r="C53" s="341">
        <f>+'3.SZ.TÁBL. SEGÍTŐ SZOLGÁLAT'!X62</f>
        <v>15392</v>
      </c>
      <c r="D53" s="441">
        <f>+'3.SZ.TÁBL. SEGÍTŐ SZOLGÁLAT'!Y62</f>
        <v>888</v>
      </c>
      <c r="E53" s="442">
        <f>+'3.SZ.TÁBL. SEGÍTŐ SZOLGÁLAT'!Z62</f>
        <v>16280</v>
      </c>
      <c r="F53" s="341">
        <f>+'4.SZ.TÁBL. ÓVODA'!R58</f>
        <v>28305</v>
      </c>
      <c r="G53" s="443">
        <f>+'4.SZ.TÁBL. ÓVODA'!S58</f>
        <v>263</v>
      </c>
      <c r="H53" s="444">
        <f>+'4.SZ.TÁBL. ÓVODA'!T58</f>
        <v>28568</v>
      </c>
      <c r="I53" s="430">
        <f t="shared" ref="I53:K60" si="22">+C53+F53</f>
        <v>43697</v>
      </c>
      <c r="J53" s="441">
        <f t="shared" si="22"/>
        <v>1151</v>
      </c>
      <c r="K53" s="442">
        <f t="shared" si="22"/>
        <v>44848</v>
      </c>
      <c r="L53" s="445"/>
      <c r="M53" s="446"/>
      <c r="N53" s="447"/>
      <c r="O53" s="430">
        <f t="shared" si="5"/>
        <v>43697</v>
      </c>
      <c r="P53" s="446">
        <f t="shared" si="5"/>
        <v>1151</v>
      </c>
      <c r="Q53" s="447">
        <f t="shared" si="5"/>
        <v>44848</v>
      </c>
      <c r="S53" s="431"/>
    </row>
    <row r="54" spans="1:29" s="322" customFormat="1" ht="13.5" customHeight="1">
      <c r="A54" s="227" t="s">
        <v>211</v>
      </c>
      <c r="B54" s="181" t="s">
        <v>314</v>
      </c>
      <c r="C54" s="309">
        <f>+'3.SZ.TÁBL. SEGÍTŐ SZOLGÁLAT'!X63</f>
        <v>1929</v>
      </c>
      <c r="D54" s="428">
        <f>+'3.SZ.TÁBL. SEGÍTŐ SZOLGÁLAT'!Y63</f>
        <v>-14</v>
      </c>
      <c r="E54" s="429">
        <f>+'3.SZ.TÁBL. SEGÍTŐ SZOLGÁLAT'!Z63</f>
        <v>1915</v>
      </c>
      <c r="F54" s="309">
        <f>+'4.SZ.TÁBL. ÓVODA'!R59</f>
        <v>964</v>
      </c>
      <c r="G54" s="448">
        <f>+'4.SZ.TÁBL. ÓVODA'!S59</f>
        <v>0</v>
      </c>
      <c r="H54" s="449">
        <f>+'4.SZ.TÁBL. ÓVODA'!T59</f>
        <v>964</v>
      </c>
      <c r="I54" s="427">
        <f t="shared" si="22"/>
        <v>2893</v>
      </c>
      <c r="J54" s="428">
        <f t="shared" si="22"/>
        <v>-14</v>
      </c>
      <c r="K54" s="429">
        <f t="shared" si="22"/>
        <v>2879</v>
      </c>
      <c r="L54" s="450"/>
      <c r="M54" s="451"/>
      <c r="N54" s="452"/>
      <c r="O54" s="427">
        <f t="shared" si="5"/>
        <v>2893</v>
      </c>
      <c r="P54" s="451">
        <f t="shared" si="5"/>
        <v>-14</v>
      </c>
      <c r="Q54" s="452">
        <f t="shared" si="5"/>
        <v>2879</v>
      </c>
      <c r="S54" s="431"/>
    </row>
    <row r="55" spans="1:29" s="322" customFormat="1" ht="13.5" customHeight="1">
      <c r="A55" s="227" t="s">
        <v>211</v>
      </c>
      <c r="B55" s="181" t="s">
        <v>315</v>
      </c>
      <c r="C55" s="309">
        <f>+'3.SZ.TÁBL. SEGÍTŐ SZOLGÁLAT'!X64</f>
        <v>329</v>
      </c>
      <c r="D55" s="428">
        <f>+'3.SZ.TÁBL. SEGÍTŐ SZOLGÁLAT'!Y64</f>
        <v>0</v>
      </c>
      <c r="E55" s="429">
        <f>+'3.SZ.TÁBL. SEGÍTŐ SZOLGÁLAT'!Z64</f>
        <v>329</v>
      </c>
      <c r="F55" s="309">
        <f>+'4.SZ.TÁBL. ÓVODA'!R60</f>
        <v>413</v>
      </c>
      <c r="G55" s="448">
        <f>+'4.SZ.TÁBL. ÓVODA'!S60</f>
        <v>0</v>
      </c>
      <c r="H55" s="449">
        <f>+'4.SZ.TÁBL. ÓVODA'!T60</f>
        <v>413</v>
      </c>
      <c r="I55" s="427">
        <f t="shared" si="22"/>
        <v>742</v>
      </c>
      <c r="J55" s="428">
        <f t="shared" si="22"/>
        <v>0</v>
      </c>
      <c r="K55" s="429">
        <f t="shared" si="22"/>
        <v>742</v>
      </c>
      <c r="L55" s="450"/>
      <c r="M55" s="451"/>
      <c r="N55" s="452"/>
      <c r="O55" s="427">
        <f t="shared" si="5"/>
        <v>742</v>
      </c>
      <c r="P55" s="451">
        <f t="shared" si="5"/>
        <v>0</v>
      </c>
      <c r="Q55" s="452">
        <f t="shared" si="5"/>
        <v>742</v>
      </c>
      <c r="S55" s="431"/>
    </row>
    <row r="56" spans="1:29" s="322" customFormat="1" ht="13.5" customHeight="1">
      <c r="A56" s="227" t="s">
        <v>211</v>
      </c>
      <c r="B56" s="181" t="s">
        <v>472</v>
      </c>
      <c r="C56" s="309">
        <f>+'3.SZ.TÁBL. SEGÍTŐ SZOLGÁLAT'!X65</f>
        <v>57</v>
      </c>
      <c r="D56" s="428">
        <f>+'3.SZ.TÁBL. SEGÍTŐ SZOLGÁLAT'!Y65</f>
        <v>100</v>
      </c>
      <c r="E56" s="429">
        <f>+'3.SZ.TÁBL. SEGÍTŐ SZOLGÁLAT'!Z65</f>
        <v>157</v>
      </c>
      <c r="F56" s="309">
        <f>+'4.SZ.TÁBL. ÓVODA'!R61</f>
        <v>136</v>
      </c>
      <c r="G56" s="448">
        <f>+'4.SZ.TÁBL. ÓVODA'!S61</f>
        <v>0</v>
      </c>
      <c r="H56" s="449">
        <f>+'4.SZ.TÁBL. ÓVODA'!T61</f>
        <v>136</v>
      </c>
      <c r="I56" s="427">
        <f t="shared" si="22"/>
        <v>193</v>
      </c>
      <c r="J56" s="428">
        <f t="shared" si="22"/>
        <v>100</v>
      </c>
      <c r="K56" s="429">
        <f t="shared" si="22"/>
        <v>293</v>
      </c>
      <c r="L56" s="450"/>
      <c r="M56" s="451"/>
      <c r="N56" s="452"/>
      <c r="O56" s="427">
        <f t="shared" si="5"/>
        <v>193</v>
      </c>
      <c r="P56" s="451">
        <f t="shared" si="5"/>
        <v>100</v>
      </c>
      <c r="Q56" s="452">
        <f t="shared" si="5"/>
        <v>293</v>
      </c>
      <c r="S56" s="431"/>
    </row>
    <row r="57" spans="1:29" s="322" customFormat="1" ht="13.5" customHeight="1">
      <c r="A57" s="227" t="s">
        <v>211</v>
      </c>
      <c r="B57" s="181" t="s">
        <v>316</v>
      </c>
      <c r="C57" s="309">
        <f>+'3.SZ.TÁBL. SEGÍTŐ SZOLGÁLAT'!X66</f>
        <v>356</v>
      </c>
      <c r="D57" s="428">
        <f>+'3.SZ.TÁBL. SEGÍTŐ SZOLGÁLAT'!Y66</f>
        <v>0</v>
      </c>
      <c r="E57" s="429">
        <f>+'3.SZ.TÁBL. SEGÍTŐ SZOLGÁLAT'!Z66</f>
        <v>356</v>
      </c>
      <c r="F57" s="309">
        <f>+'4.SZ.TÁBL. ÓVODA'!R62</f>
        <v>463</v>
      </c>
      <c r="G57" s="448">
        <f>+'4.SZ.TÁBL. ÓVODA'!S62</f>
        <v>0</v>
      </c>
      <c r="H57" s="449">
        <f>+'4.SZ.TÁBL. ÓVODA'!T62</f>
        <v>463</v>
      </c>
      <c r="I57" s="427">
        <f t="shared" si="22"/>
        <v>819</v>
      </c>
      <c r="J57" s="428">
        <f t="shared" si="22"/>
        <v>0</v>
      </c>
      <c r="K57" s="429">
        <f t="shared" si="22"/>
        <v>819</v>
      </c>
      <c r="L57" s="450"/>
      <c r="M57" s="451"/>
      <c r="N57" s="452"/>
      <c r="O57" s="427">
        <f t="shared" si="5"/>
        <v>819</v>
      </c>
      <c r="P57" s="451">
        <f t="shared" si="5"/>
        <v>0</v>
      </c>
      <c r="Q57" s="452">
        <f t="shared" si="5"/>
        <v>819</v>
      </c>
      <c r="S57" s="431"/>
    </row>
    <row r="58" spans="1:29" ht="13.5" customHeight="1">
      <c r="A58" s="223" t="s">
        <v>255</v>
      </c>
      <c r="B58" s="179" t="s">
        <v>256</v>
      </c>
      <c r="C58" s="245">
        <f>+'3.SZ.TÁBL. SEGÍTŐ SZOLGÁLAT'!X67</f>
        <v>68</v>
      </c>
      <c r="D58" s="68">
        <f>+'3.SZ.TÁBL. SEGÍTŐ SZOLGÁLAT'!Y67</f>
        <v>0</v>
      </c>
      <c r="E58" s="28">
        <f>+'3.SZ.TÁBL. SEGÍTŐ SZOLGÁLAT'!Z67</f>
        <v>68</v>
      </c>
      <c r="F58" s="245">
        <f>+'4.SZ.TÁBL. ÓVODA'!R63</f>
        <v>914</v>
      </c>
      <c r="G58" s="15">
        <f>+'4.SZ.TÁBL. ÓVODA'!S63</f>
        <v>2</v>
      </c>
      <c r="H58" s="125">
        <f>+'4.SZ.TÁBL. ÓVODA'!T63</f>
        <v>916</v>
      </c>
      <c r="I58" s="60">
        <f t="shared" si="22"/>
        <v>982</v>
      </c>
      <c r="J58" s="68">
        <f t="shared" si="22"/>
        <v>2</v>
      </c>
      <c r="K58" s="28">
        <f t="shared" si="22"/>
        <v>984</v>
      </c>
      <c r="L58" s="7"/>
      <c r="M58" s="159"/>
      <c r="N58" s="5"/>
      <c r="O58" s="62">
        <f t="shared" si="5"/>
        <v>982</v>
      </c>
      <c r="P58" s="159">
        <f t="shared" si="5"/>
        <v>2</v>
      </c>
      <c r="Q58" s="5">
        <f t="shared" si="5"/>
        <v>984</v>
      </c>
    </row>
    <row r="59" spans="1:29" ht="13.5" customHeight="1">
      <c r="A59" s="223" t="s">
        <v>257</v>
      </c>
      <c r="B59" s="179" t="s">
        <v>258</v>
      </c>
      <c r="C59" s="238">
        <f>+'3.SZ.TÁBL. SEGÍTŐ SZOLGÁLAT'!X68</f>
        <v>3343</v>
      </c>
      <c r="D59" s="68">
        <f>+'3.SZ.TÁBL. SEGÍTŐ SZOLGÁLAT'!Y68</f>
        <v>-231</v>
      </c>
      <c r="E59" s="28">
        <f>+'3.SZ.TÁBL. SEGÍTŐ SZOLGÁLAT'!Z68</f>
        <v>3112</v>
      </c>
      <c r="F59" s="238">
        <f>+'4.SZ.TÁBL. ÓVODA'!R64</f>
        <v>971</v>
      </c>
      <c r="G59" s="15">
        <f>+'4.SZ.TÁBL. ÓVODA'!S64</f>
        <v>40</v>
      </c>
      <c r="H59" s="125">
        <f>+'4.SZ.TÁBL. ÓVODA'!T64</f>
        <v>1011</v>
      </c>
      <c r="I59" s="62">
        <f t="shared" si="22"/>
        <v>4314</v>
      </c>
      <c r="J59" s="68">
        <f t="shared" si="22"/>
        <v>-191</v>
      </c>
      <c r="K59" s="28">
        <f t="shared" si="22"/>
        <v>4123</v>
      </c>
      <c r="L59" s="7"/>
      <c r="M59" s="159"/>
      <c r="N59" s="5"/>
      <c r="O59" s="62">
        <f t="shared" si="5"/>
        <v>4314</v>
      </c>
      <c r="P59" s="159">
        <f t="shared" si="5"/>
        <v>-191</v>
      </c>
      <c r="Q59" s="5">
        <f t="shared" si="5"/>
        <v>4123</v>
      </c>
    </row>
    <row r="60" spans="1:29" ht="13.5" customHeight="1">
      <c r="A60" s="224" t="s">
        <v>259</v>
      </c>
      <c r="B60" s="197" t="s">
        <v>260</v>
      </c>
      <c r="C60" s="255">
        <f>+'3.SZ.TÁBL. SEGÍTŐ SZOLGÁLAT'!X69</f>
        <v>0</v>
      </c>
      <c r="D60" s="69">
        <f>+'3.SZ.TÁBL. SEGÍTŐ SZOLGÁLAT'!Y69</f>
        <v>0</v>
      </c>
      <c r="E60" s="29">
        <f>+'3.SZ.TÁBL. SEGÍTŐ SZOLGÁLAT'!Z69</f>
        <v>0</v>
      </c>
      <c r="F60" s="255">
        <f>+'4.SZ.TÁBL. ÓVODA'!R65</f>
        <v>0</v>
      </c>
      <c r="G60" s="16">
        <f>+'4.SZ.TÁBL. ÓVODA'!S65</f>
        <v>0</v>
      </c>
      <c r="H60" s="206">
        <f>+'4.SZ.TÁBL. ÓVODA'!T65</f>
        <v>0</v>
      </c>
      <c r="I60" s="63">
        <f t="shared" si="22"/>
        <v>0</v>
      </c>
      <c r="J60" s="207">
        <f t="shared" si="22"/>
        <v>0</v>
      </c>
      <c r="K60" s="192">
        <f t="shared" si="22"/>
        <v>0</v>
      </c>
      <c r="L60" s="190"/>
      <c r="M60" s="207"/>
      <c r="N60" s="192"/>
      <c r="O60" s="63">
        <f t="shared" si="5"/>
        <v>0</v>
      </c>
      <c r="P60" s="207">
        <f t="shared" si="5"/>
        <v>0</v>
      </c>
      <c r="Q60" s="192">
        <f t="shared" si="5"/>
        <v>0</v>
      </c>
    </row>
    <row r="61" spans="1:29" s="3" customFormat="1" ht="13.5" customHeight="1">
      <c r="A61" s="225" t="s">
        <v>212</v>
      </c>
      <c r="B61" s="198" t="s">
        <v>170</v>
      </c>
      <c r="C61" s="323">
        <f t="shared" ref="C61:N61" si="23">SUM(C58:C60)</f>
        <v>3411</v>
      </c>
      <c r="D61" s="465">
        <f t="shared" si="23"/>
        <v>-231</v>
      </c>
      <c r="E61" s="466">
        <f t="shared" si="23"/>
        <v>3180</v>
      </c>
      <c r="F61" s="323">
        <f t="shared" si="23"/>
        <v>1885</v>
      </c>
      <c r="G61" s="463">
        <f t="shared" si="23"/>
        <v>42</v>
      </c>
      <c r="H61" s="464">
        <f t="shared" si="23"/>
        <v>1927</v>
      </c>
      <c r="I61" s="323">
        <f t="shared" si="23"/>
        <v>5296</v>
      </c>
      <c r="J61" s="465">
        <f t="shared" si="23"/>
        <v>-189</v>
      </c>
      <c r="K61" s="466">
        <f t="shared" si="23"/>
        <v>5107</v>
      </c>
      <c r="L61" s="323">
        <f t="shared" si="23"/>
        <v>0</v>
      </c>
      <c r="M61" s="463">
        <f t="shared" si="23"/>
        <v>0</v>
      </c>
      <c r="N61" s="464">
        <f t="shared" si="23"/>
        <v>0</v>
      </c>
      <c r="O61" s="457">
        <f>+SUM(O58:O60)</f>
        <v>5296</v>
      </c>
      <c r="P61" s="463">
        <f>+SUM(P58:P60)</f>
        <v>-189</v>
      </c>
      <c r="Q61" s="464">
        <f>+SUM(Q58:Q60)</f>
        <v>5107</v>
      </c>
      <c r="S61" s="4"/>
    </row>
    <row r="62" spans="1:29" ht="13.5" customHeight="1">
      <c r="A62" s="222" t="s">
        <v>261</v>
      </c>
      <c r="B62" s="196" t="s">
        <v>262</v>
      </c>
      <c r="C62" s="245">
        <f>+'3.SZ.TÁBL. SEGÍTŐ SZOLGÁLAT'!X71</f>
        <v>300</v>
      </c>
      <c r="D62" s="214">
        <f>+'3.SZ.TÁBL. SEGÍTŐ SZOLGÁLAT'!Y71</f>
        <v>0</v>
      </c>
      <c r="E62" s="215">
        <f>+'3.SZ.TÁBL. SEGÍTŐ SZOLGÁLAT'!Z71</f>
        <v>300</v>
      </c>
      <c r="F62" s="245">
        <f>+'4.SZ.TÁBL. ÓVODA'!R67</f>
        <v>180</v>
      </c>
      <c r="G62" s="70">
        <f>+'4.SZ.TÁBL. ÓVODA'!S67</f>
        <v>0</v>
      </c>
      <c r="H62" s="71">
        <f>+'4.SZ.TÁBL. ÓVODA'!T67</f>
        <v>180</v>
      </c>
      <c r="I62" s="60">
        <f t="shared" ref="I62:K63" si="24">+C62+F62</f>
        <v>480</v>
      </c>
      <c r="J62" s="214">
        <f t="shared" si="24"/>
        <v>0</v>
      </c>
      <c r="K62" s="215">
        <f t="shared" si="24"/>
        <v>480</v>
      </c>
      <c r="L62" s="6"/>
      <c r="M62" s="70"/>
      <c r="N62" s="71"/>
      <c r="O62" s="60">
        <f t="shared" si="5"/>
        <v>480</v>
      </c>
      <c r="P62" s="70">
        <f t="shared" si="5"/>
        <v>0</v>
      </c>
      <c r="Q62" s="71">
        <f t="shared" si="5"/>
        <v>480</v>
      </c>
    </row>
    <row r="63" spans="1:29" ht="13.5" customHeight="1">
      <c r="A63" s="224" t="s">
        <v>263</v>
      </c>
      <c r="B63" s="197" t="s">
        <v>264</v>
      </c>
      <c r="C63" s="255">
        <f>+'3.SZ.TÁBL. SEGÍTŐ SZOLGÁLAT'!X72</f>
        <v>534</v>
      </c>
      <c r="D63" s="211">
        <f>+'3.SZ.TÁBL. SEGÍTŐ SZOLGÁLAT'!Y72</f>
        <v>0</v>
      </c>
      <c r="E63" s="212">
        <f>+'3.SZ.TÁBL. SEGÍTŐ SZOLGÁLAT'!Z72</f>
        <v>534</v>
      </c>
      <c r="F63" s="255">
        <f>+'4.SZ.TÁBL. ÓVODA'!R68</f>
        <v>420</v>
      </c>
      <c r="G63" s="207">
        <f>+'4.SZ.TÁBL. ÓVODA'!S68</f>
        <v>0</v>
      </c>
      <c r="H63" s="192">
        <f>+'4.SZ.TÁBL. ÓVODA'!T68</f>
        <v>420</v>
      </c>
      <c r="I63" s="63">
        <f t="shared" si="24"/>
        <v>954</v>
      </c>
      <c r="J63" s="211">
        <f t="shared" si="24"/>
        <v>0</v>
      </c>
      <c r="K63" s="212">
        <f t="shared" si="24"/>
        <v>954</v>
      </c>
      <c r="L63" s="190"/>
      <c r="M63" s="207"/>
      <c r="N63" s="192"/>
      <c r="O63" s="63">
        <f t="shared" si="5"/>
        <v>954</v>
      </c>
      <c r="P63" s="207">
        <f t="shared" si="5"/>
        <v>0</v>
      </c>
      <c r="Q63" s="192">
        <f t="shared" si="5"/>
        <v>954</v>
      </c>
    </row>
    <row r="64" spans="1:29" s="3" customFormat="1" ht="13.5" customHeight="1">
      <c r="A64" s="225" t="s">
        <v>213</v>
      </c>
      <c r="B64" s="198" t="s">
        <v>171</v>
      </c>
      <c r="C64" s="323">
        <f t="shared" ref="C64:N64" si="25">SUM(C62:C63)</f>
        <v>834</v>
      </c>
      <c r="D64" s="465">
        <f t="shared" si="25"/>
        <v>0</v>
      </c>
      <c r="E64" s="466">
        <f t="shared" si="25"/>
        <v>834</v>
      </c>
      <c r="F64" s="323">
        <f t="shared" si="25"/>
        <v>600</v>
      </c>
      <c r="G64" s="463">
        <f t="shared" si="25"/>
        <v>0</v>
      </c>
      <c r="H64" s="464">
        <f t="shared" si="25"/>
        <v>600</v>
      </c>
      <c r="I64" s="323">
        <f t="shared" si="25"/>
        <v>1434</v>
      </c>
      <c r="J64" s="465">
        <f t="shared" si="25"/>
        <v>0</v>
      </c>
      <c r="K64" s="466">
        <f t="shared" si="25"/>
        <v>1434</v>
      </c>
      <c r="L64" s="323">
        <f t="shared" si="25"/>
        <v>0</v>
      </c>
      <c r="M64" s="463">
        <f t="shared" si="25"/>
        <v>0</v>
      </c>
      <c r="N64" s="464">
        <f t="shared" si="25"/>
        <v>0</v>
      </c>
      <c r="O64" s="457">
        <f>+SUM(O62:O63)</f>
        <v>1434</v>
      </c>
      <c r="P64" s="463">
        <f>+SUM(P62:P63)</f>
        <v>0</v>
      </c>
      <c r="Q64" s="464">
        <f>+SUM(Q62:Q63)</f>
        <v>1434</v>
      </c>
      <c r="S64" s="4"/>
    </row>
    <row r="65" spans="1:19" ht="13.5" customHeight="1">
      <c r="A65" s="222" t="s">
        <v>265</v>
      </c>
      <c r="B65" s="196" t="s">
        <v>266</v>
      </c>
      <c r="C65" s="245">
        <f>+'3.SZ.TÁBL. SEGÍTŐ SZOLGÁLAT'!X74</f>
        <v>2330</v>
      </c>
      <c r="D65" s="214">
        <f>+'3.SZ.TÁBL. SEGÍTŐ SZOLGÁLAT'!Y74</f>
        <v>0</v>
      </c>
      <c r="E65" s="215">
        <f>+'3.SZ.TÁBL. SEGÍTŐ SZOLGÁLAT'!Z74</f>
        <v>2330</v>
      </c>
      <c r="F65" s="245">
        <f>+'4.SZ.TÁBL. ÓVODA'!R70</f>
        <v>3266</v>
      </c>
      <c r="G65" s="70">
        <f>+'4.SZ.TÁBL. ÓVODA'!S70</f>
        <v>0</v>
      </c>
      <c r="H65" s="71">
        <f>+'4.SZ.TÁBL. ÓVODA'!T70</f>
        <v>3266</v>
      </c>
      <c r="I65" s="60">
        <f t="shared" ref="I65:K73" si="26">+C65+F65</f>
        <v>5596</v>
      </c>
      <c r="J65" s="214">
        <f t="shared" si="26"/>
        <v>0</v>
      </c>
      <c r="K65" s="215">
        <f t="shared" si="26"/>
        <v>5596</v>
      </c>
      <c r="L65" s="6"/>
      <c r="M65" s="70"/>
      <c r="N65" s="71"/>
      <c r="O65" s="60">
        <f t="shared" si="5"/>
        <v>5596</v>
      </c>
      <c r="P65" s="70">
        <f t="shared" si="5"/>
        <v>0</v>
      </c>
      <c r="Q65" s="71">
        <f t="shared" si="5"/>
        <v>5596</v>
      </c>
    </row>
    <row r="66" spans="1:19" ht="13.5" customHeight="1">
      <c r="A66" s="223" t="s">
        <v>267</v>
      </c>
      <c r="B66" s="179" t="s">
        <v>3</v>
      </c>
      <c r="C66" s="238">
        <f>+'3.SZ.TÁBL. SEGÍTŐ SZOLGÁLAT'!X75</f>
        <v>250</v>
      </c>
      <c r="D66" s="180">
        <f>+'3.SZ.TÁBL. SEGÍTŐ SZOLGÁLAT'!Y75</f>
        <v>102</v>
      </c>
      <c r="E66" s="205">
        <f>+'3.SZ.TÁBL. SEGÍTŐ SZOLGÁLAT'!Z75</f>
        <v>352</v>
      </c>
      <c r="F66" s="238">
        <f>+'4.SZ.TÁBL. ÓVODA'!R71</f>
        <v>6230</v>
      </c>
      <c r="G66" s="159">
        <f>+'4.SZ.TÁBL. ÓVODA'!S71</f>
        <v>0</v>
      </c>
      <c r="H66" s="5">
        <f>+'4.SZ.TÁBL. ÓVODA'!T71</f>
        <v>6230</v>
      </c>
      <c r="I66" s="62">
        <f t="shared" si="26"/>
        <v>6480</v>
      </c>
      <c r="J66" s="180">
        <f t="shared" si="26"/>
        <v>102</v>
      </c>
      <c r="K66" s="205">
        <f t="shared" si="26"/>
        <v>6582</v>
      </c>
      <c r="L66" s="7"/>
      <c r="M66" s="159"/>
      <c r="N66" s="5"/>
      <c r="O66" s="62">
        <f t="shared" si="5"/>
        <v>6480</v>
      </c>
      <c r="P66" s="159">
        <f t="shared" si="5"/>
        <v>102</v>
      </c>
      <c r="Q66" s="5">
        <f t="shared" si="5"/>
        <v>6582</v>
      </c>
    </row>
    <row r="67" spans="1:19" ht="13.5" customHeight="1">
      <c r="A67" s="223" t="s">
        <v>268</v>
      </c>
      <c r="B67" s="179" t="s">
        <v>269</v>
      </c>
      <c r="C67" s="238">
        <f>+'3.SZ.TÁBL. SEGÍTŐ SZOLGÁLAT'!X76</f>
        <v>0</v>
      </c>
      <c r="D67" s="180">
        <f>+'3.SZ.TÁBL. SEGÍTŐ SZOLGÁLAT'!Y76</f>
        <v>0</v>
      </c>
      <c r="E67" s="205">
        <f>+'3.SZ.TÁBL. SEGÍTŐ SZOLGÁLAT'!Z76</f>
        <v>0</v>
      </c>
      <c r="F67" s="238">
        <f>+'4.SZ.TÁBL. ÓVODA'!R72</f>
        <v>0</v>
      </c>
      <c r="G67" s="159">
        <f>+'4.SZ.TÁBL. ÓVODA'!S72</f>
        <v>0</v>
      </c>
      <c r="H67" s="5">
        <f>+'4.SZ.TÁBL. ÓVODA'!T72</f>
        <v>0</v>
      </c>
      <c r="I67" s="62">
        <f t="shared" si="26"/>
        <v>0</v>
      </c>
      <c r="J67" s="180">
        <f t="shared" si="26"/>
        <v>0</v>
      </c>
      <c r="K67" s="205">
        <f t="shared" si="26"/>
        <v>0</v>
      </c>
      <c r="L67" s="7"/>
      <c r="M67" s="159"/>
      <c r="N67" s="5"/>
      <c r="O67" s="62">
        <f t="shared" si="5"/>
        <v>0</v>
      </c>
      <c r="P67" s="159">
        <f t="shared" si="5"/>
        <v>0</v>
      </c>
      <c r="Q67" s="5">
        <f t="shared" si="5"/>
        <v>0</v>
      </c>
    </row>
    <row r="68" spans="1:19" ht="13.5" customHeight="1">
      <c r="A68" s="223" t="s">
        <v>270</v>
      </c>
      <c r="B68" s="179" t="s">
        <v>271</v>
      </c>
      <c r="C68" s="238">
        <f>+'3.SZ.TÁBL. SEGÍTŐ SZOLGÁLAT'!X77</f>
        <v>1317</v>
      </c>
      <c r="D68" s="180">
        <f>+'3.SZ.TÁBL. SEGÍTŐ SZOLGÁLAT'!Y77</f>
        <v>599</v>
      </c>
      <c r="E68" s="205">
        <f>+'3.SZ.TÁBL. SEGÍTŐ SZOLGÁLAT'!Z77</f>
        <v>1916</v>
      </c>
      <c r="F68" s="238">
        <f>+'4.SZ.TÁBL. ÓVODA'!R73</f>
        <v>993</v>
      </c>
      <c r="G68" s="159">
        <f>+'4.SZ.TÁBL. ÓVODA'!S73</f>
        <v>-370</v>
      </c>
      <c r="H68" s="5">
        <f>+'4.SZ.TÁBL. ÓVODA'!T73</f>
        <v>623</v>
      </c>
      <c r="I68" s="62">
        <f t="shared" si="26"/>
        <v>2310</v>
      </c>
      <c r="J68" s="180">
        <f t="shared" si="26"/>
        <v>229</v>
      </c>
      <c r="K68" s="205">
        <f t="shared" si="26"/>
        <v>2539</v>
      </c>
      <c r="L68" s="7"/>
      <c r="M68" s="159"/>
      <c r="N68" s="5"/>
      <c r="O68" s="62">
        <f t="shared" si="5"/>
        <v>2310</v>
      </c>
      <c r="P68" s="159">
        <f t="shared" si="5"/>
        <v>229</v>
      </c>
      <c r="Q68" s="5">
        <f t="shared" si="5"/>
        <v>2539</v>
      </c>
    </row>
    <row r="69" spans="1:19" ht="13.5" customHeight="1">
      <c r="A69" s="223" t="s">
        <v>272</v>
      </c>
      <c r="B69" s="179" t="s">
        <v>273</v>
      </c>
      <c r="C69" s="238">
        <f>+'3.SZ.TÁBL. SEGÍTŐ SZOLGÁLAT'!X78</f>
        <v>9</v>
      </c>
      <c r="D69" s="180">
        <f>+'3.SZ.TÁBL. SEGÍTŐ SZOLGÁLAT'!Y78</f>
        <v>12</v>
      </c>
      <c r="E69" s="205">
        <f>+'3.SZ.TÁBL. SEGÍTŐ SZOLGÁLAT'!Z78</f>
        <v>21</v>
      </c>
      <c r="F69" s="238">
        <f>+'4.SZ.TÁBL. ÓVODA'!R74</f>
        <v>0</v>
      </c>
      <c r="G69" s="159">
        <f>+'4.SZ.TÁBL. ÓVODA'!S74</f>
        <v>0</v>
      </c>
      <c r="H69" s="5">
        <f>+'4.SZ.TÁBL. ÓVODA'!T74</f>
        <v>0</v>
      </c>
      <c r="I69" s="62">
        <f t="shared" si="26"/>
        <v>9</v>
      </c>
      <c r="J69" s="180">
        <f t="shared" si="26"/>
        <v>12</v>
      </c>
      <c r="K69" s="205">
        <f t="shared" si="26"/>
        <v>21</v>
      </c>
      <c r="L69" s="7"/>
      <c r="M69" s="159"/>
      <c r="N69" s="5"/>
      <c r="O69" s="62">
        <f t="shared" si="5"/>
        <v>9</v>
      </c>
      <c r="P69" s="159">
        <f t="shared" si="5"/>
        <v>12</v>
      </c>
      <c r="Q69" s="5">
        <f t="shared" si="5"/>
        <v>21</v>
      </c>
    </row>
    <row r="70" spans="1:19" s="322" customFormat="1" ht="13.5" customHeight="1">
      <c r="A70" s="227" t="s">
        <v>272</v>
      </c>
      <c r="B70" s="181" t="s">
        <v>317</v>
      </c>
      <c r="C70" s="309">
        <f>+'3.SZ.TÁBL. SEGÍTŐ SZOLGÁLAT'!X79</f>
        <v>0</v>
      </c>
      <c r="D70" s="453">
        <f>+'3.SZ.TÁBL. SEGÍTŐ SZOLGÁLAT'!Y79</f>
        <v>0</v>
      </c>
      <c r="E70" s="454">
        <f>+'3.SZ.TÁBL. SEGÍTŐ SZOLGÁLAT'!Z79</f>
        <v>0</v>
      </c>
      <c r="F70" s="309">
        <f>+'4.SZ.TÁBL. ÓVODA'!R75</f>
        <v>0</v>
      </c>
      <c r="G70" s="451">
        <f>+'4.SZ.TÁBL. ÓVODA'!S75</f>
        <v>0</v>
      </c>
      <c r="H70" s="452">
        <f>+'4.SZ.TÁBL. ÓVODA'!T75</f>
        <v>0</v>
      </c>
      <c r="I70" s="427">
        <f t="shared" si="26"/>
        <v>0</v>
      </c>
      <c r="J70" s="453">
        <f t="shared" si="26"/>
        <v>0</v>
      </c>
      <c r="K70" s="454">
        <f t="shared" si="26"/>
        <v>0</v>
      </c>
      <c r="L70" s="450"/>
      <c r="M70" s="451"/>
      <c r="N70" s="452"/>
      <c r="O70" s="427">
        <f t="shared" si="5"/>
        <v>0</v>
      </c>
      <c r="P70" s="451">
        <f t="shared" si="5"/>
        <v>0</v>
      </c>
      <c r="Q70" s="452">
        <f t="shared" si="5"/>
        <v>0</v>
      </c>
      <c r="S70" s="431"/>
    </row>
    <row r="71" spans="1:19" s="322" customFormat="1" ht="13.5" customHeight="1">
      <c r="A71" s="227" t="s">
        <v>272</v>
      </c>
      <c r="B71" s="181" t="s">
        <v>318</v>
      </c>
      <c r="C71" s="309">
        <f>+'3.SZ.TÁBL. SEGÍTŐ SZOLGÁLAT'!X80</f>
        <v>9</v>
      </c>
      <c r="D71" s="453">
        <f>+'3.SZ.TÁBL. SEGÍTŐ SZOLGÁLAT'!Y80</f>
        <v>12</v>
      </c>
      <c r="E71" s="454">
        <f>+'3.SZ.TÁBL. SEGÍTŐ SZOLGÁLAT'!Z80</f>
        <v>21</v>
      </c>
      <c r="F71" s="309">
        <f>+'4.SZ.TÁBL. ÓVODA'!R76</f>
        <v>0</v>
      </c>
      <c r="G71" s="451">
        <f>+'4.SZ.TÁBL. ÓVODA'!S76</f>
        <v>0</v>
      </c>
      <c r="H71" s="452">
        <f>+'4.SZ.TÁBL. ÓVODA'!T76</f>
        <v>0</v>
      </c>
      <c r="I71" s="427">
        <f t="shared" si="26"/>
        <v>9</v>
      </c>
      <c r="J71" s="453">
        <f t="shared" si="26"/>
        <v>12</v>
      </c>
      <c r="K71" s="454">
        <f t="shared" si="26"/>
        <v>21</v>
      </c>
      <c r="L71" s="450"/>
      <c r="M71" s="451"/>
      <c r="N71" s="452"/>
      <c r="O71" s="427">
        <f t="shared" si="5"/>
        <v>9</v>
      </c>
      <c r="P71" s="451">
        <f t="shared" si="5"/>
        <v>12</v>
      </c>
      <c r="Q71" s="452">
        <f t="shared" si="5"/>
        <v>21</v>
      </c>
      <c r="S71" s="431"/>
    </row>
    <row r="72" spans="1:19" ht="13.5" customHeight="1">
      <c r="A72" s="223" t="s">
        <v>274</v>
      </c>
      <c r="B72" s="179" t="s">
        <v>275</v>
      </c>
      <c r="C72" s="238">
        <f>+'3.SZ.TÁBL. SEGÍTŐ SZOLGÁLAT'!X81</f>
        <v>1540</v>
      </c>
      <c r="D72" s="180">
        <f>+'3.SZ.TÁBL. SEGÍTŐ SZOLGÁLAT'!Y81</f>
        <v>3</v>
      </c>
      <c r="E72" s="205">
        <f>+'3.SZ.TÁBL. SEGÍTŐ SZOLGÁLAT'!Z81</f>
        <v>1543</v>
      </c>
      <c r="F72" s="238">
        <f>+'4.SZ.TÁBL. ÓVODA'!R77</f>
        <v>1562</v>
      </c>
      <c r="G72" s="159">
        <f>+'4.SZ.TÁBL. ÓVODA'!S77</f>
        <v>-31</v>
      </c>
      <c r="H72" s="5">
        <f>+'4.SZ.TÁBL. ÓVODA'!T77</f>
        <v>1531</v>
      </c>
      <c r="I72" s="62">
        <f t="shared" si="26"/>
        <v>3102</v>
      </c>
      <c r="J72" s="180">
        <f t="shared" si="26"/>
        <v>-28</v>
      </c>
      <c r="K72" s="205">
        <f t="shared" si="26"/>
        <v>3074</v>
      </c>
      <c r="L72" s="7">
        <f>+'[3]1.1.SZ.TÁBL. BEV - KIAD'!$N$72</f>
        <v>42112</v>
      </c>
      <c r="M72" s="159"/>
      <c r="N72" s="5">
        <f>SUM(L72:M72)</f>
        <v>42112</v>
      </c>
      <c r="O72" s="62">
        <f t="shared" si="5"/>
        <v>45214</v>
      </c>
      <c r="P72" s="159">
        <f t="shared" si="5"/>
        <v>-28</v>
      </c>
      <c r="Q72" s="5">
        <f t="shared" si="5"/>
        <v>45186</v>
      </c>
    </row>
    <row r="73" spans="1:19" ht="29.25" customHeight="1">
      <c r="A73" s="224" t="s">
        <v>276</v>
      </c>
      <c r="B73" s="197" t="s">
        <v>481</v>
      </c>
      <c r="C73" s="255">
        <f>+'3.SZ.TÁBL. SEGÍTŐ SZOLGÁLAT'!X82</f>
        <v>4043</v>
      </c>
      <c r="D73" s="211">
        <f>+'3.SZ.TÁBL. SEGÍTŐ SZOLGÁLAT'!Y82</f>
        <v>53</v>
      </c>
      <c r="E73" s="212">
        <f>+'3.SZ.TÁBL. SEGÍTŐ SZOLGÁLAT'!Z82</f>
        <v>4096</v>
      </c>
      <c r="F73" s="255">
        <f>+'4.SZ.TÁBL. ÓVODA'!R78</f>
        <v>1655</v>
      </c>
      <c r="G73" s="207">
        <f>+'4.SZ.TÁBL. ÓVODA'!S78</f>
        <v>48</v>
      </c>
      <c r="H73" s="192">
        <f>+'4.SZ.TÁBL. ÓVODA'!T78</f>
        <v>1703</v>
      </c>
      <c r="I73" s="63">
        <f t="shared" si="26"/>
        <v>5698</v>
      </c>
      <c r="J73" s="211">
        <f t="shared" si="26"/>
        <v>101</v>
      </c>
      <c r="K73" s="212">
        <f t="shared" si="26"/>
        <v>5799</v>
      </c>
      <c r="L73" s="190">
        <f>+'[3]1.1.SZ.TÁBL. BEV - KIAD'!$N$73</f>
        <v>800</v>
      </c>
      <c r="M73" s="207"/>
      <c r="N73" s="192">
        <f>SUM(L73:M73)</f>
        <v>800</v>
      </c>
      <c r="O73" s="63">
        <f t="shared" si="5"/>
        <v>6498</v>
      </c>
      <c r="P73" s="207">
        <f t="shared" si="5"/>
        <v>101</v>
      </c>
      <c r="Q73" s="192">
        <f t="shared" si="5"/>
        <v>6599</v>
      </c>
    </row>
    <row r="74" spans="1:19" s="3" customFormat="1" ht="13.5" customHeight="1">
      <c r="A74" s="225" t="s">
        <v>214</v>
      </c>
      <c r="B74" s="198" t="s">
        <v>172</v>
      </c>
      <c r="C74" s="323">
        <f>+SUM(C65:C69,C72:C73)</f>
        <v>9489</v>
      </c>
      <c r="D74" s="465">
        <f>+SUM(D65:D69,D72:D73)</f>
        <v>769</v>
      </c>
      <c r="E74" s="466">
        <f t="shared" ref="E74" si="27">+SUM(E65:E69,E72:E73)</f>
        <v>10258</v>
      </c>
      <c r="F74" s="323">
        <f>+SUM(F65:F69,F72:F73)</f>
        <v>13706</v>
      </c>
      <c r="G74" s="465">
        <f>+SUM(G65:G69,G72:G73)</f>
        <v>-353</v>
      </c>
      <c r="H74" s="466">
        <f t="shared" ref="H74" si="28">+SUM(H65:H69,H72:H73)</f>
        <v>13353</v>
      </c>
      <c r="I74" s="323">
        <f>+SUM(I65:I69,I72:I73)</f>
        <v>23195</v>
      </c>
      <c r="J74" s="465">
        <f>+SUM(J65:J69,J72:J73)</f>
        <v>416</v>
      </c>
      <c r="K74" s="466">
        <f t="shared" ref="K74" si="29">+SUM(K65:K69,K72:K73)</f>
        <v>23611</v>
      </c>
      <c r="L74" s="323">
        <f>+SUM(L65:L69,L72:L73)</f>
        <v>42912</v>
      </c>
      <c r="M74" s="465">
        <f>+SUM(M65:M69,M72:M73)</f>
        <v>0</v>
      </c>
      <c r="N74" s="466">
        <f t="shared" ref="N74" si="30">+SUM(N65:N69,N72:N73)</f>
        <v>42912</v>
      </c>
      <c r="O74" s="323">
        <f>+SUM(O65:O69,O72:O73)</f>
        <v>66107</v>
      </c>
      <c r="P74" s="465">
        <f>+SUM(P65:P69,P72:P73)</f>
        <v>416</v>
      </c>
      <c r="Q74" s="466">
        <f t="shared" ref="Q74" si="31">+SUM(Q65:Q69,Q72:Q73)</f>
        <v>66523</v>
      </c>
      <c r="S74" s="4"/>
    </row>
    <row r="75" spans="1:19" ht="13.5" customHeight="1">
      <c r="A75" s="222" t="s">
        <v>278</v>
      </c>
      <c r="B75" s="196" t="s">
        <v>279</v>
      </c>
      <c r="C75" s="245">
        <f>+'3.SZ.TÁBL. SEGÍTŐ SZOLGÁLAT'!X84</f>
        <v>720</v>
      </c>
      <c r="D75" s="214">
        <f>+'3.SZ.TÁBL. SEGÍTŐ SZOLGÁLAT'!Y84</f>
        <v>100</v>
      </c>
      <c r="E75" s="215">
        <f>+'3.SZ.TÁBL. SEGÍTŐ SZOLGÁLAT'!Z84</f>
        <v>820</v>
      </c>
      <c r="F75" s="245">
        <f>+'4.SZ.TÁBL. ÓVODA'!R80</f>
        <v>150</v>
      </c>
      <c r="G75" s="70">
        <f>+'4.SZ.TÁBL. ÓVODA'!S80</f>
        <v>51</v>
      </c>
      <c r="H75" s="71">
        <f>+'4.SZ.TÁBL. ÓVODA'!T80</f>
        <v>201</v>
      </c>
      <c r="I75" s="60">
        <f t="shared" ref="I75:K76" si="32">+C75+F75</f>
        <v>870</v>
      </c>
      <c r="J75" s="214">
        <f t="shared" si="32"/>
        <v>151</v>
      </c>
      <c r="K75" s="215">
        <f t="shared" si="32"/>
        <v>1021</v>
      </c>
      <c r="L75" s="6"/>
      <c r="M75" s="70"/>
      <c r="N75" s="71"/>
      <c r="O75" s="60">
        <f t="shared" si="5"/>
        <v>870</v>
      </c>
      <c r="P75" s="70">
        <f t="shared" si="5"/>
        <v>151</v>
      </c>
      <c r="Q75" s="71">
        <f t="shared" si="5"/>
        <v>1021</v>
      </c>
    </row>
    <row r="76" spans="1:19" ht="13.5" customHeight="1">
      <c r="A76" s="224" t="s">
        <v>280</v>
      </c>
      <c r="B76" s="197" t="s">
        <v>281</v>
      </c>
      <c r="C76" s="255">
        <f>+'3.SZ.TÁBL. SEGÍTŐ SZOLGÁLAT'!X85</f>
        <v>0</v>
      </c>
      <c r="D76" s="211">
        <f>+'3.SZ.TÁBL. SEGÍTŐ SZOLGÁLAT'!Y85</f>
        <v>0</v>
      </c>
      <c r="E76" s="212">
        <f>+'3.SZ.TÁBL. SEGÍTŐ SZOLGÁLAT'!Z85</f>
        <v>0</v>
      </c>
      <c r="F76" s="255">
        <f>+'4.SZ.TÁBL. ÓVODA'!R81</f>
        <v>0</v>
      </c>
      <c r="G76" s="207">
        <f>+'4.SZ.TÁBL. ÓVODA'!S81</f>
        <v>0</v>
      </c>
      <c r="H76" s="192">
        <f>+'4.SZ.TÁBL. ÓVODA'!T81</f>
        <v>0</v>
      </c>
      <c r="I76" s="63">
        <f t="shared" si="32"/>
        <v>0</v>
      </c>
      <c r="J76" s="211">
        <f t="shared" si="32"/>
        <v>0</v>
      </c>
      <c r="K76" s="212">
        <f t="shared" si="32"/>
        <v>0</v>
      </c>
      <c r="L76" s="190"/>
      <c r="M76" s="207"/>
      <c r="N76" s="192"/>
      <c r="O76" s="63">
        <f t="shared" ref="O76:Q108" si="33">+I76+L76</f>
        <v>0</v>
      </c>
      <c r="P76" s="207">
        <f t="shared" si="33"/>
        <v>0</v>
      </c>
      <c r="Q76" s="192">
        <f t="shared" si="33"/>
        <v>0</v>
      </c>
    </row>
    <row r="77" spans="1:19" s="3" customFormat="1" ht="13.5" customHeight="1">
      <c r="A77" s="225" t="s">
        <v>215</v>
      </c>
      <c r="B77" s="198" t="s">
        <v>173</v>
      </c>
      <c r="C77" s="323">
        <f t="shared" ref="C77:Q77" si="34">+SUM(C75:C76)</f>
        <v>720</v>
      </c>
      <c r="D77" s="465">
        <f t="shared" si="34"/>
        <v>100</v>
      </c>
      <c r="E77" s="466">
        <f t="shared" si="34"/>
        <v>820</v>
      </c>
      <c r="F77" s="323">
        <f t="shared" si="34"/>
        <v>150</v>
      </c>
      <c r="G77" s="463">
        <f t="shared" si="34"/>
        <v>51</v>
      </c>
      <c r="H77" s="464">
        <f t="shared" si="34"/>
        <v>201</v>
      </c>
      <c r="I77" s="323">
        <f t="shared" si="34"/>
        <v>870</v>
      </c>
      <c r="J77" s="465">
        <f t="shared" si="34"/>
        <v>151</v>
      </c>
      <c r="K77" s="466">
        <f t="shared" si="34"/>
        <v>1021</v>
      </c>
      <c r="L77" s="323">
        <f t="shared" si="34"/>
        <v>0</v>
      </c>
      <c r="M77" s="463">
        <f t="shared" si="34"/>
        <v>0</v>
      </c>
      <c r="N77" s="464">
        <f t="shared" si="34"/>
        <v>0</v>
      </c>
      <c r="O77" s="457">
        <f t="shared" si="34"/>
        <v>870</v>
      </c>
      <c r="P77" s="463">
        <f t="shared" si="34"/>
        <v>151</v>
      </c>
      <c r="Q77" s="464">
        <f t="shared" si="34"/>
        <v>1021</v>
      </c>
      <c r="S77" s="4"/>
    </row>
    <row r="78" spans="1:19" ht="13.5" customHeight="1">
      <c r="A78" s="222" t="s">
        <v>282</v>
      </c>
      <c r="B78" s="196" t="s">
        <v>283</v>
      </c>
      <c r="C78" s="245">
        <f>+'3.SZ.TÁBL. SEGÍTŐ SZOLGÁLAT'!X87</f>
        <v>3689</v>
      </c>
      <c r="D78" s="214">
        <f>+'3.SZ.TÁBL. SEGÍTŐ SZOLGÁLAT'!Y87</f>
        <v>29</v>
      </c>
      <c r="E78" s="215">
        <f>+'3.SZ.TÁBL. SEGÍTŐ SZOLGÁLAT'!Z87</f>
        <v>3718</v>
      </c>
      <c r="F78" s="245">
        <f>+'4.SZ.TÁBL. ÓVODA'!R83</f>
        <v>4436</v>
      </c>
      <c r="G78" s="70">
        <f>+'4.SZ.TÁBL. ÓVODA'!S83</f>
        <v>-120</v>
      </c>
      <c r="H78" s="71">
        <f>+'4.SZ.TÁBL. ÓVODA'!T83</f>
        <v>4316</v>
      </c>
      <c r="I78" s="60">
        <f t="shared" ref="I78:K82" si="35">+C78+F78</f>
        <v>8125</v>
      </c>
      <c r="J78" s="214">
        <f t="shared" si="35"/>
        <v>-91</v>
      </c>
      <c r="K78" s="215">
        <f t="shared" si="35"/>
        <v>8034</v>
      </c>
      <c r="L78" s="6">
        <f>+'[3]1.1.SZ.TÁBL. BEV - KIAD'!$N$78</f>
        <v>786</v>
      </c>
      <c r="M78" s="70"/>
      <c r="N78" s="71">
        <f>SUM(L78:M78)</f>
        <v>786</v>
      </c>
      <c r="O78" s="60">
        <f t="shared" si="33"/>
        <v>8911</v>
      </c>
      <c r="P78" s="70">
        <f t="shared" si="33"/>
        <v>-91</v>
      </c>
      <c r="Q78" s="71">
        <f t="shared" si="33"/>
        <v>8820</v>
      </c>
    </row>
    <row r="79" spans="1:19" ht="13.5" customHeight="1">
      <c r="A79" s="223" t="s">
        <v>284</v>
      </c>
      <c r="B79" s="179" t="s">
        <v>285</v>
      </c>
      <c r="C79" s="238">
        <f>+'3.SZ.TÁBL. SEGÍTŐ SZOLGÁLAT'!X88</f>
        <v>0</v>
      </c>
      <c r="D79" s="180">
        <f>+'3.SZ.TÁBL. SEGÍTŐ SZOLGÁLAT'!Y88</f>
        <v>0</v>
      </c>
      <c r="E79" s="205">
        <f>+'3.SZ.TÁBL. SEGÍTŐ SZOLGÁLAT'!Z88</f>
        <v>0</v>
      </c>
      <c r="F79" s="238">
        <f>+'4.SZ.TÁBL. ÓVODA'!R84</f>
        <v>0</v>
      </c>
      <c r="G79" s="159">
        <f>+'4.SZ.TÁBL. ÓVODA'!S84</f>
        <v>0</v>
      </c>
      <c r="H79" s="5">
        <f>+'4.SZ.TÁBL. ÓVODA'!T84</f>
        <v>0</v>
      </c>
      <c r="I79" s="62">
        <f t="shared" si="35"/>
        <v>0</v>
      </c>
      <c r="J79" s="180">
        <f t="shared" si="35"/>
        <v>0</v>
      </c>
      <c r="K79" s="205">
        <f t="shared" si="35"/>
        <v>0</v>
      </c>
      <c r="L79" s="7"/>
      <c r="M79" s="159"/>
      <c r="N79" s="5"/>
      <c r="O79" s="62">
        <f t="shared" si="33"/>
        <v>0</v>
      </c>
      <c r="P79" s="159">
        <f t="shared" si="33"/>
        <v>0</v>
      </c>
      <c r="Q79" s="5">
        <f t="shared" si="33"/>
        <v>0</v>
      </c>
    </row>
    <row r="80" spans="1:19" ht="13.5" customHeight="1">
      <c r="A80" s="223" t="s">
        <v>286</v>
      </c>
      <c r="B80" s="179" t="s">
        <v>287</v>
      </c>
      <c r="C80" s="238">
        <f>+'3.SZ.TÁBL. SEGÍTŐ SZOLGÁLAT'!X89</f>
        <v>0</v>
      </c>
      <c r="D80" s="180">
        <f>+'3.SZ.TÁBL. SEGÍTŐ SZOLGÁLAT'!Y89</f>
        <v>0</v>
      </c>
      <c r="E80" s="205">
        <f>+'3.SZ.TÁBL. SEGÍTŐ SZOLGÁLAT'!Z89</f>
        <v>0</v>
      </c>
      <c r="F80" s="238">
        <f>+'4.SZ.TÁBL. ÓVODA'!R85</f>
        <v>0</v>
      </c>
      <c r="G80" s="159">
        <f>+'4.SZ.TÁBL. ÓVODA'!S85</f>
        <v>0</v>
      </c>
      <c r="H80" s="5">
        <f>+'4.SZ.TÁBL. ÓVODA'!T85</f>
        <v>0</v>
      </c>
      <c r="I80" s="62">
        <f t="shared" si="35"/>
        <v>0</v>
      </c>
      <c r="J80" s="180">
        <f t="shared" si="35"/>
        <v>0</v>
      </c>
      <c r="K80" s="205">
        <f t="shared" si="35"/>
        <v>0</v>
      </c>
      <c r="L80" s="7"/>
      <c r="M80" s="159"/>
      <c r="N80" s="5"/>
      <c r="O80" s="62">
        <f t="shared" si="33"/>
        <v>0</v>
      </c>
      <c r="P80" s="159">
        <f t="shared" si="33"/>
        <v>0</v>
      </c>
      <c r="Q80" s="5">
        <f t="shared" si="33"/>
        <v>0</v>
      </c>
    </row>
    <row r="81" spans="1:19" ht="13.5" customHeight="1">
      <c r="A81" s="223" t="s">
        <v>288</v>
      </c>
      <c r="B81" s="179" t="s">
        <v>289</v>
      </c>
      <c r="C81" s="238">
        <f>+'3.SZ.TÁBL. SEGÍTŐ SZOLGÁLAT'!X90</f>
        <v>0</v>
      </c>
      <c r="D81" s="180">
        <f>+'3.SZ.TÁBL. SEGÍTŐ SZOLGÁLAT'!Y90</f>
        <v>0</v>
      </c>
      <c r="E81" s="205">
        <f>+'3.SZ.TÁBL. SEGÍTŐ SZOLGÁLAT'!Z90</f>
        <v>0</v>
      </c>
      <c r="F81" s="238">
        <f>+'4.SZ.TÁBL. ÓVODA'!R86</f>
        <v>0</v>
      </c>
      <c r="G81" s="159">
        <f>+'4.SZ.TÁBL. ÓVODA'!S86</f>
        <v>0</v>
      </c>
      <c r="H81" s="5">
        <f>+'4.SZ.TÁBL. ÓVODA'!T86</f>
        <v>0</v>
      </c>
      <c r="I81" s="62">
        <f t="shared" si="35"/>
        <v>0</v>
      </c>
      <c r="J81" s="180">
        <f t="shared" si="35"/>
        <v>0</v>
      </c>
      <c r="K81" s="205">
        <f t="shared" si="35"/>
        <v>0</v>
      </c>
      <c r="L81" s="7"/>
      <c r="M81" s="159"/>
      <c r="N81" s="5"/>
      <c r="O81" s="62">
        <f t="shared" si="33"/>
        <v>0</v>
      </c>
      <c r="P81" s="159">
        <f t="shared" si="33"/>
        <v>0</v>
      </c>
      <c r="Q81" s="5">
        <f t="shared" si="33"/>
        <v>0</v>
      </c>
    </row>
    <row r="82" spans="1:19" ht="13.5" customHeight="1">
      <c r="A82" s="224" t="s">
        <v>290</v>
      </c>
      <c r="B82" s="197" t="s">
        <v>431</v>
      </c>
      <c r="C82" s="255">
        <f>+'3.SZ.TÁBL. SEGÍTŐ SZOLGÁLAT'!X91</f>
        <v>445</v>
      </c>
      <c r="D82" s="211">
        <f>+'3.SZ.TÁBL. SEGÍTŐ SZOLGÁLAT'!Y91</f>
        <v>79</v>
      </c>
      <c r="E82" s="212">
        <f>+'3.SZ.TÁBL. SEGÍTŐ SZOLGÁLAT'!Z91</f>
        <v>524</v>
      </c>
      <c r="F82" s="255">
        <f>+'4.SZ.TÁBL. ÓVODA'!R87</f>
        <v>0</v>
      </c>
      <c r="G82" s="207">
        <f>+'4.SZ.TÁBL. ÓVODA'!S87</f>
        <v>0</v>
      </c>
      <c r="H82" s="192">
        <f>+'4.SZ.TÁBL. ÓVODA'!T87</f>
        <v>0</v>
      </c>
      <c r="I82" s="63">
        <f t="shared" si="35"/>
        <v>445</v>
      </c>
      <c r="J82" s="211">
        <f t="shared" si="35"/>
        <v>79</v>
      </c>
      <c r="K82" s="212">
        <f t="shared" si="35"/>
        <v>524</v>
      </c>
      <c r="L82" s="190"/>
      <c r="M82" s="207"/>
      <c r="N82" s="192"/>
      <c r="O82" s="63">
        <f t="shared" si="33"/>
        <v>445</v>
      </c>
      <c r="P82" s="207">
        <f t="shared" si="33"/>
        <v>79</v>
      </c>
      <c r="Q82" s="192">
        <f t="shared" si="33"/>
        <v>524</v>
      </c>
    </row>
    <row r="83" spans="1:19" s="3" customFormat="1" ht="13.5" customHeight="1">
      <c r="A83" s="225" t="s">
        <v>216</v>
      </c>
      <c r="B83" s="198" t="s">
        <v>174</v>
      </c>
      <c r="C83" s="323">
        <f t="shared" ref="C83:N83" si="36">SUM(C78:C82)</f>
        <v>4134</v>
      </c>
      <c r="D83" s="465">
        <f t="shared" si="36"/>
        <v>108</v>
      </c>
      <c r="E83" s="466">
        <f t="shared" si="36"/>
        <v>4242</v>
      </c>
      <c r="F83" s="323">
        <f t="shared" si="36"/>
        <v>4436</v>
      </c>
      <c r="G83" s="463">
        <f t="shared" si="36"/>
        <v>-120</v>
      </c>
      <c r="H83" s="464">
        <f t="shared" si="36"/>
        <v>4316</v>
      </c>
      <c r="I83" s="323">
        <f t="shared" si="36"/>
        <v>8570</v>
      </c>
      <c r="J83" s="465">
        <f t="shared" si="36"/>
        <v>-12</v>
      </c>
      <c r="K83" s="466">
        <f t="shared" si="36"/>
        <v>8558</v>
      </c>
      <c r="L83" s="323">
        <f t="shared" si="36"/>
        <v>786</v>
      </c>
      <c r="M83" s="463">
        <f t="shared" si="36"/>
        <v>0</v>
      </c>
      <c r="N83" s="464">
        <f t="shared" si="36"/>
        <v>786</v>
      </c>
      <c r="O83" s="457">
        <f>+SUM(O78:O82)</f>
        <v>9356</v>
      </c>
      <c r="P83" s="463">
        <f>+SUM(P78:P82)</f>
        <v>-12</v>
      </c>
      <c r="Q83" s="464">
        <f>+SUM(Q78:Q82)</f>
        <v>9344</v>
      </c>
      <c r="S83" s="4"/>
    </row>
    <row r="84" spans="1:19" s="3" customFormat="1" ht="13.5" customHeight="1">
      <c r="A84" s="225" t="s">
        <v>217</v>
      </c>
      <c r="B84" s="198" t="s">
        <v>175</v>
      </c>
      <c r="C84" s="323">
        <f t="shared" ref="C84:Q84" si="37">+C61+C64+C74+C77+C83</f>
        <v>18588</v>
      </c>
      <c r="D84" s="465">
        <f t="shared" si="37"/>
        <v>746</v>
      </c>
      <c r="E84" s="466">
        <f t="shared" si="37"/>
        <v>19334</v>
      </c>
      <c r="F84" s="323">
        <f t="shared" si="37"/>
        <v>20777</v>
      </c>
      <c r="G84" s="463">
        <f t="shared" si="37"/>
        <v>-380</v>
      </c>
      <c r="H84" s="464">
        <f t="shared" si="37"/>
        <v>20397</v>
      </c>
      <c r="I84" s="323">
        <f t="shared" si="37"/>
        <v>39365</v>
      </c>
      <c r="J84" s="465">
        <f t="shared" si="37"/>
        <v>366</v>
      </c>
      <c r="K84" s="466">
        <f t="shared" si="37"/>
        <v>39731</v>
      </c>
      <c r="L84" s="323">
        <f t="shared" si="37"/>
        <v>43698</v>
      </c>
      <c r="M84" s="463">
        <f t="shared" si="37"/>
        <v>0</v>
      </c>
      <c r="N84" s="464">
        <f t="shared" si="37"/>
        <v>43698</v>
      </c>
      <c r="O84" s="457">
        <f t="shared" si="37"/>
        <v>83063</v>
      </c>
      <c r="P84" s="463">
        <f t="shared" si="37"/>
        <v>366</v>
      </c>
      <c r="Q84" s="464">
        <f t="shared" si="37"/>
        <v>83429</v>
      </c>
      <c r="S84" s="4"/>
    </row>
    <row r="85" spans="1:19" ht="13.5" customHeight="1">
      <c r="A85" s="766" t="s">
        <v>470</v>
      </c>
      <c r="B85" s="767" t="s">
        <v>471</v>
      </c>
      <c r="C85" s="245">
        <f>+'3.SZ.TÁBL. SEGÍTŐ SZOLGÁLAT'!X94</f>
        <v>59</v>
      </c>
      <c r="D85" s="214">
        <f>+'3.SZ.TÁBL. SEGÍTŐ SZOLGÁLAT'!Y94</f>
        <v>0</v>
      </c>
      <c r="E85" s="215">
        <f>+'3.SZ.TÁBL. SEGÍTŐ SZOLGÁLAT'!Z94</f>
        <v>59</v>
      </c>
      <c r="F85" s="245">
        <f>+'4.SZ.TÁBL. ÓVODA'!R90</f>
        <v>71</v>
      </c>
      <c r="G85" s="70">
        <f>+'4.SZ.TÁBL. ÓVODA'!S90</f>
        <v>0</v>
      </c>
      <c r="H85" s="71">
        <f>+'4.SZ.TÁBL. ÓVODA'!T90</f>
        <v>71</v>
      </c>
      <c r="I85" s="773">
        <f t="shared" ref="I85" si="38">+C85+F85</f>
        <v>130</v>
      </c>
      <c r="J85" s="768">
        <f t="shared" ref="J85" si="39">+D85+G85</f>
        <v>0</v>
      </c>
      <c r="K85" s="769">
        <f>+E85+H85</f>
        <v>130</v>
      </c>
      <c r="L85" s="771"/>
      <c r="M85" s="764"/>
      <c r="N85" s="772"/>
      <c r="O85" s="773">
        <f t="shared" ref="O85" si="40">+I85+L85</f>
        <v>130</v>
      </c>
      <c r="P85" s="764">
        <f>+J85+M85</f>
        <v>0</v>
      </c>
      <c r="Q85" s="770">
        <f t="shared" ref="Q85" si="41">+K85+N85</f>
        <v>130</v>
      </c>
    </row>
    <row r="86" spans="1:19" ht="13.5" customHeight="1">
      <c r="A86" s="222" t="s">
        <v>358</v>
      </c>
      <c r="B86" s="216" t="s">
        <v>359</v>
      </c>
      <c r="C86" s="245">
        <f>+'3.SZ.TÁBL. SEGÍTŐ SZOLGÁLAT'!X95</f>
        <v>0</v>
      </c>
      <c r="D86" s="214">
        <f>+'3.SZ.TÁBL. SEGÍTŐ SZOLGÁLAT'!Y95</f>
        <v>0</v>
      </c>
      <c r="E86" s="215">
        <f>+'3.SZ.TÁBL. SEGÍTŐ SZOLGÁLAT'!Z95</f>
        <v>0</v>
      </c>
      <c r="F86" s="245">
        <f>+'4.SZ.TÁBL. ÓVODA'!R91</f>
        <v>12405</v>
      </c>
      <c r="G86" s="70">
        <f>+'4.SZ.TÁBL. ÓVODA'!S91</f>
        <v>-48</v>
      </c>
      <c r="H86" s="71">
        <f>+'4.SZ.TÁBL. ÓVODA'!T91</f>
        <v>12357</v>
      </c>
      <c r="I86" s="60">
        <f t="shared" ref="I86:K93" si="42">+C86+F86</f>
        <v>12405</v>
      </c>
      <c r="J86" s="214">
        <f t="shared" si="42"/>
        <v>-48</v>
      </c>
      <c r="K86" s="215">
        <f>+E86+H86</f>
        <v>12357</v>
      </c>
      <c r="L86" s="762">
        <f t="shared" ref="L86:Q86" si="43">SUM(L87:L88)</f>
        <v>16127</v>
      </c>
      <c r="M86" s="70">
        <f t="shared" si="43"/>
        <v>2000</v>
      </c>
      <c r="N86" s="763">
        <f t="shared" si="43"/>
        <v>18127</v>
      </c>
      <c r="O86" s="60">
        <f t="shared" si="43"/>
        <v>28532</v>
      </c>
      <c r="P86" s="70">
        <f t="shared" si="43"/>
        <v>1952</v>
      </c>
      <c r="Q86" s="71">
        <f t="shared" si="43"/>
        <v>30484</v>
      </c>
    </row>
    <row r="87" spans="1:19" s="322" customFormat="1">
      <c r="A87" s="228" t="s">
        <v>358</v>
      </c>
      <c r="B87" s="217" t="s">
        <v>469</v>
      </c>
      <c r="C87" s="324"/>
      <c r="D87" s="455"/>
      <c r="E87" s="456"/>
      <c r="F87" s="324"/>
      <c r="G87" s="439"/>
      <c r="H87" s="440"/>
      <c r="I87" s="432">
        <f t="shared" ref="I87" si="44">+C87+F87</f>
        <v>0</v>
      </c>
      <c r="J87" s="455">
        <f t="shared" ref="J87" si="45">+D87+G87</f>
        <v>0</v>
      </c>
      <c r="K87" s="456">
        <f t="shared" ref="K87" si="46">+E87+H87</f>
        <v>0</v>
      </c>
      <c r="L87" s="450">
        <f>+'[3]1.1.SZ.TÁBL. BEV - KIAD'!$N87</f>
        <v>9826</v>
      </c>
      <c r="M87" s="439"/>
      <c r="N87" s="440">
        <f>SUM(L87:M87)</f>
        <v>9826</v>
      </c>
      <c r="O87" s="432">
        <f>+I87+L87</f>
        <v>9826</v>
      </c>
      <c r="P87" s="439">
        <f t="shared" ref="P87" si="47">+J87+M87</f>
        <v>0</v>
      </c>
      <c r="Q87" s="440">
        <f t="shared" ref="Q87" si="48">+K87+N87</f>
        <v>9826</v>
      </c>
      <c r="S87" s="431"/>
    </row>
    <row r="88" spans="1:19" s="322" customFormat="1">
      <c r="A88" s="228" t="s">
        <v>358</v>
      </c>
      <c r="B88" s="217" t="s">
        <v>432</v>
      </c>
      <c r="C88" s="324">
        <f>+'3.SZ.TÁBL. SEGÍTŐ SZOLGÁLAT'!X96</f>
        <v>0</v>
      </c>
      <c r="D88" s="455">
        <f>+'3.SZ.TÁBL. SEGÍTŐ SZOLGÁLAT'!Y96</f>
        <v>0</v>
      </c>
      <c r="E88" s="456">
        <f>+'3.SZ.TÁBL. SEGÍTŐ SZOLGÁLAT'!Z96</f>
        <v>0</v>
      </c>
      <c r="F88" s="324">
        <f>+'4.SZ.TÁBL. ÓVODA'!R92</f>
        <v>12405</v>
      </c>
      <c r="G88" s="439">
        <f>+'4.SZ.TÁBL. ÓVODA'!S92</f>
        <v>-48</v>
      </c>
      <c r="H88" s="440">
        <f>+'4.SZ.TÁBL. ÓVODA'!T92</f>
        <v>12357</v>
      </c>
      <c r="I88" s="432">
        <f t="shared" si="42"/>
        <v>12405</v>
      </c>
      <c r="J88" s="455">
        <f t="shared" si="42"/>
        <v>-48</v>
      </c>
      <c r="K88" s="456">
        <f t="shared" si="42"/>
        <v>12357</v>
      </c>
      <c r="L88" s="450">
        <f>+'[3]1.1.SZ.TÁBL. BEV - KIAD'!$N88</f>
        <v>6301</v>
      </c>
      <c r="M88" s="439">
        <f>+[4]Társulás!$O$5+[4]Társulás!$O$7+[4]Társulás!$O$8</f>
        <v>2000</v>
      </c>
      <c r="N88" s="440">
        <f>SUM(L88:M88)</f>
        <v>8301</v>
      </c>
      <c r="O88" s="432">
        <f>+I88+L88</f>
        <v>18706</v>
      </c>
      <c r="P88" s="439">
        <f t="shared" si="33"/>
        <v>1952</v>
      </c>
      <c r="Q88" s="440">
        <f t="shared" si="33"/>
        <v>20658</v>
      </c>
      <c r="S88" s="431"/>
    </row>
    <row r="89" spans="1:19" ht="13.5" customHeight="1">
      <c r="A89" s="530" t="s">
        <v>453</v>
      </c>
      <c r="B89" s="531" t="s">
        <v>361</v>
      </c>
      <c r="C89" s="238">
        <f t="shared" ref="C89:H89" si="49">+SUM(C90:C93)</f>
        <v>0</v>
      </c>
      <c r="D89" s="180">
        <f t="shared" si="49"/>
        <v>0</v>
      </c>
      <c r="E89" s="205">
        <f t="shared" si="49"/>
        <v>0</v>
      </c>
      <c r="F89" s="238">
        <f t="shared" si="49"/>
        <v>0</v>
      </c>
      <c r="G89" s="159">
        <f t="shared" si="49"/>
        <v>0</v>
      </c>
      <c r="H89" s="5">
        <f t="shared" si="49"/>
        <v>0</v>
      </c>
      <c r="I89" s="62">
        <f t="shared" si="42"/>
        <v>0</v>
      </c>
      <c r="J89" s="180">
        <f t="shared" si="42"/>
        <v>0</v>
      </c>
      <c r="K89" s="205">
        <f t="shared" si="42"/>
        <v>0</v>
      </c>
      <c r="L89" s="238">
        <f t="shared" ref="L89:Q89" si="50">+SUM(L90:L93)</f>
        <v>7675</v>
      </c>
      <c r="M89" s="159">
        <f t="shared" si="50"/>
        <v>-2968</v>
      </c>
      <c r="N89" s="5">
        <f t="shared" si="50"/>
        <v>4707</v>
      </c>
      <c r="O89" s="238">
        <f t="shared" si="50"/>
        <v>7675</v>
      </c>
      <c r="P89" s="159">
        <f>+SUM(P90:P93)</f>
        <v>-2968</v>
      </c>
      <c r="Q89" s="5">
        <f t="shared" si="50"/>
        <v>4707</v>
      </c>
    </row>
    <row r="90" spans="1:19" s="322" customFormat="1" ht="13.5" customHeight="1">
      <c r="A90" s="532"/>
      <c r="B90" s="533" t="s">
        <v>402</v>
      </c>
      <c r="C90" s="309"/>
      <c r="D90" s="453"/>
      <c r="E90" s="454"/>
      <c r="F90" s="309">
        <f>+'4.SZ.TÁBL. ÓVODA'!R94</f>
        <v>0</v>
      </c>
      <c r="G90" s="451">
        <f>+'4.SZ.TÁBL. ÓVODA'!S94</f>
        <v>0</v>
      </c>
      <c r="H90" s="452">
        <f>+'4.SZ.TÁBL. ÓVODA'!T94</f>
        <v>0</v>
      </c>
      <c r="I90" s="432">
        <f t="shared" si="42"/>
        <v>0</v>
      </c>
      <c r="J90" s="453">
        <f t="shared" si="42"/>
        <v>0</v>
      </c>
      <c r="K90" s="454">
        <f t="shared" si="42"/>
        <v>0</v>
      </c>
      <c r="L90" s="450">
        <f>+'[3]1.1.SZ.TÁBL. BEV - KIAD'!$N90</f>
        <v>889</v>
      </c>
      <c r="M90" s="451">
        <f>+[4]Társulás!$R$18</f>
        <v>-889</v>
      </c>
      <c r="N90" s="452">
        <f>SUM(L90:M90)</f>
        <v>0</v>
      </c>
      <c r="O90" s="432">
        <f t="shared" si="33"/>
        <v>889</v>
      </c>
      <c r="P90" s="451">
        <f t="shared" si="33"/>
        <v>-889</v>
      </c>
      <c r="Q90" s="452">
        <f t="shared" si="33"/>
        <v>0</v>
      </c>
      <c r="S90" s="431"/>
    </row>
    <row r="91" spans="1:19" s="322" customFormat="1" ht="13.5" customHeight="1">
      <c r="A91" s="532"/>
      <c r="B91" s="533" t="s">
        <v>403</v>
      </c>
      <c r="C91" s="309"/>
      <c r="D91" s="453"/>
      <c r="E91" s="454"/>
      <c r="F91" s="309">
        <f>+'4.SZ.TÁBL. ÓVODA'!R95</f>
        <v>0</v>
      </c>
      <c r="G91" s="451">
        <f>+'4.SZ.TÁBL. ÓVODA'!S95</f>
        <v>0</v>
      </c>
      <c r="H91" s="452">
        <f>+'4.SZ.TÁBL. ÓVODA'!T95</f>
        <v>0</v>
      </c>
      <c r="I91" s="432">
        <f t="shared" si="42"/>
        <v>0</v>
      </c>
      <c r="J91" s="453">
        <f t="shared" si="42"/>
        <v>0</v>
      </c>
      <c r="K91" s="454">
        <f t="shared" si="42"/>
        <v>0</v>
      </c>
      <c r="L91" s="450">
        <f>+'[3]1.1.SZ.TÁBL. BEV - KIAD'!$N91</f>
        <v>0</v>
      </c>
      <c r="M91" s="451"/>
      <c r="N91" s="452">
        <f>SUM(L91:M91)</f>
        <v>0</v>
      </c>
      <c r="O91" s="432">
        <f t="shared" si="33"/>
        <v>0</v>
      </c>
      <c r="P91" s="451">
        <f t="shared" si="33"/>
        <v>0</v>
      </c>
      <c r="Q91" s="452">
        <f t="shared" si="33"/>
        <v>0</v>
      </c>
      <c r="S91" s="431"/>
    </row>
    <row r="92" spans="1:19" s="322" customFormat="1" ht="13.5" customHeight="1">
      <c r="A92" s="532"/>
      <c r="B92" s="533" t="s">
        <v>404</v>
      </c>
      <c r="C92" s="309"/>
      <c r="D92" s="453"/>
      <c r="E92" s="454"/>
      <c r="F92" s="309"/>
      <c r="G92" s="451"/>
      <c r="H92" s="452"/>
      <c r="I92" s="432">
        <f t="shared" si="42"/>
        <v>0</v>
      </c>
      <c r="J92" s="453">
        <f t="shared" si="42"/>
        <v>0</v>
      </c>
      <c r="K92" s="454">
        <f t="shared" si="42"/>
        <v>0</v>
      </c>
      <c r="L92" s="450">
        <f>+'[3]1.1.SZ.TÁBL. BEV - KIAD'!$N92</f>
        <v>6466</v>
      </c>
      <c r="M92" s="451">
        <f>+[4]Társulás!$R$4+[4]Társulás!$R$6+[4]Társulás!$R$20</f>
        <v>-2079</v>
      </c>
      <c r="N92" s="452">
        <f>SUM(L92:M92)</f>
        <v>4387</v>
      </c>
      <c r="O92" s="432">
        <f t="shared" si="33"/>
        <v>6466</v>
      </c>
      <c r="P92" s="451">
        <f t="shared" si="33"/>
        <v>-2079</v>
      </c>
      <c r="Q92" s="452">
        <f t="shared" si="33"/>
        <v>4387</v>
      </c>
      <c r="S92" s="431"/>
    </row>
    <row r="93" spans="1:19" s="322" customFormat="1" ht="13.5" customHeight="1">
      <c r="A93" s="534"/>
      <c r="B93" s="535" t="s">
        <v>405</v>
      </c>
      <c r="C93" s="318"/>
      <c r="D93" s="536"/>
      <c r="E93" s="537"/>
      <c r="F93" s="318"/>
      <c r="G93" s="477"/>
      <c r="H93" s="478"/>
      <c r="I93" s="432">
        <f t="shared" si="42"/>
        <v>0</v>
      </c>
      <c r="J93" s="536">
        <f t="shared" si="42"/>
        <v>0</v>
      </c>
      <c r="K93" s="537">
        <f t="shared" si="42"/>
        <v>0</v>
      </c>
      <c r="L93" s="450">
        <f>+'[3]1.1.SZ.TÁBL. BEV - KIAD'!$N93</f>
        <v>320</v>
      </c>
      <c r="M93" s="477"/>
      <c r="N93" s="478">
        <f>SUM(L93:M93)</f>
        <v>320</v>
      </c>
      <c r="O93" s="432">
        <f t="shared" si="33"/>
        <v>320</v>
      </c>
      <c r="P93" s="477">
        <f t="shared" si="33"/>
        <v>0</v>
      </c>
      <c r="Q93" s="478">
        <f t="shared" si="33"/>
        <v>320</v>
      </c>
      <c r="S93" s="431"/>
    </row>
    <row r="94" spans="1:19" s="3" customFormat="1" ht="13.5" customHeight="1">
      <c r="A94" s="225" t="s">
        <v>218</v>
      </c>
      <c r="B94" s="198" t="s">
        <v>176</v>
      </c>
      <c r="C94" s="323">
        <f t="shared" ref="C94:Q94" si="51">+C86+C89+C85</f>
        <v>59</v>
      </c>
      <c r="D94" s="465">
        <f t="shared" si="51"/>
        <v>0</v>
      </c>
      <c r="E94" s="466">
        <f t="shared" si="51"/>
        <v>59</v>
      </c>
      <c r="F94" s="323">
        <f t="shared" si="51"/>
        <v>12476</v>
      </c>
      <c r="G94" s="465">
        <f t="shared" si="51"/>
        <v>-48</v>
      </c>
      <c r="H94" s="466">
        <f t="shared" si="51"/>
        <v>12428</v>
      </c>
      <c r="I94" s="323">
        <f t="shared" si="51"/>
        <v>12535</v>
      </c>
      <c r="J94" s="465">
        <f t="shared" si="51"/>
        <v>-48</v>
      </c>
      <c r="K94" s="466">
        <f t="shared" si="51"/>
        <v>12487</v>
      </c>
      <c r="L94" s="323">
        <f t="shared" si="51"/>
        <v>23802</v>
      </c>
      <c r="M94" s="465">
        <f t="shared" si="51"/>
        <v>-968</v>
      </c>
      <c r="N94" s="466">
        <f t="shared" si="51"/>
        <v>22834</v>
      </c>
      <c r="O94" s="323">
        <f t="shared" si="51"/>
        <v>36337</v>
      </c>
      <c r="P94" s="465">
        <f t="shared" si="51"/>
        <v>-1016</v>
      </c>
      <c r="Q94" s="466">
        <f t="shared" si="51"/>
        <v>35321</v>
      </c>
      <c r="S94" s="4"/>
    </row>
    <row r="95" spans="1:19" ht="13.5" customHeight="1">
      <c r="A95" s="222" t="s">
        <v>291</v>
      </c>
      <c r="B95" s="196" t="s">
        <v>292</v>
      </c>
      <c r="C95" s="245">
        <f>+'3.SZ.TÁBL. SEGÍTŐ SZOLGÁLAT'!X99</f>
        <v>0</v>
      </c>
      <c r="D95" s="214">
        <f>+'3.SZ.TÁBL. SEGÍTŐ SZOLGÁLAT'!Y99</f>
        <v>0</v>
      </c>
      <c r="E95" s="215">
        <f>+'3.SZ.TÁBL. SEGÍTŐ SZOLGÁLAT'!Z99</f>
        <v>0</v>
      </c>
      <c r="F95" s="245">
        <f>+'4.SZ.TÁBL. ÓVODA'!R97</f>
        <v>0</v>
      </c>
      <c r="G95" s="70">
        <f>+'4.SZ.TÁBL. ÓVODA'!S97</f>
        <v>0</v>
      </c>
      <c r="H95" s="71">
        <f>+'4.SZ.TÁBL. ÓVODA'!T97</f>
        <v>0</v>
      </c>
      <c r="I95" s="60">
        <f t="shared" ref="I95:K101" si="52">+C95+F95</f>
        <v>0</v>
      </c>
      <c r="J95" s="214">
        <f t="shared" si="52"/>
        <v>0</v>
      </c>
      <c r="K95" s="215">
        <f t="shared" si="52"/>
        <v>0</v>
      </c>
      <c r="L95" s="6"/>
      <c r="M95" s="70"/>
      <c r="N95" s="71"/>
      <c r="O95" s="60">
        <f t="shared" si="33"/>
        <v>0</v>
      </c>
      <c r="P95" s="70">
        <f t="shared" si="33"/>
        <v>0</v>
      </c>
      <c r="Q95" s="71">
        <f t="shared" si="33"/>
        <v>0</v>
      </c>
    </row>
    <row r="96" spans="1:19" ht="13.5" customHeight="1">
      <c r="A96" s="223" t="s">
        <v>293</v>
      </c>
      <c r="B96" s="179" t="s">
        <v>294</v>
      </c>
      <c r="C96" s="238">
        <f>+'3.SZ.TÁBL. SEGÍTŐ SZOLGÁLAT'!X100</f>
        <v>0</v>
      </c>
      <c r="D96" s="180">
        <f>+'3.SZ.TÁBL. SEGÍTŐ SZOLGÁLAT'!Y100</f>
        <v>0</v>
      </c>
      <c r="E96" s="205">
        <f>+'3.SZ.TÁBL. SEGÍTŐ SZOLGÁLAT'!Z100</f>
        <v>0</v>
      </c>
      <c r="F96" s="238">
        <f>+'4.SZ.TÁBL. ÓVODA'!R98</f>
        <v>0</v>
      </c>
      <c r="G96" s="159">
        <f>+'4.SZ.TÁBL. ÓVODA'!S98</f>
        <v>0</v>
      </c>
      <c r="H96" s="5">
        <f>+'4.SZ.TÁBL. ÓVODA'!T98</f>
        <v>0</v>
      </c>
      <c r="I96" s="62">
        <f t="shared" si="52"/>
        <v>0</v>
      </c>
      <c r="J96" s="180">
        <f t="shared" si="52"/>
        <v>0</v>
      </c>
      <c r="K96" s="205">
        <f t="shared" si="52"/>
        <v>0</v>
      </c>
      <c r="L96" s="7"/>
      <c r="M96" s="159"/>
      <c r="N96" s="5"/>
      <c r="O96" s="62">
        <f t="shared" si="33"/>
        <v>0</v>
      </c>
      <c r="P96" s="159">
        <f t="shared" si="33"/>
        <v>0</v>
      </c>
      <c r="Q96" s="5">
        <f t="shared" si="33"/>
        <v>0</v>
      </c>
    </row>
    <row r="97" spans="1:19" ht="13.5" customHeight="1">
      <c r="A97" s="223" t="s">
        <v>295</v>
      </c>
      <c r="B97" s="179" t="s">
        <v>296</v>
      </c>
      <c r="C97" s="238">
        <f>+'3.SZ.TÁBL. SEGÍTŐ SZOLGÁLAT'!X101</f>
        <v>0</v>
      </c>
      <c r="D97" s="180">
        <f>+'3.SZ.TÁBL. SEGÍTŐ SZOLGÁLAT'!Y101</f>
        <v>0</v>
      </c>
      <c r="E97" s="205">
        <f>+'3.SZ.TÁBL. SEGÍTŐ SZOLGÁLAT'!Z101</f>
        <v>0</v>
      </c>
      <c r="F97" s="238">
        <f>+'4.SZ.TÁBL. ÓVODA'!R99</f>
        <v>0</v>
      </c>
      <c r="G97" s="159">
        <f>+'4.SZ.TÁBL. ÓVODA'!S99</f>
        <v>0</v>
      </c>
      <c r="H97" s="5">
        <f>+'4.SZ.TÁBL. ÓVODA'!T99</f>
        <v>0</v>
      </c>
      <c r="I97" s="62">
        <f t="shared" si="52"/>
        <v>0</v>
      </c>
      <c r="J97" s="180">
        <f t="shared" si="52"/>
        <v>0</v>
      </c>
      <c r="K97" s="205">
        <f t="shared" si="52"/>
        <v>0</v>
      </c>
      <c r="L97" s="7"/>
      <c r="M97" s="159"/>
      <c r="N97" s="5"/>
      <c r="O97" s="62">
        <f t="shared" si="33"/>
        <v>0</v>
      </c>
      <c r="P97" s="159">
        <f t="shared" si="33"/>
        <v>0</v>
      </c>
      <c r="Q97" s="5">
        <f t="shared" si="33"/>
        <v>0</v>
      </c>
    </row>
    <row r="98" spans="1:19" ht="13.5" customHeight="1">
      <c r="A98" s="223" t="s">
        <v>297</v>
      </c>
      <c r="B98" s="179" t="s">
        <v>298</v>
      </c>
      <c r="C98" s="238">
        <f>+'3.SZ.TÁBL. SEGÍTŐ SZOLGÁLAT'!X102</f>
        <v>0</v>
      </c>
      <c r="D98" s="180">
        <f>+'3.SZ.TÁBL. SEGÍTŐ SZOLGÁLAT'!Y102</f>
        <v>0</v>
      </c>
      <c r="E98" s="205">
        <f>+'3.SZ.TÁBL. SEGÍTŐ SZOLGÁLAT'!Z102</f>
        <v>0</v>
      </c>
      <c r="F98" s="238">
        <f>+'4.SZ.TÁBL. ÓVODA'!R100</f>
        <v>350</v>
      </c>
      <c r="G98" s="159">
        <f>+'4.SZ.TÁBL. ÓVODA'!S100</f>
        <v>370</v>
      </c>
      <c r="H98" s="5">
        <f>+'4.SZ.TÁBL. ÓVODA'!T100</f>
        <v>720</v>
      </c>
      <c r="I98" s="62">
        <f t="shared" si="52"/>
        <v>350</v>
      </c>
      <c r="J98" s="180">
        <f t="shared" si="52"/>
        <v>370</v>
      </c>
      <c r="K98" s="205">
        <f t="shared" si="52"/>
        <v>720</v>
      </c>
      <c r="L98" s="7"/>
      <c r="M98" s="159"/>
      <c r="N98" s="5"/>
      <c r="O98" s="62">
        <f t="shared" si="33"/>
        <v>350</v>
      </c>
      <c r="P98" s="159">
        <f t="shared" si="33"/>
        <v>370</v>
      </c>
      <c r="Q98" s="5">
        <f t="shared" si="33"/>
        <v>720</v>
      </c>
    </row>
    <row r="99" spans="1:19" ht="13.5" customHeight="1">
      <c r="A99" s="223" t="s">
        <v>299</v>
      </c>
      <c r="B99" s="179" t="s">
        <v>300</v>
      </c>
      <c r="C99" s="238">
        <f>+'3.SZ.TÁBL. SEGÍTŐ SZOLGÁLAT'!X103</f>
        <v>0</v>
      </c>
      <c r="D99" s="180">
        <f>+'3.SZ.TÁBL. SEGÍTŐ SZOLGÁLAT'!Y103</f>
        <v>0</v>
      </c>
      <c r="E99" s="205">
        <f>+'3.SZ.TÁBL. SEGÍTŐ SZOLGÁLAT'!Z103</f>
        <v>0</v>
      </c>
      <c r="F99" s="238">
        <f>+'4.SZ.TÁBL. ÓVODA'!R101</f>
        <v>0</v>
      </c>
      <c r="G99" s="159">
        <f>+'4.SZ.TÁBL. ÓVODA'!S101</f>
        <v>0</v>
      </c>
      <c r="H99" s="5">
        <f>+'4.SZ.TÁBL. ÓVODA'!T101</f>
        <v>0</v>
      </c>
      <c r="I99" s="62">
        <f t="shared" si="52"/>
        <v>0</v>
      </c>
      <c r="J99" s="180">
        <f t="shared" si="52"/>
        <v>0</v>
      </c>
      <c r="K99" s="205">
        <f t="shared" si="52"/>
        <v>0</v>
      </c>
      <c r="L99" s="7"/>
      <c r="M99" s="159"/>
      <c r="N99" s="5"/>
      <c r="O99" s="62">
        <f t="shared" si="33"/>
        <v>0</v>
      </c>
      <c r="P99" s="159">
        <f t="shared" si="33"/>
        <v>0</v>
      </c>
      <c r="Q99" s="5">
        <f t="shared" si="33"/>
        <v>0</v>
      </c>
    </row>
    <row r="100" spans="1:19" ht="13.5" customHeight="1">
      <c r="A100" s="223" t="s">
        <v>301</v>
      </c>
      <c r="B100" s="179" t="s">
        <v>302</v>
      </c>
      <c r="C100" s="238">
        <f>+'3.SZ.TÁBL. SEGÍTŐ SZOLGÁLAT'!X104</f>
        <v>0</v>
      </c>
      <c r="D100" s="180">
        <f>+'3.SZ.TÁBL. SEGÍTŐ SZOLGÁLAT'!Y104</f>
        <v>0</v>
      </c>
      <c r="E100" s="205">
        <f>+'3.SZ.TÁBL. SEGÍTŐ SZOLGÁLAT'!Z104</f>
        <v>0</v>
      </c>
      <c r="F100" s="238">
        <f>+'4.SZ.TÁBL. ÓVODA'!R102</f>
        <v>0</v>
      </c>
      <c r="G100" s="159">
        <f>+'4.SZ.TÁBL. ÓVODA'!S102</f>
        <v>0</v>
      </c>
      <c r="H100" s="5">
        <f>+'4.SZ.TÁBL. ÓVODA'!T102</f>
        <v>0</v>
      </c>
      <c r="I100" s="62">
        <f t="shared" si="52"/>
        <v>0</v>
      </c>
      <c r="J100" s="180">
        <f t="shared" si="52"/>
        <v>0</v>
      </c>
      <c r="K100" s="205">
        <f t="shared" si="52"/>
        <v>0</v>
      </c>
      <c r="L100" s="7"/>
      <c r="M100" s="159"/>
      <c r="N100" s="5"/>
      <c r="O100" s="62">
        <f t="shared" si="33"/>
        <v>0</v>
      </c>
      <c r="P100" s="159">
        <f t="shared" si="33"/>
        <v>0</v>
      </c>
      <c r="Q100" s="5">
        <f t="shared" si="33"/>
        <v>0</v>
      </c>
    </row>
    <row r="101" spans="1:19" ht="13.5" customHeight="1">
      <c r="A101" s="224" t="s">
        <v>303</v>
      </c>
      <c r="B101" s="197" t="s">
        <v>304</v>
      </c>
      <c r="C101" s="255">
        <f>+'3.SZ.TÁBL. SEGÍTŐ SZOLGÁLAT'!X105</f>
        <v>0</v>
      </c>
      <c r="D101" s="211">
        <f>+'3.SZ.TÁBL. SEGÍTŐ SZOLGÁLAT'!Y105</f>
        <v>0</v>
      </c>
      <c r="E101" s="212">
        <f>+'3.SZ.TÁBL. SEGÍTŐ SZOLGÁLAT'!Z105</f>
        <v>0</v>
      </c>
      <c r="F101" s="255">
        <f>+'4.SZ.TÁBL. ÓVODA'!R103</f>
        <v>95</v>
      </c>
      <c r="G101" s="207">
        <f>+'4.SZ.TÁBL. ÓVODA'!S103</f>
        <v>100</v>
      </c>
      <c r="H101" s="192">
        <f>+'4.SZ.TÁBL. ÓVODA'!T103</f>
        <v>195</v>
      </c>
      <c r="I101" s="63">
        <f t="shared" si="52"/>
        <v>95</v>
      </c>
      <c r="J101" s="211">
        <f t="shared" si="52"/>
        <v>100</v>
      </c>
      <c r="K101" s="212">
        <f t="shared" si="52"/>
        <v>195</v>
      </c>
      <c r="L101" s="190"/>
      <c r="M101" s="207"/>
      <c r="N101" s="192"/>
      <c r="O101" s="63">
        <f t="shared" si="33"/>
        <v>95</v>
      </c>
      <c r="P101" s="207">
        <f t="shared" si="33"/>
        <v>100</v>
      </c>
      <c r="Q101" s="192">
        <f t="shared" si="33"/>
        <v>195</v>
      </c>
    </row>
    <row r="102" spans="1:19" s="3" customFormat="1" ht="13.5" customHeight="1">
      <c r="A102" s="225" t="s">
        <v>219</v>
      </c>
      <c r="B102" s="198" t="s">
        <v>132</v>
      </c>
      <c r="C102" s="323">
        <f t="shared" ref="C102:N102" si="53">SUM(C95:C101)</f>
        <v>0</v>
      </c>
      <c r="D102" s="465">
        <f t="shared" si="53"/>
        <v>0</v>
      </c>
      <c r="E102" s="466">
        <f t="shared" si="53"/>
        <v>0</v>
      </c>
      <c r="F102" s="323">
        <f t="shared" si="53"/>
        <v>445</v>
      </c>
      <c r="G102" s="463">
        <f t="shared" si="53"/>
        <v>470</v>
      </c>
      <c r="H102" s="464">
        <f t="shared" si="53"/>
        <v>915</v>
      </c>
      <c r="I102" s="323">
        <f t="shared" si="53"/>
        <v>445</v>
      </c>
      <c r="J102" s="465">
        <f t="shared" si="53"/>
        <v>470</v>
      </c>
      <c r="K102" s="466">
        <f t="shared" si="53"/>
        <v>915</v>
      </c>
      <c r="L102" s="323">
        <f t="shared" si="53"/>
        <v>0</v>
      </c>
      <c r="M102" s="463">
        <f t="shared" si="53"/>
        <v>0</v>
      </c>
      <c r="N102" s="464">
        <f t="shared" si="53"/>
        <v>0</v>
      </c>
      <c r="O102" s="457">
        <f>+SUM(O95:O101)</f>
        <v>445</v>
      </c>
      <c r="P102" s="463">
        <f>+SUM(P95:P101)</f>
        <v>470</v>
      </c>
      <c r="Q102" s="464">
        <f>+SUM(Q95:Q101)</f>
        <v>915</v>
      </c>
      <c r="S102" s="4"/>
    </row>
    <row r="103" spans="1:19" ht="13.5" customHeight="1">
      <c r="A103" s="222" t="s">
        <v>305</v>
      </c>
      <c r="B103" s="196" t="s">
        <v>306</v>
      </c>
      <c r="C103" s="245">
        <f>+'3.SZ.TÁBL. SEGÍTŐ SZOLGÁLAT'!X107</f>
        <v>0</v>
      </c>
      <c r="D103" s="214">
        <f>+'3.SZ.TÁBL. SEGÍTŐ SZOLGÁLAT'!Y107</f>
        <v>0</v>
      </c>
      <c r="E103" s="215">
        <f>+'3.SZ.TÁBL. SEGÍTŐ SZOLGÁLAT'!Z107</f>
        <v>0</v>
      </c>
      <c r="F103" s="245">
        <f>+'4.SZ.TÁBL. ÓVODA'!R105</f>
        <v>0</v>
      </c>
      <c r="G103" s="70">
        <f>+'4.SZ.TÁBL. ÓVODA'!S105</f>
        <v>0</v>
      </c>
      <c r="H103" s="71">
        <f>+'4.SZ.TÁBL. ÓVODA'!T105</f>
        <v>0</v>
      </c>
      <c r="I103" s="60">
        <f t="shared" ref="I103:K106" si="54">+C103+F103</f>
        <v>0</v>
      </c>
      <c r="J103" s="214">
        <f t="shared" si="54"/>
        <v>0</v>
      </c>
      <c r="K103" s="215">
        <f t="shared" si="54"/>
        <v>0</v>
      </c>
      <c r="L103" s="6"/>
      <c r="M103" s="70"/>
      <c r="N103" s="71"/>
      <c r="O103" s="60">
        <f t="shared" si="33"/>
        <v>0</v>
      </c>
      <c r="P103" s="70">
        <f t="shared" si="33"/>
        <v>0</v>
      </c>
      <c r="Q103" s="71">
        <f t="shared" si="33"/>
        <v>0</v>
      </c>
    </row>
    <row r="104" spans="1:19" ht="13.5" customHeight="1">
      <c r="A104" s="223" t="s">
        <v>307</v>
      </c>
      <c r="B104" s="179" t="s">
        <v>308</v>
      </c>
      <c r="C104" s="238">
        <f>+'3.SZ.TÁBL. SEGÍTŐ SZOLGÁLAT'!X108</f>
        <v>0</v>
      </c>
      <c r="D104" s="180">
        <f>+'3.SZ.TÁBL. SEGÍTŐ SZOLGÁLAT'!Y108</f>
        <v>0</v>
      </c>
      <c r="E104" s="205">
        <f>+'3.SZ.TÁBL. SEGÍTŐ SZOLGÁLAT'!Z108</f>
        <v>0</v>
      </c>
      <c r="F104" s="238">
        <f>+'4.SZ.TÁBL. ÓVODA'!R106</f>
        <v>0</v>
      </c>
      <c r="G104" s="159">
        <f>+'4.SZ.TÁBL. ÓVODA'!S106</f>
        <v>0</v>
      </c>
      <c r="H104" s="5">
        <f>+'4.SZ.TÁBL. ÓVODA'!T106</f>
        <v>0</v>
      </c>
      <c r="I104" s="62">
        <f t="shared" si="54"/>
        <v>0</v>
      </c>
      <c r="J104" s="180">
        <f t="shared" si="54"/>
        <v>0</v>
      </c>
      <c r="K104" s="205">
        <f t="shared" si="54"/>
        <v>0</v>
      </c>
      <c r="L104" s="7"/>
      <c r="M104" s="159"/>
      <c r="N104" s="5"/>
      <c r="O104" s="62">
        <f t="shared" si="33"/>
        <v>0</v>
      </c>
      <c r="P104" s="159">
        <f t="shared" si="33"/>
        <v>0</v>
      </c>
      <c r="Q104" s="5">
        <f t="shared" si="33"/>
        <v>0</v>
      </c>
    </row>
    <row r="105" spans="1:19" ht="13.5" customHeight="1">
      <c r="A105" s="223" t="s">
        <v>309</v>
      </c>
      <c r="B105" s="179" t="s">
        <v>310</v>
      </c>
      <c r="C105" s="238">
        <f>+'3.SZ.TÁBL. SEGÍTŐ SZOLGÁLAT'!X109</f>
        <v>0</v>
      </c>
      <c r="D105" s="180">
        <f>+'3.SZ.TÁBL. SEGÍTŐ SZOLGÁLAT'!Y109</f>
        <v>0</v>
      </c>
      <c r="E105" s="205">
        <f>+'3.SZ.TÁBL. SEGÍTŐ SZOLGÁLAT'!Z109</f>
        <v>0</v>
      </c>
      <c r="F105" s="238">
        <f>+'4.SZ.TÁBL. ÓVODA'!R107</f>
        <v>0</v>
      </c>
      <c r="G105" s="159">
        <f>+'4.SZ.TÁBL. ÓVODA'!S107</f>
        <v>0</v>
      </c>
      <c r="H105" s="5">
        <f>+'4.SZ.TÁBL. ÓVODA'!T107</f>
        <v>0</v>
      </c>
      <c r="I105" s="62">
        <f t="shared" si="54"/>
        <v>0</v>
      </c>
      <c r="J105" s="180">
        <f t="shared" si="54"/>
        <v>0</v>
      </c>
      <c r="K105" s="205">
        <f t="shared" si="54"/>
        <v>0</v>
      </c>
      <c r="L105" s="7"/>
      <c r="M105" s="159"/>
      <c r="N105" s="5"/>
      <c r="O105" s="62">
        <f t="shared" si="33"/>
        <v>0</v>
      </c>
      <c r="P105" s="159">
        <f t="shared" si="33"/>
        <v>0</v>
      </c>
      <c r="Q105" s="5">
        <f t="shared" si="33"/>
        <v>0</v>
      </c>
    </row>
    <row r="106" spans="1:19" ht="13.5" customHeight="1">
      <c r="A106" s="224" t="s">
        <v>311</v>
      </c>
      <c r="B106" s="197" t="s">
        <v>312</v>
      </c>
      <c r="C106" s="255">
        <f>+'3.SZ.TÁBL. SEGÍTŐ SZOLGÁLAT'!X110</f>
        <v>0</v>
      </c>
      <c r="D106" s="211">
        <f>+'3.SZ.TÁBL. SEGÍTŐ SZOLGÁLAT'!Y110</f>
        <v>0</v>
      </c>
      <c r="E106" s="212">
        <f>+'3.SZ.TÁBL. SEGÍTŐ SZOLGÁLAT'!Z110</f>
        <v>0</v>
      </c>
      <c r="F106" s="255">
        <f>+'4.SZ.TÁBL. ÓVODA'!R108</f>
        <v>0</v>
      </c>
      <c r="G106" s="207">
        <f>+'4.SZ.TÁBL. ÓVODA'!S108</f>
        <v>0</v>
      </c>
      <c r="H106" s="192">
        <f>+'4.SZ.TÁBL. ÓVODA'!T108</f>
        <v>0</v>
      </c>
      <c r="I106" s="63">
        <f t="shared" si="54"/>
        <v>0</v>
      </c>
      <c r="J106" s="211">
        <f t="shared" si="54"/>
        <v>0</v>
      </c>
      <c r="K106" s="212">
        <f t="shared" si="54"/>
        <v>0</v>
      </c>
      <c r="L106" s="190"/>
      <c r="M106" s="207"/>
      <c r="N106" s="192"/>
      <c r="O106" s="63">
        <f t="shared" si="33"/>
        <v>0</v>
      </c>
      <c r="P106" s="207">
        <f t="shared" si="33"/>
        <v>0</v>
      </c>
      <c r="Q106" s="192">
        <f t="shared" si="33"/>
        <v>0</v>
      </c>
    </row>
    <row r="107" spans="1:19" s="3" customFormat="1" ht="13.5" customHeight="1">
      <c r="A107" s="225" t="s">
        <v>220</v>
      </c>
      <c r="B107" s="198" t="s">
        <v>177</v>
      </c>
      <c r="C107" s="323">
        <f t="shared" ref="C107:N107" si="55">SUM(C103:C106)</f>
        <v>0</v>
      </c>
      <c r="D107" s="465">
        <f t="shared" si="55"/>
        <v>0</v>
      </c>
      <c r="E107" s="466">
        <f t="shared" si="55"/>
        <v>0</v>
      </c>
      <c r="F107" s="323">
        <f t="shared" si="55"/>
        <v>0</v>
      </c>
      <c r="G107" s="463">
        <f t="shared" si="55"/>
        <v>0</v>
      </c>
      <c r="H107" s="464">
        <f t="shared" si="55"/>
        <v>0</v>
      </c>
      <c r="I107" s="323">
        <f t="shared" si="55"/>
        <v>0</v>
      </c>
      <c r="J107" s="465">
        <f t="shared" si="55"/>
        <v>0</v>
      </c>
      <c r="K107" s="466">
        <f t="shared" si="55"/>
        <v>0</v>
      </c>
      <c r="L107" s="323">
        <f t="shared" si="55"/>
        <v>0</v>
      </c>
      <c r="M107" s="463">
        <f t="shared" si="55"/>
        <v>0</v>
      </c>
      <c r="N107" s="464">
        <f t="shared" si="55"/>
        <v>0</v>
      </c>
      <c r="O107" s="457">
        <f>+SUM(O103:O106)</f>
        <v>0</v>
      </c>
      <c r="P107" s="463">
        <f>+SUM(P103:P106)</f>
        <v>0</v>
      </c>
      <c r="Q107" s="464">
        <f>+SUM(Q103:Q106)</f>
        <v>0</v>
      </c>
      <c r="S107" s="4"/>
    </row>
    <row r="108" spans="1:19" s="3" customFormat="1" ht="13.5" customHeight="1">
      <c r="A108" s="225" t="s">
        <v>221</v>
      </c>
      <c r="B108" s="198" t="s">
        <v>178</v>
      </c>
      <c r="C108" s="323">
        <f>+'3.SZ.TÁBL. SEGÍTŐ SZOLGÁLAT'!X112</f>
        <v>0</v>
      </c>
      <c r="D108" s="465">
        <f>+'3.SZ.TÁBL. SEGÍTŐ SZOLGÁLAT'!Y112</f>
        <v>0</v>
      </c>
      <c r="E108" s="466">
        <f>+'3.SZ.TÁBL. SEGÍTŐ SZOLGÁLAT'!Z112</f>
        <v>0</v>
      </c>
      <c r="F108" s="323">
        <f>+'4.SZ.TÁBL. ÓVODA'!R110</f>
        <v>0</v>
      </c>
      <c r="G108" s="463">
        <f>+'4.SZ.TÁBL. ÓVODA'!S110</f>
        <v>0</v>
      </c>
      <c r="H108" s="464">
        <f>+'4.SZ.TÁBL. ÓVODA'!T110</f>
        <v>0</v>
      </c>
      <c r="I108" s="457">
        <f>+C108+F108</f>
        <v>0</v>
      </c>
      <c r="J108" s="465">
        <f>+D108+G108</f>
        <v>0</v>
      </c>
      <c r="K108" s="466">
        <f>+E108+H108</f>
        <v>0</v>
      </c>
      <c r="L108" s="462"/>
      <c r="M108" s="463"/>
      <c r="N108" s="464"/>
      <c r="O108" s="457">
        <f t="shared" si="33"/>
        <v>0</v>
      </c>
      <c r="P108" s="463">
        <f t="shared" si="33"/>
        <v>0</v>
      </c>
      <c r="Q108" s="464">
        <f t="shared" si="33"/>
        <v>0</v>
      </c>
      <c r="S108" s="4"/>
    </row>
    <row r="109" spans="1:19" s="3" customFormat="1" ht="13.5" customHeight="1">
      <c r="A109" s="229" t="s">
        <v>222</v>
      </c>
      <c r="B109" s="198" t="s">
        <v>179</v>
      </c>
      <c r="C109" s="323">
        <f t="shared" ref="C109:Q109" si="56">+C51+C52+C84+C94+C102+C107+C108</f>
        <v>96546</v>
      </c>
      <c r="D109" s="465">
        <f t="shared" si="56"/>
        <v>5397</v>
      </c>
      <c r="E109" s="466">
        <f t="shared" si="56"/>
        <v>101943</v>
      </c>
      <c r="F109" s="323">
        <f t="shared" si="56"/>
        <v>172204</v>
      </c>
      <c r="G109" s="463">
        <f t="shared" si="56"/>
        <v>1242</v>
      </c>
      <c r="H109" s="464">
        <f t="shared" si="56"/>
        <v>173446</v>
      </c>
      <c r="I109" s="323">
        <f t="shared" si="56"/>
        <v>268750</v>
      </c>
      <c r="J109" s="465">
        <f t="shared" si="56"/>
        <v>6639</v>
      </c>
      <c r="K109" s="466">
        <f t="shared" si="56"/>
        <v>275389</v>
      </c>
      <c r="L109" s="323">
        <f t="shared" si="56"/>
        <v>67500</v>
      </c>
      <c r="M109" s="463">
        <f t="shared" si="56"/>
        <v>-968</v>
      </c>
      <c r="N109" s="464">
        <f t="shared" si="56"/>
        <v>66532</v>
      </c>
      <c r="O109" s="457">
        <f t="shared" si="56"/>
        <v>336250</v>
      </c>
      <c r="P109" s="463">
        <f t="shared" si="56"/>
        <v>5671</v>
      </c>
      <c r="Q109" s="464">
        <f t="shared" si="56"/>
        <v>341921</v>
      </c>
      <c r="S109" s="4"/>
    </row>
    <row r="110" spans="1:19" s="3" customFormat="1" ht="13.5" customHeight="1" thickBot="1">
      <c r="A110" s="550" t="s">
        <v>411</v>
      </c>
      <c r="B110" s="551" t="s">
        <v>180</v>
      </c>
      <c r="C110" s="552">
        <f>+'3.SZ.TÁBL. SEGÍTŐ SZOLGÁLAT'!X114</f>
        <v>0</v>
      </c>
      <c r="D110" s="553">
        <f>+'3.SZ.TÁBL. SEGÍTŐ SZOLGÁLAT'!Y114</f>
        <v>0</v>
      </c>
      <c r="E110" s="555">
        <f>+'3.SZ.TÁBL. SEGÍTŐ SZOLGÁLAT'!Z114</f>
        <v>0</v>
      </c>
      <c r="F110" s="552">
        <f>+'4.SZ.TÁBL. ÓVODA'!R112</f>
        <v>0</v>
      </c>
      <c r="G110" s="557">
        <f>+'4.SZ.TÁBL. ÓVODA'!S112</f>
        <v>0</v>
      </c>
      <c r="H110" s="735">
        <f>+'4.SZ.TÁBL. ÓVODA'!T112</f>
        <v>0</v>
      </c>
      <c r="I110" s="554">
        <f>+C110+F110</f>
        <v>0</v>
      </c>
      <c r="J110" s="553">
        <f>+D110+G110</f>
        <v>0</v>
      </c>
      <c r="K110" s="555">
        <f>+E110+H110</f>
        <v>0</v>
      </c>
      <c r="L110" s="556">
        <f>+I29</f>
        <v>255630</v>
      </c>
      <c r="M110" s="557">
        <f>+J29</f>
        <v>6390</v>
      </c>
      <c r="N110" s="555">
        <f>+K29</f>
        <v>262020</v>
      </c>
      <c r="O110" s="558"/>
      <c r="P110" s="557"/>
      <c r="Q110" s="555"/>
      <c r="R110" s="4"/>
    </row>
    <row r="111" spans="1:19" s="3" customFormat="1" ht="13.5" customHeight="1" thickBot="1">
      <c r="A111" s="895" t="s">
        <v>343</v>
      </c>
      <c r="B111" s="896"/>
      <c r="C111" s="336">
        <f t="shared" ref="C111:N111" si="57">+SUM(C109:C110)</f>
        <v>96546</v>
      </c>
      <c r="D111" s="218">
        <f t="shared" si="57"/>
        <v>5397</v>
      </c>
      <c r="E111" s="219">
        <f t="shared" si="57"/>
        <v>101943</v>
      </c>
      <c r="F111" s="336">
        <f t="shared" si="57"/>
        <v>172204</v>
      </c>
      <c r="G111" s="220">
        <f t="shared" si="57"/>
        <v>1242</v>
      </c>
      <c r="H111" s="221">
        <f t="shared" si="57"/>
        <v>173446</v>
      </c>
      <c r="I111" s="336">
        <f t="shared" si="57"/>
        <v>268750</v>
      </c>
      <c r="J111" s="218">
        <f t="shared" si="57"/>
        <v>6639</v>
      </c>
      <c r="K111" s="219">
        <f t="shared" si="57"/>
        <v>275389</v>
      </c>
      <c r="L111" s="336">
        <f t="shared" si="57"/>
        <v>323130</v>
      </c>
      <c r="M111" s="220">
        <f t="shared" si="57"/>
        <v>5422</v>
      </c>
      <c r="N111" s="221">
        <f t="shared" si="57"/>
        <v>328552</v>
      </c>
      <c r="O111" s="11">
        <f>+O109+O110</f>
        <v>336250</v>
      </c>
      <c r="P111" s="220">
        <f>+P109+P110</f>
        <v>5671</v>
      </c>
      <c r="Q111" s="221">
        <f>+Q109+Q110</f>
        <v>341921</v>
      </c>
      <c r="S111" s="4"/>
    </row>
    <row r="112" spans="1:19" s="3" customFormat="1" ht="13.5" customHeight="1" thickBot="1">
      <c r="B112" s="467"/>
      <c r="C112" s="468"/>
      <c r="D112" s="468"/>
      <c r="E112" s="468"/>
      <c r="F112" s="468"/>
      <c r="G112" s="469"/>
      <c r="H112" s="469"/>
      <c r="I112" s="468"/>
      <c r="J112" s="468"/>
      <c r="K112" s="468"/>
      <c r="L112" s="469"/>
      <c r="M112" s="469"/>
      <c r="N112" s="469"/>
      <c r="O112" s="469"/>
      <c r="P112" s="469"/>
      <c r="Q112" s="469"/>
      <c r="S112" s="4"/>
    </row>
    <row r="113" spans="1:26" s="356" customFormat="1" ht="13.5" customHeight="1" thickBot="1">
      <c r="A113" s="891" t="s">
        <v>362</v>
      </c>
      <c r="B113" s="892"/>
      <c r="C113" s="359">
        <f t="shared" ref="C113:Q113" si="58">+C31-C111</f>
        <v>0</v>
      </c>
      <c r="D113" s="337">
        <f t="shared" si="58"/>
        <v>0</v>
      </c>
      <c r="E113" s="360">
        <f t="shared" si="58"/>
        <v>0</v>
      </c>
      <c r="F113" s="359">
        <f t="shared" si="58"/>
        <v>0</v>
      </c>
      <c r="G113" s="337">
        <f t="shared" si="58"/>
        <v>0</v>
      </c>
      <c r="H113" s="360">
        <f t="shared" si="58"/>
        <v>0</v>
      </c>
      <c r="I113" s="359">
        <f t="shared" si="58"/>
        <v>0</v>
      </c>
      <c r="J113" s="337">
        <f t="shared" si="58"/>
        <v>0</v>
      </c>
      <c r="K113" s="360">
        <f t="shared" si="58"/>
        <v>0</v>
      </c>
      <c r="L113" s="359">
        <f t="shared" si="58"/>
        <v>0</v>
      </c>
      <c r="M113" s="337">
        <f t="shared" si="58"/>
        <v>0</v>
      </c>
      <c r="N113" s="360">
        <f t="shared" si="58"/>
        <v>0</v>
      </c>
      <c r="O113" s="359">
        <f t="shared" si="58"/>
        <v>0</v>
      </c>
      <c r="P113" s="337">
        <f t="shared" si="58"/>
        <v>0</v>
      </c>
      <c r="Q113" s="338">
        <f t="shared" si="58"/>
        <v>0</v>
      </c>
      <c r="R113" s="475"/>
      <c r="S113" s="476"/>
      <c r="T113" s="476"/>
      <c r="U113" s="476"/>
      <c r="V113" s="476"/>
      <c r="W113" s="476"/>
      <c r="X113" s="476"/>
      <c r="Y113" s="476"/>
      <c r="Z113" s="476"/>
    </row>
    <row r="114" spans="1:26" ht="13.5" customHeight="1"/>
    <row r="115" spans="1:26" ht="13.5" customHeight="1"/>
  </sheetData>
  <mergeCells count="10">
    <mergeCell ref="O1:Q1"/>
    <mergeCell ref="I1:K1"/>
    <mergeCell ref="C1:E1"/>
    <mergeCell ref="F1:H1"/>
    <mergeCell ref="L1:N1"/>
    <mergeCell ref="A113:B113"/>
    <mergeCell ref="A31:B31"/>
    <mergeCell ref="A111:B111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7" orientation="landscape" r:id="rId1"/>
  <headerFooter alignWithMargins="0">
    <oddHeader>&amp;L&amp;"Times New Roman,Félkövér"&amp;13Szent László Völgye TKT&amp;C&amp;"Times New Roman,Félkövér"&amp;14
&amp;16 2015. ÉVI II. KÖLTSÉGVETÉS MÓDOSÍTÁS&amp;14
&amp;R1/1. sz. táblázat
TÁRSULÁS ÉS INTÉZMÉNYEK
 BEVÉTELEK - KIADÁSOK
Adatok: eFt</oddHeader>
    <oddFooter>&amp;L&amp;F&amp;R&amp;P</oddFooter>
  </headerFooter>
  <rowBreaks count="1" manualBreakCount="1">
    <brk id="5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</sheetPr>
  <dimension ref="A1:P96"/>
  <sheetViews>
    <sheetView workbookViewId="0">
      <selection activeCell="G8" sqref="G8"/>
    </sheetView>
  </sheetViews>
  <sheetFormatPr defaultColWidth="8.88671875" defaultRowHeight="12.9" customHeight="1"/>
  <cols>
    <col min="1" max="1" width="6.5546875" style="12" customWidth="1"/>
    <col min="2" max="2" width="54.5546875" style="1" customWidth="1"/>
    <col min="3" max="5" width="10.44140625" style="54" customWidth="1"/>
    <col min="6" max="6" width="7.6640625" style="676" customWidth="1"/>
    <col min="7" max="7" width="10.44140625" style="54" customWidth="1"/>
    <col min="8" max="8" width="11.6640625" style="21" customWidth="1"/>
    <col min="9" max="9" width="10.44140625" style="23" customWidth="1"/>
    <col min="10" max="10" width="24.88671875" style="23" customWidth="1"/>
    <col min="11" max="11" width="10.109375" style="23" customWidth="1"/>
    <col min="12" max="12" width="8.88671875" style="23"/>
    <col min="13" max="13" width="9.33203125" style="23" customWidth="1"/>
    <col min="14" max="16384" width="8.88671875" style="23"/>
  </cols>
  <sheetData>
    <row r="1" spans="1:14" ht="12.75" customHeight="1">
      <c r="A1" s="916" t="s">
        <v>182</v>
      </c>
      <c r="B1" s="918" t="s">
        <v>207</v>
      </c>
      <c r="C1" s="909" t="s">
        <v>482</v>
      </c>
      <c r="D1" s="907" t="s">
        <v>452</v>
      </c>
      <c r="E1" s="914" t="s">
        <v>483</v>
      </c>
      <c r="F1" s="912" t="s">
        <v>430</v>
      </c>
      <c r="G1" s="471"/>
    </row>
    <row r="2" spans="1:14" ht="31.5" customHeight="1">
      <c r="A2" s="917"/>
      <c r="B2" s="919"/>
      <c r="C2" s="910"/>
      <c r="D2" s="908"/>
      <c r="E2" s="915"/>
      <c r="F2" s="913"/>
      <c r="G2" s="471"/>
    </row>
    <row r="3" spans="1:14" s="53" customFormat="1" ht="14.25" customHeight="1">
      <c r="A3" s="175" t="s">
        <v>184</v>
      </c>
      <c r="B3" s="176" t="s">
        <v>144</v>
      </c>
      <c r="C3" s="371">
        <f>+C4+C70</f>
        <v>308111</v>
      </c>
      <c r="D3" s="170">
        <f>+D4+D70</f>
        <v>5422</v>
      </c>
      <c r="E3" s="665">
        <f>+E4+E70</f>
        <v>313533</v>
      </c>
      <c r="F3" s="677">
        <f>+E3/C3</f>
        <v>1.0175975541282201</v>
      </c>
      <c r="G3" s="54"/>
      <c r="H3" s="55"/>
      <c r="I3" s="393"/>
      <c r="J3" s="23"/>
      <c r="K3" s="23"/>
      <c r="M3" s="23"/>
      <c r="N3" s="23"/>
    </row>
    <row r="4" spans="1:14" s="53" customFormat="1" ht="14.25" customHeight="1">
      <c r="A4" s="177"/>
      <c r="B4" s="426" t="s">
        <v>396</v>
      </c>
      <c r="C4" s="372">
        <f>+'[3]2.SZ.TÁBL. BEVÉTELEK'!$E$4</f>
        <v>29220</v>
      </c>
      <c r="D4" s="171"/>
      <c r="E4" s="666">
        <f>SUM(C4:D4)</f>
        <v>29220</v>
      </c>
      <c r="F4" s="677">
        <f t="shared" ref="F4:F62" si="0">+E4/C4</f>
        <v>1</v>
      </c>
      <c r="G4" s="55"/>
      <c r="H4" s="55"/>
      <c r="I4" s="707">
        <f>12*2435</f>
        <v>29220</v>
      </c>
      <c r="J4" s="23"/>
      <c r="K4" s="23"/>
      <c r="M4" s="23"/>
      <c r="N4" s="23"/>
    </row>
    <row r="5" spans="1:14" s="53" customFormat="1" ht="14.25" customHeight="1">
      <c r="A5" s="188"/>
      <c r="B5" s="396" t="s">
        <v>397</v>
      </c>
      <c r="C5" s="377"/>
      <c r="D5" s="378"/>
      <c r="E5" s="667"/>
      <c r="F5" s="677"/>
      <c r="G5" s="55"/>
      <c r="H5" s="55"/>
      <c r="I5" s="393"/>
      <c r="J5" s="23"/>
      <c r="K5" s="911" t="s">
        <v>444</v>
      </c>
      <c r="M5" s="23"/>
      <c r="N5" s="23"/>
    </row>
    <row r="6" spans="1:14" s="53" customFormat="1" ht="14.25" customHeight="1">
      <c r="A6" s="188"/>
      <c r="B6" s="395" t="s">
        <v>386</v>
      </c>
      <c r="C6" s="373">
        <f>SUM(C7:C13)</f>
        <v>10260</v>
      </c>
      <c r="D6" s="374">
        <f>SUM(D7:D13)</f>
        <v>0</v>
      </c>
      <c r="E6" s="668">
        <f>SUM(E7:E13)</f>
        <v>10260</v>
      </c>
      <c r="F6" s="677">
        <f t="shared" si="0"/>
        <v>1</v>
      </c>
      <c r="G6" s="55"/>
      <c r="H6" s="21" t="s">
        <v>374</v>
      </c>
      <c r="I6" s="23">
        <f>(3290*12)-C4</f>
        <v>10260</v>
      </c>
      <c r="J6" s="23"/>
      <c r="K6" s="911"/>
      <c r="M6" s="23"/>
      <c r="N6" s="23"/>
    </row>
    <row r="7" spans="1:14" s="376" customFormat="1" ht="14.25" customHeight="1">
      <c r="A7" s="188"/>
      <c r="B7" s="397" t="s">
        <v>365</v>
      </c>
      <c r="C7" s="373">
        <f>+'[3]2.SZ.TÁBL. BEVÉTELEK'!$E7</f>
        <v>1140</v>
      </c>
      <c r="D7" s="374"/>
      <c r="E7" s="668">
        <f>SUM(C7:D7)</f>
        <v>1140</v>
      </c>
      <c r="F7" s="677">
        <f t="shared" si="0"/>
        <v>1</v>
      </c>
      <c r="G7" s="55"/>
      <c r="H7" s="375"/>
      <c r="I7" s="393"/>
      <c r="J7" s="394" t="s">
        <v>365</v>
      </c>
      <c r="K7" s="413">
        <v>2744</v>
      </c>
      <c r="L7" s="415">
        <f>+K7/K14</f>
        <v>0.11109311740890689</v>
      </c>
      <c r="M7" s="23">
        <f>+$I$6*L7</f>
        <v>1139.8153846153846</v>
      </c>
      <c r="N7" s="59">
        <v>1140</v>
      </c>
    </row>
    <row r="8" spans="1:14" ht="14.25" customHeight="1">
      <c r="A8" s="188"/>
      <c r="B8" s="397" t="s">
        <v>366</v>
      </c>
      <c r="C8" s="373">
        <f>+'[3]2.SZ.TÁBL. BEVÉTELEK'!$E8</f>
        <v>3548</v>
      </c>
      <c r="D8" s="374"/>
      <c r="E8" s="668">
        <f t="shared" ref="E8:E13" si="1">SUM(C8:D8)</f>
        <v>3548</v>
      </c>
      <c r="F8" s="677">
        <f t="shared" si="0"/>
        <v>1</v>
      </c>
      <c r="G8" s="55"/>
      <c r="I8" s="393"/>
      <c r="J8" s="394" t="s">
        <v>366</v>
      </c>
      <c r="K8" s="413">
        <v>8542</v>
      </c>
      <c r="L8" s="415">
        <f>+K8/K14</f>
        <v>0.34582995951417006</v>
      </c>
      <c r="M8" s="23">
        <f>+$I$6*L8</f>
        <v>3548.2153846153847</v>
      </c>
      <c r="N8" s="23">
        <v>3548</v>
      </c>
    </row>
    <row r="9" spans="1:14" ht="14.25" customHeight="1">
      <c r="A9" s="188"/>
      <c r="B9" s="397" t="s">
        <v>372</v>
      </c>
      <c r="C9" s="373">
        <f>+'[3]2.SZ.TÁBL. BEVÉTELEK'!$E9</f>
        <v>518</v>
      </c>
      <c r="D9" s="374"/>
      <c r="E9" s="668">
        <f t="shared" si="1"/>
        <v>518</v>
      </c>
      <c r="F9" s="677">
        <f t="shared" si="0"/>
        <v>1</v>
      </c>
      <c r="G9" s="55"/>
      <c r="I9" s="393"/>
      <c r="J9" s="394" t="s">
        <v>372</v>
      </c>
      <c r="K9" s="413">
        <v>1246</v>
      </c>
      <c r="L9" s="415">
        <f>+K9/K14</f>
        <v>5.0445344129554655E-2</v>
      </c>
      <c r="M9" s="23">
        <f t="shared" ref="M9:M13" si="2">+$I$6*L9</f>
        <v>517.56923076923078</v>
      </c>
      <c r="N9" s="23">
        <v>518</v>
      </c>
    </row>
    <row r="10" spans="1:14" ht="14.25" customHeight="1">
      <c r="A10" s="188"/>
      <c r="B10" s="397" t="s">
        <v>367</v>
      </c>
      <c r="C10" s="373">
        <f>+'[3]2.SZ.TÁBL. BEVÉTELEK'!$E10</f>
        <v>447</v>
      </c>
      <c r="D10" s="374"/>
      <c r="E10" s="668">
        <f t="shared" si="1"/>
        <v>447</v>
      </c>
      <c r="F10" s="677">
        <f t="shared" si="0"/>
        <v>1</v>
      </c>
      <c r="G10" s="55"/>
      <c r="I10" s="393"/>
      <c r="J10" s="394" t="s">
        <v>367</v>
      </c>
      <c r="K10" s="413">
        <v>1075</v>
      </c>
      <c r="L10" s="415">
        <f>+K10/K14</f>
        <v>4.3522267206477734E-2</v>
      </c>
      <c r="M10" s="23">
        <f t="shared" si="2"/>
        <v>446.53846153846155</v>
      </c>
      <c r="N10" s="23">
        <v>447</v>
      </c>
    </row>
    <row r="11" spans="1:14" ht="14.25" customHeight="1">
      <c r="A11" s="188"/>
      <c r="B11" s="397" t="s">
        <v>368</v>
      </c>
      <c r="C11" s="373">
        <f>+'[3]2.SZ.TÁBL. BEVÉTELEK'!$E11</f>
        <v>2354</v>
      </c>
      <c r="D11" s="374"/>
      <c r="E11" s="668">
        <f t="shared" si="1"/>
        <v>2354</v>
      </c>
      <c r="F11" s="677">
        <f t="shared" si="0"/>
        <v>1</v>
      </c>
      <c r="G11" s="55"/>
      <c r="I11" s="393"/>
      <c r="J11" s="394" t="s">
        <v>368</v>
      </c>
      <c r="K11" s="413">
        <v>5668</v>
      </c>
      <c r="L11" s="415">
        <f>+K11/K14</f>
        <v>0.2294736842105263</v>
      </c>
      <c r="M11" s="23">
        <f t="shared" si="2"/>
        <v>2354.3999999999996</v>
      </c>
      <c r="N11" s="23">
        <v>2354</v>
      </c>
    </row>
    <row r="12" spans="1:14" ht="14.25" customHeight="1">
      <c r="A12" s="188"/>
      <c r="B12" s="397" t="s">
        <v>369</v>
      </c>
      <c r="C12" s="373">
        <f>+'[3]2.SZ.TÁBL. BEVÉTELEK'!$E12</f>
        <v>1411</v>
      </c>
      <c r="D12" s="374"/>
      <c r="E12" s="668">
        <f t="shared" si="1"/>
        <v>1411</v>
      </c>
      <c r="F12" s="677">
        <f t="shared" si="0"/>
        <v>1</v>
      </c>
      <c r="G12" s="55"/>
      <c r="I12" s="393"/>
      <c r="J12" s="394" t="s">
        <v>369</v>
      </c>
      <c r="K12" s="413">
        <v>3398</v>
      </c>
      <c r="L12" s="415">
        <f>+K12/K14</f>
        <v>0.13757085020242915</v>
      </c>
      <c r="M12" s="23">
        <f t="shared" si="2"/>
        <v>1411.4769230769232</v>
      </c>
      <c r="N12" s="23">
        <v>1411</v>
      </c>
    </row>
    <row r="13" spans="1:14" ht="14.25" customHeight="1">
      <c r="A13" s="188"/>
      <c r="B13" s="397" t="s">
        <v>370</v>
      </c>
      <c r="C13" s="373">
        <f>+'[3]2.SZ.TÁBL. BEVÉTELEK'!$E13</f>
        <v>842</v>
      </c>
      <c r="D13" s="374"/>
      <c r="E13" s="668">
        <f t="shared" si="1"/>
        <v>842</v>
      </c>
      <c r="F13" s="677">
        <f t="shared" si="0"/>
        <v>1</v>
      </c>
      <c r="G13" s="55"/>
      <c r="I13" s="393"/>
      <c r="J13" s="394" t="s">
        <v>370</v>
      </c>
      <c r="K13" s="413">
        <v>2027</v>
      </c>
      <c r="L13" s="415">
        <f>+K13/K14</f>
        <v>8.2064777327935226E-2</v>
      </c>
      <c r="M13" s="23">
        <f t="shared" si="2"/>
        <v>841.98461538461538</v>
      </c>
      <c r="N13" s="23">
        <v>842</v>
      </c>
    </row>
    <row r="14" spans="1:14" s="53" customFormat="1" ht="14.25" customHeight="1">
      <c r="A14" s="188"/>
      <c r="B14" s="249"/>
      <c r="C14" s="377"/>
      <c r="D14" s="378"/>
      <c r="E14" s="667"/>
      <c r="F14" s="677"/>
      <c r="G14" s="55"/>
      <c r="H14" s="55"/>
      <c r="I14" s="393"/>
      <c r="K14" s="414">
        <f>SUM(K7:K13)</f>
        <v>24700</v>
      </c>
      <c r="L14" s="416"/>
      <c r="M14" s="417">
        <f>SUM(M7:M13)</f>
        <v>10260</v>
      </c>
      <c r="N14" s="23">
        <f>SUM(N7:N13)</f>
        <v>10260</v>
      </c>
    </row>
    <row r="15" spans="1:14" ht="14.25" customHeight="1">
      <c r="A15" s="191"/>
      <c r="B15" s="395" t="s">
        <v>371</v>
      </c>
      <c r="C15" s="373">
        <f>+SUM(C16:C18)</f>
        <v>6343</v>
      </c>
      <c r="D15" s="374">
        <f>+SUM(D16:D18)</f>
        <v>0</v>
      </c>
      <c r="E15" s="668">
        <f>+SUM(E16:E18)</f>
        <v>6343</v>
      </c>
      <c r="F15" s="677">
        <f t="shared" si="0"/>
        <v>1</v>
      </c>
      <c r="G15" s="21"/>
      <c r="I15" s="393"/>
    </row>
    <row r="16" spans="1:14" ht="14.25" customHeight="1">
      <c r="A16" s="191"/>
      <c r="B16" s="397" t="s">
        <v>365</v>
      </c>
      <c r="C16" s="373">
        <f>+'[3]2.SZ.TÁBL. BEVÉTELEK'!$E16</f>
        <v>3309</v>
      </c>
      <c r="D16" s="374"/>
      <c r="E16" s="668">
        <f>SUM(C16:D16)</f>
        <v>3309</v>
      </c>
      <c r="F16" s="677">
        <f t="shared" si="0"/>
        <v>1</v>
      </c>
      <c r="G16" s="21"/>
      <c r="I16" s="393"/>
    </row>
    <row r="17" spans="1:14" ht="14.25" customHeight="1">
      <c r="A17" s="191"/>
      <c r="B17" s="397" t="s">
        <v>372</v>
      </c>
      <c r="C17" s="373">
        <f>+'[3]2.SZ.TÁBL. BEVÉTELEK'!$E17</f>
        <v>1004</v>
      </c>
      <c r="D17" s="374"/>
      <c r="E17" s="668">
        <f t="shared" ref="E17:E18" si="3">SUM(C17:D17)</f>
        <v>1004</v>
      </c>
      <c r="F17" s="677">
        <f t="shared" si="0"/>
        <v>1</v>
      </c>
      <c r="G17" s="21"/>
    </row>
    <row r="18" spans="1:14" ht="14.25" customHeight="1">
      <c r="A18" s="191"/>
      <c r="B18" s="397" t="s">
        <v>370</v>
      </c>
      <c r="C18" s="373">
        <f>+'[3]2.SZ.TÁBL. BEVÉTELEK'!$E18</f>
        <v>2030</v>
      </c>
      <c r="D18" s="374"/>
      <c r="E18" s="668">
        <f t="shared" si="3"/>
        <v>2030</v>
      </c>
      <c r="F18" s="677">
        <f t="shared" si="0"/>
        <v>1</v>
      </c>
      <c r="G18" s="21"/>
    </row>
    <row r="19" spans="1:14" ht="14.25" customHeight="1">
      <c r="A19" s="191"/>
      <c r="B19" s="412"/>
      <c r="C19" s="373"/>
      <c r="D19" s="374"/>
      <c r="E19" s="668"/>
      <c r="F19" s="677"/>
      <c r="G19" s="21"/>
    </row>
    <row r="20" spans="1:14" ht="14.25" customHeight="1">
      <c r="A20" s="191"/>
      <c r="B20" s="395" t="s">
        <v>373</v>
      </c>
      <c r="C20" s="373">
        <f>+SUM(C21:C27)</f>
        <v>21447</v>
      </c>
      <c r="D20" s="374">
        <f>+SUM(D21:D27)</f>
        <v>431</v>
      </c>
      <c r="E20" s="668">
        <f>+SUM(E21:E27)</f>
        <v>21878</v>
      </c>
      <c r="F20" s="677">
        <f t="shared" si="0"/>
        <v>1.0200960507297059</v>
      </c>
      <c r="G20" s="21"/>
    </row>
    <row r="21" spans="1:14" ht="14.25" customHeight="1">
      <c r="A21" s="191"/>
      <c r="B21" s="397" t="s">
        <v>365</v>
      </c>
      <c r="C21" s="373">
        <f>+'[3]2.SZ.TÁBL. BEVÉTELEK'!$E21</f>
        <v>4572</v>
      </c>
      <c r="D21" s="374">
        <f>+[4]Társulás!$Z$16</f>
        <v>431</v>
      </c>
      <c r="E21" s="668">
        <f>SUM(C21:D21)</f>
        <v>5003</v>
      </c>
      <c r="F21" s="677">
        <f t="shared" si="0"/>
        <v>1.0942694663167105</v>
      </c>
      <c r="G21" s="21"/>
    </row>
    <row r="22" spans="1:14" ht="14.25" customHeight="1">
      <c r="A22" s="191"/>
      <c r="B22" s="397" t="s">
        <v>372</v>
      </c>
      <c r="C22" s="373">
        <f>+'[3]2.SZ.TÁBL. BEVÉTELEK'!$E22</f>
        <v>1172</v>
      </c>
      <c r="D22" s="374"/>
      <c r="E22" s="668">
        <f t="shared" ref="E22:E27" si="4">SUM(C22:D22)</f>
        <v>1172</v>
      </c>
      <c r="F22" s="677">
        <f t="shared" si="0"/>
        <v>1</v>
      </c>
      <c r="G22" s="21"/>
    </row>
    <row r="23" spans="1:14" ht="14.25" customHeight="1">
      <c r="A23" s="191"/>
      <c r="B23" s="397" t="s">
        <v>367</v>
      </c>
      <c r="C23" s="373">
        <f>+'[3]2.SZ.TÁBL. BEVÉTELEK'!$E23</f>
        <v>1271</v>
      </c>
      <c r="D23" s="374"/>
      <c r="E23" s="668">
        <f t="shared" si="4"/>
        <v>1271</v>
      </c>
      <c r="F23" s="677">
        <f t="shared" si="0"/>
        <v>1</v>
      </c>
      <c r="G23" s="21"/>
      <c r="J23" s="411"/>
      <c r="K23" s="411"/>
    </row>
    <row r="24" spans="1:14" ht="14.25" customHeight="1">
      <c r="A24" s="191"/>
      <c r="B24" s="397" t="s">
        <v>368</v>
      </c>
      <c r="C24" s="373">
        <f>+'[3]2.SZ.TÁBL. BEVÉTELEK'!$E24</f>
        <v>7149</v>
      </c>
      <c r="D24" s="374"/>
      <c r="E24" s="668">
        <f t="shared" si="4"/>
        <v>7149</v>
      </c>
      <c r="F24" s="677">
        <f t="shared" si="0"/>
        <v>1</v>
      </c>
      <c r="G24" s="21"/>
      <c r="I24" s="411"/>
      <c r="L24" s="411"/>
    </row>
    <row r="25" spans="1:14" ht="14.25" customHeight="1">
      <c r="A25" s="191"/>
      <c r="B25" s="397" t="s">
        <v>369</v>
      </c>
      <c r="C25" s="373">
        <f>+'[3]2.SZ.TÁBL. BEVÉTELEK'!$E25</f>
        <v>3455</v>
      </c>
      <c r="D25" s="374"/>
      <c r="E25" s="668">
        <f t="shared" si="4"/>
        <v>3455</v>
      </c>
      <c r="F25" s="677">
        <f t="shared" si="0"/>
        <v>1</v>
      </c>
      <c r="G25" s="21"/>
    </row>
    <row r="26" spans="1:14" s="411" customFormat="1" ht="14.25" customHeight="1">
      <c r="A26" s="191"/>
      <c r="B26" s="397" t="s">
        <v>370</v>
      </c>
      <c r="C26" s="373">
        <f>+'[3]2.SZ.TÁBL. BEVÉTELEK'!$E26</f>
        <v>1907</v>
      </c>
      <c r="D26" s="374"/>
      <c r="E26" s="668">
        <f t="shared" si="4"/>
        <v>1907</v>
      </c>
      <c r="F26" s="677">
        <f t="shared" si="0"/>
        <v>1</v>
      </c>
      <c r="G26" s="21"/>
      <c r="H26" s="22"/>
      <c r="I26" s="23"/>
      <c r="J26" s="23"/>
      <c r="K26" s="23"/>
      <c r="L26" s="23"/>
      <c r="M26" s="23"/>
      <c r="N26" s="23"/>
    </row>
    <row r="27" spans="1:14" s="411" customFormat="1" ht="14.25" customHeight="1">
      <c r="A27" s="191"/>
      <c r="B27" s="398" t="s">
        <v>349</v>
      </c>
      <c r="C27" s="373">
        <f>+'[3]2.SZ.TÁBL. BEVÉTELEK'!$E27</f>
        <v>1921</v>
      </c>
      <c r="D27" s="374"/>
      <c r="E27" s="668">
        <f t="shared" si="4"/>
        <v>1921</v>
      </c>
      <c r="F27" s="677">
        <f t="shared" si="0"/>
        <v>1</v>
      </c>
      <c r="G27" s="21"/>
      <c r="H27" s="22"/>
      <c r="I27" s="23"/>
      <c r="J27" s="23"/>
      <c r="K27" s="23"/>
      <c r="L27" s="23"/>
      <c r="M27" s="23"/>
      <c r="N27" s="23"/>
    </row>
    <row r="28" spans="1:14" s="392" customFormat="1" ht="14.25" customHeight="1">
      <c r="A28" s="188"/>
      <c r="B28" s="398"/>
      <c r="C28" s="377"/>
      <c r="D28" s="378"/>
      <c r="E28" s="667"/>
      <c r="F28" s="677"/>
      <c r="G28" s="55"/>
      <c r="H28" s="22"/>
      <c r="I28" s="23"/>
      <c r="J28" s="23"/>
      <c r="K28" s="911" t="s">
        <v>444</v>
      </c>
      <c r="L28" s="23"/>
      <c r="M28" s="23"/>
      <c r="N28" s="23"/>
    </row>
    <row r="29" spans="1:14" s="392" customFormat="1" ht="14.25" customHeight="1">
      <c r="A29" s="188"/>
      <c r="B29" s="395" t="s">
        <v>385</v>
      </c>
      <c r="C29" s="373">
        <f>SUM(C30:C37)</f>
        <v>2722</v>
      </c>
      <c r="D29" s="374">
        <f>SUM(D30:D37)</f>
        <v>0</v>
      </c>
      <c r="E29" s="668">
        <f>SUM(E30:E37)</f>
        <v>2722</v>
      </c>
      <c r="F29" s="677">
        <f t="shared" si="0"/>
        <v>1</v>
      </c>
      <c r="G29" s="55"/>
      <c r="H29" s="391"/>
      <c r="I29" s="23"/>
      <c r="J29" s="23"/>
      <c r="K29" s="911"/>
      <c r="L29" s="23"/>
      <c r="M29" s="23"/>
      <c r="N29" s="23"/>
    </row>
    <row r="30" spans="1:14" s="392" customFormat="1" ht="14.25" customHeight="1">
      <c r="A30" s="188"/>
      <c r="B30" s="397" t="s">
        <v>365</v>
      </c>
      <c r="C30" s="373">
        <f>+'[3]2.SZ.TÁBL. BEVÉTELEK'!$E30</f>
        <v>274</v>
      </c>
      <c r="D30" s="374"/>
      <c r="E30" s="668">
        <f>SUM(C30:D30)</f>
        <v>274</v>
      </c>
      <c r="F30" s="677">
        <f t="shared" si="0"/>
        <v>1</v>
      </c>
      <c r="G30" s="55"/>
      <c r="H30" s="21" t="s">
        <v>375</v>
      </c>
      <c r="I30" s="23">
        <v>100</v>
      </c>
      <c r="J30" s="23" t="s">
        <v>4</v>
      </c>
      <c r="K30" s="413">
        <v>2744</v>
      </c>
      <c r="L30" s="21">
        <f>+$I$30*K30</f>
        <v>274400</v>
      </c>
      <c r="M30" s="23">
        <v>274</v>
      </c>
      <c r="N30" s="23"/>
    </row>
    <row r="31" spans="1:14" s="392" customFormat="1" ht="14.25" customHeight="1">
      <c r="A31" s="188"/>
      <c r="B31" s="397" t="s">
        <v>366</v>
      </c>
      <c r="C31" s="373">
        <f>+'[3]2.SZ.TÁBL. BEVÉTELEK'!$E31</f>
        <v>854</v>
      </c>
      <c r="D31" s="374"/>
      <c r="E31" s="668">
        <f t="shared" ref="E31:E37" si="5">SUM(C31:D31)</f>
        <v>854</v>
      </c>
      <c r="F31" s="677">
        <f t="shared" si="0"/>
        <v>1</v>
      </c>
      <c r="G31" s="55"/>
      <c r="H31" s="21"/>
      <c r="I31" s="23"/>
      <c r="J31" s="23" t="s">
        <v>5</v>
      </c>
      <c r="K31" s="413">
        <v>8542</v>
      </c>
      <c r="L31" s="21">
        <f t="shared" ref="L31:L37" si="6">+$I$30*K31</f>
        <v>854200</v>
      </c>
      <c r="M31" s="23">
        <v>854</v>
      </c>
      <c r="N31" s="23"/>
    </row>
    <row r="32" spans="1:14" s="392" customFormat="1" ht="14.25" customHeight="1">
      <c r="A32" s="188"/>
      <c r="B32" s="397" t="s">
        <v>372</v>
      </c>
      <c r="C32" s="373">
        <f>+'[3]2.SZ.TÁBL. BEVÉTELEK'!$E32</f>
        <v>125</v>
      </c>
      <c r="D32" s="374"/>
      <c r="E32" s="668">
        <f t="shared" si="5"/>
        <v>125</v>
      </c>
      <c r="F32" s="677">
        <f t="shared" si="0"/>
        <v>1</v>
      </c>
      <c r="G32" s="55"/>
      <c r="H32" s="21"/>
      <c r="I32" s="23"/>
      <c r="J32" s="23" t="s">
        <v>6</v>
      </c>
      <c r="K32" s="413">
        <v>1246</v>
      </c>
      <c r="L32" s="21">
        <f t="shared" si="6"/>
        <v>124600</v>
      </c>
      <c r="M32" s="23">
        <v>125</v>
      </c>
      <c r="N32" s="23"/>
    </row>
    <row r="33" spans="1:16" s="392" customFormat="1" ht="14.25" customHeight="1">
      <c r="A33" s="188"/>
      <c r="B33" s="397" t="s">
        <v>367</v>
      </c>
      <c r="C33" s="373">
        <f>+'[3]2.SZ.TÁBL. BEVÉTELEK'!$E33</f>
        <v>107</v>
      </c>
      <c r="D33" s="374"/>
      <c r="E33" s="668">
        <f t="shared" si="5"/>
        <v>107</v>
      </c>
      <c r="F33" s="677">
        <f t="shared" si="0"/>
        <v>1</v>
      </c>
      <c r="G33" s="55"/>
      <c r="H33" s="21"/>
      <c r="I33" s="23"/>
      <c r="J33" s="23" t="s">
        <v>7</v>
      </c>
      <c r="K33" s="413">
        <v>1075</v>
      </c>
      <c r="L33" s="21">
        <f t="shared" si="6"/>
        <v>107500</v>
      </c>
      <c r="M33" s="23">
        <v>107</v>
      </c>
      <c r="N33" s="23"/>
    </row>
    <row r="34" spans="1:16" s="392" customFormat="1" ht="14.25" customHeight="1">
      <c r="A34" s="188"/>
      <c r="B34" s="397" t="s">
        <v>368</v>
      </c>
      <c r="C34" s="373">
        <f>+'[3]2.SZ.TÁBL. BEVÉTELEK'!$E34</f>
        <v>567</v>
      </c>
      <c r="D34" s="374"/>
      <c r="E34" s="668">
        <f t="shared" si="5"/>
        <v>567</v>
      </c>
      <c r="F34" s="677">
        <f t="shared" si="0"/>
        <v>1</v>
      </c>
      <c r="G34" s="55"/>
      <c r="H34" s="21"/>
      <c r="I34" s="23"/>
      <c r="J34" s="23" t="s">
        <v>8</v>
      </c>
      <c r="K34" s="413">
        <v>5668</v>
      </c>
      <c r="L34" s="21">
        <f t="shared" si="6"/>
        <v>566800</v>
      </c>
      <c r="M34" s="23">
        <v>567</v>
      </c>
      <c r="N34" s="23"/>
    </row>
    <row r="35" spans="1:16" s="392" customFormat="1" ht="14.25" customHeight="1">
      <c r="A35" s="188"/>
      <c r="B35" s="397" t="s">
        <v>369</v>
      </c>
      <c r="C35" s="373">
        <f>+'[3]2.SZ.TÁBL. BEVÉTELEK'!$E35</f>
        <v>340</v>
      </c>
      <c r="D35" s="374"/>
      <c r="E35" s="668">
        <f t="shared" si="5"/>
        <v>340</v>
      </c>
      <c r="F35" s="677">
        <f t="shared" si="0"/>
        <v>1</v>
      </c>
      <c r="G35" s="55"/>
      <c r="H35" s="21"/>
      <c r="I35" s="23"/>
      <c r="J35" s="23" t="s">
        <v>9</v>
      </c>
      <c r="K35" s="413">
        <v>3398</v>
      </c>
      <c r="L35" s="21">
        <f t="shared" si="6"/>
        <v>339800</v>
      </c>
      <c r="M35" s="23">
        <v>340</v>
      </c>
      <c r="N35" s="23"/>
    </row>
    <row r="36" spans="1:16" s="392" customFormat="1" ht="14.25" customHeight="1">
      <c r="A36" s="188"/>
      <c r="B36" s="397" t="s">
        <v>370</v>
      </c>
      <c r="C36" s="373">
        <f>+'[3]2.SZ.TÁBL. BEVÉTELEK'!$E36</f>
        <v>203</v>
      </c>
      <c r="D36" s="374"/>
      <c r="E36" s="668">
        <f t="shared" si="5"/>
        <v>203</v>
      </c>
      <c r="F36" s="677">
        <f t="shared" si="0"/>
        <v>1</v>
      </c>
      <c r="G36" s="55"/>
      <c r="H36" s="21"/>
      <c r="I36" s="23"/>
      <c r="J36" s="23" t="s">
        <v>10</v>
      </c>
      <c r="K36" s="413">
        <v>2027</v>
      </c>
      <c r="L36" s="21">
        <f t="shared" si="6"/>
        <v>202700</v>
      </c>
      <c r="M36" s="23">
        <v>203</v>
      </c>
      <c r="N36" s="23"/>
    </row>
    <row r="37" spans="1:16" s="392" customFormat="1" ht="14.25" customHeight="1">
      <c r="A37" s="188"/>
      <c r="B37" s="398" t="s">
        <v>349</v>
      </c>
      <c r="C37" s="373">
        <f>+'[3]2.SZ.TÁBL. BEVÉTELEK'!$E37</f>
        <v>252</v>
      </c>
      <c r="D37" s="374"/>
      <c r="E37" s="668">
        <f t="shared" si="5"/>
        <v>252</v>
      </c>
      <c r="F37" s="677">
        <f t="shared" si="0"/>
        <v>1</v>
      </c>
      <c r="G37" s="55"/>
      <c r="H37" s="391"/>
      <c r="I37" s="23"/>
      <c r="J37" s="59" t="s">
        <v>349</v>
      </c>
      <c r="K37" s="367">
        <v>2519</v>
      </c>
      <c r="L37" s="21">
        <f t="shared" si="6"/>
        <v>251900</v>
      </c>
      <c r="M37" s="367">
        <v>252</v>
      </c>
      <c r="N37" s="23"/>
    </row>
    <row r="38" spans="1:16" s="392" customFormat="1" ht="14.25" customHeight="1">
      <c r="A38" s="188"/>
      <c r="B38" s="398"/>
      <c r="C38" s="377"/>
      <c r="D38" s="374"/>
      <c r="E38" s="668"/>
      <c r="F38" s="677"/>
      <c r="G38" s="55"/>
      <c r="H38" s="391"/>
      <c r="I38" s="23"/>
      <c r="J38" s="23"/>
      <c r="K38" s="414">
        <f>SUM(K30:K37)</f>
        <v>27219</v>
      </c>
      <c r="L38" s="21">
        <f>SUM(L30:L37)</f>
        <v>2721900</v>
      </c>
      <c r="M38" s="21">
        <f>SUM(M30:M37)</f>
        <v>2722</v>
      </c>
      <c r="N38" s="23"/>
    </row>
    <row r="39" spans="1:16" s="392" customFormat="1" ht="14.25" customHeight="1">
      <c r="A39" s="188"/>
      <c r="B39" s="395" t="s">
        <v>390</v>
      </c>
      <c r="C39" s="373">
        <f>+SUM(C40:C46)</f>
        <v>3008</v>
      </c>
      <c r="D39" s="374">
        <f>+SUM(D40:D46)</f>
        <v>0</v>
      </c>
      <c r="E39" s="668">
        <f>+SUM(E40:E46)</f>
        <v>3008</v>
      </c>
      <c r="F39" s="677">
        <f t="shared" si="0"/>
        <v>1</v>
      </c>
      <c r="G39" s="55"/>
      <c r="H39" s="391"/>
      <c r="I39" s="23"/>
      <c r="J39" s="23"/>
      <c r="K39" s="414"/>
      <c r="L39" s="21"/>
      <c r="M39" s="21"/>
      <c r="N39" s="23"/>
    </row>
    <row r="40" spans="1:16" s="392" customFormat="1" ht="14.25" customHeight="1">
      <c r="A40" s="188"/>
      <c r="B40" s="397" t="s">
        <v>365</v>
      </c>
      <c r="C40" s="373">
        <f>+'[3]2.SZ.TÁBL. BEVÉTELEK'!$E40</f>
        <v>248</v>
      </c>
      <c r="D40" s="374"/>
      <c r="E40" s="668">
        <f>SUM(C40:D40)</f>
        <v>248</v>
      </c>
      <c r="F40" s="677">
        <f t="shared" si="0"/>
        <v>1</v>
      </c>
      <c r="G40" s="55"/>
      <c r="H40" s="21" t="s">
        <v>393</v>
      </c>
      <c r="I40" s="23" t="s">
        <v>395</v>
      </c>
      <c r="J40" s="23"/>
      <c r="K40" s="414" t="s">
        <v>394</v>
      </c>
      <c r="L40" s="21"/>
      <c r="M40" s="21"/>
      <c r="N40" s="23"/>
    </row>
    <row r="41" spans="1:16" s="392" customFormat="1" ht="14.25" customHeight="1">
      <c r="A41" s="188"/>
      <c r="B41" s="397" t="s">
        <v>372</v>
      </c>
      <c r="C41" s="373">
        <f>+'[3]2.SZ.TÁBL. BEVÉTELEK'!$E41</f>
        <v>335</v>
      </c>
      <c r="D41" s="374"/>
      <c r="E41" s="668">
        <f t="shared" ref="E41:E46" si="7">SUM(C41:D41)</f>
        <v>335</v>
      </c>
      <c r="F41" s="677">
        <f t="shared" si="0"/>
        <v>1</v>
      </c>
      <c r="G41" s="55"/>
      <c r="H41" s="21"/>
      <c r="I41" s="23">
        <v>12413</v>
      </c>
      <c r="J41" s="23" t="s">
        <v>4</v>
      </c>
      <c r="K41" s="414">
        <f>18+2</f>
        <v>20</v>
      </c>
      <c r="L41" s="21">
        <f>+I41*K41</f>
        <v>248260</v>
      </c>
      <c r="M41" s="21">
        <v>248</v>
      </c>
      <c r="N41" s="23"/>
      <c r="O41" s="23" t="s">
        <v>445</v>
      </c>
      <c r="P41" s="23">
        <v>2073000</v>
      </c>
    </row>
    <row r="42" spans="1:16" s="392" customFormat="1" ht="14.25" customHeight="1">
      <c r="A42" s="188"/>
      <c r="B42" s="397" t="s">
        <v>367</v>
      </c>
      <c r="C42" s="373">
        <f>+'[3]2.SZ.TÁBL. BEVÉTELEK'!$E42</f>
        <v>385</v>
      </c>
      <c r="D42" s="374"/>
      <c r="E42" s="668">
        <f t="shared" si="7"/>
        <v>385</v>
      </c>
      <c r="F42" s="677">
        <f t="shared" si="0"/>
        <v>1</v>
      </c>
      <c r="G42" s="55"/>
      <c r="H42" s="21"/>
      <c r="I42" s="23"/>
      <c r="J42" s="23" t="s">
        <v>6</v>
      </c>
      <c r="K42" s="414">
        <f>25+2</f>
        <v>27</v>
      </c>
      <c r="L42" s="21">
        <f>+I41*K42</f>
        <v>335151</v>
      </c>
      <c r="M42" s="21">
        <v>335</v>
      </c>
      <c r="N42" s="23"/>
      <c r="O42" s="23" t="s">
        <v>446</v>
      </c>
      <c r="P42" s="23">
        <f>+K41+K42+K43+K45+K46+K47</f>
        <v>167</v>
      </c>
    </row>
    <row r="43" spans="1:16" s="392" customFormat="1" ht="14.25" customHeight="1">
      <c r="A43" s="188"/>
      <c r="B43" s="397" t="s">
        <v>368</v>
      </c>
      <c r="C43" s="373">
        <f>+'[3]2.SZ.TÁBL. BEVÉTELEK'!$E43</f>
        <v>935</v>
      </c>
      <c r="D43" s="374"/>
      <c r="E43" s="668">
        <f t="shared" si="7"/>
        <v>935</v>
      </c>
      <c r="F43" s="677">
        <f t="shared" si="0"/>
        <v>1</v>
      </c>
      <c r="G43" s="55"/>
      <c r="H43" s="21"/>
      <c r="I43" s="23"/>
      <c r="J43" s="23" t="s">
        <v>7</v>
      </c>
      <c r="K43" s="414">
        <f>29+2</f>
        <v>31</v>
      </c>
      <c r="L43" s="21">
        <f>+I41*K43</f>
        <v>384803</v>
      </c>
      <c r="M43" s="21">
        <v>385</v>
      </c>
      <c r="N43" s="23"/>
      <c r="O43" s="23" t="s">
        <v>447</v>
      </c>
      <c r="P43" s="23">
        <f>+P41/P42</f>
        <v>12413.173652694612</v>
      </c>
    </row>
    <row r="44" spans="1:16" s="392" customFormat="1" ht="14.25" customHeight="1">
      <c r="A44" s="188"/>
      <c r="B44" s="397" t="s">
        <v>369</v>
      </c>
      <c r="C44" s="373">
        <f>+'[3]2.SZ.TÁBL. BEVÉTELEK'!$E44</f>
        <v>447</v>
      </c>
      <c r="D44" s="374"/>
      <c r="E44" s="668">
        <f t="shared" si="7"/>
        <v>447</v>
      </c>
      <c r="F44" s="677">
        <f t="shared" si="0"/>
        <v>1</v>
      </c>
      <c r="G44" s="55"/>
      <c r="H44" s="21"/>
      <c r="I44" s="23">
        <v>20320</v>
      </c>
      <c r="J44" s="23" t="s">
        <v>8</v>
      </c>
      <c r="K44" s="414">
        <v>46</v>
      </c>
      <c r="L44" s="21">
        <f>+I44*K44</f>
        <v>934720</v>
      </c>
      <c r="M44" s="21">
        <v>935</v>
      </c>
      <c r="N44" s="23"/>
    </row>
    <row r="45" spans="1:16" s="392" customFormat="1" ht="14.25" customHeight="1">
      <c r="A45" s="188"/>
      <c r="B45" s="397" t="s">
        <v>370</v>
      </c>
      <c r="C45" s="373">
        <f>+'[3]2.SZ.TÁBL. BEVÉTELEK'!$E45</f>
        <v>273</v>
      </c>
      <c r="D45" s="374"/>
      <c r="E45" s="668">
        <f t="shared" si="7"/>
        <v>273</v>
      </c>
      <c r="F45" s="677">
        <f t="shared" si="0"/>
        <v>1</v>
      </c>
      <c r="G45" s="55"/>
      <c r="H45" s="21"/>
      <c r="I45" s="23"/>
      <c r="J45" s="23" t="s">
        <v>9</v>
      </c>
      <c r="K45" s="414">
        <f>34+2</f>
        <v>36</v>
      </c>
      <c r="L45" s="21">
        <f>+I41*K45</f>
        <v>446868</v>
      </c>
      <c r="M45" s="21">
        <v>447</v>
      </c>
      <c r="N45" s="23"/>
    </row>
    <row r="46" spans="1:16" s="392" customFormat="1" ht="14.25" customHeight="1">
      <c r="A46" s="188"/>
      <c r="B46" s="398" t="s">
        <v>349</v>
      </c>
      <c r="C46" s="373">
        <f>+'[3]2.SZ.TÁBL. BEVÉTELEK'!$E46</f>
        <v>385</v>
      </c>
      <c r="D46" s="374"/>
      <c r="E46" s="668">
        <f t="shared" si="7"/>
        <v>385</v>
      </c>
      <c r="F46" s="677">
        <f t="shared" si="0"/>
        <v>1</v>
      </c>
      <c r="G46" s="55"/>
      <c r="H46" s="21"/>
      <c r="I46" s="23"/>
      <c r="J46" s="23" t="s">
        <v>10</v>
      </c>
      <c r="K46" s="414">
        <f>20+2</f>
        <v>22</v>
      </c>
      <c r="L46" s="21">
        <f>+I41*K46</f>
        <v>273086</v>
      </c>
      <c r="M46" s="21">
        <v>273</v>
      </c>
      <c r="N46" s="23"/>
    </row>
    <row r="47" spans="1:16" s="392" customFormat="1" ht="14.25" customHeight="1">
      <c r="A47" s="188"/>
      <c r="B47" s="470"/>
      <c r="C47" s="377"/>
      <c r="D47" s="374"/>
      <c r="E47" s="668"/>
      <c r="F47" s="677"/>
      <c r="G47" s="55"/>
      <c r="H47" s="21"/>
      <c r="I47" s="23"/>
      <c r="J47" s="59" t="s">
        <v>349</v>
      </c>
      <c r="K47" s="414">
        <f>29+2</f>
        <v>31</v>
      </c>
      <c r="L47" s="21">
        <f>+I41*K47</f>
        <v>384803</v>
      </c>
      <c r="M47" s="21">
        <v>385</v>
      </c>
      <c r="N47" s="23"/>
    </row>
    <row r="48" spans="1:16" s="392" customFormat="1" ht="14.25" customHeight="1">
      <c r="A48" s="188"/>
      <c r="B48" s="395" t="s">
        <v>391</v>
      </c>
      <c r="C48" s="373">
        <f>+SUM(C49:C55)</f>
        <v>6301</v>
      </c>
      <c r="D48" s="374">
        <f>+SUM(D49:D55)</f>
        <v>0</v>
      </c>
      <c r="E48" s="668">
        <f>+SUM(E49:E55)</f>
        <v>6301</v>
      </c>
      <c r="F48" s="677">
        <f t="shared" si="0"/>
        <v>1</v>
      </c>
      <c r="G48" s="55"/>
      <c r="H48" s="21"/>
      <c r="I48" s="23"/>
      <c r="J48" s="59"/>
      <c r="K48" s="414"/>
      <c r="L48" s="21">
        <f>SUM(L41:L47)</f>
        <v>3007691</v>
      </c>
      <c r="M48" s="21">
        <f>SUM(M41:M47)</f>
        <v>3008</v>
      </c>
      <c r="N48" s="23"/>
    </row>
    <row r="49" spans="1:15" s="392" customFormat="1" ht="14.25" customHeight="1">
      <c r="A49" s="188"/>
      <c r="B49" s="397" t="s">
        <v>365</v>
      </c>
      <c r="C49" s="373">
        <f>+'[3]2.SZ.TÁBL. BEVÉTELEK'!$E49</f>
        <v>1890</v>
      </c>
      <c r="D49" s="374"/>
      <c r="E49" s="668">
        <f>SUM(C49:D49)</f>
        <v>1890</v>
      </c>
      <c r="F49" s="677">
        <f t="shared" si="0"/>
        <v>1</v>
      </c>
      <c r="G49" s="55"/>
      <c r="H49" s="21"/>
      <c r="I49" s="23"/>
      <c r="J49" s="23"/>
      <c r="K49" s="414"/>
      <c r="L49" s="21"/>
      <c r="M49" s="21"/>
      <c r="N49" s="23"/>
      <c r="O49" s="23"/>
    </row>
    <row r="50" spans="1:15" s="392" customFormat="1" ht="14.25" customHeight="1">
      <c r="A50" s="188"/>
      <c r="B50" s="397" t="s">
        <v>366</v>
      </c>
      <c r="C50" s="373">
        <f>+'[3]2.SZ.TÁBL. BEVÉTELEK'!$E50</f>
        <v>412</v>
      </c>
      <c r="D50" s="374"/>
      <c r="E50" s="668">
        <f t="shared" ref="E50:E55" si="8">SUM(C50:D50)</f>
        <v>412</v>
      </c>
      <c r="F50" s="677">
        <f t="shared" si="0"/>
        <v>1</v>
      </c>
      <c r="G50" s="55"/>
      <c r="H50" s="21" t="s">
        <v>376</v>
      </c>
      <c r="I50" s="23"/>
      <c r="J50" s="23" t="s">
        <v>377</v>
      </c>
      <c r="K50" s="23" t="s">
        <v>378</v>
      </c>
      <c r="L50" s="21">
        <v>171405</v>
      </c>
      <c r="M50" s="23"/>
      <c r="N50" s="23"/>
      <c r="O50" s="23"/>
    </row>
    <row r="51" spans="1:15" ht="13.2">
      <c r="A51" s="188"/>
      <c r="B51" s="397" t="s">
        <v>372</v>
      </c>
      <c r="C51" s="373">
        <f>+'[3]2.SZ.TÁBL. BEVÉTELEK'!$E51</f>
        <v>921</v>
      </c>
      <c r="D51" s="374"/>
      <c r="E51" s="668">
        <f t="shared" si="8"/>
        <v>921</v>
      </c>
      <c r="F51" s="677">
        <f t="shared" si="0"/>
        <v>1</v>
      </c>
      <c r="G51" s="55"/>
      <c r="J51" s="23" t="s">
        <v>4</v>
      </c>
      <c r="K51" s="418">
        <v>0.4</v>
      </c>
      <c r="L51" s="77">
        <f>+$L$50*K51*0.02</f>
        <v>1371.24</v>
      </c>
      <c r="M51" s="23">
        <v>1371</v>
      </c>
    </row>
    <row r="52" spans="1:15" ht="12.9" customHeight="1">
      <c r="A52" s="188"/>
      <c r="B52" s="397" t="s">
        <v>367</v>
      </c>
      <c r="C52" s="373">
        <f>+'[3]2.SZ.TÁBL. BEVÉTELEK'!$E52</f>
        <v>203</v>
      </c>
      <c r="D52" s="374"/>
      <c r="E52" s="668">
        <f t="shared" si="8"/>
        <v>203</v>
      </c>
      <c r="F52" s="677">
        <f t="shared" si="0"/>
        <v>1</v>
      </c>
      <c r="G52" s="55"/>
      <c r="J52" s="23" t="s">
        <v>6</v>
      </c>
      <c r="K52" s="418">
        <v>0.2</v>
      </c>
      <c r="L52" s="77">
        <f>+$L$50*K52*0.02</f>
        <v>685.62</v>
      </c>
      <c r="M52" s="23">
        <v>686</v>
      </c>
    </row>
    <row r="53" spans="1:15" ht="12.9" customHeight="1">
      <c r="A53" s="188"/>
      <c r="B53" s="397" t="s">
        <v>369</v>
      </c>
      <c r="C53" s="373">
        <f>+'[3]2.SZ.TÁBL. BEVÉTELEK'!$E53</f>
        <v>643</v>
      </c>
      <c r="D53" s="374"/>
      <c r="E53" s="668">
        <f t="shared" si="8"/>
        <v>643</v>
      </c>
      <c r="F53" s="677">
        <f t="shared" si="0"/>
        <v>1</v>
      </c>
      <c r="G53" s="55"/>
      <c r="J53" s="23" t="s">
        <v>10</v>
      </c>
      <c r="K53" s="418">
        <v>0.4</v>
      </c>
      <c r="L53" s="77">
        <f>+$L$50*K53*0.02</f>
        <v>1371.24</v>
      </c>
      <c r="M53" s="23">
        <v>1371</v>
      </c>
    </row>
    <row r="54" spans="1:15" ht="12.9" customHeight="1">
      <c r="A54" s="188"/>
      <c r="B54" s="397" t="s">
        <v>370</v>
      </c>
      <c r="C54" s="373">
        <f>+'[3]2.SZ.TÁBL. BEVÉTELEK'!$E54</f>
        <v>1755</v>
      </c>
      <c r="D54" s="374"/>
      <c r="E54" s="668">
        <f t="shared" si="8"/>
        <v>1755</v>
      </c>
      <c r="F54" s="677">
        <f t="shared" si="0"/>
        <v>1</v>
      </c>
      <c r="G54" s="55"/>
      <c r="K54" s="418">
        <f>SUM(K51:K53)</f>
        <v>1</v>
      </c>
      <c r="L54" s="77">
        <f>SUM(L51:L53)</f>
        <v>3428.1000000000004</v>
      </c>
      <c r="M54" s="23">
        <f>SUM(M51:M53)</f>
        <v>3428</v>
      </c>
    </row>
    <row r="55" spans="1:15" ht="12.9" customHeight="1">
      <c r="A55" s="188"/>
      <c r="B55" s="398" t="s">
        <v>349</v>
      </c>
      <c r="C55" s="373">
        <f>+'[3]2.SZ.TÁBL. BEVÉTELEK'!$E55</f>
        <v>477</v>
      </c>
      <c r="D55" s="374"/>
      <c r="E55" s="668">
        <f t="shared" si="8"/>
        <v>477</v>
      </c>
      <c r="F55" s="677">
        <f t="shared" si="0"/>
        <v>1</v>
      </c>
      <c r="G55" s="55"/>
      <c r="L55" s="21"/>
    </row>
    <row r="56" spans="1:15" ht="12.9" customHeight="1">
      <c r="A56" s="188"/>
      <c r="B56" s="398"/>
      <c r="C56" s="377"/>
      <c r="D56" s="374"/>
      <c r="E56" s="668"/>
      <c r="F56" s="677"/>
      <c r="G56" s="55"/>
      <c r="J56" s="23" t="s">
        <v>379</v>
      </c>
      <c r="K56" s="23" t="s">
        <v>378</v>
      </c>
      <c r="L56" s="21">
        <v>91644</v>
      </c>
    </row>
    <row r="57" spans="1:15" ht="12.9" customHeight="1">
      <c r="A57" s="188"/>
      <c r="B57" s="395" t="s">
        <v>410</v>
      </c>
      <c r="C57" s="373">
        <f>+C58</f>
        <v>0</v>
      </c>
      <c r="D57" s="374">
        <f>+D58</f>
        <v>0</v>
      </c>
      <c r="E57" s="668">
        <f>+E58</f>
        <v>0</v>
      </c>
      <c r="F57" s="677"/>
      <c r="G57" s="55"/>
      <c r="J57" s="23" t="s">
        <v>380</v>
      </c>
      <c r="K57" s="413">
        <v>2744</v>
      </c>
      <c r="L57" s="415">
        <f>+K57/$K$63</f>
        <v>0.21093089399646398</v>
      </c>
      <c r="M57" s="77">
        <f t="shared" ref="M57:M62" si="9">+$L$56*L57*0.02</f>
        <v>386.61101698823893</v>
      </c>
      <c r="N57" s="414">
        <v>387</v>
      </c>
    </row>
    <row r="58" spans="1:15" ht="12.9" customHeight="1">
      <c r="A58" s="188"/>
      <c r="B58" s="398" t="s">
        <v>8</v>
      </c>
      <c r="C58" s="373">
        <f>+'[3]2.SZ.TÁBL. BEVÉTELEK'!$E58</f>
        <v>0</v>
      </c>
      <c r="D58" s="374"/>
      <c r="E58" s="668">
        <f>SUM(C58:D58)</f>
        <v>0</v>
      </c>
      <c r="F58" s="677"/>
      <c r="G58" s="55"/>
      <c r="J58" s="419" t="s">
        <v>372</v>
      </c>
      <c r="K58" s="413">
        <v>1246</v>
      </c>
      <c r="L58" s="415">
        <f t="shared" ref="L58:L62" si="10">+K58/$K$63</f>
        <v>9.5779844722884158E-2</v>
      </c>
      <c r="M58" s="77">
        <f t="shared" si="9"/>
        <v>175.55296179567992</v>
      </c>
      <c r="N58" s="420">
        <v>175</v>
      </c>
    </row>
    <row r="59" spans="1:15" ht="12.9" customHeight="1">
      <c r="A59" s="188"/>
      <c r="B59" s="398"/>
      <c r="C59" s="377"/>
      <c r="D59" s="374"/>
      <c r="E59" s="668"/>
      <c r="F59" s="677"/>
      <c r="G59" s="55"/>
      <c r="J59" s="419" t="s">
        <v>381</v>
      </c>
      <c r="K59" s="413">
        <v>1075</v>
      </c>
      <c r="L59" s="415">
        <f t="shared" si="10"/>
        <v>8.2635098777769242E-2</v>
      </c>
      <c r="M59" s="77">
        <f t="shared" si="9"/>
        <v>151.4602198477977</v>
      </c>
      <c r="N59" s="414">
        <v>151</v>
      </c>
    </row>
    <row r="60" spans="1:15" ht="12.9" customHeight="1">
      <c r="A60" s="188"/>
      <c r="B60" s="395" t="s">
        <v>392</v>
      </c>
      <c r="C60" s="373">
        <f>+SUM(C61:C65)</f>
        <v>228729</v>
      </c>
      <c r="D60" s="374">
        <f>+SUM(D61:D65)</f>
        <v>4991</v>
      </c>
      <c r="E60" s="668">
        <f>+SUM(E61:E65)</f>
        <v>233720</v>
      </c>
      <c r="F60" s="677">
        <f t="shared" si="0"/>
        <v>1.0218205824359832</v>
      </c>
      <c r="G60" s="55"/>
      <c r="J60" s="419" t="s">
        <v>382</v>
      </c>
      <c r="K60" s="413">
        <v>3398</v>
      </c>
      <c r="L60" s="415">
        <f t="shared" si="10"/>
        <v>0.26120378199707894</v>
      </c>
      <c r="M60" s="77">
        <f t="shared" si="9"/>
        <v>478.75518794680602</v>
      </c>
      <c r="N60" s="414">
        <v>479</v>
      </c>
    </row>
    <row r="61" spans="1:15" ht="12.9" customHeight="1">
      <c r="A61" s="188"/>
      <c r="B61" s="398" t="s">
        <v>387</v>
      </c>
      <c r="C61" s="373">
        <f>+'[3]2.SZ.TÁBL. BEVÉTELEK'!$E61</f>
        <v>162497</v>
      </c>
      <c r="D61" s="374"/>
      <c r="E61" s="668">
        <f>SUM(C61:D61)</f>
        <v>162497</v>
      </c>
      <c r="F61" s="677">
        <f t="shared" si="0"/>
        <v>1</v>
      </c>
      <c r="G61" s="55"/>
      <c r="J61" s="419" t="s">
        <v>383</v>
      </c>
      <c r="K61" s="413">
        <v>2027</v>
      </c>
      <c r="L61" s="415">
        <f t="shared" si="10"/>
        <v>0.1558152048581751</v>
      </c>
      <c r="M61" s="77">
        <f t="shared" si="9"/>
        <v>285.590572680452</v>
      </c>
      <c r="N61" s="414">
        <v>286</v>
      </c>
    </row>
    <row r="62" spans="1:15" ht="12.9" customHeight="1">
      <c r="A62" s="188"/>
      <c r="B62" s="398" t="s">
        <v>388</v>
      </c>
      <c r="C62" s="373">
        <f>+'[3]2.SZ.TÁBL. BEVÉTELEK'!$E62</f>
        <v>61306</v>
      </c>
      <c r="D62" s="374"/>
      <c r="E62" s="668">
        <f>SUM(C62:D62)</f>
        <v>61306</v>
      </c>
      <c r="F62" s="677">
        <f t="shared" si="0"/>
        <v>1</v>
      </c>
      <c r="G62" s="55"/>
      <c r="J62" s="419" t="s">
        <v>349</v>
      </c>
      <c r="K62" s="367">
        <v>2519</v>
      </c>
      <c r="L62" s="415">
        <f t="shared" si="10"/>
        <v>0.19363517564762855</v>
      </c>
      <c r="M62" s="77">
        <f t="shared" si="9"/>
        <v>354.91004074102545</v>
      </c>
      <c r="N62" s="414">
        <v>355</v>
      </c>
    </row>
    <row r="63" spans="1:15" ht="12.9" customHeight="1">
      <c r="A63" s="188"/>
      <c r="B63" s="398" t="s">
        <v>454</v>
      </c>
      <c r="C63" s="373">
        <f>+'[3]2.SZ.TÁBL. BEVÉTELEK'!$E63</f>
        <v>1803</v>
      </c>
      <c r="D63" s="374">
        <f>+[4]Társulás!$Z$9</f>
        <v>1161</v>
      </c>
      <c r="E63" s="668">
        <f t="shared" ref="E63:E65" si="11">SUM(C63:D63)</f>
        <v>2964</v>
      </c>
      <c r="F63" s="677"/>
      <c r="G63" s="55"/>
      <c r="J63" s="421"/>
      <c r="K63" s="367">
        <f>SUM(K57:K62)</f>
        <v>13009</v>
      </c>
      <c r="L63" s="418">
        <f>SUM(L57:L62)</f>
        <v>1</v>
      </c>
      <c r="M63" s="77">
        <f>SUM(M57:M62)</f>
        <v>1832.88</v>
      </c>
      <c r="N63" s="414">
        <f>SUM(N57:N62)</f>
        <v>1833</v>
      </c>
    </row>
    <row r="64" spans="1:15" ht="12.9" customHeight="1">
      <c r="A64" s="188"/>
      <c r="B64" s="398" t="s">
        <v>467</v>
      </c>
      <c r="C64" s="373">
        <f>+'[3]2.SZ.TÁBL. BEVÉTELEK'!$E64</f>
        <v>3123</v>
      </c>
      <c r="D64" s="374">
        <f>+[4]Társulás!$Z$12</f>
        <v>1087</v>
      </c>
      <c r="E64" s="668">
        <f t="shared" ref="E64" si="12">SUM(C64:D64)</f>
        <v>4210</v>
      </c>
      <c r="F64" s="775"/>
      <c r="G64" s="55"/>
    </row>
    <row r="65" spans="1:14" ht="12.9" customHeight="1">
      <c r="A65" s="188"/>
      <c r="B65" s="398" t="s">
        <v>489</v>
      </c>
      <c r="C65" s="373"/>
      <c r="D65" s="374">
        <f>+[4]Társulás!$Z$14</f>
        <v>2743</v>
      </c>
      <c r="E65" s="668">
        <f t="shared" si="11"/>
        <v>2743</v>
      </c>
      <c r="F65" s="775"/>
      <c r="G65" s="55"/>
    </row>
    <row r="66" spans="1:14" ht="12.9" customHeight="1">
      <c r="A66" s="188"/>
      <c r="B66" s="398"/>
      <c r="C66" s="377"/>
      <c r="D66" s="374"/>
      <c r="E66" s="668"/>
      <c r="F66" s="775"/>
      <c r="G66" s="55"/>
      <c r="J66" s="23" t="s">
        <v>384</v>
      </c>
      <c r="K66" s="23" t="s">
        <v>378</v>
      </c>
      <c r="L66" s="23">
        <v>51983</v>
      </c>
    </row>
    <row r="67" spans="1:14" ht="12.9" customHeight="1">
      <c r="A67" s="188"/>
      <c r="B67" s="395" t="s">
        <v>468</v>
      </c>
      <c r="C67" s="373">
        <f>+C68</f>
        <v>81</v>
      </c>
      <c r="D67" s="374">
        <f>+D68</f>
        <v>0</v>
      </c>
      <c r="E67" s="668">
        <f>+E68</f>
        <v>81</v>
      </c>
      <c r="F67" s="775"/>
      <c r="G67" s="375"/>
      <c r="J67" s="23" t="s">
        <v>4</v>
      </c>
      <c r="K67" s="413">
        <v>2744</v>
      </c>
      <c r="L67" s="415">
        <f>+K67/$K$74</f>
        <v>0.12732587814950583</v>
      </c>
      <c r="M67" s="77">
        <f t="shared" ref="M67:M73" si="13">+$L$66*L67*0.02</f>
        <v>132.37562247691523</v>
      </c>
      <c r="N67" s="23">
        <v>132</v>
      </c>
    </row>
    <row r="68" spans="1:14" ht="12.9" customHeight="1">
      <c r="A68" s="188"/>
      <c r="B68" s="398" t="s">
        <v>9</v>
      </c>
      <c r="C68" s="373">
        <f>+'[3]2.SZ.TÁBL. BEVÉTELEK'!$E67</f>
        <v>81</v>
      </c>
      <c r="D68" s="374"/>
      <c r="E68" s="668">
        <f>SUM(C68:D68)</f>
        <v>81</v>
      </c>
      <c r="F68" s="775"/>
      <c r="G68" s="21"/>
      <c r="H68" s="422"/>
      <c r="I68" s="423"/>
      <c r="J68" s="23" t="s">
        <v>5</v>
      </c>
      <c r="K68" s="413">
        <v>8542</v>
      </c>
      <c r="L68" s="415">
        <f t="shared" ref="L68:L73" si="14">+K68/$K$74</f>
        <v>0.39636211776715696</v>
      </c>
      <c r="M68" s="77">
        <f t="shared" si="13"/>
        <v>412.08183935780238</v>
      </c>
      <c r="N68" s="414">
        <v>412</v>
      </c>
    </row>
    <row r="69" spans="1:14" ht="12.9" customHeight="1">
      <c r="A69" s="188"/>
      <c r="B69" s="398"/>
      <c r="C69" s="377"/>
      <c r="D69" s="374"/>
      <c r="E69" s="668"/>
      <c r="F69" s="775"/>
      <c r="G69" s="21"/>
      <c r="H69" s="424"/>
      <c r="J69" s="23" t="s">
        <v>6</v>
      </c>
      <c r="K69" s="413">
        <v>1246</v>
      </c>
      <c r="L69" s="415">
        <f t="shared" si="14"/>
        <v>5.7816342629112338E-2</v>
      </c>
      <c r="M69" s="77">
        <f t="shared" si="13"/>
        <v>60.109338777782931</v>
      </c>
      <c r="N69" s="414">
        <v>60</v>
      </c>
    </row>
    <row r="70" spans="1:14" ht="12.9" customHeight="1">
      <c r="A70" s="188"/>
      <c r="B70" s="425" t="s">
        <v>389</v>
      </c>
      <c r="C70" s="373">
        <f>+C6+C15+C20+C29+C39+C48+C57+C60+C67</f>
        <v>278891</v>
      </c>
      <c r="D70" s="374">
        <f>+D6+D15+D20+D29+D39+D48+D57+D60+D67</f>
        <v>5422</v>
      </c>
      <c r="E70" s="668">
        <f>+E6+E15+E20+E29+E39+E48+E57+E60+E67</f>
        <v>284313</v>
      </c>
      <c r="F70" s="775">
        <f t="shared" ref="F70:F96" si="15">+E70/C70</f>
        <v>1.0194412870978267</v>
      </c>
      <c r="G70" s="21"/>
      <c r="H70" s="424"/>
      <c r="I70" s="53"/>
      <c r="J70" s="23" t="s">
        <v>7</v>
      </c>
      <c r="K70" s="413">
        <v>1075</v>
      </c>
      <c r="L70" s="415">
        <f t="shared" si="14"/>
        <v>4.9881676024314418E-2</v>
      </c>
      <c r="M70" s="77">
        <f t="shared" si="13"/>
        <v>51.859983295438724</v>
      </c>
      <c r="N70" s="414">
        <v>52</v>
      </c>
    </row>
    <row r="71" spans="1:14" ht="12.9" customHeight="1">
      <c r="A71" s="188"/>
      <c r="B71" s="249"/>
      <c r="C71" s="377"/>
      <c r="D71" s="378"/>
      <c r="E71" s="667"/>
      <c r="F71" s="775"/>
      <c r="G71" s="22"/>
      <c r="H71" s="424"/>
      <c r="I71" s="53"/>
      <c r="J71" s="23" t="s">
        <v>9</v>
      </c>
      <c r="K71" s="413">
        <v>3398</v>
      </c>
      <c r="L71" s="415">
        <f t="shared" si="14"/>
        <v>0.15767249779592593</v>
      </c>
      <c r="M71" s="77">
        <f t="shared" si="13"/>
        <v>163.92578905851235</v>
      </c>
      <c r="N71" s="414">
        <v>164</v>
      </c>
    </row>
    <row r="72" spans="1:14" ht="12.9" customHeight="1">
      <c r="A72" s="165" t="s">
        <v>185</v>
      </c>
      <c r="B72" s="257" t="s">
        <v>147</v>
      </c>
      <c r="C72" s="380">
        <f>+C4+C70</f>
        <v>308111</v>
      </c>
      <c r="D72" s="381">
        <f>+D4+D70</f>
        <v>5422</v>
      </c>
      <c r="E72" s="669">
        <f>+E4+E70</f>
        <v>313533</v>
      </c>
      <c r="F72" s="781">
        <f t="shared" si="15"/>
        <v>1.0175975541282201</v>
      </c>
      <c r="G72" s="21"/>
      <c r="H72" s="424"/>
      <c r="J72" s="23" t="s">
        <v>10</v>
      </c>
      <c r="K72" s="413">
        <v>2027</v>
      </c>
      <c r="L72" s="415">
        <f t="shared" si="14"/>
        <v>9.4055960280265416E-2</v>
      </c>
      <c r="M72" s="77">
        <f t="shared" si="13"/>
        <v>97.786219664980749</v>
      </c>
      <c r="N72" s="414">
        <v>98</v>
      </c>
    </row>
    <row r="73" spans="1:14" ht="12.9" customHeight="1">
      <c r="A73" s="189" t="s">
        <v>186</v>
      </c>
      <c r="B73" s="239" t="s">
        <v>181</v>
      </c>
      <c r="C73" s="370"/>
      <c r="D73" s="379"/>
      <c r="E73" s="670"/>
      <c r="F73" s="777"/>
      <c r="G73" s="21"/>
      <c r="H73" s="424"/>
      <c r="J73" s="419" t="s">
        <v>349</v>
      </c>
      <c r="K73" s="367">
        <v>2519</v>
      </c>
      <c r="L73" s="415">
        <f t="shared" si="14"/>
        <v>0.11688552735371908</v>
      </c>
      <c r="M73" s="77">
        <f t="shared" si="13"/>
        <v>121.52120736856757</v>
      </c>
      <c r="N73" s="414">
        <v>122</v>
      </c>
    </row>
    <row r="74" spans="1:14" ht="12.9" customHeight="1">
      <c r="A74" s="175" t="s">
        <v>187</v>
      </c>
      <c r="B74" s="176" t="s">
        <v>148</v>
      </c>
      <c r="C74" s="371">
        <f>+C75</f>
        <v>0</v>
      </c>
      <c r="D74" s="40">
        <f>+D75</f>
        <v>0</v>
      </c>
      <c r="E74" s="120">
        <f>+E75</f>
        <v>0</v>
      </c>
      <c r="F74" s="677"/>
      <c r="G74" s="21"/>
      <c r="H74" s="424"/>
      <c r="I74" s="421"/>
      <c r="K74" s="23">
        <f>SUM(K67:K73)</f>
        <v>21551</v>
      </c>
      <c r="L74" s="415">
        <f>SUM(L67:L73)</f>
        <v>1</v>
      </c>
      <c r="M74" s="77">
        <f>SUM(M67:M73)</f>
        <v>1039.6599999999999</v>
      </c>
      <c r="N74" s="414">
        <f>SUM(N67:N73)</f>
        <v>1040</v>
      </c>
    </row>
    <row r="75" spans="1:14" ht="12.9" customHeight="1">
      <c r="A75" s="188"/>
      <c r="B75" s="249" t="s">
        <v>146</v>
      </c>
      <c r="C75" s="373"/>
      <c r="D75" s="374"/>
      <c r="E75" s="668"/>
      <c r="F75" s="775"/>
      <c r="G75" s="21"/>
      <c r="H75" s="424"/>
    </row>
    <row r="76" spans="1:14" ht="12.9" customHeight="1">
      <c r="A76" s="165" t="s">
        <v>188</v>
      </c>
      <c r="B76" s="257" t="s">
        <v>149</v>
      </c>
      <c r="C76" s="382">
        <f>+C73+C74</f>
        <v>0</v>
      </c>
      <c r="D76" s="383">
        <f>+D73+D74</f>
        <v>0</v>
      </c>
      <c r="E76" s="671">
        <f>+E73+E74</f>
        <v>0</v>
      </c>
      <c r="F76" s="776"/>
      <c r="G76" s="472"/>
      <c r="H76" s="424"/>
    </row>
    <row r="77" spans="1:14" ht="12.9" customHeight="1">
      <c r="A77" s="189" t="s">
        <v>189</v>
      </c>
      <c r="B77" s="239" t="s">
        <v>150</v>
      </c>
      <c r="C77" s="370"/>
      <c r="D77" s="379"/>
      <c r="E77" s="670"/>
      <c r="F77" s="777"/>
      <c r="G77" s="55"/>
    </row>
    <row r="78" spans="1:14" ht="12.9" customHeight="1">
      <c r="A78" s="175" t="s">
        <v>190</v>
      </c>
      <c r="B78" s="176" t="s">
        <v>151</v>
      </c>
      <c r="C78" s="373">
        <f>+'[3]2.SZ.TÁBL. BEVÉTELEK'!$E77</f>
        <v>2287</v>
      </c>
      <c r="D78" s="40">
        <f>+'3.SZ.TÁBL. SEGÍTŐ SZOLGÁLAT'!Y13</f>
        <v>299</v>
      </c>
      <c r="E78" s="120">
        <f>SUM(C78:D78)</f>
        <v>2586</v>
      </c>
      <c r="F78" s="677">
        <f t="shared" si="15"/>
        <v>1.1307389593353738</v>
      </c>
      <c r="G78" s="21"/>
    </row>
    <row r="79" spans="1:14" ht="12.9" customHeight="1">
      <c r="A79" s="175" t="s">
        <v>191</v>
      </c>
      <c r="B79" s="176" t="s">
        <v>152</v>
      </c>
      <c r="C79" s="373">
        <f>+'[3]2.SZ.TÁBL. BEVÉTELEK'!$E78</f>
        <v>9</v>
      </c>
      <c r="D79" s="40">
        <f>+'3.SZ.TÁBL. SEGÍTŐ SZOLGÁLAT'!Y14</f>
        <v>12</v>
      </c>
      <c r="E79" s="120">
        <f>SUM(C79:D79)</f>
        <v>21</v>
      </c>
      <c r="F79" s="677"/>
      <c r="G79" s="21"/>
    </row>
    <row r="80" spans="1:14" ht="12.9" customHeight="1">
      <c r="A80" s="175" t="s">
        <v>192</v>
      </c>
      <c r="B80" s="176" t="s">
        <v>153</v>
      </c>
      <c r="C80" s="373">
        <f>+'[3]2.SZ.TÁBL. BEVÉTELEK'!$E79</f>
        <v>0</v>
      </c>
      <c r="D80" s="40"/>
      <c r="E80" s="120">
        <f t="shared" ref="E80:E84" si="16">SUM(C80:D80)</f>
        <v>0</v>
      </c>
      <c r="F80" s="677"/>
      <c r="G80" s="21"/>
    </row>
    <row r="81" spans="1:7" ht="12.9" customHeight="1">
      <c r="A81" s="175" t="s">
        <v>193</v>
      </c>
      <c r="B81" s="176" t="s">
        <v>154</v>
      </c>
      <c r="C81" s="373">
        <f>+'[3]2.SZ.TÁBL. BEVÉTELEK'!$E80</f>
        <v>10245</v>
      </c>
      <c r="D81" s="170">
        <f>+'3.SZ.TÁBL. SEGÍTŐ SZOLGÁLAT'!Y16+'4.SZ.TÁBL. ÓVODA'!S16</f>
        <v>-65</v>
      </c>
      <c r="E81" s="120">
        <f t="shared" si="16"/>
        <v>10180</v>
      </c>
      <c r="F81" s="677">
        <f t="shared" si="15"/>
        <v>0.99365544167886777</v>
      </c>
      <c r="G81" s="22"/>
    </row>
    <row r="82" spans="1:7" ht="12.9" customHeight="1">
      <c r="A82" s="175" t="s">
        <v>194</v>
      </c>
      <c r="B82" s="176" t="s">
        <v>155</v>
      </c>
      <c r="C82" s="373">
        <f>+'[3]2.SZ.TÁBL. BEVÉTELEK'!$E81</f>
        <v>0</v>
      </c>
      <c r="D82" s="171"/>
      <c r="E82" s="120">
        <f t="shared" si="16"/>
        <v>0</v>
      </c>
      <c r="F82" s="677"/>
      <c r="G82" s="22"/>
    </row>
    <row r="83" spans="1:7" ht="12.9" customHeight="1">
      <c r="A83" s="175" t="s">
        <v>195</v>
      </c>
      <c r="B83" s="176" t="s">
        <v>156</v>
      </c>
      <c r="C83" s="373">
        <f>+'[3]2.SZ.TÁBL. BEVÉTELEK'!$E82</f>
        <v>0</v>
      </c>
      <c r="D83" s="40"/>
      <c r="E83" s="120">
        <f t="shared" si="16"/>
        <v>0</v>
      </c>
      <c r="F83" s="677"/>
      <c r="G83" s="21"/>
    </row>
    <row r="84" spans="1:7" ht="12.9" customHeight="1">
      <c r="A84" s="175" t="s">
        <v>196</v>
      </c>
      <c r="B84" s="176" t="s">
        <v>157</v>
      </c>
      <c r="C84" s="373">
        <f>+'[3]2.SZ.TÁBL. BEVÉTELEK'!$E83</f>
        <v>12</v>
      </c>
      <c r="D84" s="40">
        <f>+'1.1.SZ.TÁBL. BEV - KIAD'!D19+'1.1.SZ.TÁBL. BEV - KIAD'!G19</f>
        <v>3</v>
      </c>
      <c r="E84" s="120">
        <f t="shared" si="16"/>
        <v>15</v>
      </c>
      <c r="F84" s="677"/>
      <c r="G84" s="22"/>
    </row>
    <row r="85" spans="1:7" ht="12.9" customHeight="1">
      <c r="A85" s="191" t="s">
        <v>197</v>
      </c>
      <c r="B85" s="259" t="s">
        <v>158</v>
      </c>
      <c r="C85" s="373">
        <f>+'[3]2.SZ.TÁBL. BEVÉTELEK'!$E84</f>
        <v>2</v>
      </c>
      <c r="D85" s="374">
        <f>+'4.SZ.TÁBL. ÓVODA'!S20</f>
        <v>0</v>
      </c>
      <c r="E85" s="120">
        <f>SUM(C85:D85)</f>
        <v>2</v>
      </c>
      <c r="F85" s="775"/>
      <c r="G85" s="21"/>
    </row>
    <row r="86" spans="1:7" ht="12.9" customHeight="1">
      <c r="A86" s="165" t="s">
        <v>198</v>
      </c>
      <c r="B86" s="257" t="s">
        <v>159</v>
      </c>
      <c r="C86" s="382">
        <f>SUM(C77:C85)</f>
        <v>12555</v>
      </c>
      <c r="D86" s="383">
        <f>SUM(D77:D85)</f>
        <v>249</v>
      </c>
      <c r="E86" s="671">
        <f>SUM(E77:E85)</f>
        <v>12804</v>
      </c>
      <c r="F86" s="781">
        <f t="shared" si="15"/>
        <v>1.0198327359617683</v>
      </c>
      <c r="G86" s="473"/>
    </row>
    <row r="87" spans="1:7" ht="12.9" customHeight="1">
      <c r="A87" s="165" t="s">
        <v>199</v>
      </c>
      <c r="B87" s="257" t="s">
        <v>160</v>
      </c>
      <c r="C87" s="382"/>
      <c r="D87" s="383"/>
      <c r="E87" s="671"/>
      <c r="F87" s="776"/>
      <c r="G87" s="474"/>
    </row>
    <row r="88" spans="1:7" ht="12.9" customHeight="1">
      <c r="A88" s="193" t="s">
        <v>200</v>
      </c>
      <c r="B88" s="260" t="s">
        <v>161</v>
      </c>
      <c r="C88" s="384"/>
      <c r="D88" s="385"/>
      <c r="E88" s="672"/>
      <c r="F88" s="778"/>
      <c r="G88" s="22"/>
    </row>
    <row r="89" spans="1:7" ht="12.9" customHeight="1">
      <c r="A89" s="165" t="s">
        <v>201</v>
      </c>
      <c r="B89" s="257" t="s">
        <v>321</v>
      </c>
      <c r="C89" s="382">
        <f>+C88</f>
        <v>0</v>
      </c>
      <c r="D89" s="383">
        <f>+D88</f>
        <v>0</v>
      </c>
      <c r="E89" s="671">
        <f>+E88</f>
        <v>0</v>
      </c>
      <c r="F89" s="776"/>
      <c r="G89" s="22"/>
    </row>
    <row r="90" spans="1:7" ht="12.9" customHeight="1">
      <c r="A90" s="193" t="s">
        <v>202</v>
      </c>
      <c r="B90" s="260" t="s">
        <v>162</v>
      </c>
      <c r="C90" s="384"/>
      <c r="D90" s="385"/>
      <c r="E90" s="672"/>
      <c r="F90" s="778"/>
      <c r="G90" s="22"/>
    </row>
    <row r="91" spans="1:7" ht="12.9" customHeight="1">
      <c r="A91" s="165" t="s">
        <v>203</v>
      </c>
      <c r="B91" s="257" t="s">
        <v>322</v>
      </c>
      <c r="C91" s="382">
        <f>+C90</f>
        <v>0</v>
      </c>
      <c r="D91" s="387">
        <f>+D90</f>
        <v>0</v>
      </c>
      <c r="E91" s="673">
        <f>+E90</f>
        <v>0</v>
      </c>
      <c r="F91" s="776"/>
      <c r="G91" s="22"/>
    </row>
    <row r="92" spans="1:7" ht="12.9" customHeight="1">
      <c r="A92" s="165" t="s">
        <v>204</v>
      </c>
      <c r="B92" s="257" t="s">
        <v>163</v>
      </c>
      <c r="C92" s="382">
        <f>+C72+C76+C86+C87+C89+C91</f>
        <v>320666</v>
      </c>
      <c r="D92" s="387">
        <f>+D72+D76+D86+D87+D89+D91</f>
        <v>5671</v>
      </c>
      <c r="E92" s="673">
        <f>+E72+E76+E86+E87+E89+E91</f>
        <v>326337</v>
      </c>
      <c r="F92" s="781">
        <f t="shared" si="15"/>
        <v>1.0176850679523242</v>
      </c>
    </row>
    <row r="93" spans="1:7" ht="12.9" customHeight="1">
      <c r="A93" s="268" t="s">
        <v>205</v>
      </c>
      <c r="B93" s="257" t="s">
        <v>164</v>
      </c>
      <c r="C93" s="817">
        <f>+'[3]2.SZ.TÁBL. BEVÉTELEK'!$E92</f>
        <v>15584</v>
      </c>
      <c r="D93" s="383"/>
      <c r="E93" s="671">
        <f>SUM(C93:D93)</f>
        <v>15584</v>
      </c>
      <c r="F93" s="776"/>
    </row>
    <row r="94" spans="1:7" ht="12.9" customHeight="1">
      <c r="A94" s="268" t="s">
        <v>319</v>
      </c>
      <c r="B94" s="257" t="s">
        <v>320</v>
      </c>
      <c r="C94" s="382"/>
      <c r="D94" s="383"/>
      <c r="E94" s="671"/>
      <c r="F94" s="776"/>
    </row>
    <row r="95" spans="1:7" ht="12.9" customHeight="1" thickBot="1">
      <c r="A95" s="320" t="s">
        <v>206</v>
      </c>
      <c r="B95" s="386" t="s">
        <v>165</v>
      </c>
      <c r="C95" s="388">
        <f>+SUM(C93:C94)</f>
        <v>15584</v>
      </c>
      <c r="D95" s="389">
        <f>+SUM(D93:D94)</f>
        <v>0</v>
      </c>
      <c r="E95" s="674">
        <f>+SUM(E93:E94)</f>
        <v>15584</v>
      </c>
      <c r="F95" s="779"/>
    </row>
    <row r="96" spans="1:7" ht="12.9" customHeight="1" thickBot="1">
      <c r="A96" s="891" t="s">
        <v>0</v>
      </c>
      <c r="B96" s="892"/>
      <c r="C96" s="390">
        <f>+C92+C95</f>
        <v>336250</v>
      </c>
      <c r="D96" s="41">
        <f>+D92+D95</f>
        <v>5671</v>
      </c>
      <c r="E96" s="675">
        <f>+E92+E95</f>
        <v>341921</v>
      </c>
      <c r="F96" s="780">
        <f t="shared" si="15"/>
        <v>1.0168654275092937</v>
      </c>
    </row>
  </sheetData>
  <mergeCells count="9">
    <mergeCell ref="A96:B96"/>
    <mergeCell ref="D1:D2"/>
    <mergeCell ref="C1:C2"/>
    <mergeCell ref="K5:K6"/>
    <mergeCell ref="K28:K29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120" fitToHeight="2" orientation="portrait" r:id="rId1"/>
  <headerFooter alignWithMargins="0">
    <oddHeader>&amp;L&amp;"Times New Roman,Félkövér"&amp;13Szent László Völgye TKT&amp;C&amp;"Times New Roman,Félkövér"&amp;14
&amp;16 2015. ÉVI II. KÖLTSÉGVETÉS MÓDOSÍTÁS&amp;14
&amp;R2. sz. táblázat
BEVÉTELEK
Adatok: eFt</oddHeader>
    <oddFooter>&amp;L&amp;F&amp;R&amp;P</oddFooter>
  </headerFooter>
  <rowBreaks count="1" manualBreakCount="1">
    <brk id="5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1"/>
  </sheetPr>
  <dimension ref="A1:Z161"/>
  <sheetViews>
    <sheetView zoomScaleSheetLayoutView="50" workbookViewId="0">
      <pane xSplit="2" ySplit="2" topLeftCell="C3" activePane="bottomRight" state="frozen"/>
      <selection activeCell="G8" sqref="G8"/>
      <selection pane="topRight" activeCell="G8" sqref="G8"/>
      <selection pane="bottomLeft" activeCell="G8" sqref="G8"/>
      <selection pane="bottomRight" activeCell="G8" sqref="G8"/>
    </sheetView>
  </sheetViews>
  <sheetFormatPr defaultColWidth="8.88671875" defaultRowHeight="15" customHeight="1"/>
  <cols>
    <col min="1" max="1" width="8.88671875" style="9"/>
    <col min="2" max="2" width="56" style="56" customWidth="1"/>
    <col min="3" max="13" width="10.44140625" style="57" customWidth="1"/>
    <col min="14" max="14" width="10.44140625" style="58" customWidth="1"/>
    <col min="15" max="19" width="10.44140625" style="57" customWidth="1"/>
    <col min="20" max="20" width="10.44140625" style="58" customWidth="1"/>
    <col min="21" max="22" width="10.44140625" style="57" customWidth="1"/>
    <col min="23" max="23" width="10.44140625" style="58" customWidth="1"/>
    <col min="24" max="26" width="10.44140625" style="57" customWidth="1"/>
    <col min="27" max="28" width="11.5546875" style="9" bestFit="1" customWidth="1"/>
    <col min="29" max="16384" width="8.88671875" style="9"/>
  </cols>
  <sheetData>
    <row r="1" spans="1:26" s="10" customFormat="1" ht="30" customHeight="1">
      <c r="A1" s="916" t="s">
        <v>182</v>
      </c>
      <c r="B1" s="933" t="s">
        <v>207</v>
      </c>
      <c r="C1" s="931" t="s">
        <v>11</v>
      </c>
      <c r="D1" s="922"/>
      <c r="E1" s="923"/>
      <c r="F1" s="935" t="s">
        <v>12</v>
      </c>
      <c r="G1" s="936"/>
      <c r="H1" s="937"/>
      <c r="I1" s="921" t="s">
        <v>13</v>
      </c>
      <c r="J1" s="922"/>
      <c r="K1" s="923"/>
      <c r="L1" s="931" t="s">
        <v>14</v>
      </c>
      <c r="M1" s="922"/>
      <c r="N1" s="932"/>
      <c r="O1" s="921" t="s">
        <v>15</v>
      </c>
      <c r="P1" s="922"/>
      <c r="Q1" s="923"/>
      <c r="R1" s="926" t="s">
        <v>23</v>
      </c>
      <c r="S1" s="927"/>
      <c r="T1" s="928"/>
      <c r="U1" s="929" t="s">
        <v>75</v>
      </c>
      <c r="V1" s="927"/>
      <c r="W1" s="930"/>
      <c r="X1" s="924" t="s">
        <v>16</v>
      </c>
      <c r="Y1" s="922"/>
      <c r="Z1" s="925"/>
    </row>
    <row r="2" spans="1:26" s="13" customFormat="1" ht="42" customHeight="1">
      <c r="A2" s="917"/>
      <c r="B2" s="934"/>
      <c r="C2" s="247" t="s">
        <v>482</v>
      </c>
      <c r="D2" s="248" t="s">
        <v>452</v>
      </c>
      <c r="E2" s="816" t="s">
        <v>483</v>
      </c>
      <c r="F2" s="247" t="s">
        <v>482</v>
      </c>
      <c r="G2" s="248" t="s">
        <v>452</v>
      </c>
      <c r="H2" s="816" t="s">
        <v>483</v>
      </c>
      <c r="I2" s="247" t="s">
        <v>482</v>
      </c>
      <c r="J2" s="248" t="s">
        <v>452</v>
      </c>
      <c r="K2" s="816" t="s">
        <v>483</v>
      </c>
      <c r="L2" s="247" t="s">
        <v>482</v>
      </c>
      <c r="M2" s="248" t="s">
        <v>452</v>
      </c>
      <c r="N2" s="816" t="s">
        <v>483</v>
      </c>
      <c r="O2" s="247" t="s">
        <v>482</v>
      </c>
      <c r="P2" s="248" t="s">
        <v>452</v>
      </c>
      <c r="Q2" s="816" t="s">
        <v>483</v>
      </c>
      <c r="R2" s="247" t="s">
        <v>482</v>
      </c>
      <c r="S2" s="248" t="s">
        <v>452</v>
      </c>
      <c r="T2" s="816" t="s">
        <v>483</v>
      </c>
      <c r="U2" s="247" t="s">
        <v>482</v>
      </c>
      <c r="V2" s="248" t="s">
        <v>452</v>
      </c>
      <c r="W2" s="168" t="s">
        <v>483</v>
      </c>
      <c r="X2" s="247" t="s">
        <v>482</v>
      </c>
      <c r="Y2" s="248" t="s">
        <v>452</v>
      </c>
      <c r="Z2" s="168" t="s">
        <v>483</v>
      </c>
    </row>
    <row r="3" spans="1:26" ht="13.5" customHeight="1">
      <c r="A3" s="189" t="s">
        <v>183</v>
      </c>
      <c r="B3" s="239" t="s">
        <v>143</v>
      </c>
      <c r="C3" s="240"/>
      <c r="D3" s="241"/>
      <c r="E3" s="242"/>
      <c r="F3" s="243"/>
      <c r="G3" s="241"/>
      <c r="H3" s="244"/>
      <c r="I3" s="240"/>
      <c r="J3" s="241"/>
      <c r="K3" s="242"/>
      <c r="L3" s="243"/>
      <c r="M3" s="241"/>
      <c r="N3" s="244"/>
      <c r="O3" s="240"/>
      <c r="P3" s="241"/>
      <c r="Q3" s="242"/>
      <c r="R3" s="243"/>
      <c r="S3" s="241"/>
      <c r="T3" s="244"/>
      <c r="U3" s="240"/>
      <c r="V3" s="241"/>
      <c r="W3" s="242"/>
      <c r="X3" s="245"/>
      <c r="Y3" s="241"/>
      <c r="Z3" s="246"/>
    </row>
    <row r="4" spans="1:26" ht="13.5" customHeight="1">
      <c r="A4" s="175" t="s">
        <v>184</v>
      </c>
      <c r="B4" s="176" t="s">
        <v>144</v>
      </c>
      <c r="C4" s="232"/>
      <c r="D4" s="230"/>
      <c r="E4" s="235"/>
      <c r="F4" s="236"/>
      <c r="G4" s="230"/>
      <c r="H4" s="237"/>
      <c r="I4" s="232"/>
      <c r="J4" s="230"/>
      <c r="K4" s="235"/>
      <c r="L4" s="236"/>
      <c r="M4" s="230"/>
      <c r="N4" s="237"/>
      <c r="O4" s="232"/>
      <c r="P4" s="230"/>
      <c r="Q4" s="235"/>
      <c r="R4" s="236"/>
      <c r="S4" s="230"/>
      <c r="T4" s="237"/>
      <c r="U4" s="232"/>
      <c r="V4" s="230"/>
      <c r="W4" s="235"/>
      <c r="X4" s="238"/>
      <c r="Y4" s="230"/>
      <c r="Z4" s="231"/>
    </row>
    <row r="5" spans="1:26" ht="13.5" customHeight="1">
      <c r="A5" s="177"/>
      <c r="B5" s="479" t="s">
        <v>145</v>
      </c>
      <c r="C5" s="232"/>
      <c r="D5" s="230"/>
      <c r="E5" s="235"/>
      <c r="F5" s="236"/>
      <c r="G5" s="230"/>
      <c r="H5" s="237"/>
      <c r="I5" s="232"/>
      <c r="J5" s="230"/>
      <c r="K5" s="235"/>
      <c r="L5" s="236"/>
      <c r="M5" s="230"/>
      <c r="N5" s="237"/>
      <c r="O5" s="232"/>
      <c r="P5" s="230"/>
      <c r="Q5" s="235"/>
      <c r="R5" s="236"/>
      <c r="S5" s="230"/>
      <c r="T5" s="237"/>
      <c r="U5" s="232"/>
      <c r="V5" s="230"/>
      <c r="W5" s="235"/>
      <c r="X5" s="238"/>
      <c r="Y5" s="230"/>
      <c r="Z5" s="231"/>
    </row>
    <row r="6" spans="1:26" ht="13.5" customHeight="1">
      <c r="A6" s="188"/>
      <c r="B6" s="480" t="s">
        <v>146</v>
      </c>
      <c r="C6" s="250"/>
      <c r="D6" s="251"/>
      <c r="E6" s="252"/>
      <c r="F6" s="253"/>
      <c r="G6" s="251"/>
      <c r="H6" s="254"/>
      <c r="I6" s="250"/>
      <c r="J6" s="251"/>
      <c r="K6" s="252"/>
      <c r="L6" s="253"/>
      <c r="M6" s="251"/>
      <c r="N6" s="254"/>
      <c r="O6" s="250"/>
      <c r="P6" s="251"/>
      <c r="Q6" s="252"/>
      <c r="R6" s="253"/>
      <c r="S6" s="251"/>
      <c r="T6" s="254"/>
      <c r="U6" s="250"/>
      <c r="V6" s="251"/>
      <c r="W6" s="252"/>
      <c r="X6" s="255"/>
      <c r="Y6" s="251"/>
      <c r="Z6" s="256"/>
    </row>
    <row r="7" spans="1:26" s="356" customFormat="1" ht="13.5" customHeight="1">
      <c r="A7" s="165" t="s">
        <v>185</v>
      </c>
      <c r="B7" s="257" t="s">
        <v>147</v>
      </c>
      <c r="C7" s="330">
        <f t="shared" ref="C7:Z7" si="0">SUM(C3:C4)</f>
        <v>0</v>
      </c>
      <c r="D7" s="328">
        <f t="shared" si="0"/>
        <v>0</v>
      </c>
      <c r="E7" s="331">
        <f t="shared" si="0"/>
        <v>0</v>
      </c>
      <c r="F7" s="354">
        <f t="shared" ref="F7" si="1">SUM(F3:F4)</f>
        <v>0</v>
      </c>
      <c r="G7" s="328">
        <f t="shared" si="0"/>
        <v>0</v>
      </c>
      <c r="H7" s="355">
        <f t="shared" si="0"/>
        <v>0</v>
      </c>
      <c r="I7" s="330">
        <f t="shared" si="0"/>
        <v>0</v>
      </c>
      <c r="J7" s="328">
        <f t="shared" si="0"/>
        <v>0</v>
      </c>
      <c r="K7" s="331">
        <f t="shared" si="0"/>
        <v>0</v>
      </c>
      <c r="L7" s="354">
        <f t="shared" ref="L7" si="2">SUM(L3:L4)</f>
        <v>0</v>
      </c>
      <c r="M7" s="328">
        <f t="shared" si="0"/>
        <v>0</v>
      </c>
      <c r="N7" s="355">
        <f t="shared" si="0"/>
        <v>0</v>
      </c>
      <c r="O7" s="330">
        <f t="shared" si="0"/>
        <v>0</v>
      </c>
      <c r="P7" s="328">
        <f t="shared" si="0"/>
        <v>0</v>
      </c>
      <c r="Q7" s="331">
        <f t="shared" si="0"/>
        <v>0</v>
      </c>
      <c r="R7" s="354">
        <f t="shared" ref="R7" si="3">SUM(R3:R4)</f>
        <v>0</v>
      </c>
      <c r="S7" s="328">
        <f t="shared" si="0"/>
        <v>0</v>
      </c>
      <c r="T7" s="355">
        <f t="shared" si="0"/>
        <v>0</v>
      </c>
      <c r="U7" s="330">
        <f t="shared" si="0"/>
        <v>0</v>
      </c>
      <c r="V7" s="328">
        <f t="shared" si="0"/>
        <v>0</v>
      </c>
      <c r="W7" s="331">
        <f t="shared" si="0"/>
        <v>0</v>
      </c>
      <c r="X7" s="323">
        <f t="shared" si="0"/>
        <v>0</v>
      </c>
      <c r="Y7" s="328">
        <f t="shared" si="0"/>
        <v>0</v>
      </c>
      <c r="Z7" s="329">
        <f t="shared" si="0"/>
        <v>0</v>
      </c>
    </row>
    <row r="8" spans="1:26" ht="13.5" customHeight="1">
      <c r="A8" s="189" t="s">
        <v>186</v>
      </c>
      <c r="B8" s="239" t="s">
        <v>181</v>
      </c>
      <c r="C8" s="240"/>
      <c r="D8" s="241"/>
      <c r="E8" s="242"/>
      <c r="F8" s="243"/>
      <c r="G8" s="241"/>
      <c r="H8" s="244"/>
      <c r="I8" s="240"/>
      <c r="J8" s="241"/>
      <c r="K8" s="242"/>
      <c r="L8" s="243"/>
      <c r="M8" s="241"/>
      <c r="N8" s="244"/>
      <c r="O8" s="240"/>
      <c r="P8" s="241"/>
      <c r="Q8" s="242"/>
      <c r="R8" s="243"/>
      <c r="S8" s="241"/>
      <c r="T8" s="244"/>
      <c r="U8" s="240"/>
      <c r="V8" s="241"/>
      <c r="W8" s="242"/>
      <c r="X8" s="245"/>
      <c r="Y8" s="241"/>
      <c r="Z8" s="246"/>
    </row>
    <row r="9" spans="1:26" ht="13.5" customHeight="1">
      <c r="A9" s="175" t="s">
        <v>187</v>
      </c>
      <c r="B9" s="176" t="s">
        <v>148</v>
      </c>
      <c r="C9" s="232"/>
      <c r="D9" s="230"/>
      <c r="E9" s="235"/>
      <c r="F9" s="236"/>
      <c r="G9" s="230"/>
      <c r="H9" s="237"/>
      <c r="I9" s="232"/>
      <c r="J9" s="230"/>
      <c r="K9" s="235"/>
      <c r="L9" s="236"/>
      <c r="M9" s="230"/>
      <c r="N9" s="237"/>
      <c r="O9" s="232"/>
      <c r="P9" s="230"/>
      <c r="Q9" s="235"/>
      <c r="R9" s="236"/>
      <c r="S9" s="230"/>
      <c r="T9" s="237"/>
      <c r="U9" s="232"/>
      <c r="V9" s="230"/>
      <c r="W9" s="235"/>
      <c r="X9" s="238"/>
      <c r="Y9" s="230"/>
      <c r="Z9" s="231"/>
    </row>
    <row r="10" spans="1:26" ht="13.5" customHeight="1">
      <c r="A10" s="188"/>
      <c r="B10" s="480" t="s">
        <v>146</v>
      </c>
      <c r="C10" s="250"/>
      <c r="D10" s="251"/>
      <c r="E10" s="252"/>
      <c r="F10" s="253"/>
      <c r="G10" s="251"/>
      <c r="H10" s="254"/>
      <c r="I10" s="250"/>
      <c r="J10" s="251"/>
      <c r="K10" s="252"/>
      <c r="L10" s="253"/>
      <c r="M10" s="251"/>
      <c r="N10" s="254"/>
      <c r="O10" s="250"/>
      <c r="P10" s="251"/>
      <c r="Q10" s="252"/>
      <c r="R10" s="253"/>
      <c r="S10" s="251"/>
      <c r="T10" s="254"/>
      <c r="U10" s="250"/>
      <c r="V10" s="251"/>
      <c r="W10" s="252"/>
      <c r="X10" s="255"/>
      <c r="Y10" s="251"/>
      <c r="Z10" s="256"/>
    </row>
    <row r="11" spans="1:26" s="356" customFormat="1" ht="13.5" customHeight="1">
      <c r="A11" s="165" t="s">
        <v>188</v>
      </c>
      <c r="B11" s="257" t="s">
        <v>149</v>
      </c>
      <c r="C11" s="330">
        <f t="shared" ref="C11:Z11" si="4">SUM(C8:C9)</f>
        <v>0</v>
      </c>
      <c r="D11" s="328">
        <f t="shared" si="4"/>
        <v>0</v>
      </c>
      <c r="E11" s="331">
        <f t="shared" si="4"/>
        <v>0</v>
      </c>
      <c r="F11" s="354">
        <f t="shared" ref="F11" si="5">SUM(F8:F9)</f>
        <v>0</v>
      </c>
      <c r="G11" s="328">
        <f t="shared" si="4"/>
        <v>0</v>
      </c>
      <c r="H11" s="355">
        <f t="shared" si="4"/>
        <v>0</v>
      </c>
      <c r="I11" s="330">
        <f t="shared" si="4"/>
        <v>0</v>
      </c>
      <c r="J11" s="328">
        <f t="shared" si="4"/>
        <v>0</v>
      </c>
      <c r="K11" s="331">
        <f t="shared" si="4"/>
        <v>0</v>
      </c>
      <c r="L11" s="354">
        <f t="shared" ref="L11" si="6">SUM(L8:L9)</f>
        <v>0</v>
      </c>
      <c r="M11" s="328">
        <f t="shared" si="4"/>
        <v>0</v>
      </c>
      <c r="N11" s="355">
        <f t="shared" si="4"/>
        <v>0</v>
      </c>
      <c r="O11" s="330">
        <f t="shared" si="4"/>
        <v>0</v>
      </c>
      <c r="P11" s="328">
        <f t="shared" si="4"/>
        <v>0</v>
      </c>
      <c r="Q11" s="331">
        <f t="shared" si="4"/>
        <v>0</v>
      </c>
      <c r="R11" s="354">
        <f t="shared" ref="R11" si="7">SUM(R8:R9)</f>
        <v>0</v>
      </c>
      <c r="S11" s="328">
        <f t="shared" si="4"/>
        <v>0</v>
      </c>
      <c r="T11" s="355">
        <f t="shared" si="4"/>
        <v>0</v>
      </c>
      <c r="U11" s="330">
        <f t="shared" si="4"/>
        <v>0</v>
      </c>
      <c r="V11" s="328">
        <f t="shared" si="4"/>
        <v>0</v>
      </c>
      <c r="W11" s="331">
        <f t="shared" si="4"/>
        <v>0</v>
      </c>
      <c r="X11" s="323">
        <f t="shared" si="4"/>
        <v>0</v>
      </c>
      <c r="Y11" s="328">
        <f t="shared" si="4"/>
        <v>0</v>
      </c>
      <c r="Z11" s="329">
        <f t="shared" si="4"/>
        <v>0</v>
      </c>
    </row>
    <row r="12" spans="1:26" ht="13.5" customHeight="1">
      <c r="A12" s="189" t="s">
        <v>189</v>
      </c>
      <c r="B12" s="239" t="s">
        <v>150</v>
      </c>
      <c r="C12" s="240"/>
      <c r="D12" s="241"/>
      <c r="E12" s="242"/>
      <c r="F12" s="243"/>
      <c r="G12" s="241"/>
      <c r="H12" s="244"/>
      <c r="I12" s="240"/>
      <c r="J12" s="241"/>
      <c r="K12" s="242"/>
      <c r="L12" s="243"/>
      <c r="M12" s="241"/>
      <c r="N12" s="244"/>
      <c r="O12" s="240"/>
      <c r="P12" s="241"/>
      <c r="Q12" s="242"/>
      <c r="R12" s="243"/>
      <c r="S12" s="241"/>
      <c r="T12" s="244"/>
      <c r="U12" s="240"/>
      <c r="V12" s="241"/>
      <c r="W12" s="242"/>
      <c r="X12" s="245">
        <f t="shared" ref="X12:Z20" si="8">+C12+F12+I12+L12+O12+R12+U12</f>
        <v>0</v>
      </c>
      <c r="Y12" s="241">
        <f t="shared" si="8"/>
        <v>0</v>
      </c>
      <c r="Z12" s="246">
        <f t="shared" si="8"/>
        <v>0</v>
      </c>
    </row>
    <row r="13" spans="1:26" ht="13.5" customHeight="1">
      <c r="A13" s="175" t="s">
        <v>190</v>
      </c>
      <c r="B13" s="176" t="s">
        <v>151</v>
      </c>
      <c r="C13" s="232">
        <f>+'[3]3.SZ.TÁBL. SEGÍTŐ SZOLGÁLAT'!$E13</f>
        <v>1300</v>
      </c>
      <c r="D13" s="230"/>
      <c r="E13" s="235">
        <f>SUM(C13:D13)</f>
        <v>1300</v>
      </c>
      <c r="F13" s="236">
        <f>+'[3]3.SZ.TÁBL. SEGÍTŐ SZOLGÁLAT'!$H13</f>
        <v>0</v>
      </c>
      <c r="G13" s="230">
        <f>+[4]Seg.Szolgálat!$W$36</f>
        <v>208</v>
      </c>
      <c r="H13" s="237">
        <f>SUM(F13:G13)</f>
        <v>208</v>
      </c>
      <c r="I13" s="232">
        <f>+'[3]3.SZ.TÁBL. SEGÍTŐ SZOLGÁLAT'!$K13</f>
        <v>0</v>
      </c>
      <c r="J13" s="230"/>
      <c r="K13" s="235">
        <f>SUM(I13:J13)</f>
        <v>0</v>
      </c>
      <c r="L13" s="236">
        <f>+'[3]3.SZ.TÁBL. SEGÍTŐ SZOLGÁLAT'!$N13</f>
        <v>0</v>
      </c>
      <c r="M13" s="230"/>
      <c r="N13" s="237">
        <f>SUM(L13:M13)</f>
        <v>0</v>
      </c>
      <c r="O13" s="232">
        <f>+'[3]3.SZ.TÁBL. SEGÍTŐ SZOLGÁLAT'!$Q13</f>
        <v>187</v>
      </c>
      <c r="P13" s="230">
        <f>+[4]Seg.Szolgálat!$W$41</f>
        <v>91</v>
      </c>
      <c r="Q13" s="235">
        <f>SUM(O13:P13)</f>
        <v>278</v>
      </c>
      <c r="R13" s="236">
        <f>+'[3]3.SZ.TÁBL. SEGÍTŐ SZOLGÁLAT'!$T13</f>
        <v>800</v>
      </c>
      <c r="S13" s="230"/>
      <c r="T13" s="237">
        <f>SUM(R13:S13)</f>
        <v>800</v>
      </c>
      <c r="U13" s="232">
        <f>+'[3]3.SZ.TÁBL. SEGÍTŐ SZOLGÁLAT'!$W13</f>
        <v>0</v>
      </c>
      <c r="V13" s="230"/>
      <c r="W13" s="235">
        <f>SUM(U13:V13)</f>
        <v>0</v>
      </c>
      <c r="X13" s="238">
        <f t="shared" si="8"/>
        <v>2287</v>
      </c>
      <c r="Y13" s="230">
        <f t="shared" si="8"/>
        <v>299</v>
      </c>
      <c r="Z13" s="231">
        <f t="shared" si="8"/>
        <v>2586</v>
      </c>
    </row>
    <row r="14" spans="1:26" ht="13.5" customHeight="1">
      <c r="A14" s="175" t="s">
        <v>191</v>
      </c>
      <c r="B14" s="176" t="s">
        <v>152</v>
      </c>
      <c r="C14" s="232">
        <f>+'[3]3.SZ.TÁBL. SEGÍTŐ SZOLGÁLAT'!$E14</f>
        <v>0</v>
      </c>
      <c r="D14" s="230"/>
      <c r="E14" s="235">
        <f t="shared" ref="E14:E20" si="9">SUM(C14:D14)</f>
        <v>0</v>
      </c>
      <c r="F14" s="236">
        <f>+'[3]3.SZ.TÁBL. SEGÍTŐ SZOLGÁLAT'!$H14</f>
        <v>9</v>
      </c>
      <c r="G14" s="230">
        <f>+[4]Seg.Szolgálat!$W$54</f>
        <v>5</v>
      </c>
      <c r="H14" s="237">
        <f t="shared" ref="H14:H20" si="10">SUM(F14:G14)</f>
        <v>14</v>
      </c>
      <c r="I14" s="232">
        <f>+'[3]3.SZ.TÁBL. SEGÍTŐ SZOLGÁLAT'!$K14</f>
        <v>0</v>
      </c>
      <c r="J14" s="230">
        <f>+[4]Seg.Szolgálat!$W$60</f>
        <v>4</v>
      </c>
      <c r="K14" s="235">
        <f t="shared" ref="K14:K20" si="11">SUM(I14:J14)</f>
        <v>4</v>
      </c>
      <c r="L14" s="236">
        <f>+'[3]3.SZ.TÁBL. SEGÍTŐ SZOLGÁLAT'!$N14</f>
        <v>0</v>
      </c>
      <c r="M14" s="230"/>
      <c r="N14" s="237">
        <f t="shared" ref="N14:N20" si="12">SUM(L14:M14)</f>
        <v>0</v>
      </c>
      <c r="O14" s="232">
        <f>+'[3]3.SZ.TÁBL. SEGÍTŐ SZOLGÁLAT'!$Q14</f>
        <v>0</v>
      </c>
      <c r="P14" s="230">
        <f>+[4]Seg.Szolgálat!$W$43</f>
        <v>3</v>
      </c>
      <c r="Q14" s="235">
        <f t="shared" ref="Q14:Q20" si="13">SUM(O14:P14)</f>
        <v>3</v>
      </c>
      <c r="R14" s="236">
        <f>+'[3]3.SZ.TÁBL. SEGÍTŐ SZOLGÁLAT'!$T14</f>
        <v>0</v>
      </c>
      <c r="S14" s="230"/>
      <c r="T14" s="237">
        <f t="shared" ref="T14:T20" si="14">SUM(R14:S14)</f>
        <v>0</v>
      </c>
      <c r="U14" s="232">
        <f>+'[3]3.SZ.TÁBL. SEGÍTŐ SZOLGÁLAT'!$W14</f>
        <v>0</v>
      </c>
      <c r="V14" s="230"/>
      <c r="W14" s="235">
        <f t="shared" ref="W14:W20" si="15">SUM(U14:V14)</f>
        <v>0</v>
      </c>
      <c r="X14" s="238">
        <f t="shared" si="8"/>
        <v>9</v>
      </c>
      <c r="Y14" s="230">
        <f t="shared" si="8"/>
        <v>12</v>
      </c>
      <c r="Z14" s="231">
        <f t="shared" si="8"/>
        <v>21</v>
      </c>
    </row>
    <row r="15" spans="1:26" ht="13.5" customHeight="1">
      <c r="A15" s="175" t="s">
        <v>192</v>
      </c>
      <c r="B15" s="176" t="s">
        <v>153</v>
      </c>
      <c r="C15" s="232">
        <f>+'[3]3.SZ.TÁBL. SEGÍTŐ SZOLGÁLAT'!$E15</f>
        <v>0</v>
      </c>
      <c r="D15" s="230"/>
      <c r="E15" s="235">
        <f t="shared" si="9"/>
        <v>0</v>
      </c>
      <c r="F15" s="236">
        <f>+'[3]3.SZ.TÁBL. SEGÍTŐ SZOLGÁLAT'!$H15</f>
        <v>0</v>
      </c>
      <c r="G15" s="230"/>
      <c r="H15" s="237">
        <f t="shared" si="10"/>
        <v>0</v>
      </c>
      <c r="I15" s="232">
        <f>+'[3]3.SZ.TÁBL. SEGÍTŐ SZOLGÁLAT'!$K15</f>
        <v>0</v>
      </c>
      <c r="J15" s="230"/>
      <c r="K15" s="235">
        <f t="shared" si="11"/>
        <v>0</v>
      </c>
      <c r="L15" s="236">
        <f>+'[3]3.SZ.TÁBL. SEGÍTŐ SZOLGÁLAT'!$N15</f>
        <v>0</v>
      </c>
      <c r="M15" s="230"/>
      <c r="N15" s="237">
        <f t="shared" si="12"/>
        <v>0</v>
      </c>
      <c r="O15" s="232">
        <f>+'[3]3.SZ.TÁBL. SEGÍTŐ SZOLGÁLAT'!$Q15</f>
        <v>0</v>
      </c>
      <c r="P15" s="230"/>
      <c r="Q15" s="235">
        <f t="shared" si="13"/>
        <v>0</v>
      </c>
      <c r="R15" s="236">
        <f>+'[3]3.SZ.TÁBL. SEGÍTŐ SZOLGÁLAT'!$T15</f>
        <v>0</v>
      </c>
      <c r="S15" s="230"/>
      <c r="T15" s="237">
        <f t="shared" si="14"/>
        <v>0</v>
      </c>
      <c r="U15" s="232">
        <f>+'[3]3.SZ.TÁBL. SEGÍTŐ SZOLGÁLAT'!$W15</f>
        <v>0</v>
      </c>
      <c r="V15" s="230"/>
      <c r="W15" s="235">
        <f t="shared" si="15"/>
        <v>0</v>
      </c>
      <c r="X15" s="238">
        <f t="shared" si="8"/>
        <v>0</v>
      </c>
      <c r="Y15" s="230">
        <f t="shared" si="8"/>
        <v>0</v>
      </c>
      <c r="Z15" s="231">
        <f t="shared" si="8"/>
        <v>0</v>
      </c>
    </row>
    <row r="16" spans="1:26" ht="13.5" customHeight="1">
      <c r="A16" s="175" t="s">
        <v>193</v>
      </c>
      <c r="B16" s="176" t="s">
        <v>154</v>
      </c>
      <c r="C16" s="232">
        <f>+'[3]3.SZ.TÁBL. SEGÍTŐ SZOLGÁLAT'!$E16</f>
        <v>1000</v>
      </c>
      <c r="D16" s="230"/>
      <c r="E16" s="235">
        <f t="shared" si="9"/>
        <v>1000</v>
      </c>
      <c r="F16" s="236">
        <f>+'[3]3.SZ.TÁBL. SEGÍTŐ SZOLGÁLAT'!$H16</f>
        <v>0</v>
      </c>
      <c r="G16" s="230"/>
      <c r="H16" s="237">
        <f t="shared" si="10"/>
        <v>0</v>
      </c>
      <c r="I16" s="232">
        <f>+'[3]3.SZ.TÁBL. SEGÍTŐ SZOLGÁLAT'!$K16</f>
        <v>1700</v>
      </c>
      <c r="J16" s="230"/>
      <c r="K16" s="235">
        <f t="shared" si="11"/>
        <v>1700</v>
      </c>
      <c r="L16" s="236">
        <f>+'[3]3.SZ.TÁBL. SEGÍTŐ SZOLGÁLAT'!$N16</f>
        <v>0</v>
      </c>
      <c r="M16" s="230"/>
      <c r="N16" s="237">
        <f t="shared" si="12"/>
        <v>0</v>
      </c>
      <c r="O16" s="232">
        <f>+'[3]3.SZ.TÁBL. SEGÍTŐ SZOLGÁLAT'!$Q16</f>
        <v>1400</v>
      </c>
      <c r="P16" s="230">
        <f>+[4]Seg.Szolgálat!$W$42</f>
        <v>-65</v>
      </c>
      <c r="Q16" s="235">
        <f t="shared" si="13"/>
        <v>1335</v>
      </c>
      <c r="R16" s="236">
        <f>+'[3]3.SZ.TÁBL. SEGÍTŐ SZOLGÁLAT'!$T16</f>
        <v>0</v>
      </c>
      <c r="S16" s="230"/>
      <c r="T16" s="237">
        <f t="shared" si="14"/>
        <v>0</v>
      </c>
      <c r="U16" s="232">
        <f>+'[3]3.SZ.TÁBL. SEGÍTŐ SZOLGÁLAT'!$W16</f>
        <v>2691</v>
      </c>
      <c r="V16" s="230"/>
      <c r="W16" s="235">
        <f t="shared" si="15"/>
        <v>2691</v>
      </c>
      <c r="X16" s="238">
        <f t="shared" si="8"/>
        <v>6791</v>
      </c>
      <c r="Y16" s="230">
        <f t="shared" si="8"/>
        <v>-65</v>
      </c>
      <c r="Z16" s="231">
        <f t="shared" si="8"/>
        <v>6726</v>
      </c>
    </row>
    <row r="17" spans="1:26" ht="13.5" customHeight="1">
      <c r="A17" s="175" t="s">
        <v>194</v>
      </c>
      <c r="B17" s="176" t="s">
        <v>155</v>
      </c>
      <c r="C17" s="232">
        <f>+'[3]3.SZ.TÁBL. SEGÍTŐ SZOLGÁLAT'!$E17</f>
        <v>0</v>
      </c>
      <c r="D17" s="230"/>
      <c r="E17" s="235">
        <f t="shared" si="9"/>
        <v>0</v>
      </c>
      <c r="F17" s="236">
        <f>+'[3]3.SZ.TÁBL. SEGÍTŐ SZOLGÁLAT'!$H17</f>
        <v>0</v>
      </c>
      <c r="G17" s="230"/>
      <c r="H17" s="237">
        <f t="shared" si="10"/>
        <v>0</v>
      </c>
      <c r="I17" s="232">
        <f>+'[3]3.SZ.TÁBL. SEGÍTŐ SZOLGÁLAT'!$K17</f>
        <v>0</v>
      </c>
      <c r="J17" s="230"/>
      <c r="K17" s="235">
        <f t="shared" si="11"/>
        <v>0</v>
      </c>
      <c r="L17" s="236">
        <f>+'[3]3.SZ.TÁBL. SEGÍTŐ SZOLGÁLAT'!$N17</f>
        <v>0</v>
      </c>
      <c r="M17" s="230"/>
      <c r="N17" s="237">
        <f t="shared" si="12"/>
        <v>0</v>
      </c>
      <c r="O17" s="232">
        <f>+'[3]3.SZ.TÁBL. SEGÍTŐ SZOLGÁLAT'!$Q17</f>
        <v>0</v>
      </c>
      <c r="P17" s="230"/>
      <c r="Q17" s="235">
        <f t="shared" si="13"/>
        <v>0</v>
      </c>
      <c r="R17" s="236">
        <f>+'[3]3.SZ.TÁBL. SEGÍTŐ SZOLGÁLAT'!$T17</f>
        <v>0</v>
      </c>
      <c r="S17" s="230"/>
      <c r="T17" s="237">
        <f t="shared" si="14"/>
        <v>0</v>
      </c>
      <c r="U17" s="232">
        <f>+'[3]3.SZ.TÁBL. SEGÍTŐ SZOLGÁLAT'!$W17</f>
        <v>0</v>
      </c>
      <c r="V17" s="230"/>
      <c r="W17" s="235">
        <f t="shared" si="15"/>
        <v>0</v>
      </c>
      <c r="X17" s="238">
        <f t="shared" si="8"/>
        <v>0</v>
      </c>
      <c r="Y17" s="230">
        <f t="shared" si="8"/>
        <v>0</v>
      </c>
      <c r="Z17" s="231">
        <f t="shared" si="8"/>
        <v>0</v>
      </c>
    </row>
    <row r="18" spans="1:26" ht="13.5" customHeight="1">
      <c r="A18" s="175" t="s">
        <v>195</v>
      </c>
      <c r="B18" s="176" t="s">
        <v>156</v>
      </c>
      <c r="C18" s="232">
        <f>+'[3]3.SZ.TÁBL. SEGÍTŐ SZOLGÁLAT'!$E18</f>
        <v>0</v>
      </c>
      <c r="D18" s="230"/>
      <c r="E18" s="235">
        <f t="shared" si="9"/>
        <v>0</v>
      </c>
      <c r="F18" s="236">
        <f>+'[3]3.SZ.TÁBL. SEGÍTŐ SZOLGÁLAT'!$H18</f>
        <v>0</v>
      </c>
      <c r="G18" s="230"/>
      <c r="H18" s="237">
        <f t="shared" si="10"/>
        <v>0</v>
      </c>
      <c r="I18" s="232">
        <f>+'[3]3.SZ.TÁBL. SEGÍTŐ SZOLGÁLAT'!$K18</f>
        <v>0</v>
      </c>
      <c r="J18" s="230"/>
      <c r="K18" s="235">
        <f t="shared" si="11"/>
        <v>0</v>
      </c>
      <c r="L18" s="236">
        <f>+'[3]3.SZ.TÁBL. SEGÍTŐ SZOLGÁLAT'!$N18</f>
        <v>0</v>
      </c>
      <c r="M18" s="230"/>
      <c r="N18" s="237">
        <f t="shared" si="12"/>
        <v>0</v>
      </c>
      <c r="O18" s="232">
        <f>+'[3]3.SZ.TÁBL. SEGÍTŐ SZOLGÁLAT'!$Q18</f>
        <v>0</v>
      </c>
      <c r="P18" s="230"/>
      <c r="Q18" s="235">
        <f t="shared" si="13"/>
        <v>0</v>
      </c>
      <c r="R18" s="236">
        <f>+'[3]3.SZ.TÁBL. SEGÍTŐ SZOLGÁLAT'!$T18</f>
        <v>0</v>
      </c>
      <c r="S18" s="230"/>
      <c r="T18" s="237">
        <f t="shared" si="14"/>
        <v>0</v>
      </c>
      <c r="U18" s="232">
        <f>+'[3]3.SZ.TÁBL. SEGÍTŐ SZOLGÁLAT'!$W18</f>
        <v>0</v>
      </c>
      <c r="V18" s="230"/>
      <c r="W18" s="235">
        <f t="shared" si="15"/>
        <v>0</v>
      </c>
      <c r="X18" s="238">
        <f t="shared" si="8"/>
        <v>0</v>
      </c>
      <c r="Y18" s="230">
        <f t="shared" si="8"/>
        <v>0</v>
      </c>
      <c r="Z18" s="231">
        <f t="shared" si="8"/>
        <v>0</v>
      </c>
    </row>
    <row r="19" spans="1:26" ht="13.5" customHeight="1">
      <c r="A19" s="175" t="s">
        <v>196</v>
      </c>
      <c r="B19" s="176" t="s">
        <v>157</v>
      </c>
      <c r="C19" s="232">
        <f>+'[3]3.SZ.TÁBL. SEGÍTŐ SZOLGÁLAT'!$E19</f>
        <v>0</v>
      </c>
      <c r="D19" s="230"/>
      <c r="E19" s="235">
        <f t="shared" si="9"/>
        <v>0</v>
      </c>
      <c r="F19" s="236">
        <f>+'[3]3.SZ.TÁBL. SEGÍTŐ SZOLGÁLAT'!$H19</f>
        <v>0</v>
      </c>
      <c r="G19" s="230"/>
      <c r="H19" s="237">
        <f t="shared" si="10"/>
        <v>0</v>
      </c>
      <c r="I19" s="232">
        <f>+'[3]3.SZ.TÁBL. SEGÍTŐ SZOLGÁLAT'!$K19</f>
        <v>0</v>
      </c>
      <c r="J19" s="230"/>
      <c r="K19" s="235">
        <f t="shared" si="11"/>
        <v>0</v>
      </c>
      <c r="L19" s="236">
        <f>+'[3]3.SZ.TÁBL. SEGÍTŐ SZOLGÁLAT'!$N19</f>
        <v>0</v>
      </c>
      <c r="M19" s="230">
        <f>+[4]Seg.Szolgálat!$Y$65</f>
        <v>1</v>
      </c>
      <c r="N19" s="237">
        <f t="shared" si="12"/>
        <v>1</v>
      </c>
      <c r="O19" s="232">
        <f>+'[3]3.SZ.TÁBL. SEGÍTŐ SZOLGÁLAT'!$Q19</f>
        <v>0</v>
      </c>
      <c r="P19" s="230"/>
      <c r="Q19" s="235">
        <f t="shared" si="13"/>
        <v>0</v>
      </c>
      <c r="R19" s="236">
        <f>+'[3]3.SZ.TÁBL. SEGÍTŐ SZOLGÁLAT'!$T19</f>
        <v>0</v>
      </c>
      <c r="S19" s="230"/>
      <c r="T19" s="237">
        <f t="shared" si="14"/>
        <v>0</v>
      </c>
      <c r="U19" s="232">
        <f>+'[3]3.SZ.TÁBL. SEGÍTŐ SZOLGÁLAT'!$W19</f>
        <v>0</v>
      </c>
      <c r="V19" s="230"/>
      <c r="W19" s="235">
        <f t="shared" si="15"/>
        <v>0</v>
      </c>
      <c r="X19" s="238">
        <f t="shared" si="8"/>
        <v>0</v>
      </c>
      <c r="Y19" s="230">
        <f t="shared" si="8"/>
        <v>1</v>
      </c>
      <c r="Z19" s="231">
        <f t="shared" si="8"/>
        <v>1</v>
      </c>
    </row>
    <row r="20" spans="1:26" ht="13.5" customHeight="1">
      <c r="A20" s="191" t="s">
        <v>197</v>
      </c>
      <c r="B20" s="259" t="s">
        <v>158</v>
      </c>
      <c r="C20" s="232">
        <f>+'[3]3.SZ.TÁBL. SEGÍTŐ SZOLGÁLAT'!$E20</f>
        <v>0</v>
      </c>
      <c r="D20" s="251"/>
      <c r="E20" s="235">
        <f t="shared" si="9"/>
        <v>0</v>
      </c>
      <c r="F20" s="253">
        <f>+'[3]3.SZ.TÁBL. SEGÍTŐ SZOLGÁLAT'!$H20</f>
        <v>0</v>
      </c>
      <c r="G20" s="251"/>
      <c r="H20" s="254">
        <f t="shared" si="10"/>
        <v>0</v>
      </c>
      <c r="I20" s="250">
        <f>+'[3]3.SZ.TÁBL. SEGÍTŐ SZOLGÁLAT'!$K20</f>
        <v>0</v>
      </c>
      <c r="J20" s="251"/>
      <c r="K20" s="252">
        <f t="shared" si="11"/>
        <v>0</v>
      </c>
      <c r="L20" s="253">
        <f>+'[3]3.SZ.TÁBL. SEGÍTŐ SZOLGÁLAT'!$N20</f>
        <v>0</v>
      </c>
      <c r="M20" s="251"/>
      <c r="N20" s="254">
        <f t="shared" si="12"/>
        <v>0</v>
      </c>
      <c r="O20" s="250">
        <f>+'[3]3.SZ.TÁBL. SEGÍTŐ SZOLGÁLAT'!$Q20</f>
        <v>0</v>
      </c>
      <c r="P20" s="251"/>
      <c r="Q20" s="252">
        <f t="shared" si="13"/>
        <v>0</v>
      </c>
      <c r="R20" s="253">
        <f>+'[3]3.SZ.TÁBL. SEGÍTŐ SZOLGÁLAT'!$T20</f>
        <v>0</v>
      </c>
      <c r="S20" s="251"/>
      <c r="T20" s="254">
        <f t="shared" si="14"/>
        <v>0</v>
      </c>
      <c r="U20" s="250">
        <f>+'[3]3.SZ.TÁBL. SEGÍTŐ SZOLGÁLAT'!$W20</f>
        <v>0</v>
      </c>
      <c r="V20" s="251"/>
      <c r="W20" s="252">
        <f t="shared" si="15"/>
        <v>0</v>
      </c>
      <c r="X20" s="255">
        <f t="shared" si="8"/>
        <v>0</v>
      </c>
      <c r="Y20" s="251">
        <f t="shared" si="8"/>
        <v>0</v>
      </c>
      <c r="Z20" s="256">
        <f t="shared" si="8"/>
        <v>0</v>
      </c>
    </row>
    <row r="21" spans="1:26" s="356" customFormat="1" ht="13.5" customHeight="1">
      <c r="A21" s="165" t="s">
        <v>198</v>
      </c>
      <c r="B21" s="257" t="s">
        <v>159</v>
      </c>
      <c r="C21" s="330">
        <f t="shared" ref="C21:Z21" si="16">SUM(C12:C20)</f>
        <v>2300</v>
      </c>
      <c r="D21" s="328">
        <f t="shared" si="16"/>
        <v>0</v>
      </c>
      <c r="E21" s="331">
        <f t="shared" si="16"/>
        <v>2300</v>
      </c>
      <c r="F21" s="354">
        <f t="shared" ref="F21" si="17">SUM(F12:F20)</f>
        <v>9</v>
      </c>
      <c r="G21" s="328">
        <f t="shared" si="16"/>
        <v>213</v>
      </c>
      <c r="H21" s="355">
        <f t="shared" si="16"/>
        <v>222</v>
      </c>
      <c r="I21" s="330">
        <f t="shared" si="16"/>
        <v>1700</v>
      </c>
      <c r="J21" s="328">
        <f t="shared" si="16"/>
        <v>4</v>
      </c>
      <c r="K21" s="331">
        <f t="shared" si="16"/>
        <v>1704</v>
      </c>
      <c r="L21" s="354">
        <f t="shared" ref="L21" si="18">SUM(L12:L20)</f>
        <v>0</v>
      </c>
      <c r="M21" s="328">
        <f t="shared" si="16"/>
        <v>1</v>
      </c>
      <c r="N21" s="355">
        <f t="shared" si="16"/>
        <v>1</v>
      </c>
      <c r="O21" s="330">
        <f t="shared" si="16"/>
        <v>1587</v>
      </c>
      <c r="P21" s="328">
        <f t="shared" si="16"/>
        <v>29</v>
      </c>
      <c r="Q21" s="331">
        <f t="shared" si="16"/>
        <v>1616</v>
      </c>
      <c r="R21" s="354">
        <f t="shared" ref="R21" si="19">SUM(R12:R20)</f>
        <v>800</v>
      </c>
      <c r="S21" s="328">
        <f t="shared" si="16"/>
        <v>0</v>
      </c>
      <c r="T21" s="355">
        <f t="shared" si="16"/>
        <v>800</v>
      </c>
      <c r="U21" s="330">
        <f t="shared" si="16"/>
        <v>2691</v>
      </c>
      <c r="V21" s="328">
        <f t="shared" si="16"/>
        <v>0</v>
      </c>
      <c r="W21" s="331">
        <f t="shared" si="16"/>
        <v>2691</v>
      </c>
      <c r="X21" s="323">
        <f t="shared" si="16"/>
        <v>9087</v>
      </c>
      <c r="Y21" s="328">
        <f t="shared" si="16"/>
        <v>247</v>
      </c>
      <c r="Z21" s="329">
        <f t="shared" si="16"/>
        <v>9334</v>
      </c>
    </row>
    <row r="22" spans="1:26" s="356" customFormat="1" ht="13.5" customHeight="1">
      <c r="A22" s="165" t="s">
        <v>199</v>
      </c>
      <c r="B22" s="257" t="s">
        <v>160</v>
      </c>
      <c r="C22" s="330"/>
      <c r="D22" s="328"/>
      <c r="E22" s="331"/>
      <c r="F22" s="354"/>
      <c r="G22" s="328"/>
      <c r="H22" s="355"/>
      <c r="I22" s="330"/>
      <c r="J22" s="328"/>
      <c r="K22" s="331"/>
      <c r="L22" s="354"/>
      <c r="M22" s="328"/>
      <c r="N22" s="355"/>
      <c r="O22" s="330"/>
      <c r="P22" s="328"/>
      <c r="Q22" s="331"/>
      <c r="R22" s="354"/>
      <c r="S22" s="328"/>
      <c r="T22" s="355"/>
      <c r="U22" s="330"/>
      <c r="V22" s="328"/>
      <c r="W22" s="331"/>
      <c r="X22" s="323"/>
      <c r="Y22" s="328"/>
      <c r="Z22" s="329"/>
    </row>
    <row r="23" spans="1:26" ht="13.5" customHeight="1">
      <c r="A23" s="193" t="s">
        <v>200</v>
      </c>
      <c r="B23" s="260" t="s">
        <v>161</v>
      </c>
      <c r="C23" s="261"/>
      <c r="D23" s="262"/>
      <c r="E23" s="263"/>
      <c r="F23" s="264"/>
      <c r="G23" s="262"/>
      <c r="H23" s="265"/>
      <c r="I23" s="261"/>
      <c r="J23" s="262"/>
      <c r="K23" s="263"/>
      <c r="L23" s="264"/>
      <c r="M23" s="262"/>
      <c r="N23" s="265"/>
      <c r="O23" s="261"/>
      <c r="P23" s="262"/>
      <c r="Q23" s="263"/>
      <c r="R23" s="264"/>
      <c r="S23" s="262"/>
      <c r="T23" s="265"/>
      <c r="U23" s="261"/>
      <c r="V23" s="262"/>
      <c r="W23" s="263"/>
      <c r="X23" s="266"/>
      <c r="Y23" s="262"/>
      <c r="Z23" s="267"/>
    </row>
    <row r="24" spans="1:26" s="356" customFormat="1" ht="13.5" customHeight="1">
      <c r="A24" s="165" t="s">
        <v>201</v>
      </c>
      <c r="B24" s="257" t="s">
        <v>321</v>
      </c>
      <c r="C24" s="330">
        <f t="shared" ref="C24:Z24" si="20">+C23</f>
        <v>0</v>
      </c>
      <c r="D24" s="328">
        <f t="shared" si="20"/>
        <v>0</v>
      </c>
      <c r="E24" s="331">
        <f t="shared" si="20"/>
        <v>0</v>
      </c>
      <c r="F24" s="354">
        <f t="shared" ref="F24" si="21">+F23</f>
        <v>0</v>
      </c>
      <c r="G24" s="328">
        <f t="shared" si="20"/>
        <v>0</v>
      </c>
      <c r="H24" s="355">
        <f t="shared" si="20"/>
        <v>0</v>
      </c>
      <c r="I24" s="330">
        <f t="shared" si="20"/>
        <v>0</v>
      </c>
      <c r="J24" s="328">
        <f t="shared" si="20"/>
        <v>0</v>
      </c>
      <c r="K24" s="331">
        <f t="shared" si="20"/>
        <v>0</v>
      </c>
      <c r="L24" s="354">
        <f t="shared" ref="L24" si="22">+L23</f>
        <v>0</v>
      </c>
      <c r="M24" s="328">
        <f t="shared" si="20"/>
        <v>0</v>
      </c>
      <c r="N24" s="355">
        <f t="shared" si="20"/>
        <v>0</v>
      </c>
      <c r="O24" s="330">
        <f t="shared" si="20"/>
        <v>0</v>
      </c>
      <c r="P24" s="328">
        <f t="shared" si="20"/>
        <v>0</v>
      </c>
      <c r="Q24" s="331">
        <f t="shared" si="20"/>
        <v>0</v>
      </c>
      <c r="R24" s="354">
        <f t="shared" ref="R24" si="23">+R23</f>
        <v>0</v>
      </c>
      <c r="S24" s="328">
        <f t="shared" si="20"/>
        <v>0</v>
      </c>
      <c r="T24" s="355">
        <f t="shared" si="20"/>
        <v>0</v>
      </c>
      <c r="U24" s="330">
        <f t="shared" si="20"/>
        <v>0</v>
      </c>
      <c r="V24" s="328">
        <f t="shared" si="20"/>
        <v>0</v>
      </c>
      <c r="W24" s="331">
        <f t="shared" si="20"/>
        <v>0</v>
      </c>
      <c r="X24" s="323">
        <f t="shared" si="20"/>
        <v>0</v>
      </c>
      <c r="Y24" s="328">
        <f t="shared" si="20"/>
        <v>0</v>
      </c>
      <c r="Z24" s="329">
        <f t="shared" si="20"/>
        <v>0</v>
      </c>
    </row>
    <row r="25" spans="1:26" ht="13.5" customHeight="1">
      <c r="A25" s="193" t="s">
        <v>202</v>
      </c>
      <c r="B25" s="260" t="s">
        <v>162</v>
      </c>
      <c r="C25" s="261"/>
      <c r="D25" s="262"/>
      <c r="E25" s="263"/>
      <c r="F25" s="264"/>
      <c r="G25" s="262"/>
      <c r="H25" s="265"/>
      <c r="I25" s="261"/>
      <c r="J25" s="262"/>
      <c r="K25" s="263"/>
      <c r="L25" s="264"/>
      <c r="M25" s="262"/>
      <c r="N25" s="265"/>
      <c r="O25" s="261"/>
      <c r="P25" s="262"/>
      <c r="Q25" s="263"/>
      <c r="R25" s="264"/>
      <c r="S25" s="262"/>
      <c r="T25" s="265"/>
      <c r="U25" s="261"/>
      <c r="V25" s="262"/>
      <c r="W25" s="263"/>
      <c r="X25" s="266"/>
      <c r="Y25" s="262"/>
      <c r="Z25" s="267"/>
    </row>
    <row r="26" spans="1:26" s="356" customFormat="1" ht="13.5" customHeight="1">
      <c r="A26" s="165" t="s">
        <v>203</v>
      </c>
      <c r="B26" s="257" t="s">
        <v>322</v>
      </c>
      <c r="C26" s="330">
        <f t="shared" ref="C26:Z26" si="24">+C25</f>
        <v>0</v>
      </c>
      <c r="D26" s="328">
        <f t="shared" si="24"/>
        <v>0</v>
      </c>
      <c r="E26" s="331">
        <f t="shared" si="24"/>
        <v>0</v>
      </c>
      <c r="F26" s="354">
        <f t="shared" ref="F26" si="25">+F25</f>
        <v>0</v>
      </c>
      <c r="G26" s="328">
        <f t="shared" si="24"/>
        <v>0</v>
      </c>
      <c r="H26" s="355">
        <f t="shared" si="24"/>
        <v>0</v>
      </c>
      <c r="I26" s="330">
        <f t="shared" si="24"/>
        <v>0</v>
      </c>
      <c r="J26" s="328">
        <f t="shared" si="24"/>
        <v>0</v>
      </c>
      <c r="K26" s="331">
        <f t="shared" si="24"/>
        <v>0</v>
      </c>
      <c r="L26" s="354">
        <f t="shared" ref="L26" si="26">+L25</f>
        <v>0</v>
      </c>
      <c r="M26" s="328">
        <f t="shared" si="24"/>
        <v>0</v>
      </c>
      <c r="N26" s="355">
        <f t="shared" si="24"/>
        <v>0</v>
      </c>
      <c r="O26" s="330">
        <f t="shared" si="24"/>
        <v>0</v>
      </c>
      <c r="P26" s="328">
        <f t="shared" si="24"/>
        <v>0</v>
      </c>
      <c r="Q26" s="331">
        <f t="shared" si="24"/>
        <v>0</v>
      </c>
      <c r="R26" s="354">
        <f t="shared" ref="R26" si="27">+R25</f>
        <v>0</v>
      </c>
      <c r="S26" s="328">
        <f t="shared" si="24"/>
        <v>0</v>
      </c>
      <c r="T26" s="355">
        <f t="shared" si="24"/>
        <v>0</v>
      </c>
      <c r="U26" s="330">
        <f t="shared" si="24"/>
        <v>0</v>
      </c>
      <c r="V26" s="328">
        <f t="shared" si="24"/>
        <v>0</v>
      </c>
      <c r="W26" s="331">
        <f t="shared" si="24"/>
        <v>0</v>
      </c>
      <c r="X26" s="323">
        <f t="shared" si="24"/>
        <v>0</v>
      </c>
      <c r="Y26" s="328">
        <f t="shared" si="24"/>
        <v>0</v>
      </c>
      <c r="Z26" s="329">
        <f t="shared" si="24"/>
        <v>0</v>
      </c>
    </row>
    <row r="27" spans="1:26" s="356" customFormat="1" ht="13.5" customHeight="1">
      <c r="A27" s="165" t="s">
        <v>204</v>
      </c>
      <c r="B27" s="257" t="s">
        <v>163</v>
      </c>
      <c r="C27" s="330">
        <f t="shared" ref="C27:Z27" si="28">+C7+C11+C21+C22+C24+C26</f>
        <v>2300</v>
      </c>
      <c r="D27" s="328">
        <f t="shared" si="28"/>
        <v>0</v>
      </c>
      <c r="E27" s="331">
        <f t="shared" si="28"/>
        <v>2300</v>
      </c>
      <c r="F27" s="354">
        <f t="shared" ref="F27" si="29">+F7+F11+F21+F22+F24+F26</f>
        <v>9</v>
      </c>
      <c r="G27" s="328">
        <f t="shared" si="28"/>
        <v>213</v>
      </c>
      <c r="H27" s="355">
        <f t="shared" si="28"/>
        <v>222</v>
      </c>
      <c r="I27" s="330">
        <f t="shared" si="28"/>
        <v>1700</v>
      </c>
      <c r="J27" s="328">
        <f t="shared" si="28"/>
        <v>4</v>
      </c>
      <c r="K27" s="331">
        <f t="shared" si="28"/>
        <v>1704</v>
      </c>
      <c r="L27" s="354">
        <f t="shared" ref="L27" si="30">+L7+L11+L21+L22+L24+L26</f>
        <v>0</v>
      </c>
      <c r="M27" s="328">
        <f t="shared" si="28"/>
        <v>1</v>
      </c>
      <c r="N27" s="355">
        <f t="shared" si="28"/>
        <v>1</v>
      </c>
      <c r="O27" s="330">
        <f t="shared" si="28"/>
        <v>1587</v>
      </c>
      <c r="P27" s="328">
        <f t="shared" si="28"/>
        <v>29</v>
      </c>
      <c r="Q27" s="331">
        <f t="shared" si="28"/>
        <v>1616</v>
      </c>
      <c r="R27" s="354">
        <f t="shared" ref="R27" si="31">+R7+R11+R21+R22+R24+R26</f>
        <v>800</v>
      </c>
      <c r="S27" s="328">
        <f t="shared" si="28"/>
        <v>0</v>
      </c>
      <c r="T27" s="355">
        <f t="shared" si="28"/>
        <v>800</v>
      </c>
      <c r="U27" s="330">
        <f t="shared" si="28"/>
        <v>2691</v>
      </c>
      <c r="V27" s="328">
        <f t="shared" si="28"/>
        <v>0</v>
      </c>
      <c r="W27" s="331">
        <f t="shared" si="28"/>
        <v>2691</v>
      </c>
      <c r="X27" s="323">
        <f t="shared" si="28"/>
        <v>9087</v>
      </c>
      <c r="Y27" s="328">
        <f t="shared" si="28"/>
        <v>247</v>
      </c>
      <c r="Z27" s="329">
        <f t="shared" si="28"/>
        <v>9334</v>
      </c>
    </row>
    <row r="28" spans="1:26" s="356" customFormat="1" ht="13.5" customHeight="1">
      <c r="A28" s="268" t="s">
        <v>205</v>
      </c>
      <c r="B28" s="257" t="s">
        <v>164</v>
      </c>
      <c r="C28" s="818">
        <f>+'[3]3.SZ.TÁBL. SEGÍTŐ SZOLGÁLAT'!$E28</f>
        <v>68</v>
      </c>
      <c r="D28" s="328"/>
      <c r="E28" s="331">
        <f>SUM(C28:D28)</f>
        <v>68</v>
      </c>
      <c r="F28" s="354">
        <f>+'[3]3.SZ.TÁBL. SEGÍTŐ SZOLGÁLAT'!$H28</f>
        <v>83</v>
      </c>
      <c r="G28" s="328"/>
      <c r="H28" s="355">
        <f>SUM(F28:G28)</f>
        <v>83</v>
      </c>
      <c r="I28" s="330">
        <f>+'[3]3.SZ.TÁBL. SEGÍTŐ SZOLGÁLAT'!$K28</f>
        <v>53</v>
      </c>
      <c r="J28" s="328"/>
      <c r="K28" s="331">
        <f>SUM(I28:J28)</f>
        <v>53</v>
      </c>
      <c r="L28" s="354">
        <f>+'[3]3.SZ.TÁBL. SEGÍTŐ SZOLGÁLAT'!$N28</f>
        <v>83</v>
      </c>
      <c r="M28" s="328"/>
      <c r="N28" s="355">
        <f>SUM(L28:M28)</f>
        <v>83</v>
      </c>
      <c r="O28" s="330">
        <f>+'[3]3.SZ.TÁBL. SEGÍTŐ SZOLGÁLAT'!$Q28</f>
        <v>53</v>
      </c>
      <c r="P28" s="328"/>
      <c r="Q28" s="331">
        <f>SUM(O28:P28)</f>
        <v>53</v>
      </c>
      <c r="R28" s="354">
        <f>+'[3]3.SZ.TÁBL. SEGÍTŐ SZOLGÁLAT'!$T28</f>
        <v>0</v>
      </c>
      <c r="S28" s="328"/>
      <c r="T28" s="355">
        <f>SUM(R28:S28)</f>
        <v>0</v>
      </c>
      <c r="U28" s="330">
        <f>+'[3]3.SZ.TÁBL. SEGÍTŐ SZOLGÁLAT'!$W28</f>
        <v>5</v>
      </c>
      <c r="V28" s="328"/>
      <c r="W28" s="331">
        <f>SUM(U28:V28)</f>
        <v>5</v>
      </c>
      <c r="X28" s="323">
        <f>+C28+F28+I28+L28+O28+R28+U28</f>
        <v>345</v>
      </c>
      <c r="Y28" s="328">
        <f>+D28+G28+J28+M28+P28+S28+V28</f>
        <v>0</v>
      </c>
      <c r="Z28" s="329">
        <f>+E28+H28+K28+N28+Q28+T28+W28</f>
        <v>345</v>
      </c>
    </row>
    <row r="29" spans="1:26" s="356" customFormat="1" ht="13.5" customHeight="1">
      <c r="A29" s="268" t="s">
        <v>319</v>
      </c>
      <c r="B29" s="257" t="s">
        <v>320</v>
      </c>
      <c r="C29" s="330">
        <f t="shared" ref="C29:Z29" si="32">+SUM(C30:C31)</f>
        <v>4415</v>
      </c>
      <c r="D29" s="328">
        <f t="shared" si="32"/>
        <v>111</v>
      </c>
      <c r="E29" s="331">
        <f t="shared" si="32"/>
        <v>4526</v>
      </c>
      <c r="F29" s="354">
        <f t="shared" ref="F29" si="33">+SUM(F30:F31)</f>
        <v>20496</v>
      </c>
      <c r="G29" s="328">
        <f t="shared" si="32"/>
        <v>1405</v>
      </c>
      <c r="H29" s="355">
        <f t="shared" si="32"/>
        <v>21901</v>
      </c>
      <c r="I29" s="330">
        <f t="shared" si="32"/>
        <v>29706</v>
      </c>
      <c r="J29" s="328">
        <f t="shared" si="32"/>
        <v>1515</v>
      </c>
      <c r="K29" s="331">
        <f t="shared" si="32"/>
        <v>31221</v>
      </c>
      <c r="L29" s="354">
        <f t="shared" ref="L29" si="34">+SUM(L30:L31)</f>
        <v>14553</v>
      </c>
      <c r="M29" s="328">
        <f t="shared" si="32"/>
        <v>857</v>
      </c>
      <c r="N29" s="355">
        <f t="shared" si="32"/>
        <v>15410</v>
      </c>
      <c r="O29" s="330">
        <f t="shared" si="32"/>
        <v>11993</v>
      </c>
      <c r="P29" s="328">
        <f t="shared" si="32"/>
        <v>569</v>
      </c>
      <c r="Q29" s="331">
        <f t="shared" si="32"/>
        <v>12562</v>
      </c>
      <c r="R29" s="354">
        <f t="shared" ref="R29" si="35">+SUM(R30:R31)</f>
        <v>4380</v>
      </c>
      <c r="S29" s="328">
        <f t="shared" si="32"/>
        <v>481</v>
      </c>
      <c r="T29" s="355">
        <f t="shared" si="32"/>
        <v>4861</v>
      </c>
      <c r="U29" s="330">
        <f t="shared" si="32"/>
        <v>1571</v>
      </c>
      <c r="V29" s="328">
        <f t="shared" si="32"/>
        <v>212</v>
      </c>
      <c r="W29" s="331">
        <f t="shared" si="32"/>
        <v>1783</v>
      </c>
      <c r="X29" s="323">
        <f t="shared" si="32"/>
        <v>87114</v>
      </c>
      <c r="Y29" s="328">
        <f t="shared" si="32"/>
        <v>5150</v>
      </c>
      <c r="Z29" s="329">
        <f t="shared" si="32"/>
        <v>92264</v>
      </c>
    </row>
    <row r="30" spans="1:26" ht="13.5" customHeight="1">
      <c r="A30" s="301"/>
      <c r="B30" s="481" t="s">
        <v>347</v>
      </c>
      <c r="C30" s="232">
        <f>+'[3]3.SZ.TÁBL. SEGÍTŐ SZOLGÁLAT'!$E30</f>
        <v>1813</v>
      </c>
      <c r="D30" s="294">
        <f>+'6.SZ.TÁBL. SZOCIÁLIS NORMATÍVA'!G25+'6.SZ.TÁBL. SZOCIÁLIS NORMATÍVA'!G34</f>
        <v>111</v>
      </c>
      <c r="E30" s="295">
        <f>SUM(C30:D30)</f>
        <v>1924</v>
      </c>
      <c r="F30" s="296">
        <f>+'[3]3.SZ.TÁBL. SEGÍTŐ SZOLGÁLAT'!$H30</f>
        <v>12602</v>
      </c>
      <c r="G30" s="294">
        <f>+'6.SZ.TÁBL. SZOCIÁLIS NORMATÍVA'!G18+'6.SZ.TÁBL. SZOCIÁLIS NORMATÍVA'!G27+[4]Seg.Szolgálat!$Z$58+'6.SZ.TÁBL. SZOCIÁLIS NORMATÍVA'!G36</f>
        <v>1405</v>
      </c>
      <c r="H30" s="297">
        <f>SUM(F30:G30)</f>
        <v>14007</v>
      </c>
      <c r="I30" s="293">
        <f>+'[3]3.SZ.TÁBL. SEGÍTŐ SZOLGÁLAT'!$K30</f>
        <v>24172</v>
      </c>
      <c r="J30" s="294">
        <f>+'6.SZ.TÁBL. SZOCIÁLIS NORMATÍVA'!G19+'6.SZ.TÁBL. SZOCIÁLIS NORMATÍVA'!G28+'6.SZ.TÁBL. SZOCIÁLIS NORMATÍVA'!G37</f>
        <v>1515</v>
      </c>
      <c r="K30" s="295">
        <f>SUM(I30:J30)</f>
        <v>25687</v>
      </c>
      <c r="L30" s="296">
        <f>+'[3]3.SZ.TÁBL. SEGÍTŐ SZOLGÁLAT'!$N30</f>
        <v>13735</v>
      </c>
      <c r="M30" s="294">
        <f>+'6.SZ.TÁBL. SZOCIÁLIS NORMATÍVA'!G20+'6.SZ.TÁBL. SZOCIÁLIS NORMATÍVA'!G29+'6.SZ.TÁBL. SZOCIÁLIS NORMATÍVA'!G38</f>
        <v>857</v>
      </c>
      <c r="N30" s="297">
        <f>SUM(L30:M30)</f>
        <v>14592</v>
      </c>
      <c r="O30" s="293">
        <f>+'[3]3.SZ.TÁBL. SEGÍTŐ SZOLGÁLAT'!$Q30</f>
        <v>9126</v>
      </c>
      <c r="P30" s="294">
        <f>+'6.SZ.TÁBL. SZOCIÁLIS NORMATÍVA'!G21+'6.SZ.TÁBL. SZOCIÁLIS NORMATÍVA'!G30+'6.SZ.TÁBL. SZOCIÁLIS NORMATÍVA'!G39</f>
        <v>569</v>
      </c>
      <c r="Q30" s="295">
        <f>SUM(O30:P30)</f>
        <v>9695</v>
      </c>
      <c r="R30" s="296">
        <f>+'[3]3.SZ.TÁBL. SEGÍTŐ SZOLGÁLAT'!$T30</f>
        <v>2648</v>
      </c>
      <c r="S30" s="294">
        <f>+'6.SZ.TÁBL. SZOCIÁLIS NORMATÍVA'!G22+'6.SZ.TÁBL. SZOCIÁLIS NORMATÍVA'!G31+'6.SZ.TÁBL. SZOCIÁLIS NORMATÍVA'!G40</f>
        <v>50</v>
      </c>
      <c r="T30" s="297">
        <f>SUM(R30:S30)</f>
        <v>2698</v>
      </c>
      <c r="U30" s="293">
        <f>+'[3]3.SZ.TÁBL. SEGÍTŐ SZOLGÁLAT'!$W30</f>
        <v>1571</v>
      </c>
      <c r="V30" s="294">
        <f>+'6.SZ.TÁBL. SZOCIÁLIS NORMATÍVA'!G17+'6.SZ.TÁBL. SZOCIÁLIS NORMATÍVA'!G26+'6.SZ.TÁBL. SZOCIÁLIS NORMATÍVA'!G35</f>
        <v>212</v>
      </c>
      <c r="W30" s="295">
        <f>SUM(U30:V30)</f>
        <v>1783</v>
      </c>
      <c r="X30" s="298">
        <f>+C30+F30+I30+L30+O30+R30+U30</f>
        <v>65667</v>
      </c>
      <c r="Y30" s="294">
        <f>+D30+G30+J30+M30+P30+S30+V30</f>
        <v>4719</v>
      </c>
      <c r="Z30" s="299">
        <f>+E30+H30+K30+N30+Q30+T30+W30</f>
        <v>70386</v>
      </c>
    </row>
    <row r="31" spans="1:26" ht="13.5" customHeight="1">
      <c r="A31" s="302"/>
      <c r="B31" s="176" t="s">
        <v>348</v>
      </c>
      <c r="C31" s="232">
        <f t="shared" ref="C31:Z31" si="36">+SUM(C32:C38)</f>
        <v>2602</v>
      </c>
      <c r="D31" s="230">
        <f t="shared" si="36"/>
        <v>0</v>
      </c>
      <c r="E31" s="235">
        <f t="shared" si="36"/>
        <v>2602</v>
      </c>
      <c r="F31" s="236">
        <f t="shared" ref="F31" si="37">+SUM(F32:F38)</f>
        <v>7894</v>
      </c>
      <c r="G31" s="230">
        <f t="shared" si="36"/>
        <v>0</v>
      </c>
      <c r="H31" s="237">
        <f t="shared" si="36"/>
        <v>7894</v>
      </c>
      <c r="I31" s="232">
        <f t="shared" si="36"/>
        <v>5534</v>
      </c>
      <c r="J31" s="230">
        <f t="shared" si="36"/>
        <v>0</v>
      </c>
      <c r="K31" s="235">
        <f t="shared" si="36"/>
        <v>5534</v>
      </c>
      <c r="L31" s="236">
        <f t="shared" ref="L31" si="38">+SUM(L32:L38)</f>
        <v>818</v>
      </c>
      <c r="M31" s="230">
        <f t="shared" si="36"/>
        <v>0</v>
      </c>
      <c r="N31" s="237">
        <f t="shared" si="36"/>
        <v>818</v>
      </c>
      <c r="O31" s="232">
        <f t="shared" si="36"/>
        <v>2867</v>
      </c>
      <c r="P31" s="230">
        <f t="shared" si="36"/>
        <v>0</v>
      </c>
      <c r="Q31" s="235">
        <f t="shared" si="36"/>
        <v>2867</v>
      </c>
      <c r="R31" s="236">
        <f t="shared" ref="R31" si="39">+SUM(R32:R38)</f>
        <v>1732</v>
      </c>
      <c r="S31" s="230">
        <f t="shared" si="36"/>
        <v>431</v>
      </c>
      <c r="T31" s="237">
        <f t="shared" si="36"/>
        <v>2163</v>
      </c>
      <c r="U31" s="232">
        <f t="shared" si="36"/>
        <v>0</v>
      </c>
      <c r="V31" s="230">
        <f t="shared" si="36"/>
        <v>0</v>
      </c>
      <c r="W31" s="235">
        <f t="shared" si="36"/>
        <v>0</v>
      </c>
      <c r="X31" s="238">
        <f t="shared" si="36"/>
        <v>21447</v>
      </c>
      <c r="Y31" s="230">
        <f t="shared" si="36"/>
        <v>431</v>
      </c>
      <c r="Z31" s="231">
        <f t="shared" si="36"/>
        <v>21878</v>
      </c>
    </row>
    <row r="32" spans="1:26" s="311" customFormat="1" ht="13.5" customHeight="1">
      <c r="A32" s="303"/>
      <c r="B32" s="479" t="s">
        <v>4</v>
      </c>
      <c r="C32" s="304">
        <f>+'[3]3.SZ.TÁBL. SEGÍTŐ SZOLGÁLAT'!$E32</f>
        <v>260</v>
      </c>
      <c r="D32" s="305"/>
      <c r="E32" s="306">
        <f>SUM(C32:D32)</f>
        <v>260</v>
      </c>
      <c r="F32" s="307">
        <f>+'[3]3.SZ.TÁBL. SEGÍTŐ SZOLGÁLAT'!$H32</f>
        <v>1160</v>
      </c>
      <c r="G32" s="305"/>
      <c r="H32" s="308">
        <f>SUM(F32:G32)</f>
        <v>1160</v>
      </c>
      <c r="I32" s="304">
        <f>+'[3]3.SZ.TÁBL. SEGÍTŐ SZOLGÁLAT'!$K32</f>
        <v>813</v>
      </c>
      <c r="J32" s="305"/>
      <c r="K32" s="306">
        <f>SUM(I32:J32)</f>
        <v>813</v>
      </c>
      <c r="L32" s="307">
        <f>+'[3]3.SZ.TÁBL. SEGÍTŐ SZOLGÁLAT'!$N32</f>
        <v>120</v>
      </c>
      <c r="M32" s="305"/>
      <c r="N32" s="308">
        <f>SUM(L32:M32)</f>
        <v>120</v>
      </c>
      <c r="O32" s="304">
        <f>+'[3]3.SZ.TÁBL. SEGÍTŐ SZOLGÁLAT'!$Q32</f>
        <v>487</v>
      </c>
      <c r="P32" s="305"/>
      <c r="Q32" s="306">
        <f>SUM(O32:P32)</f>
        <v>487</v>
      </c>
      <c r="R32" s="307">
        <f>+'[3]3.SZ.TÁBL. SEGÍTŐ SZOLGÁLAT'!$T32</f>
        <v>1732</v>
      </c>
      <c r="S32" s="305">
        <f>+[4]Seg.Szolgálat!$Z$34</f>
        <v>431</v>
      </c>
      <c r="T32" s="308">
        <f>SUM(R32:S32)</f>
        <v>2163</v>
      </c>
      <c r="U32" s="304">
        <f>+'[3]3.SZ.TÁBL. SEGÍTŐ SZOLGÁLAT'!$W32</f>
        <v>0</v>
      </c>
      <c r="V32" s="305"/>
      <c r="W32" s="306">
        <f>SUM(U32:V32)</f>
        <v>0</v>
      </c>
      <c r="X32" s="309">
        <f t="shared" ref="X32:Z38" si="40">+C32+F32+I32+L32+O32+R32+U32</f>
        <v>4572</v>
      </c>
      <c r="Y32" s="305">
        <f t="shared" si="40"/>
        <v>431</v>
      </c>
      <c r="Z32" s="310">
        <f t="shared" si="40"/>
        <v>5003</v>
      </c>
    </row>
    <row r="33" spans="1:26" s="311" customFormat="1" ht="13.5" customHeight="1">
      <c r="A33" s="303"/>
      <c r="B33" s="479" t="s">
        <v>6</v>
      </c>
      <c r="C33" s="304">
        <f>+'[3]3.SZ.TÁBL. SEGÍTŐ SZOLGÁLAT'!$E33</f>
        <v>0</v>
      </c>
      <c r="D33" s="305"/>
      <c r="E33" s="306">
        <f t="shared" ref="E33:E38" si="41">SUM(C33:D33)</f>
        <v>0</v>
      </c>
      <c r="F33" s="307">
        <f>+'[3]3.SZ.TÁBL. SEGÍTŐ SZOLGÁLAT'!$H33</f>
        <v>527</v>
      </c>
      <c r="G33" s="305"/>
      <c r="H33" s="308">
        <f t="shared" ref="H33:H38" si="42">SUM(F33:G33)</f>
        <v>527</v>
      </c>
      <c r="I33" s="304">
        <f>+'[3]3.SZ.TÁBL. SEGÍTŐ SZOLGÁLAT'!$K33</f>
        <v>369</v>
      </c>
      <c r="J33" s="305"/>
      <c r="K33" s="306">
        <f t="shared" ref="K33:K38" si="43">SUM(I33:J33)</f>
        <v>369</v>
      </c>
      <c r="L33" s="307">
        <f>+'[3]3.SZ.TÁBL. SEGÍTŐ SZOLGÁLAT'!$N33</f>
        <v>55</v>
      </c>
      <c r="M33" s="305"/>
      <c r="N33" s="308">
        <f t="shared" ref="N33:N38" si="44">SUM(L33:M33)</f>
        <v>55</v>
      </c>
      <c r="O33" s="304">
        <f>+'[3]3.SZ.TÁBL. SEGÍTŐ SZOLGÁLAT'!$Q33</f>
        <v>221</v>
      </c>
      <c r="P33" s="305"/>
      <c r="Q33" s="306">
        <f t="shared" ref="Q33:Q38" si="45">SUM(O33:P33)</f>
        <v>221</v>
      </c>
      <c r="R33" s="307">
        <f>+'[3]3.SZ.TÁBL. SEGÍTŐ SZOLGÁLAT'!$T33</f>
        <v>0</v>
      </c>
      <c r="S33" s="305"/>
      <c r="T33" s="308">
        <f t="shared" ref="T33:T38" si="46">SUM(R33:S33)</f>
        <v>0</v>
      </c>
      <c r="U33" s="304">
        <f>+'[3]3.SZ.TÁBL. SEGÍTŐ SZOLGÁLAT'!$W33</f>
        <v>0</v>
      </c>
      <c r="V33" s="305"/>
      <c r="W33" s="306">
        <f t="shared" ref="W33:W38" si="47">SUM(U33:V33)</f>
        <v>0</v>
      </c>
      <c r="X33" s="309">
        <f t="shared" si="40"/>
        <v>1172</v>
      </c>
      <c r="Y33" s="305">
        <f t="shared" si="40"/>
        <v>0</v>
      </c>
      <c r="Z33" s="310">
        <f t="shared" si="40"/>
        <v>1172</v>
      </c>
    </row>
    <row r="34" spans="1:26" s="311" customFormat="1" ht="13.5" customHeight="1">
      <c r="A34" s="303"/>
      <c r="B34" s="479" t="s">
        <v>7</v>
      </c>
      <c r="C34" s="304">
        <f>+'[3]3.SZ.TÁBL. SEGÍTŐ SZOLGÁLAT'!$E34</f>
        <v>260</v>
      </c>
      <c r="D34" s="305"/>
      <c r="E34" s="306">
        <f t="shared" si="41"/>
        <v>260</v>
      </c>
      <c r="F34" s="307">
        <f>+'[3]3.SZ.TÁBL. SEGÍTŐ SZOLGÁLAT'!$H34</f>
        <v>454</v>
      </c>
      <c r="G34" s="305"/>
      <c r="H34" s="308">
        <f t="shared" si="42"/>
        <v>454</v>
      </c>
      <c r="I34" s="304">
        <f>+'[3]3.SZ.TÁBL. SEGÍTŐ SZOLGÁLAT'!$K34</f>
        <v>319</v>
      </c>
      <c r="J34" s="305"/>
      <c r="K34" s="306">
        <f t="shared" si="43"/>
        <v>319</v>
      </c>
      <c r="L34" s="307">
        <f>+'[3]3.SZ.TÁBL. SEGÍTŐ SZOLGÁLAT'!$N34</f>
        <v>47</v>
      </c>
      <c r="M34" s="305"/>
      <c r="N34" s="308">
        <f t="shared" si="44"/>
        <v>47</v>
      </c>
      <c r="O34" s="304">
        <f>+'[3]3.SZ.TÁBL. SEGÍTŐ SZOLGÁLAT'!$Q34</f>
        <v>191</v>
      </c>
      <c r="P34" s="305"/>
      <c r="Q34" s="306">
        <f t="shared" si="45"/>
        <v>191</v>
      </c>
      <c r="R34" s="307">
        <f>+'[3]3.SZ.TÁBL. SEGÍTŐ SZOLGÁLAT'!$T34</f>
        <v>0</v>
      </c>
      <c r="S34" s="305"/>
      <c r="T34" s="308">
        <f t="shared" si="46"/>
        <v>0</v>
      </c>
      <c r="U34" s="304">
        <f>+'[3]3.SZ.TÁBL. SEGÍTŐ SZOLGÁLAT'!$W34</f>
        <v>0</v>
      </c>
      <c r="V34" s="305"/>
      <c r="W34" s="306">
        <f t="shared" si="47"/>
        <v>0</v>
      </c>
      <c r="X34" s="309">
        <f t="shared" si="40"/>
        <v>1271</v>
      </c>
      <c r="Y34" s="305">
        <f t="shared" si="40"/>
        <v>0</v>
      </c>
      <c r="Z34" s="310">
        <f t="shared" si="40"/>
        <v>1271</v>
      </c>
    </row>
    <row r="35" spans="1:26" s="311" customFormat="1" ht="13.5" customHeight="1">
      <c r="A35" s="303"/>
      <c r="B35" s="479" t="s">
        <v>8</v>
      </c>
      <c r="C35" s="304">
        <f>+'[3]3.SZ.TÁBL. SEGÍTŐ SZOLGÁLAT'!$E35</f>
        <v>1822</v>
      </c>
      <c r="D35" s="305"/>
      <c r="E35" s="306">
        <f t="shared" si="41"/>
        <v>1822</v>
      </c>
      <c r="F35" s="307">
        <f>+'[3]3.SZ.TÁBL. SEGÍTŐ SZOLGÁLAT'!$H35</f>
        <v>2395</v>
      </c>
      <c r="G35" s="305"/>
      <c r="H35" s="308">
        <f t="shared" si="42"/>
        <v>2395</v>
      </c>
      <c r="I35" s="304">
        <f>+'[3]3.SZ.TÁBL. SEGÍTŐ SZOLGÁLAT'!$K35</f>
        <v>1679</v>
      </c>
      <c r="J35" s="305"/>
      <c r="K35" s="306">
        <f t="shared" si="43"/>
        <v>1679</v>
      </c>
      <c r="L35" s="307">
        <f>+'[3]3.SZ.TÁBL. SEGÍTŐ SZOLGÁLAT'!$N35</f>
        <v>248</v>
      </c>
      <c r="M35" s="305"/>
      <c r="N35" s="308">
        <f t="shared" si="44"/>
        <v>248</v>
      </c>
      <c r="O35" s="304">
        <f>+'[3]3.SZ.TÁBL. SEGÍTŐ SZOLGÁLAT'!$Q35</f>
        <v>1005</v>
      </c>
      <c r="P35" s="305"/>
      <c r="Q35" s="306">
        <f t="shared" si="45"/>
        <v>1005</v>
      </c>
      <c r="R35" s="307">
        <f>+'[3]3.SZ.TÁBL. SEGÍTŐ SZOLGÁLAT'!$T35</f>
        <v>0</v>
      </c>
      <c r="S35" s="305"/>
      <c r="T35" s="308">
        <f t="shared" si="46"/>
        <v>0</v>
      </c>
      <c r="U35" s="304">
        <f>+'[3]3.SZ.TÁBL. SEGÍTŐ SZOLGÁLAT'!$W35</f>
        <v>0</v>
      </c>
      <c r="V35" s="305"/>
      <c r="W35" s="306">
        <f t="shared" si="47"/>
        <v>0</v>
      </c>
      <c r="X35" s="309">
        <f t="shared" si="40"/>
        <v>7149</v>
      </c>
      <c r="Y35" s="305">
        <f t="shared" si="40"/>
        <v>0</v>
      </c>
      <c r="Z35" s="310">
        <f t="shared" si="40"/>
        <v>7149</v>
      </c>
    </row>
    <row r="36" spans="1:26" s="311" customFormat="1" ht="13.5" customHeight="1">
      <c r="A36" s="303"/>
      <c r="B36" s="479" t="s">
        <v>9</v>
      </c>
      <c r="C36" s="304">
        <f>+'[3]3.SZ.TÁBL. SEGÍTŐ SZOLGÁLAT'!$E36</f>
        <v>260</v>
      </c>
      <c r="D36" s="305"/>
      <c r="E36" s="306">
        <f t="shared" si="41"/>
        <v>260</v>
      </c>
      <c r="F36" s="307">
        <f>+'[3]3.SZ.TÁBL. SEGÍTŐ SZOLGÁLAT'!$H36</f>
        <v>1436</v>
      </c>
      <c r="G36" s="305"/>
      <c r="H36" s="308">
        <f t="shared" si="42"/>
        <v>1436</v>
      </c>
      <c r="I36" s="304">
        <f>+'[3]3.SZ.TÁBL. SEGÍTŐ SZOLGÁLAT'!$K36</f>
        <v>1007</v>
      </c>
      <c r="J36" s="305"/>
      <c r="K36" s="306">
        <f t="shared" si="43"/>
        <v>1007</v>
      </c>
      <c r="L36" s="307">
        <f>+'[3]3.SZ.TÁBL. SEGÍTŐ SZOLGÁLAT'!$N36</f>
        <v>149</v>
      </c>
      <c r="M36" s="305"/>
      <c r="N36" s="308">
        <f t="shared" si="44"/>
        <v>149</v>
      </c>
      <c r="O36" s="304">
        <f>+'[3]3.SZ.TÁBL. SEGÍTŐ SZOLGÁLAT'!$Q36</f>
        <v>603</v>
      </c>
      <c r="P36" s="305"/>
      <c r="Q36" s="306">
        <f t="shared" si="45"/>
        <v>603</v>
      </c>
      <c r="R36" s="307">
        <f>+'[3]3.SZ.TÁBL. SEGÍTŐ SZOLGÁLAT'!$T36</f>
        <v>0</v>
      </c>
      <c r="S36" s="305"/>
      <c r="T36" s="308">
        <f t="shared" si="46"/>
        <v>0</v>
      </c>
      <c r="U36" s="304">
        <f>+'[3]3.SZ.TÁBL. SEGÍTŐ SZOLGÁLAT'!$W36</f>
        <v>0</v>
      </c>
      <c r="V36" s="305"/>
      <c r="W36" s="306">
        <f t="shared" si="47"/>
        <v>0</v>
      </c>
      <c r="X36" s="309">
        <f t="shared" si="40"/>
        <v>3455</v>
      </c>
      <c r="Y36" s="305">
        <f t="shared" si="40"/>
        <v>0</v>
      </c>
      <c r="Z36" s="310">
        <f t="shared" si="40"/>
        <v>3455</v>
      </c>
    </row>
    <row r="37" spans="1:26" s="311" customFormat="1" ht="13.5" customHeight="1">
      <c r="A37" s="303"/>
      <c r="B37" s="479" t="s">
        <v>10</v>
      </c>
      <c r="C37" s="304">
        <f>+'[3]3.SZ.TÁBL. SEGÍTŐ SZOLGÁLAT'!$E37</f>
        <v>0</v>
      </c>
      <c r="D37" s="305"/>
      <c r="E37" s="306">
        <f t="shared" si="41"/>
        <v>0</v>
      </c>
      <c r="F37" s="307">
        <f>+'[3]3.SZ.TÁBL. SEGÍTŐ SZOLGÁLAT'!$H37</f>
        <v>857</v>
      </c>
      <c r="G37" s="305"/>
      <c r="H37" s="308">
        <f t="shared" si="42"/>
        <v>857</v>
      </c>
      <c r="I37" s="304">
        <f>+'[3]3.SZ.TÁBL. SEGÍTŐ SZOLGÁLAT'!$K37</f>
        <v>601</v>
      </c>
      <c r="J37" s="305"/>
      <c r="K37" s="306">
        <f t="shared" si="43"/>
        <v>601</v>
      </c>
      <c r="L37" s="307">
        <f>+'[3]3.SZ.TÁBL. SEGÍTŐ SZOLGÁLAT'!$N37</f>
        <v>89</v>
      </c>
      <c r="M37" s="305"/>
      <c r="N37" s="308">
        <f t="shared" si="44"/>
        <v>89</v>
      </c>
      <c r="O37" s="304">
        <f>+'[3]3.SZ.TÁBL. SEGÍTŐ SZOLGÁLAT'!$Q37</f>
        <v>360</v>
      </c>
      <c r="P37" s="305"/>
      <c r="Q37" s="306">
        <f t="shared" si="45"/>
        <v>360</v>
      </c>
      <c r="R37" s="307">
        <f>+'[3]3.SZ.TÁBL. SEGÍTŐ SZOLGÁLAT'!$T37</f>
        <v>0</v>
      </c>
      <c r="S37" s="305"/>
      <c r="T37" s="308">
        <f t="shared" si="46"/>
        <v>0</v>
      </c>
      <c r="U37" s="304">
        <f>+'[3]3.SZ.TÁBL. SEGÍTŐ SZOLGÁLAT'!$W37</f>
        <v>0</v>
      </c>
      <c r="V37" s="305"/>
      <c r="W37" s="306">
        <f t="shared" si="47"/>
        <v>0</v>
      </c>
      <c r="X37" s="309">
        <f t="shared" si="40"/>
        <v>1907</v>
      </c>
      <c r="Y37" s="305">
        <f t="shared" si="40"/>
        <v>0</v>
      </c>
      <c r="Z37" s="310">
        <f t="shared" si="40"/>
        <v>1907</v>
      </c>
    </row>
    <row r="38" spans="1:26" s="311" customFormat="1" ht="13.5" customHeight="1">
      <c r="A38" s="312"/>
      <c r="B38" s="480" t="s">
        <v>349</v>
      </c>
      <c r="C38" s="304">
        <f>+'[3]3.SZ.TÁBL. SEGÍTŐ SZOLGÁLAT'!$E38</f>
        <v>0</v>
      </c>
      <c r="D38" s="314"/>
      <c r="E38" s="327">
        <f t="shared" si="41"/>
        <v>0</v>
      </c>
      <c r="F38" s="316">
        <f>+'[3]3.SZ.TÁBL. SEGÍTŐ SZOLGÁLAT'!$H38</f>
        <v>1065</v>
      </c>
      <c r="G38" s="314"/>
      <c r="H38" s="317">
        <f t="shared" si="42"/>
        <v>1065</v>
      </c>
      <c r="I38" s="316">
        <f>+'[3]3.SZ.TÁBL. SEGÍTŐ SZOLGÁLAT'!$K38</f>
        <v>746</v>
      </c>
      <c r="J38" s="314"/>
      <c r="K38" s="315">
        <f t="shared" si="43"/>
        <v>746</v>
      </c>
      <c r="L38" s="316">
        <f>+'[3]3.SZ.TÁBL. SEGÍTŐ SZOLGÁLAT'!$N38</f>
        <v>110</v>
      </c>
      <c r="M38" s="314"/>
      <c r="N38" s="317">
        <f t="shared" si="44"/>
        <v>110</v>
      </c>
      <c r="O38" s="765">
        <f>+'[3]3.SZ.TÁBL. SEGÍTŐ SZOLGÁLAT'!$Q38</f>
        <v>0</v>
      </c>
      <c r="P38" s="314"/>
      <c r="Q38" s="315">
        <f t="shared" si="45"/>
        <v>0</v>
      </c>
      <c r="R38" s="316">
        <f>+'[3]3.SZ.TÁBL. SEGÍTŐ SZOLGÁLAT'!$T38</f>
        <v>0</v>
      </c>
      <c r="S38" s="314"/>
      <c r="T38" s="317">
        <f t="shared" si="46"/>
        <v>0</v>
      </c>
      <c r="U38" s="313">
        <f>+'[3]3.SZ.TÁBL. SEGÍTŐ SZOLGÁLAT'!$W38</f>
        <v>0</v>
      </c>
      <c r="V38" s="314"/>
      <c r="W38" s="315">
        <f t="shared" si="47"/>
        <v>0</v>
      </c>
      <c r="X38" s="318">
        <f t="shared" si="40"/>
        <v>1921</v>
      </c>
      <c r="Y38" s="314">
        <f t="shared" si="40"/>
        <v>0</v>
      </c>
      <c r="Z38" s="319">
        <f t="shared" si="40"/>
        <v>1921</v>
      </c>
    </row>
    <row r="39" spans="1:26" s="356" customFormat="1" ht="13.5" customHeight="1" thickBot="1">
      <c r="A39" s="269" t="s">
        <v>206</v>
      </c>
      <c r="B39" s="300" t="s">
        <v>165</v>
      </c>
      <c r="C39" s="369">
        <f t="shared" ref="C39:Z39" si="48">SUM(C28:C29)</f>
        <v>4483</v>
      </c>
      <c r="D39" s="346">
        <f t="shared" si="48"/>
        <v>111</v>
      </c>
      <c r="E39" s="760">
        <f t="shared" si="48"/>
        <v>4594</v>
      </c>
      <c r="F39" s="357">
        <f t="shared" ref="F39" si="49">SUM(F28:F29)</f>
        <v>20579</v>
      </c>
      <c r="G39" s="346">
        <f t="shared" si="48"/>
        <v>1405</v>
      </c>
      <c r="H39" s="358">
        <f t="shared" si="48"/>
        <v>21984</v>
      </c>
      <c r="I39" s="348">
        <f t="shared" si="48"/>
        <v>29759</v>
      </c>
      <c r="J39" s="346">
        <f t="shared" si="48"/>
        <v>1515</v>
      </c>
      <c r="K39" s="349">
        <f t="shared" si="48"/>
        <v>31274</v>
      </c>
      <c r="L39" s="357">
        <f t="shared" ref="L39" si="50">SUM(L28:L29)</f>
        <v>14636</v>
      </c>
      <c r="M39" s="346">
        <f t="shared" si="48"/>
        <v>857</v>
      </c>
      <c r="N39" s="358">
        <f t="shared" si="48"/>
        <v>15493</v>
      </c>
      <c r="O39" s="369">
        <f t="shared" si="48"/>
        <v>12046</v>
      </c>
      <c r="P39" s="346">
        <f t="shared" si="48"/>
        <v>569</v>
      </c>
      <c r="Q39" s="349">
        <f t="shared" si="48"/>
        <v>12615</v>
      </c>
      <c r="R39" s="357">
        <f t="shared" ref="R39" si="51">SUM(R28:R29)</f>
        <v>4380</v>
      </c>
      <c r="S39" s="346">
        <f t="shared" si="48"/>
        <v>481</v>
      </c>
      <c r="T39" s="358">
        <f t="shared" si="48"/>
        <v>4861</v>
      </c>
      <c r="U39" s="348">
        <f t="shared" si="48"/>
        <v>1576</v>
      </c>
      <c r="V39" s="346">
        <f t="shared" si="48"/>
        <v>212</v>
      </c>
      <c r="W39" s="349">
        <f t="shared" si="48"/>
        <v>1788</v>
      </c>
      <c r="X39" s="345">
        <f t="shared" si="48"/>
        <v>87459</v>
      </c>
      <c r="Y39" s="346">
        <f t="shared" si="48"/>
        <v>5150</v>
      </c>
      <c r="Z39" s="347">
        <f t="shared" si="48"/>
        <v>92609</v>
      </c>
    </row>
    <row r="40" spans="1:26" s="356" customFormat="1" ht="13.5" customHeight="1" thickBot="1">
      <c r="A40" s="891" t="s">
        <v>0</v>
      </c>
      <c r="B40" s="892"/>
      <c r="C40" s="339">
        <f t="shared" ref="C40:Z40" si="52">+C27+C39</f>
        <v>6783</v>
      </c>
      <c r="D40" s="337">
        <f t="shared" si="52"/>
        <v>111</v>
      </c>
      <c r="E40" s="340">
        <f t="shared" si="52"/>
        <v>6894</v>
      </c>
      <c r="F40" s="359">
        <f t="shared" ref="F40" si="53">+F27+F39</f>
        <v>20588</v>
      </c>
      <c r="G40" s="337">
        <f t="shared" si="52"/>
        <v>1618</v>
      </c>
      <c r="H40" s="360">
        <f t="shared" si="52"/>
        <v>22206</v>
      </c>
      <c r="I40" s="339">
        <f t="shared" si="52"/>
        <v>31459</v>
      </c>
      <c r="J40" s="337">
        <f t="shared" si="52"/>
        <v>1519</v>
      </c>
      <c r="K40" s="340">
        <f t="shared" si="52"/>
        <v>32978</v>
      </c>
      <c r="L40" s="359">
        <f t="shared" ref="L40" si="54">+L27+L39</f>
        <v>14636</v>
      </c>
      <c r="M40" s="337">
        <f t="shared" si="52"/>
        <v>858</v>
      </c>
      <c r="N40" s="360">
        <f t="shared" si="52"/>
        <v>15494</v>
      </c>
      <c r="O40" s="339">
        <f t="shared" si="52"/>
        <v>13633</v>
      </c>
      <c r="P40" s="337">
        <f t="shared" si="52"/>
        <v>598</v>
      </c>
      <c r="Q40" s="340">
        <f t="shared" si="52"/>
        <v>14231</v>
      </c>
      <c r="R40" s="359">
        <f t="shared" ref="R40" si="55">+R27+R39</f>
        <v>5180</v>
      </c>
      <c r="S40" s="337">
        <f t="shared" si="52"/>
        <v>481</v>
      </c>
      <c r="T40" s="360">
        <f t="shared" si="52"/>
        <v>5661</v>
      </c>
      <c r="U40" s="339">
        <f t="shared" si="52"/>
        <v>4267</v>
      </c>
      <c r="V40" s="337">
        <f t="shared" si="52"/>
        <v>212</v>
      </c>
      <c r="W40" s="340">
        <f t="shared" si="52"/>
        <v>4479</v>
      </c>
      <c r="X40" s="336">
        <f t="shared" si="52"/>
        <v>96546</v>
      </c>
      <c r="Y40" s="337">
        <f t="shared" si="52"/>
        <v>5397</v>
      </c>
      <c r="Z40" s="338">
        <f t="shared" si="52"/>
        <v>101943</v>
      </c>
    </row>
    <row r="41" spans="1:26" ht="13.5" customHeight="1">
      <c r="A41" s="782" t="s">
        <v>224</v>
      </c>
      <c r="B41" s="783" t="s">
        <v>225</v>
      </c>
      <c r="C41" s="232">
        <f>+'[3]3.SZ.TÁBL. SEGÍTŐ SZOLGÁLAT'!$E41</f>
        <v>3033</v>
      </c>
      <c r="D41" s="784">
        <f>+[4]Seg.Szolgálat!$E$24+[4]Seg.Szolgálat!$E$31</f>
        <v>87</v>
      </c>
      <c r="E41" s="785">
        <f>SUM(C41:D41)</f>
        <v>3120</v>
      </c>
      <c r="F41" s="361">
        <f>+'[3]3.SZ.TÁBL. SEGÍTŐ SZOLGÁLAT'!$H41</f>
        <v>12628</v>
      </c>
      <c r="G41" s="784">
        <f>+[4]Seg.Szolgálat!$E$7+[4]Seg.Szolgálat!$E$22+[4]Seg.Szolgálat!$E$29</f>
        <v>903</v>
      </c>
      <c r="H41" s="786">
        <f>SUM(F41:G41)</f>
        <v>13531</v>
      </c>
      <c r="I41" s="361">
        <f>+'[3]3.SZ.TÁBL. SEGÍTŐ SZOLGÁLAT'!$K41</f>
        <v>20392</v>
      </c>
      <c r="J41" s="784">
        <f>+[4]Seg.Szolgálat!$E$9+[4]Seg.Szolgálat!$E$23+[4]Seg.Szolgálat!$E$30</f>
        <v>906</v>
      </c>
      <c r="K41" s="785">
        <f>SUM(I41:J41)</f>
        <v>21298</v>
      </c>
      <c r="L41" s="361">
        <f>+'[3]3.SZ.TÁBL. SEGÍTŐ SZOLGÁLAT'!$N41</f>
        <v>7261</v>
      </c>
      <c r="M41" s="784">
        <f>+[4]Seg.Szolgálat!$E$11+[4]Seg.Szolgálat!$E$21+[4]Seg.Szolgálat!$E$28+[4]Seg.Szolgálat!$E$66</f>
        <v>454</v>
      </c>
      <c r="N41" s="786">
        <f>SUM(L41:M41)</f>
        <v>7715</v>
      </c>
      <c r="O41" s="361">
        <f>+'[3]3.SZ.TÁBL. SEGÍTŐ SZOLGÁLAT'!$Q41</f>
        <v>6621</v>
      </c>
      <c r="P41" s="784">
        <f>+[4]Seg.Szolgálat!$E$5+[4]Seg.Szolgálat!$E$26+[4]Seg.Szolgálat!$E$33</f>
        <v>345</v>
      </c>
      <c r="Q41" s="785">
        <f>SUM(O41:P41)</f>
        <v>6966</v>
      </c>
      <c r="R41" s="361">
        <f>+'[3]3.SZ.TÁBL. SEGÍTŐ SZOLGÁLAT'!$T41</f>
        <v>1131</v>
      </c>
      <c r="S41" s="784">
        <f>+[4]Seg.Szolgálat!$E$13+[4]Seg.Szolgálat!$E$68</f>
        <v>-360</v>
      </c>
      <c r="T41" s="786">
        <f>SUM(R41:S41)</f>
        <v>771</v>
      </c>
      <c r="U41" s="361">
        <f>+'[3]3.SZ.TÁBL. SEGÍTŐ SZOLGÁLAT'!$W41</f>
        <v>2836</v>
      </c>
      <c r="V41" s="784">
        <f>+[4]Seg.Szolgálat!$E$25+[4]Seg.Szolgálat!$E$32</f>
        <v>167</v>
      </c>
      <c r="W41" s="785">
        <f>SUM(U41:V41)</f>
        <v>3003</v>
      </c>
      <c r="X41" s="787">
        <f t="shared" ref="X41:Z54" si="56">+C41+F41+I41+L41+O41+R41+U41</f>
        <v>53902</v>
      </c>
      <c r="Y41" s="784">
        <f t="shared" si="56"/>
        <v>2502</v>
      </c>
      <c r="Z41" s="788">
        <f t="shared" si="56"/>
        <v>56404</v>
      </c>
    </row>
    <row r="42" spans="1:26" ht="13.5" customHeight="1">
      <c r="A42" s="223" t="s">
        <v>226</v>
      </c>
      <c r="B42" s="233" t="s">
        <v>227</v>
      </c>
      <c r="C42" s="232">
        <f>+'[3]3.SZ.TÁBL. SEGÍTŐ SZOLGÁLAT'!$E42</f>
        <v>0</v>
      </c>
      <c r="D42" s="230"/>
      <c r="E42" s="235">
        <f>SUM(C42:D42)</f>
        <v>0</v>
      </c>
      <c r="F42" s="243">
        <f>+'[3]3.SZ.TÁBL. SEGÍTŐ SZOLGÁLAT'!$H42</f>
        <v>0</v>
      </c>
      <c r="G42" s="230"/>
      <c r="H42" s="237">
        <f>SUM(F42:G42)</f>
        <v>0</v>
      </c>
      <c r="I42" s="243">
        <f>+'[3]3.SZ.TÁBL. SEGÍTŐ SZOLGÁLAT'!$K42</f>
        <v>0</v>
      </c>
      <c r="J42" s="230"/>
      <c r="K42" s="235">
        <f>SUM(I42:J42)</f>
        <v>0</v>
      </c>
      <c r="L42" s="243">
        <f>+'[3]3.SZ.TÁBL. SEGÍTŐ SZOLGÁLAT'!$N42</f>
        <v>0</v>
      </c>
      <c r="M42" s="230"/>
      <c r="N42" s="237">
        <f>SUM(L42:M42)</f>
        <v>0</v>
      </c>
      <c r="O42" s="243">
        <f>+'[3]3.SZ.TÁBL. SEGÍTŐ SZOLGÁLAT'!$Q42</f>
        <v>0</v>
      </c>
      <c r="P42" s="230"/>
      <c r="Q42" s="235">
        <f>SUM(O42:P42)</f>
        <v>0</v>
      </c>
      <c r="R42" s="243">
        <f>+'[3]3.SZ.TÁBL. SEGÍTŐ SZOLGÁLAT'!$T42</f>
        <v>0</v>
      </c>
      <c r="S42" s="230"/>
      <c r="T42" s="237">
        <f>SUM(R42:S42)</f>
        <v>0</v>
      </c>
      <c r="U42" s="243">
        <f>+'[3]3.SZ.TÁBL. SEGÍTŐ SZOLGÁLAT'!$W42</f>
        <v>0</v>
      </c>
      <c r="V42" s="230"/>
      <c r="W42" s="235">
        <f>SUM(U42:V42)</f>
        <v>0</v>
      </c>
      <c r="X42" s="238">
        <f t="shared" si="56"/>
        <v>0</v>
      </c>
      <c r="Y42" s="230">
        <f t="shared" si="56"/>
        <v>0</v>
      </c>
      <c r="Z42" s="231">
        <f t="shared" si="56"/>
        <v>0</v>
      </c>
    </row>
    <row r="43" spans="1:26" ht="13.5" customHeight="1">
      <c r="A43" s="223" t="s">
        <v>228</v>
      </c>
      <c r="B43" s="233" t="s">
        <v>229</v>
      </c>
      <c r="C43" s="232">
        <f>+'[3]3.SZ.TÁBL. SEGÍTŐ SZOLGÁLAT'!$E43</f>
        <v>0</v>
      </c>
      <c r="D43" s="230"/>
      <c r="E43" s="235">
        <f t="shared" ref="E43:E58" si="57">SUM(C43:D43)</f>
        <v>0</v>
      </c>
      <c r="F43" s="243">
        <f>+'[3]3.SZ.TÁBL. SEGÍTŐ SZOLGÁLAT'!$H43</f>
        <v>0</v>
      </c>
      <c r="G43" s="230"/>
      <c r="H43" s="237">
        <f t="shared" ref="H43:H58" si="58">SUM(F43:G43)</f>
        <v>0</v>
      </c>
      <c r="I43" s="243">
        <f>+'[3]3.SZ.TÁBL. SEGÍTŐ SZOLGÁLAT'!$K43</f>
        <v>0</v>
      </c>
      <c r="J43" s="230"/>
      <c r="K43" s="235">
        <f t="shared" ref="K43:K58" si="59">SUM(I43:J43)</f>
        <v>0</v>
      </c>
      <c r="L43" s="243">
        <f>+'[3]3.SZ.TÁBL. SEGÍTŐ SZOLGÁLAT'!$N43</f>
        <v>0</v>
      </c>
      <c r="M43" s="230"/>
      <c r="N43" s="237">
        <f t="shared" ref="N43:N58" si="60">SUM(L43:M43)</f>
        <v>0</v>
      </c>
      <c r="O43" s="243">
        <f>+'[3]3.SZ.TÁBL. SEGÍTŐ SZOLGÁLAT'!$Q43</f>
        <v>0</v>
      </c>
      <c r="P43" s="230"/>
      <c r="Q43" s="235">
        <f t="shared" ref="Q43:Q58" si="61">SUM(O43:P43)</f>
        <v>0</v>
      </c>
      <c r="R43" s="243">
        <f>+'[3]3.SZ.TÁBL. SEGÍTŐ SZOLGÁLAT'!$T43</f>
        <v>0</v>
      </c>
      <c r="S43" s="230"/>
      <c r="T43" s="237">
        <f t="shared" ref="T43:T58" si="62">SUM(R43:S43)</f>
        <v>0</v>
      </c>
      <c r="U43" s="243">
        <f>+'[3]3.SZ.TÁBL. SEGÍTŐ SZOLGÁLAT'!$W43</f>
        <v>0</v>
      </c>
      <c r="V43" s="230"/>
      <c r="W43" s="235">
        <f t="shared" ref="W43:W58" si="63">SUM(U43:V43)</f>
        <v>0</v>
      </c>
      <c r="X43" s="238">
        <f t="shared" si="56"/>
        <v>0</v>
      </c>
      <c r="Y43" s="230">
        <f t="shared" si="56"/>
        <v>0</v>
      </c>
      <c r="Z43" s="231">
        <f t="shared" si="56"/>
        <v>0</v>
      </c>
    </row>
    <row r="44" spans="1:26" ht="13.5" customHeight="1">
      <c r="A44" s="223" t="s">
        <v>230</v>
      </c>
      <c r="B44" s="233" t="s">
        <v>231</v>
      </c>
      <c r="C44" s="232">
        <f>+'[3]3.SZ.TÁBL. SEGÍTŐ SZOLGÁLAT'!$E44</f>
        <v>25</v>
      </c>
      <c r="D44" s="230"/>
      <c r="E44" s="235">
        <f t="shared" si="57"/>
        <v>25</v>
      </c>
      <c r="F44" s="243">
        <f>+'[3]3.SZ.TÁBL. SEGÍTŐ SZOLGÁLAT'!$H44</f>
        <v>87</v>
      </c>
      <c r="G44" s="230"/>
      <c r="H44" s="237">
        <f t="shared" si="58"/>
        <v>87</v>
      </c>
      <c r="I44" s="243">
        <f>+'[3]3.SZ.TÁBL. SEGÍTŐ SZOLGÁLAT'!$K44</f>
        <v>100</v>
      </c>
      <c r="J44" s="230"/>
      <c r="K44" s="235">
        <f t="shared" si="59"/>
        <v>100</v>
      </c>
      <c r="L44" s="243">
        <f>+'[3]3.SZ.TÁBL. SEGÍTŐ SZOLGÁLAT'!$N44</f>
        <v>0</v>
      </c>
      <c r="M44" s="230"/>
      <c r="N44" s="237">
        <f t="shared" si="60"/>
        <v>0</v>
      </c>
      <c r="O44" s="243">
        <f>+'[3]3.SZ.TÁBL. SEGÍTŐ SZOLGÁLAT'!$Q44</f>
        <v>50</v>
      </c>
      <c r="P44" s="230"/>
      <c r="Q44" s="235">
        <f t="shared" si="61"/>
        <v>50</v>
      </c>
      <c r="R44" s="243">
        <f>+'[3]3.SZ.TÁBL. SEGÍTŐ SZOLGÁLAT'!$T44</f>
        <v>0</v>
      </c>
      <c r="S44" s="230"/>
      <c r="T44" s="237">
        <f t="shared" si="62"/>
        <v>0</v>
      </c>
      <c r="U44" s="243">
        <f>+'[3]3.SZ.TÁBL. SEGÍTŐ SZOLGÁLAT'!$W44</f>
        <v>25</v>
      </c>
      <c r="V44" s="230">
        <f>+[4]Seg.Szolgálat!$E$51</f>
        <v>6</v>
      </c>
      <c r="W44" s="235">
        <f t="shared" si="63"/>
        <v>31</v>
      </c>
      <c r="X44" s="238">
        <f t="shared" si="56"/>
        <v>287</v>
      </c>
      <c r="Y44" s="230">
        <f t="shared" si="56"/>
        <v>6</v>
      </c>
      <c r="Z44" s="231">
        <f t="shared" si="56"/>
        <v>293</v>
      </c>
    </row>
    <row r="45" spans="1:26" ht="13.5" customHeight="1">
      <c r="A45" s="223" t="s">
        <v>232</v>
      </c>
      <c r="B45" s="233" t="s">
        <v>233</v>
      </c>
      <c r="C45" s="232">
        <f>+'[3]3.SZ.TÁBL. SEGÍTŐ SZOLGÁLAT'!$E45</f>
        <v>0</v>
      </c>
      <c r="D45" s="230"/>
      <c r="E45" s="235">
        <f t="shared" si="57"/>
        <v>0</v>
      </c>
      <c r="F45" s="243">
        <f>+'[3]3.SZ.TÁBL. SEGÍTŐ SZOLGÁLAT'!$H45</f>
        <v>0</v>
      </c>
      <c r="G45" s="230"/>
      <c r="H45" s="237">
        <f t="shared" si="58"/>
        <v>0</v>
      </c>
      <c r="I45" s="243">
        <f>+'[3]3.SZ.TÁBL. SEGÍTŐ SZOLGÁLAT'!$K45</f>
        <v>0</v>
      </c>
      <c r="J45" s="230"/>
      <c r="K45" s="235">
        <f t="shared" si="59"/>
        <v>0</v>
      </c>
      <c r="L45" s="243">
        <f>+'[3]3.SZ.TÁBL. SEGÍTŐ SZOLGÁLAT'!$N45</f>
        <v>0</v>
      </c>
      <c r="M45" s="230"/>
      <c r="N45" s="237">
        <f t="shared" si="60"/>
        <v>0</v>
      </c>
      <c r="O45" s="243">
        <f>+'[3]3.SZ.TÁBL. SEGÍTŐ SZOLGÁLAT'!$Q45</f>
        <v>0</v>
      </c>
      <c r="P45" s="230"/>
      <c r="Q45" s="235">
        <f t="shared" si="61"/>
        <v>0</v>
      </c>
      <c r="R45" s="243">
        <f>+'[3]3.SZ.TÁBL. SEGÍTŐ SZOLGÁLAT'!$T45</f>
        <v>0</v>
      </c>
      <c r="S45" s="230"/>
      <c r="T45" s="237">
        <f t="shared" si="62"/>
        <v>0</v>
      </c>
      <c r="U45" s="243">
        <f>+'[3]3.SZ.TÁBL. SEGÍTŐ SZOLGÁLAT'!$W45</f>
        <v>0</v>
      </c>
      <c r="V45" s="230"/>
      <c r="W45" s="235">
        <f t="shared" si="63"/>
        <v>0</v>
      </c>
      <c r="X45" s="238">
        <f t="shared" si="56"/>
        <v>0</v>
      </c>
      <c r="Y45" s="230">
        <f t="shared" si="56"/>
        <v>0</v>
      </c>
      <c r="Z45" s="231">
        <f t="shared" si="56"/>
        <v>0</v>
      </c>
    </row>
    <row r="46" spans="1:26" ht="13.5" customHeight="1">
      <c r="A46" s="223" t="s">
        <v>234</v>
      </c>
      <c r="B46" s="233" t="s">
        <v>1</v>
      </c>
      <c r="C46" s="232">
        <f>+'[3]3.SZ.TÁBL. SEGÍTŐ SZOLGÁLAT'!$E46</f>
        <v>0</v>
      </c>
      <c r="D46" s="230"/>
      <c r="E46" s="235">
        <f t="shared" si="57"/>
        <v>0</v>
      </c>
      <c r="F46" s="243">
        <f>+'[3]3.SZ.TÁBL. SEGÍTŐ SZOLGÁLAT'!$H46</f>
        <v>0</v>
      </c>
      <c r="G46" s="230"/>
      <c r="H46" s="237">
        <f t="shared" si="58"/>
        <v>0</v>
      </c>
      <c r="I46" s="243">
        <f>+'[3]3.SZ.TÁBL. SEGÍTŐ SZOLGÁLAT'!$K46</f>
        <v>488</v>
      </c>
      <c r="J46" s="230"/>
      <c r="K46" s="235">
        <f t="shared" si="59"/>
        <v>488</v>
      </c>
      <c r="L46" s="243">
        <f>+'[3]3.SZ.TÁBL. SEGÍTŐ SZOLGÁLAT'!$N46</f>
        <v>0</v>
      </c>
      <c r="M46" s="230"/>
      <c r="N46" s="237">
        <f t="shared" si="60"/>
        <v>0</v>
      </c>
      <c r="O46" s="243">
        <f>+'[3]3.SZ.TÁBL. SEGÍTŐ SZOLGÁLAT'!$Q46</f>
        <v>485</v>
      </c>
      <c r="P46" s="230"/>
      <c r="Q46" s="235">
        <f t="shared" si="61"/>
        <v>485</v>
      </c>
      <c r="R46" s="243">
        <f>+'[3]3.SZ.TÁBL. SEGÍTŐ SZOLGÁLAT'!$T46</f>
        <v>0</v>
      </c>
      <c r="S46" s="230"/>
      <c r="T46" s="237">
        <f t="shared" si="62"/>
        <v>0</v>
      </c>
      <c r="U46" s="243">
        <f>+'[3]3.SZ.TÁBL. SEGÍTŐ SZOLGÁLAT'!$W46</f>
        <v>0</v>
      </c>
      <c r="V46" s="230"/>
      <c r="W46" s="235">
        <f t="shared" si="63"/>
        <v>0</v>
      </c>
      <c r="X46" s="238">
        <f t="shared" si="56"/>
        <v>973</v>
      </c>
      <c r="Y46" s="230">
        <f t="shared" si="56"/>
        <v>0</v>
      </c>
      <c r="Z46" s="231">
        <f t="shared" si="56"/>
        <v>973</v>
      </c>
    </row>
    <row r="47" spans="1:26" ht="13.5" customHeight="1">
      <c r="A47" s="223" t="s">
        <v>235</v>
      </c>
      <c r="B47" s="233" t="s">
        <v>236</v>
      </c>
      <c r="C47" s="232">
        <f>+'[3]3.SZ.TÁBL. SEGÍTŐ SZOLGÁLAT'!$E47</f>
        <v>90</v>
      </c>
      <c r="D47" s="230"/>
      <c r="E47" s="235">
        <f t="shared" si="57"/>
        <v>90</v>
      </c>
      <c r="F47" s="243">
        <f>+'[3]3.SZ.TÁBL. SEGÍTŐ SZOLGÁLAT'!$H47</f>
        <v>330</v>
      </c>
      <c r="G47" s="230"/>
      <c r="H47" s="237">
        <f t="shared" si="58"/>
        <v>330</v>
      </c>
      <c r="I47" s="243">
        <f>+'[3]3.SZ.TÁBL. SEGÍTŐ SZOLGÁLAT'!$K47</f>
        <v>780</v>
      </c>
      <c r="J47" s="230"/>
      <c r="K47" s="235">
        <f t="shared" si="59"/>
        <v>780</v>
      </c>
      <c r="L47" s="243">
        <f>+'[3]3.SZ.TÁBL. SEGÍTŐ SZOLGÁLAT'!$N47</f>
        <v>210</v>
      </c>
      <c r="M47" s="230"/>
      <c r="N47" s="237">
        <f t="shared" si="60"/>
        <v>210</v>
      </c>
      <c r="O47" s="243">
        <f>+'[3]3.SZ.TÁBL. SEGÍTŐ SZOLGÁLAT'!$Q47</f>
        <v>210</v>
      </c>
      <c r="P47" s="230"/>
      <c r="Q47" s="235">
        <f t="shared" si="61"/>
        <v>210</v>
      </c>
      <c r="R47" s="243">
        <f>+'[3]3.SZ.TÁBL. SEGÍTŐ SZOLGÁLAT'!$T47</f>
        <v>60</v>
      </c>
      <c r="S47" s="230"/>
      <c r="T47" s="237">
        <f t="shared" si="62"/>
        <v>60</v>
      </c>
      <c r="U47" s="243">
        <f>+'[3]3.SZ.TÁBL. SEGÍTŐ SZOLGÁLAT'!$W47</f>
        <v>90</v>
      </c>
      <c r="V47" s="230"/>
      <c r="W47" s="235">
        <f t="shared" si="63"/>
        <v>90</v>
      </c>
      <c r="X47" s="238">
        <f t="shared" si="56"/>
        <v>1770</v>
      </c>
      <c r="Y47" s="230">
        <f t="shared" si="56"/>
        <v>0</v>
      </c>
      <c r="Z47" s="231">
        <f t="shared" si="56"/>
        <v>1770</v>
      </c>
    </row>
    <row r="48" spans="1:26" ht="13.5" customHeight="1">
      <c r="A48" s="223" t="s">
        <v>237</v>
      </c>
      <c r="B48" s="233" t="s">
        <v>238</v>
      </c>
      <c r="C48" s="232">
        <f>+'[3]3.SZ.TÁBL. SEGÍTŐ SZOLGÁLAT'!$E48</f>
        <v>0</v>
      </c>
      <c r="D48" s="230"/>
      <c r="E48" s="235">
        <f t="shared" si="57"/>
        <v>0</v>
      </c>
      <c r="F48" s="243">
        <f>+'[3]3.SZ.TÁBL. SEGÍTŐ SZOLGÁLAT'!$H48</f>
        <v>0</v>
      </c>
      <c r="G48" s="230"/>
      <c r="H48" s="237">
        <f t="shared" si="58"/>
        <v>0</v>
      </c>
      <c r="I48" s="243">
        <f>+'[3]3.SZ.TÁBL. SEGÍTŐ SZOLGÁLAT'!$K48</f>
        <v>0</v>
      </c>
      <c r="J48" s="230"/>
      <c r="K48" s="235">
        <f t="shared" si="59"/>
        <v>0</v>
      </c>
      <c r="L48" s="243">
        <f>+'[3]3.SZ.TÁBL. SEGÍTŐ SZOLGÁLAT'!$N48</f>
        <v>0</v>
      </c>
      <c r="M48" s="230"/>
      <c r="N48" s="237">
        <f t="shared" si="60"/>
        <v>0</v>
      </c>
      <c r="O48" s="243">
        <f>+'[3]3.SZ.TÁBL. SEGÍTŐ SZOLGÁLAT'!$Q48</f>
        <v>0</v>
      </c>
      <c r="P48" s="230"/>
      <c r="Q48" s="235">
        <f t="shared" si="61"/>
        <v>0</v>
      </c>
      <c r="R48" s="243">
        <f>+'[3]3.SZ.TÁBL. SEGÍTŐ SZOLGÁLAT'!$T48</f>
        <v>0</v>
      </c>
      <c r="S48" s="230"/>
      <c r="T48" s="237">
        <f t="shared" si="62"/>
        <v>0</v>
      </c>
      <c r="U48" s="243">
        <f>+'[3]3.SZ.TÁBL. SEGÍTŐ SZOLGÁLAT'!$W48</f>
        <v>0</v>
      </c>
      <c r="V48" s="230"/>
      <c r="W48" s="235">
        <f t="shared" si="63"/>
        <v>0</v>
      </c>
      <c r="X48" s="238">
        <f t="shared" si="56"/>
        <v>0</v>
      </c>
      <c r="Y48" s="230">
        <f t="shared" si="56"/>
        <v>0</v>
      </c>
      <c r="Z48" s="231">
        <f t="shared" si="56"/>
        <v>0</v>
      </c>
    </row>
    <row r="49" spans="1:26" ht="13.5" customHeight="1">
      <c r="A49" s="223" t="s">
        <v>239</v>
      </c>
      <c r="B49" s="233" t="s">
        <v>2</v>
      </c>
      <c r="C49" s="232">
        <f>+'[3]3.SZ.TÁBL. SEGÍTŐ SZOLGÁLAT'!$E49</f>
        <v>11</v>
      </c>
      <c r="D49" s="230"/>
      <c r="E49" s="235">
        <f t="shared" si="57"/>
        <v>11</v>
      </c>
      <c r="F49" s="243">
        <f>+'[3]3.SZ.TÁBL. SEGÍTŐ SZOLGÁLAT'!$H49</f>
        <v>112</v>
      </c>
      <c r="G49" s="230"/>
      <c r="H49" s="237">
        <f t="shared" si="58"/>
        <v>112</v>
      </c>
      <c r="I49" s="243">
        <f>+'[3]3.SZ.TÁBL. SEGÍTŐ SZOLGÁLAT'!$K49</f>
        <v>112</v>
      </c>
      <c r="J49" s="230"/>
      <c r="K49" s="235">
        <f t="shared" si="59"/>
        <v>112</v>
      </c>
      <c r="L49" s="243">
        <f>+'[3]3.SZ.TÁBL. SEGÍTŐ SZOLGÁLAT'!$N49</f>
        <v>118</v>
      </c>
      <c r="M49" s="230"/>
      <c r="N49" s="237">
        <f t="shared" si="60"/>
        <v>118</v>
      </c>
      <c r="O49" s="243">
        <f>+'[3]3.SZ.TÁBL. SEGÍTŐ SZOLGÁLAT'!$Q49</f>
        <v>280</v>
      </c>
      <c r="P49" s="230"/>
      <c r="Q49" s="235">
        <f t="shared" si="61"/>
        <v>280</v>
      </c>
      <c r="R49" s="243">
        <f>+'[3]3.SZ.TÁBL. SEGÍTŐ SZOLGÁLAT'!$T49</f>
        <v>0</v>
      </c>
      <c r="S49" s="230"/>
      <c r="T49" s="237">
        <f t="shared" si="62"/>
        <v>0</v>
      </c>
      <c r="U49" s="243">
        <f>+'[3]3.SZ.TÁBL. SEGÍTŐ SZOLGÁLAT'!$W49</f>
        <v>11</v>
      </c>
      <c r="V49" s="230"/>
      <c r="W49" s="235">
        <f t="shared" si="63"/>
        <v>11</v>
      </c>
      <c r="X49" s="238">
        <f t="shared" si="56"/>
        <v>644</v>
      </c>
      <c r="Y49" s="230">
        <f t="shared" si="56"/>
        <v>0</v>
      </c>
      <c r="Z49" s="231">
        <f t="shared" si="56"/>
        <v>644</v>
      </c>
    </row>
    <row r="50" spans="1:26" ht="13.5" customHeight="1">
      <c r="A50" s="223" t="s">
        <v>240</v>
      </c>
      <c r="B50" s="233" t="s">
        <v>241</v>
      </c>
      <c r="C50" s="232">
        <f>+'[3]3.SZ.TÁBL. SEGÍTŐ SZOLGÁLAT'!$E50</f>
        <v>0</v>
      </c>
      <c r="D50" s="230"/>
      <c r="E50" s="235">
        <f t="shared" si="57"/>
        <v>0</v>
      </c>
      <c r="F50" s="243">
        <f>+'[3]3.SZ.TÁBL. SEGÍTŐ SZOLGÁLAT'!$H50</f>
        <v>0</v>
      </c>
      <c r="G50" s="230"/>
      <c r="H50" s="237">
        <f t="shared" si="58"/>
        <v>0</v>
      </c>
      <c r="I50" s="243">
        <f>+'[3]3.SZ.TÁBL. SEGÍTŐ SZOLGÁLAT'!$K50</f>
        <v>0</v>
      </c>
      <c r="J50" s="230"/>
      <c r="K50" s="235">
        <f t="shared" si="59"/>
        <v>0</v>
      </c>
      <c r="L50" s="243">
        <f>+'[3]3.SZ.TÁBL. SEGÍTŐ SZOLGÁLAT'!$N50</f>
        <v>0</v>
      </c>
      <c r="M50" s="230"/>
      <c r="N50" s="237">
        <f t="shared" si="60"/>
        <v>0</v>
      </c>
      <c r="O50" s="243">
        <f>+'[3]3.SZ.TÁBL. SEGÍTŐ SZOLGÁLAT'!$Q50</f>
        <v>0</v>
      </c>
      <c r="P50" s="230"/>
      <c r="Q50" s="235">
        <f t="shared" si="61"/>
        <v>0</v>
      </c>
      <c r="R50" s="243">
        <f>+'[3]3.SZ.TÁBL. SEGÍTŐ SZOLGÁLAT'!$T50</f>
        <v>0</v>
      </c>
      <c r="S50" s="230"/>
      <c r="T50" s="237">
        <f t="shared" si="62"/>
        <v>0</v>
      </c>
      <c r="U50" s="243">
        <f>+'[3]3.SZ.TÁBL. SEGÍTŐ SZOLGÁLAT'!$W50</f>
        <v>0</v>
      </c>
      <c r="V50" s="230"/>
      <c r="W50" s="235">
        <f t="shared" si="63"/>
        <v>0</v>
      </c>
      <c r="X50" s="238">
        <f t="shared" si="56"/>
        <v>0</v>
      </c>
      <c r="Y50" s="230">
        <f t="shared" si="56"/>
        <v>0</v>
      </c>
      <c r="Z50" s="231">
        <f t="shared" si="56"/>
        <v>0</v>
      </c>
    </row>
    <row r="51" spans="1:26" ht="13.5" customHeight="1">
      <c r="A51" s="223" t="s">
        <v>242</v>
      </c>
      <c r="B51" s="233" t="s">
        <v>243</v>
      </c>
      <c r="C51" s="232">
        <f>+'[3]3.SZ.TÁBL. SEGÍTŐ SZOLGÁLAT'!$E51</f>
        <v>0</v>
      </c>
      <c r="D51" s="230"/>
      <c r="E51" s="235">
        <f t="shared" si="57"/>
        <v>0</v>
      </c>
      <c r="F51" s="243">
        <f>+'[3]3.SZ.TÁBL. SEGÍTŐ SZOLGÁLAT'!$H51</f>
        <v>0</v>
      </c>
      <c r="G51" s="230"/>
      <c r="H51" s="237">
        <f t="shared" si="58"/>
        <v>0</v>
      </c>
      <c r="I51" s="243">
        <f>+'[3]3.SZ.TÁBL. SEGÍTŐ SZOLGÁLAT'!$K51</f>
        <v>0</v>
      </c>
      <c r="J51" s="230"/>
      <c r="K51" s="235">
        <f t="shared" si="59"/>
        <v>0</v>
      </c>
      <c r="L51" s="243">
        <f>+'[3]3.SZ.TÁBL. SEGÍTŐ SZOLGÁLAT'!$N51</f>
        <v>0</v>
      </c>
      <c r="M51" s="230"/>
      <c r="N51" s="237">
        <f t="shared" si="60"/>
        <v>0</v>
      </c>
      <c r="O51" s="243">
        <f>+'[3]3.SZ.TÁBL. SEGÍTŐ SZOLGÁLAT'!$Q51</f>
        <v>0</v>
      </c>
      <c r="P51" s="230"/>
      <c r="Q51" s="235">
        <f t="shared" si="61"/>
        <v>0</v>
      </c>
      <c r="R51" s="243">
        <f>+'[3]3.SZ.TÁBL. SEGÍTŐ SZOLGÁLAT'!$T51</f>
        <v>0</v>
      </c>
      <c r="S51" s="230"/>
      <c r="T51" s="237">
        <f t="shared" si="62"/>
        <v>0</v>
      </c>
      <c r="U51" s="243">
        <f>+'[3]3.SZ.TÁBL. SEGÍTŐ SZOLGÁLAT'!$W51</f>
        <v>0</v>
      </c>
      <c r="V51" s="230"/>
      <c r="W51" s="235">
        <f t="shared" si="63"/>
        <v>0</v>
      </c>
      <c r="X51" s="238">
        <f t="shared" si="56"/>
        <v>0</v>
      </c>
      <c r="Y51" s="230">
        <f t="shared" si="56"/>
        <v>0</v>
      </c>
      <c r="Z51" s="231">
        <f t="shared" si="56"/>
        <v>0</v>
      </c>
    </row>
    <row r="52" spans="1:26" ht="13.5" customHeight="1">
      <c r="A52" s="223" t="s">
        <v>244</v>
      </c>
      <c r="B52" s="233" t="s">
        <v>245</v>
      </c>
      <c r="C52" s="232">
        <f>+'[3]3.SZ.TÁBL. SEGÍTŐ SZOLGÁLAT'!$E52</f>
        <v>0</v>
      </c>
      <c r="D52" s="230"/>
      <c r="E52" s="235">
        <f t="shared" si="57"/>
        <v>0</v>
      </c>
      <c r="F52" s="243">
        <f>+'[3]3.SZ.TÁBL. SEGÍTŐ SZOLGÁLAT'!$H52</f>
        <v>50</v>
      </c>
      <c r="G52" s="230"/>
      <c r="H52" s="237">
        <f t="shared" si="58"/>
        <v>50</v>
      </c>
      <c r="I52" s="243">
        <f>+'[3]3.SZ.TÁBL. SEGÍTŐ SZOLGÁLAT'!$K52</f>
        <v>0</v>
      </c>
      <c r="J52" s="230"/>
      <c r="K52" s="235">
        <f t="shared" si="59"/>
        <v>0</v>
      </c>
      <c r="L52" s="243">
        <f>+'[3]3.SZ.TÁBL. SEGÍTŐ SZOLGÁLAT'!$N52</f>
        <v>0</v>
      </c>
      <c r="M52" s="230"/>
      <c r="N52" s="237">
        <f t="shared" si="60"/>
        <v>0</v>
      </c>
      <c r="O52" s="243">
        <f>+'[3]3.SZ.TÁBL. SEGÍTŐ SZOLGÁLAT'!$Q52</f>
        <v>0</v>
      </c>
      <c r="P52" s="230"/>
      <c r="Q52" s="235">
        <f t="shared" si="61"/>
        <v>0</v>
      </c>
      <c r="R52" s="243">
        <f>+'[3]3.SZ.TÁBL. SEGÍTŐ SZOLGÁLAT'!$T52</f>
        <v>0</v>
      </c>
      <c r="S52" s="230"/>
      <c r="T52" s="237">
        <f t="shared" si="62"/>
        <v>0</v>
      </c>
      <c r="U52" s="243">
        <f>+'[3]3.SZ.TÁBL. SEGÍTŐ SZOLGÁLAT'!$W52</f>
        <v>0</v>
      </c>
      <c r="V52" s="230"/>
      <c r="W52" s="235">
        <f t="shared" si="63"/>
        <v>0</v>
      </c>
      <c r="X52" s="238">
        <f t="shared" si="56"/>
        <v>50</v>
      </c>
      <c r="Y52" s="230">
        <f t="shared" si="56"/>
        <v>0</v>
      </c>
      <c r="Z52" s="231">
        <f t="shared" si="56"/>
        <v>50</v>
      </c>
    </row>
    <row r="53" spans="1:26" ht="13.5" customHeight="1">
      <c r="A53" s="223" t="s">
        <v>246</v>
      </c>
      <c r="B53" s="233" t="s">
        <v>247</v>
      </c>
      <c r="C53" s="232">
        <f>+'[3]3.SZ.TÁBL. SEGÍTŐ SZOLGÁLAT'!$E53</f>
        <v>0</v>
      </c>
      <c r="D53" s="230"/>
      <c r="E53" s="235">
        <f t="shared" si="57"/>
        <v>0</v>
      </c>
      <c r="F53" s="243">
        <f>+'[3]3.SZ.TÁBL. SEGÍTŐ SZOLGÁLAT'!$H53</f>
        <v>171</v>
      </c>
      <c r="G53" s="230">
        <f>+[4]Seg.Szolgálat!$E$6+[4]Seg.Szolgálat!$E$15</f>
        <v>141</v>
      </c>
      <c r="H53" s="237">
        <f t="shared" si="58"/>
        <v>312</v>
      </c>
      <c r="I53" s="243">
        <f>+'[3]3.SZ.TÁBL. SEGÍTŐ SZOLGÁLAT'!$K53</f>
        <v>358</v>
      </c>
      <c r="J53" s="230">
        <f>+[4]Seg.Szolgálat!$E$8+[4]Seg.Szolgálat!$E$16</f>
        <v>288</v>
      </c>
      <c r="K53" s="235">
        <f t="shared" si="59"/>
        <v>646</v>
      </c>
      <c r="L53" s="243">
        <f>+'[3]3.SZ.TÁBL. SEGÍTŐ SZOLGÁLAT'!$N53</f>
        <v>231</v>
      </c>
      <c r="M53" s="230">
        <f>+[4]Seg.Szolgálat!$E$10+[4]Seg.Szolgálat!$E$17+[4]Seg.Szolgálat!$E$64</f>
        <v>222</v>
      </c>
      <c r="N53" s="237">
        <f t="shared" si="60"/>
        <v>453</v>
      </c>
      <c r="O53" s="243">
        <f>+'[3]3.SZ.TÁBL. SEGÍTŐ SZOLGÁLAT'!$Q53</f>
        <v>140</v>
      </c>
      <c r="P53" s="230">
        <f>+[4]Seg.Szolgálat!$E$4+[4]Seg.Szolgálat!$E$18</f>
        <v>103</v>
      </c>
      <c r="Q53" s="235">
        <f t="shared" si="61"/>
        <v>243</v>
      </c>
      <c r="R53" s="243">
        <f>+'[3]3.SZ.TÁBL. SEGÍTŐ SZOLGÁLAT'!$T53</f>
        <v>140</v>
      </c>
      <c r="S53" s="230">
        <f>+[4]Seg.Szolgálat!$E$12+[4]Seg.Szolgálat!$E$19</f>
        <v>49</v>
      </c>
      <c r="T53" s="237">
        <f t="shared" si="62"/>
        <v>189</v>
      </c>
      <c r="U53" s="243">
        <f>+'[3]3.SZ.TÁBL. SEGÍTŐ SZOLGÁLAT'!$W53</f>
        <v>15</v>
      </c>
      <c r="V53" s="230">
        <f>+[4]Seg.Szolgálat!$E$52</f>
        <v>8</v>
      </c>
      <c r="W53" s="235">
        <f t="shared" si="63"/>
        <v>23</v>
      </c>
      <c r="X53" s="238">
        <f t="shared" si="56"/>
        <v>1055</v>
      </c>
      <c r="Y53" s="230">
        <f t="shared" si="56"/>
        <v>811</v>
      </c>
      <c r="Z53" s="231">
        <f t="shared" si="56"/>
        <v>1866</v>
      </c>
    </row>
    <row r="54" spans="1:26" ht="13.5" customHeight="1">
      <c r="A54" s="224" t="s">
        <v>246</v>
      </c>
      <c r="B54" s="271" t="s">
        <v>248</v>
      </c>
      <c r="C54" s="232">
        <f>+'[3]3.SZ.TÁBL. SEGÍTŐ SZOLGÁLAT'!$E54</f>
        <v>0</v>
      </c>
      <c r="D54" s="251"/>
      <c r="E54" s="235">
        <f t="shared" si="57"/>
        <v>0</v>
      </c>
      <c r="F54" s="243">
        <f>+'[3]3.SZ.TÁBL. SEGÍTŐ SZOLGÁLAT'!$H54</f>
        <v>0</v>
      </c>
      <c r="G54" s="251"/>
      <c r="H54" s="254">
        <f t="shared" si="58"/>
        <v>0</v>
      </c>
      <c r="I54" s="243">
        <f>+'[3]3.SZ.TÁBL. SEGÍTŐ SZOLGÁLAT'!$K54</f>
        <v>0</v>
      </c>
      <c r="J54" s="251"/>
      <c r="K54" s="252">
        <f t="shared" si="59"/>
        <v>0</v>
      </c>
      <c r="L54" s="243">
        <f>+'[3]3.SZ.TÁBL. SEGÍTŐ SZOLGÁLAT'!$N54</f>
        <v>0</v>
      </c>
      <c r="M54" s="251"/>
      <c r="N54" s="254">
        <f t="shared" si="60"/>
        <v>0</v>
      </c>
      <c r="O54" s="243">
        <f>+'[3]3.SZ.TÁBL. SEGÍTŐ SZOLGÁLAT'!$Q54</f>
        <v>0</v>
      </c>
      <c r="P54" s="251"/>
      <c r="Q54" s="252">
        <f t="shared" si="61"/>
        <v>0</v>
      </c>
      <c r="R54" s="243">
        <f>+'[3]3.SZ.TÁBL. SEGÍTŐ SZOLGÁLAT'!$T54</f>
        <v>0</v>
      </c>
      <c r="S54" s="251"/>
      <c r="T54" s="254">
        <f t="shared" si="62"/>
        <v>0</v>
      </c>
      <c r="U54" s="243">
        <f>+'[3]3.SZ.TÁBL. SEGÍTŐ SZOLGÁLAT'!$W54</f>
        <v>0</v>
      </c>
      <c r="V54" s="251"/>
      <c r="W54" s="252">
        <f t="shared" si="63"/>
        <v>0</v>
      </c>
      <c r="X54" s="255">
        <f t="shared" si="56"/>
        <v>0</v>
      </c>
      <c r="Y54" s="251">
        <f t="shared" si="56"/>
        <v>0</v>
      </c>
      <c r="Z54" s="256">
        <f t="shared" si="56"/>
        <v>0</v>
      </c>
    </row>
    <row r="55" spans="1:26" s="356" customFormat="1" ht="13.5" customHeight="1">
      <c r="A55" s="225" t="s">
        <v>208</v>
      </c>
      <c r="B55" s="272" t="s">
        <v>166</v>
      </c>
      <c r="C55" s="330">
        <f t="shared" ref="C55:Z55" si="64">+SUM(C41:C53)</f>
        <v>3159</v>
      </c>
      <c r="D55" s="328">
        <f t="shared" si="64"/>
        <v>87</v>
      </c>
      <c r="E55" s="331">
        <f t="shared" si="64"/>
        <v>3246</v>
      </c>
      <c r="F55" s="354">
        <f t="shared" ref="F55" si="65">+SUM(F41:F53)</f>
        <v>13378</v>
      </c>
      <c r="G55" s="328">
        <f t="shared" si="64"/>
        <v>1044</v>
      </c>
      <c r="H55" s="355">
        <f t="shared" si="64"/>
        <v>14422</v>
      </c>
      <c r="I55" s="354">
        <f t="shared" si="64"/>
        <v>22230</v>
      </c>
      <c r="J55" s="328">
        <f t="shared" si="64"/>
        <v>1194</v>
      </c>
      <c r="K55" s="331">
        <f t="shared" si="64"/>
        <v>23424</v>
      </c>
      <c r="L55" s="354">
        <f t="shared" ref="L55" si="66">+SUM(L41:L53)</f>
        <v>7820</v>
      </c>
      <c r="M55" s="328">
        <f t="shared" si="64"/>
        <v>676</v>
      </c>
      <c r="N55" s="355">
        <f t="shared" si="64"/>
        <v>8496</v>
      </c>
      <c r="O55" s="354">
        <f t="shared" si="64"/>
        <v>7786</v>
      </c>
      <c r="P55" s="328">
        <f t="shared" si="64"/>
        <v>448</v>
      </c>
      <c r="Q55" s="331">
        <f t="shared" si="64"/>
        <v>8234</v>
      </c>
      <c r="R55" s="354">
        <f t="shared" ref="R55" si="67">+SUM(R41:R53)</f>
        <v>1331</v>
      </c>
      <c r="S55" s="328">
        <f t="shared" si="64"/>
        <v>-311</v>
      </c>
      <c r="T55" s="355">
        <f t="shared" si="64"/>
        <v>1020</v>
      </c>
      <c r="U55" s="354">
        <f t="shared" si="64"/>
        <v>2977</v>
      </c>
      <c r="V55" s="328">
        <f t="shared" si="64"/>
        <v>181</v>
      </c>
      <c r="W55" s="331">
        <f t="shared" si="64"/>
        <v>3158</v>
      </c>
      <c r="X55" s="323">
        <f t="shared" si="64"/>
        <v>58681</v>
      </c>
      <c r="Y55" s="328">
        <f t="shared" si="64"/>
        <v>3319</v>
      </c>
      <c r="Z55" s="329">
        <f t="shared" si="64"/>
        <v>62000</v>
      </c>
    </row>
    <row r="56" spans="1:26" ht="13.5" customHeight="1">
      <c r="A56" s="222" t="s">
        <v>249</v>
      </c>
      <c r="B56" s="270" t="s">
        <v>250</v>
      </c>
      <c r="C56" s="232">
        <f>+'[3]3.SZ.TÁBL. SEGÍTŐ SZOLGÁLAT'!$E56</f>
        <v>0</v>
      </c>
      <c r="D56" s="241"/>
      <c r="E56" s="235">
        <f t="shared" si="57"/>
        <v>0</v>
      </c>
      <c r="F56" s="243">
        <f>+'[3]3.SZ.TÁBL. SEGÍTŐ SZOLGÁLAT'!$H56</f>
        <v>0</v>
      </c>
      <c r="G56" s="241"/>
      <c r="H56" s="244">
        <f t="shared" si="58"/>
        <v>0</v>
      </c>
      <c r="I56" s="243">
        <f>+'[3]3.SZ.TÁBL. SEGÍTŐ SZOLGÁLAT'!$K56</f>
        <v>0</v>
      </c>
      <c r="J56" s="241"/>
      <c r="K56" s="242">
        <f t="shared" si="59"/>
        <v>0</v>
      </c>
      <c r="L56" s="243">
        <f>+'[3]3.SZ.TÁBL. SEGÍTŐ SZOLGÁLAT'!$N56</f>
        <v>0</v>
      </c>
      <c r="M56" s="241"/>
      <c r="N56" s="244">
        <f t="shared" si="60"/>
        <v>0</v>
      </c>
      <c r="O56" s="243">
        <f>+'[3]3.SZ.TÁBL. SEGÍTŐ SZOLGÁLAT'!$Q56</f>
        <v>0</v>
      </c>
      <c r="P56" s="241"/>
      <c r="Q56" s="242">
        <f t="shared" si="61"/>
        <v>0</v>
      </c>
      <c r="R56" s="243">
        <f>+'[3]3.SZ.TÁBL. SEGÍTŐ SZOLGÁLAT'!$T56</f>
        <v>0</v>
      </c>
      <c r="S56" s="241"/>
      <c r="T56" s="244">
        <f t="shared" si="62"/>
        <v>0</v>
      </c>
      <c r="U56" s="243">
        <f>+'[3]3.SZ.TÁBL. SEGÍTŐ SZOLGÁLAT'!$W56</f>
        <v>0</v>
      </c>
      <c r="V56" s="241"/>
      <c r="W56" s="242">
        <f t="shared" si="63"/>
        <v>0</v>
      </c>
      <c r="X56" s="245">
        <f t="shared" ref="X56:Z58" si="68">+C56+F56+I56+L56+O56+R56+U56</f>
        <v>0</v>
      </c>
      <c r="Y56" s="241">
        <f t="shared" si="68"/>
        <v>0</v>
      </c>
      <c r="Z56" s="246">
        <f t="shared" si="68"/>
        <v>0</v>
      </c>
    </row>
    <row r="57" spans="1:26" ht="13.5" customHeight="1">
      <c r="A57" s="223" t="s">
        <v>251</v>
      </c>
      <c r="B57" s="233" t="s">
        <v>252</v>
      </c>
      <c r="C57" s="232">
        <f>+'[3]3.SZ.TÁBL. SEGÍTŐ SZOLGÁLAT'!$E57</f>
        <v>0</v>
      </c>
      <c r="D57" s="230"/>
      <c r="E57" s="235">
        <f t="shared" si="57"/>
        <v>0</v>
      </c>
      <c r="F57" s="243">
        <f>+'[3]3.SZ.TÁBL. SEGÍTŐ SZOLGÁLAT'!$H57</f>
        <v>150</v>
      </c>
      <c r="G57" s="230"/>
      <c r="H57" s="237">
        <f t="shared" si="58"/>
        <v>150</v>
      </c>
      <c r="I57" s="243">
        <f>+'[3]3.SZ.TÁBL. SEGÍTŐ SZOLGÁLAT'!$K57</f>
        <v>100</v>
      </c>
      <c r="J57" s="230"/>
      <c r="K57" s="235">
        <f t="shared" si="59"/>
        <v>100</v>
      </c>
      <c r="L57" s="243">
        <f>+'[3]3.SZ.TÁBL. SEGÍTŐ SZOLGÁLAT'!$N57</f>
        <v>150</v>
      </c>
      <c r="M57" s="230"/>
      <c r="N57" s="237">
        <f t="shared" si="60"/>
        <v>150</v>
      </c>
      <c r="O57" s="243">
        <f>+'[3]3.SZ.TÁBL. SEGÍTŐ SZOLGÁLAT'!$Q57</f>
        <v>0</v>
      </c>
      <c r="P57" s="230">
        <f>+[4]Seg.Szolgálat!$E$45</f>
        <v>8</v>
      </c>
      <c r="Q57" s="235">
        <f t="shared" si="61"/>
        <v>8</v>
      </c>
      <c r="R57" s="243">
        <f>+'[3]3.SZ.TÁBL. SEGÍTŐ SZOLGÁLAT'!$T57</f>
        <v>650</v>
      </c>
      <c r="S57" s="230">
        <f>+[4]Seg.Szolgálat!$E$67</f>
        <v>350</v>
      </c>
      <c r="T57" s="237">
        <f t="shared" si="62"/>
        <v>1000</v>
      </c>
      <c r="U57" s="243">
        <f>+'[3]3.SZ.TÁBL. SEGÍTŐ SZOLGÁLAT'!$W57</f>
        <v>0</v>
      </c>
      <c r="V57" s="230"/>
      <c r="W57" s="235">
        <f t="shared" si="63"/>
        <v>0</v>
      </c>
      <c r="X57" s="238">
        <f t="shared" si="68"/>
        <v>1050</v>
      </c>
      <c r="Y57" s="230">
        <f t="shared" si="68"/>
        <v>358</v>
      </c>
      <c r="Z57" s="231">
        <f t="shared" si="68"/>
        <v>1408</v>
      </c>
    </row>
    <row r="58" spans="1:26" ht="13.5" customHeight="1">
      <c r="A58" s="224" t="s">
        <v>253</v>
      </c>
      <c r="B58" s="271" t="s">
        <v>254</v>
      </c>
      <c r="C58" s="232">
        <f>+'[3]3.SZ.TÁBL. SEGÍTŐ SZOLGÁLAT'!$E58</f>
        <v>5</v>
      </c>
      <c r="D58" s="251"/>
      <c r="E58" s="235">
        <f t="shared" si="57"/>
        <v>5</v>
      </c>
      <c r="F58" s="243">
        <f>+'[3]3.SZ.TÁBL. SEGÍTŐ SZOLGÁLAT'!$H58</f>
        <v>25</v>
      </c>
      <c r="G58" s="251"/>
      <c r="H58" s="254">
        <f t="shared" si="58"/>
        <v>25</v>
      </c>
      <c r="I58" s="243">
        <f>+'[3]3.SZ.TÁBL. SEGÍTŐ SZOLGÁLAT'!$K58</f>
        <v>15</v>
      </c>
      <c r="J58" s="251"/>
      <c r="K58" s="252">
        <f t="shared" si="59"/>
        <v>15</v>
      </c>
      <c r="L58" s="243">
        <f>+'[3]3.SZ.TÁBL. SEGÍTŐ SZOLGÁLAT'!$N58</f>
        <v>50</v>
      </c>
      <c r="M58" s="251"/>
      <c r="N58" s="254">
        <f t="shared" si="60"/>
        <v>50</v>
      </c>
      <c r="O58" s="243">
        <f>+'[3]3.SZ.TÁBL. SEGÍTŐ SZOLGÁLAT'!$Q58</f>
        <v>10</v>
      </c>
      <c r="P58" s="251"/>
      <c r="Q58" s="252">
        <f t="shared" si="61"/>
        <v>10</v>
      </c>
      <c r="R58" s="243">
        <f>+'[3]3.SZ.TÁBL. SEGÍTŐ SZOLGÁLAT'!$T58</f>
        <v>0</v>
      </c>
      <c r="S58" s="251"/>
      <c r="T58" s="254">
        <f t="shared" si="62"/>
        <v>0</v>
      </c>
      <c r="U58" s="243">
        <f>+'[3]3.SZ.TÁBL. SEGÍTŐ SZOLGÁLAT'!$W58</f>
        <v>0</v>
      </c>
      <c r="V58" s="251"/>
      <c r="W58" s="252">
        <f t="shared" si="63"/>
        <v>0</v>
      </c>
      <c r="X58" s="255">
        <f t="shared" si="68"/>
        <v>105</v>
      </c>
      <c r="Y58" s="251">
        <f t="shared" si="68"/>
        <v>0</v>
      </c>
      <c r="Z58" s="256">
        <f t="shared" si="68"/>
        <v>105</v>
      </c>
    </row>
    <row r="59" spans="1:26" s="356" customFormat="1" ht="13.5" customHeight="1">
      <c r="A59" s="225" t="s">
        <v>209</v>
      </c>
      <c r="B59" s="272" t="s">
        <v>167</v>
      </c>
      <c r="C59" s="330">
        <f t="shared" ref="C59:Z59" si="69">SUM(C56:C58)</f>
        <v>5</v>
      </c>
      <c r="D59" s="328">
        <f t="shared" si="69"/>
        <v>0</v>
      </c>
      <c r="E59" s="331">
        <f t="shared" si="69"/>
        <v>5</v>
      </c>
      <c r="F59" s="354">
        <f t="shared" ref="F59" si="70">SUM(F56:F58)</f>
        <v>175</v>
      </c>
      <c r="G59" s="328">
        <f t="shared" si="69"/>
        <v>0</v>
      </c>
      <c r="H59" s="355">
        <f t="shared" si="69"/>
        <v>175</v>
      </c>
      <c r="I59" s="354">
        <f t="shared" si="69"/>
        <v>115</v>
      </c>
      <c r="J59" s="328">
        <f t="shared" si="69"/>
        <v>0</v>
      </c>
      <c r="K59" s="331">
        <f t="shared" si="69"/>
        <v>115</v>
      </c>
      <c r="L59" s="354">
        <f t="shared" ref="L59" si="71">SUM(L56:L58)</f>
        <v>200</v>
      </c>
      <c r="M59" s="328">
        <f t="shared" si="69"/>
        <v>0</v>
      </c>
      <c r="N59" s="355">
        <f t="shared" si="69"/>
        <v>200</v>
      </c>
      <c r="O59" s="354">
        <f t="shared" si="69"/>
        <v>10</v>
      </c>
      <c r="P59" s="328">
        <f t="shared" si="69"/>
        <v>8</v>
      </c>
      <c r="Q59" s="331">
        <f t="shared" si="69"/>
        <v>18</v>
      </c>
      <c r="R59" s="354">
        <f t="shared" ref="R59" si="72">SUM(R56:R58)</f>
        <v>650</v>
      </c>
      <c r="S59" s="328">
        <f t="shared" si="69"/>
        <v>350</v>
      </c>
      <c r="T59" s="355">
        <f t="shared" si="69"/>
        <v>1000</v>
      </c>
      <c r="U59" s="354">
        <f t="shared" si="69"/>
        <v>0</v>
      </c>
      <c r="V59" s="328">
        <f t="shared" si="69"/>
        <v>0</v>
      </c>
      <c r="W59" s="331">
        <f t="shared" si="69"/>
        <v>0</v>
      </c>
      <c r="X59" s="323">
        <f t="shared" si="69"/>
        <v>1155</v>
      </c>
      <c r="Y59" s="328">
        <f t="shared" si="69"/>
        <v>358</v>
      </c>
      <c r="Z59" s="329">
        <f t="shared" si="69"/>
        <v>1513</v>
      </c>
    </row>
    <row r="60" spans="1:26" s="356" customFormat="1" ht="13.5" customHeight="1">
      <c r="A60" s="225" t="s">
        <v>210</v>
      </c>
      <c r="B60" s="272" t="s">
        <v>168</v>
      </c>
      <c r="C60" s="330">
        <f t="shared" ref="C60:Z60" si="73">+C55+C59</f>
        <v>3164</v>
      </c>
      <c r="D60" s="328">
        <f t="shared" si="73"/>
        <v>87</v>
      </c>
      <c r="E60" s="331">
        <f t="shared" si="73"/>
        <v>3251</v>
      </c>
      <c r="F60" s="354">
        <f t="shared" ref="F60" si="74">+F55+F59</f>
        <v>13553</v>
      </c>
      <c r="G60" s="328">
        <f t="shared" si="73"/>
        <v>1044</v>
      </c>
      <c r="H60" s="355">
        <f t="shared" si="73"/>
        <v>14597</v>
      </c>
      <c r="I60" s="354">
        <f t="shared" si="73"/>
        <v>22345</v>
      </c>
      <c r="J60" s="328">
        <f t="shared" si="73"/>
        <v>1194</v>
      </c>
      <c r="K60" s="331">
        <f t="shared" si="73"/>
        <v>23539</v>
      </c>
      <c r="L60" s="354">
        <f t="shared" ref="L60" si="75">+L55+L59</f>
        <v>8020</v>
      </c>
      <c r="M60" s="328">
        <f t="shared" si="73"/>
        <v>676</v>
      </c>
      <c r="N60" s="355">
        <f t="shared" si="73"/>
        <v>8696</v>
      </c>
      <c r="O60" s="354">
        <f t="shared" si="73"/>
        <v>7796</v>
      </c>
      <c r="P60" s="328">
        <f t="shared" si="73"/>
        <v>456</v>
      </c>
      <c r="Q60" s="331">
        <f t="shared" si="73"/>
        <v>8252</v>
      </c>
      <c r="R60" s="354">
        <f t="shared" ref="R60" si="76">+R55+R59</f>
        <v>1981</v>
      </c>
      <c r="S60" s="328">
        <f t="shared" si="73"/>
        <v>39</v>
      </c>
      <c r="T60" s="355">
        <f t="shared" si="73"/>
        <v>2020</v>
      </c>
      <c r="U60" s="354">
        <f t="shared" si="73"/>
        <v>2977</v>
      </c>
      <c r="V60" s="328">
        <f t="shared" si="73"/>
        <v>181</v>
      </c>
      <c r="W60" s="331">
        <f t="shared" si="73"/>
        <v>3158</v>
      </c>
      <c r="X60" s="323">
        <f t="shared" si="73"/>
        <v>59836</v>
      </c>
      <c r="Y60" s="328">
        <f t="shared" si="73"/>
        <v>3677</v>
      </c>
      <c r="Z60" s="329">
        <f t="shared" si="73"/>
        <v>63513</v>
      </c>
    </row>
    <row r="61" spans="1:26" s="356" customFormat="1" ht="13.5" customHeight="1">
      <c r="A61" s="225" t="s">
        <v>211</v>
      </c>
      <c r="B61" s="272" t="s">
        <v>169</v>
      </c>
      <c r="C61" s="354">
        <f t="shared" ref="C61:Z61" si="77">+SUM(C62:C66)</f>
        <v>946</v>
      </c>
      <c r="D61" s="328">
        <f t="shared" si="77"/>
        <v>24</v>
      </c>
      <c r="E61" s="331">
        <f t="shared" si="77"/>
        <v>970</v>
      </c>
      <c r="F61" s="354">
        <f t="shared" ref="F61" si="78">+SUM(F62:F66)</f>
        <v>4000</v>
      </c>
      <c r="G61" s="328">
        <f t="shared" si="77"/>
        <v>282</v>
      </c>
      <c r="H61" s="355">
        <f t="shared" si="77"/>
        <v>4282</v>
      </c>
      <c r="I61" s="354">
        <f t="shared" si="77"/>
        <v>6890</v>
      </c>
      <c r="J61" s="328">
        <f t="shared" si="77"/>
        <v>321</v>
      </c>
      <c r="K61" s="331">
        <f t="shared" si="77"/>
        <v>7211</v>
      </c>
      <c r="L61" s="354">
        <f t="shared" ref="L61" si="79">+SUM(L62:L66)</f>
        <v>2364</v>
      </c>
      <c r="M61" s="328">
        <f t="shared" si="77"/>
        <v>182</v>
      </c>
      <c r="N61" s="355">
        <f t="shared" si="77"/>
        <v>2546</v>
      </c>
      <c r="O61" s="354">
        <f t="shared" si="77"/>
        <v>2265</v>
      </c>
      <c r="P61" s="328">
        <f t="shared" si="77"/>
        <v>123</v>
      </c>
      <c r="Q61" s="331">
        <f t="shared" si="77"/>
        <v>2388</v>
      </c>
      <c r="R61" s="354">
        <f t="shared" ref="R61" si="80">+SUM(R62:R66)</f>
        <v>644</v>
      </c>
      <c r="S61" s="328">
        <f t="shared" si="77"/>
        <v>11</v>
      </c>
      <c r="T61" s="355">
        <f t="shared" si="77"/>
        <v>655</v>
      </c>
      <c r="U61" s="354">
        <f t="shared" si="77"/>
        <v>954</v>
      </c>
      <c r="V61" s="328">
        <f t="shared" si="77"/>
        <v>31</v>
      </c>
      <c r="W61" s="331">
        <f t="shared" si="77"/>
        <v>985</v>
      </c>
      <c r="X61" s="323">
        <f t="shared" si="77"/>
        <v>18063</v>
      </c>
      <c r="Y61" s="328">
        <f t="shared" si="77"/>
        <v>974</v>
      </c>
      <c r="Z61" s="329">
        <f t="shared" si="77"/>
        <v>19037</v>
      </c>
    </row>
    <row r="62" spans="1:26" ht="13.5" customHeight="1">
      <c r="A62" s="226" t="s">
        <v>211</v>
      </c>
      <c r="B62" s="273" t="s">
        <v>313</v>
      </c>
      <c r="C62" s="232">
        <f>+'[3]3.SZ.TÁBL. SEGÍTŐ SZOLGÁLAT'!$E62</f>
        <v>819</v>
      </c>
      <c r="D62" s="241">
        <f>+[4]Seg.Szolgálat!$F$24+[4]Seg.Szolgálat!$F$31</f>
        <v>24</v>
      </c>
      <c r="E62" s="235">
        <f t="shared" ref="E62:E69" si="81">SUM(C62:D62)</f>
        <v>843</v>
      </c>
      <c r="F62" s="243">
        <f>+'[3]3.SZ.TÁBL. SEGÍTŐ SZOLGÁLAT'!$H62</f>
        <v>3531</v>
      </c>
      <c r="G62" s="241">
        <f>+[4]Seg.Szolgálat!$F$15+[4]Seg.Szolgálat!$F$22+[4]Seg.Szolgálat!$F$29</f>
        <v>282</v>
      </c>
      <c r="H62" s="244">
        <f t="shared" ref="H62:H69" si="82">SUM(F62:G62)</f>
        <v>3813</v>
      </c>
      <c r="I62" s="243">
        <f>+'[3]3.SZ.TÁBL. SEGÍTŐ SZOLGÁLAT'!$K62</f>
        <v>5736</v>
      </c>
      <c r="J62" s="241">
        <f>+[4]Seg.Szolgálat!$F$16+[4]Seg.Szolgálat!$F$23+[4]Seg.Szolgálat!$F$30</f>
        <v>321</v>
      </c>
      <c r="K62" s="242">
        <f t="shared" ref="K62:K69" si="83">SUM(I62:J62)</f>
        <v>6057</v>
      </c>
      <c r="L62" s="243">
        <f>+'[3]3.SZ.TÁBL. SEGÍTŐ SZOLGÁLAT'!$N62</f>
        <v>2049</v>
      </c>
      <c r="M62" s="241">
        <f>+[4]Seg.Szolgálat!$F$17+[4]Seg.Szolgálat!$F$21+[4]Seg.Szolgálat!$F$28</f>
        <v>182</v>
      </c>
      <c r="N62" s="244">
        <f t="shared" ref="N62:N69" si="84">SUM(L62:M62)</f>
        <v>2231</v>
      </c>
      <c r="O62" s="243">
        <f>+'[3]3.SZ.TÁBL. SEGÍTŐ SZOLGÁLAT'!$Q62</f>
        <v>1971</v>
      </c>
      <c r="P62" s="241">
        <f>+[4]Seg.Szolgálat!$F$18+[4]Seg.Szolgálat!$F$26+[4]Seg.Szolgálat!$F$33+[4]Seg.Szolgálat!$F$45</f>
        <v>123</v>
      </c>
      <c r="Q62" s="242">
        <f t="shared" ref="Q62:Q69" si="85">SUM(O62:P62)</f>
        <v>2094</v>
      </c>
      <c r="R62" s="243">
        <f>+'[3]3.SZ.TÁBL. SEGÍTŐ SZOLGÁLAT'!$T62</f>
        <v>517</v>
      </c>
      <c r="S62" s="241">
        <f>+[4]Seg.Szolgálat!$F$19+[4]Seg.Szolgálat!$F$69</f>
        <v>-89</v>
      </c>
      <c r="T62" s="244">
        <f t="shared" ref="T62:T69" si="86">SUM(R62:S62)</f>
        <v>428</v>
      </c>
      <c r="U62" s="243">
        <f>+'[3]3.SZ.TÁBL. SEGÍTŐ SZOLGÁLAT'!$W62</f>
        <v>769</v>
      </c>
      <c r="V62" s="241">
        <f>+[4]Seg.Szolgálat!$F$25+[4]Seg.Szolgálat!$F$32</f>
        <v>45</v>
      </c>
      <c r="W62" s="242">
        <f t="shared" ref="W62:W69" si="87">SUM(U62:V62)</f>
        <v>814</v>
      </c>
      <c r="X62" s="245">
        <f t="shared" ref="X62:Z69" si="88">+C62+F62+I62+L62+O62+R62+U62</f>
        <v>15392</v>
      </c>
      <c r="Y62" s="241">
        <f t="shared" si="88"/>
        <v>888</v>
      </c>
      <c r="Z62" s="246">
        <f t="shared" si="88"/>
        <v>16280</v>
      </c>
    </row>
    <row r="63" spans="1:26" ht="13.5" customHeight="1">
      <c r="A63" s="227" t="s">
        <v>211</v>
      </c>
      <c r="B63" s="234" t="s">
        <v>314</v>
      </c>
      <c r="C63" s="232">
        <f>+'[3]3.SZ.TÁBL. SEGÍTŐ SZOLGÁLAT'!$E63</f>
        <v>92</v>
      </c>
      <c r="D63" s="230"/>
      <c r="E63" s="235">
        <f t="shared" si="81"/>
        <v>92</v>
      </c>
      <c r="F63" s="236">
        <f>+'[3]3.SZ.TÁBL. SEGÍTŐ SZOLGÁLAT'!$H63</f>
        <v>337</v>
      </c>
      <c r="G63" s="230"/>
      <c r="H63" s="237">
        <f t="shared" si="82"/>
        <v>337</v>
      </c>
      <c r="I63" s="236">
        <f>+'[3]3.SZ.TÁBL. SEGÍTŐ SZOLGÁLAT'!$K63</f>
        <v>858</v>
      </c>
      <c r="J63" s="230"/>
      <c r="K63" s="235">
        <f t="shared" si="83"/>
        <v>858</v>
      </c>
      <c r="L63" s="236">
        <f>+'[3]3.SZ.TÁBL. SEGÍTŐ SZOLGÁLAT'!$N63</f>
        <v>214</v>
      </c>
      <c r="M63" s="230"/>
      <c r="N63" s="237">
        <f t="shared" si="84"/>
        <v>214</v>
      </c>
      <c r="O63" s="236">
        <f>+'[3]3.SZ.TÁBL. SEGÍTŐ SZOLGÁLAT'!$Q63</f>
        <v>214</v>
      </c>
      <c r="P63" s="230"/>
      <c r="Q63" s="235">
        <f t="shared" si="85"/>
        <v>214</v>
      </c>
      <c r="R63" s="236">
        <f>+'[3]3.SZ.TÁBL. SEGÍTŐ SZOLGÁLAT'!$T63</f>
        <v>61</v>
      </c>
      <c r="S63" s="230"/>
      <c r="T63" s="237">
        <f t="shared" si="86"/>
        <v>61</v>
      </c>
      <c r="U63" s="236">
        <f>+'[3]3.SZ.TÁBL. SEGÍTŐ SZOLGÁLAT'!$W63</f>
        <v>153</v>
      </c>
      <c r="V63" s="230">
        <f>+[4]Seg.Szolgálat!$F$53</f>
        <v>-14</v>
      </c>
      <c r="W63" s="235">
        <f t="shared" si="87"/>
        <v>139</v>
      </c>
      <c r="X63" s="238">
        <f t="shared" si="88"/>
        <v>1929</v>
      </c>
      <c r="Y63" s="230">
        <f t="shared" si="88"/>
        <v>-14</v>
      </c>
      <c r="Z63" s="231">
        <f t="shared" si="88"/>
        <v>1915</v>
      </c>
    </row>
    <row r="64" spans="1:26" ht="13.5" customHeight="1">
      <c r="A64" s="227" t="s">
        <v>211</v>
      </c>
      <c r="B64" s="234" t="s">
        <v>315</v>
      </c>
      <c r="C64" s="232">
        <f>+'[3]3.SZ.TÁBL. SEGÍTŐ SZOLGÁLAT'!$E64</f>
        <v>17</v>
      </c>
      <c r="D64" s="230"/>
      <c r="E64" s="235">
        <f t="shared" si="81"/>
        <v>17</v>
      </c>
      <c r="F64" s="236">
        <f>+'[3]3.SZ.TÁBL. SEGÍTŐ SZOLGÁLAT'!$H64</f>
        <v>63</v>
      </c>
      <c r="G64" s="230"/>
      <c r="H64" s="237">
        <f t="shared" si="82"/>
        <v>63</v>
      </c>
      <c r="I64" s="236">
        <f>+'[3]3.SZ.TÁBL. SEGÍTŐ SZOLGÁLAT'!$K64</f>
        <v>135</v>
      </c>
      <c r="J64" s="230"/>
      <c r="K64" s="235">
        <f t="shared" si="83"/>
        <v>135</v>
      </c>
      <c r="L64" s="236">
        <f>+'[3]3.SZ.TÁBL. SEGÍTŐ SZOLGÁLAT'!$N64</f>
        <v>51</v>
      </c>
      <c r="M64" s="230"/>
      <c r="N64" s="237">
        <f t="shared" si="84"/>
        <v>51</v>
      </c>
      <c r="O64" s="236">
        <f>+'[3]3.SZ.TÁBL. SEGÍTŐ SZOLGÁLAT'!$Q64</f>
        <v>38</v>
      </c>
      <c r="P64" s="230"/>
      <c r="Q64" s="235">
        <f t="shared" si="85"/>
        <v>38</v>
      </c>
      <c r="R64" s="236">
        <f>+'[3]3.SZ.TÁBL. SEGÍTŐ SZOLGÁLAT'!$T64</f>
        <v>10</v>
      </c>
      <c r="S64" s="230"/>
      <c r="T64" s="237">
        <f t="shared" si="86"/>
        <v>10</v>
      </c>
      <c r="U64" s="236">
        <f>+'[3]3.SZ.TÁBL. SEGÍTŐ SZOLGÁLAT'!$W64</f>
        <v>15</v>
      </c>
      <c r="V64" s="230"/>
      <c r="W64" s="235">
        <f t="shared" si="87"/>
        <v>15</v>
      </c>
      <c r="X64" s="238">
        <f t="shared" si="88"/>
        <v>329</v>
      </c>
      <c r="Y64" s="230">
        <f t="shared" si="88"/>
        <v>0</v>
      </c>
      <c r="Z64" s="231">
        <f t="shared" si="88"/>
        <v>329</v>
      </c>
    </row>
    <row r="65" spans="1:26" ht="13.5" customHeight="1">
      <c r="A65" s="227" t="s">
        <v>211</v>
      </c>
      <c r="B65" s="234" t="s">
        <v>472</v>
      </c>
      <c r="C65" s="232">
        <f>+'[3]3.SZ.TÁBL. SEGÍTŐ SZOLGÁLAT'!$E65</f>
        <v>0</v>
      </c>
      <c r="D65" s="230"/>
      <c r="E65" s="235">
        <f t="shared" si="81"/>
        <v>0</v>
      </c>
      <c r="F65" s="236">
        <f>+'[3]3.SZ.TÁBL. SEGÍTŐ SZOLGÁLAT'!$H65</f>
        <v>2</v>
      </c>
      <c r="G65" s="230"/>
      <c r="H65" s="237">
        <f t="shared" si="82"/>
        <v>2</v>
      </c>
      <c r="I65" s="236">
        <f>+'[3]3.SZ.TÁBL. SEGÍTŐ SZOLGÁLAT'!$K65</f>
        <v>10</v>
      </c>
      <c r="J65" s="230"/>
      <c r="K65" s="235">
        <f t="shared" si="83"/>
        <v>10</v>
      </c>
      <c r="L65" s="236">
        <f>+'[3]3.SZ.TÁBL. SEGÍTŐ SZOLGÁLAT'!$N65</f>
        <v>0</v>
      </c>
      <c r="M65" s="230"/>
      <c r="N65" s="237">
        <f t="shared" si="84"/>
        <v>0</v>
      </c>
      <c r="O65" s="236">
        <f>+'[3]3.SZ.TÁBL. SEGÍTŐ SZOLGÁLAT'!$Q65</f>
        <v>0</v>
      </c>
      <c r="P65" s="230"/>
      <c r="Q65" s="235">
        <f t="shared" si="85"/>
        <v>0</v>
      </c>
      <c r="R65" s="236">
        <f>+'[3]3.SZ.TÁBL. SEGÍTŐ SZOLGÁLAT'!$T65</f>
        <v>45</v>
      </c>
      <c r="S65" s="230">
        <f>+[4]Seg.Szolgálat!$F$70</f>
        <v>100</v>
      </c>
      <c r="T65" s="237">
        <f t="shared" si="86"/>
        <v>145</v>
      </c>
      <c r="U65" s="236">
        <f>+'[3]3.SZ.TÁBL. SEGÍTŐ SZOLGÁLAT'!$W65</f>
        <v>0</v>
      </c>
      <c r="V65" s="230"/>
      <c r="W65" s="235">
        <f t="shared" si="87"/>
        <v>0</v>
      </c>
      <c r="X65" s="238">
        <f t="shared" si="88"/>
        <v>57</v>
      </c>
      <c r="Y65" s="230">
        <f t="shared" si="88"/>
        <v>100</v>
      </c>
      <c r="Z65" s="231">
        <f t="shared" si="88"/>
        <v>157</v>
      </c>
    </row>
    <row r="66" spans="1:26" ht="13.5" customHeight="1">
      <c r="A66" s="227" t="s">
        <v>211</v>
      </c>
      <c r="B66" s="234" t="s">
        <v>316</v>
      </c>
      <c r="C66" s="232">
        <f>+'[3]3.SZ.TÁBL. SEGÍTŐ SZOLGÁLAT'!$E66</f>
        <v>18</v>
      </c>
      <c r="D66" s="230"/>
      <c r="E66" s="235">
        <f t="shared" si="81"/>
        <v>18</v>
      </c>
      <c r="F66" s="236">
        <f>+'[3]3.SZ.TÁBL. SEGÍTŐ SZOLGÁLAT'!$H66</f>
        <v>67</v>
      </c>
      <c r="G66" s="230"/>
      <c r="H66" s="237">
        <f t="shared" si="82"/>
        <v>67</v>
      </c>
      <c r="I66" s="236">
        <f>+'[3]3.SZ.TÁBL. SEGÍTŐ SZOLGÁLAT'!$K66</f>
        <v>151</v>
      </c>
      <c r="J66" s="230"/>
      <c r="K66" s="235">
        <f t="shared" si="83"/>
        <v>151</v>
      </c>
      <c r="L66" s="236">
        <f>+'[3]3.SZ.TÁBL. SEGÍTŐ SZOLGÁLAT'!$N66</f>
        <v>50</v>
      </c>
      <c r="M66" s="230"/>
      <c r="N66" s="237">
        <f t="shared" si="84"/>
        <v>50</v>
      </c>
      <c r="O66" s="236">
        <f>+'[3]3.SZ.TÁBL. SEGÍTŐ SZOLGÁLAT'!$Q66</f>
        <v>42</v>
      </c>
      <c r="P66" s="230"/>
      <c r="Q66" s="235">
        <f t="shared" si="85"/>
        <v>42</v>
      </c>
      <c r="R66" s="236">
        <f>+'[3]3.SZ.TÁBL. SEGÍTŐ SZOLGÁLAT'!$T66</f>
        <v>11</v>
      </c>
      <c r="S66" s="230"/>
      <c r="T66" s="237">
        <f t="shared" si="86"/>
        <v>11</v>
      </c>
      <c r="U66" s="236">
        <f>+'[3]3.SZ.TÁBL. SEGÍTŐ SZOLGÁLAT'!$W66</f>
        <v>17</v>
      </c>
      <c r="V66" s="230"/>
      <c r="W66" s="235">
        <f t="shared" si="87"/>
        <v>17</v>
      </c>
      <c r="X66" s="238">
        <f t="shared" si="88"/>
        <v>356</v>
      </c>
      <c r="Y66" s="230">
        <f t="shared" si="88"/>
        <v>0</v>
      </c>
      <c r="Z66" s="231">
        <f t="shared" si="88"/>
        <v>356</v>
      </c>
    </row>
    <row r="67" spans="1:26" ht="13.5" customHeight="1">
      <c r="A67" s="222" t="s">
        <v>255</v>
      </c>
      <c r="B67" s="270" t="s">
        <v>256</v>
      </c>
      <c r="C67" s="232">
        <f>+'[3]3.SZ.TÁBL. SEGÍTŐ SZOLGÁLAT'!$E67</f>
        <v>23</v>
      </c>
      <c r="D67" s="241"/>
      <c r="E67" s="235">
        <f t="shared" si="81"/>
        <v>23</v>
      </c>
      <c r="F67" s="236">
        <f>+'[3]3.SZ.TÁBL. SEGÍTŐ SZOLGÁLAT'!$H67</f>
        <v>24</v>
      </c>
      <c r="G67" s="241"/>
      <c r="H67" s="244">
        <f t="shared" si="82"/>
        <v>24</v>
      </c>
      <c r="I67" s="236">
        <f>+'[3]3.SZ.TÁBL. SEGÍTŐ SZOLGÁLAT'!$K67</f>
        <v>0</v>
      </c>
      <c r="J67" s="241"/>
      <c r="K67" s="242">
        <f t="shared" si="83"/>
        <v>0</v>
      </c>
      <c r="L67" s="236">
        <f>+'[3]3.SZ.TÁBL. SEGÍTŐ SZOLGÁLAT'!$N67</f>
        <v>4</v>
      </c>
      <c r="M67" s="241"/>
      <c r="N67" s="244">
        <f t="shared" si="84"/>
        <v>4</v>
      </c>
      <c r="O67" s="236">
        <f>+'[3]3.SZ.TÁBL. SEGÍTŐ SZOLGÁLAT'!$Q67</f>
        <v>0</v>
      </c>
      <c r="P67" s="241"/>
      <c r="Q67" s="242">
        <f t="shared" si="85"/>
        <v>0</v>
      </c>
      <c r="R67" s="236">
        <f>+'[3]3.SZ.TÁBL. SEGÍTŐ SZOLGÁLAT'!$T67</f>
        <v>0</v>
      </c>
      <c r="S67" s="241"/>
      <c r="T67" s="244">
        <f t="shared" si="86"/>
        <v>0</v>
      </c>
      <c r="U67" s="236">
        <f>+'[3]3.SZ.TÁBL. SEGÍTŐ SZOLGÁLAT'!$W67</f>
        <v>17</v>
      </c>
      <c r="V67" s="241"/>
      <c r="W67" s="242">
        <f t="shared" si="87"/>
        <v>17</v>
      </c>
      <c r="X67" s="245">
        <f t="shared" si="88"/>
        <v>68</v>
      </c>
      <c r="Y67" s="241">
        <f t="shared" si="88"/>
        <v>0</v>
      </c>
      <c r="Z67" s="246">
        <f t="shared" si="88"/>
        <v>68</v>
      </c>
    </row>
    <row r="68" spans="1:26" ht="15.75" customHeight="1">
      <c r="A68" s="223" t="s">
        <v>257</v>
      </c>
      <c r="B68" s="233" t="s">
        <v>435</v>
      </c>
      <c r="C68" s="232">
        <f>+'[3]3.SZ.TÁBL. SEGÍTŐ SZOLGÁLAT'!$E68</f>
        <v>401</v>
      </c>
      <c r="D68" s="230">
        <f>+[4]Seg.Szolgálat!$G$49</f>
        <v>-23</v>
      </c>
      <c r="E68" s="235">
        <f t="shared" si="81"/>
        <v>378</v>
      </c>
      <c r="F68" s="236">
        <f>+'[3]3.SZ.TÁBL. SEGÍTŐ SZOLGÁLAT'!$H68</f>
        <v>44</v>
      </c>
      <c r="G68" s="230">
        <f>+[4]Seg.Szolgálat!$G$38</f>
        <v>16</v>
      </c>
      <c r="H68" s="237">
        <f t="shared" si="82"/>
        <v>60</v>
      </c>
      <c r="I68" s="236">
        <f>+'[3]3.SZ.TÁBL. SEGÍTŐ SZOLGÁLAT'!$K68</f>
        <v>415</v>
      </c>
      <c r="J68" s="230">
        <f>+[4]Seg.Szolgálat!$G$62</f>
        <v>-20</v>
      </c>
      <c r="K68" s="235">
        <f t="shared" si="83"/>
        <v>395</v>
      </c>
      <c r="L68" s="236">
        <f>+'[3]3.SZ.TÁBL. SEGÍTŐ SZOLGÁLAT'!$N68</f>
        <v>56</v>
      </c>
      <c r="M68" s="230"/>
      <c r="N68" s="237">
        <f t="shared" si="84"/>
        <v>56</v>
      </c>
      <c r="O68" s="236">
        <f>+'[3]3.SZ.TÁBL. SEGÍTŐ SZOLGÁLAT'!$Q68</f>
        <v>1175</v>
      </c>
      <c r="P68" s="230">
        <f>+[4]Seg.Szolgálat!$G$47</f>
        <v>-84</v>
      </c>
      <c r="Q68" s="235">
        <f t="shared" si="85"/>
        <v>1091</v>
      </c>
      <c r="R68" s="236">
        <f>+'[3]3.SZ.TÁBL. SEGÍTŐ SZOLGÁLAT'!$T68</f>
        <v>1222</v>
      </c>
      <c r="S68" s="230">
        <f>+[4]Seg.Szolgálat!$G$72</f>
        <v>-120</v>
      </c>
      <c r="T68" s="237">
        <f t="shared" si="86"/>
        <v>1102</v>
      </c>
      <c r="U68" s="236">
        <f>+'[3]3.SZ.TÁBL. SEGÍTŐ SZOLGÁLAT'!$W68</f>
        <v>30</v>
      </c>
      <c r="V68" s="230"/>
      <c r="W68" s="235">
        <f t="shared" si="87"/>
        <v>30</v>
      </c>
      <c r="X68" s="238">
        <f t="shared" si="88"/>
        <v>3343</v>
      </c>
      <c r="Y68" s="230">
        <f t="shared" si="88"/>
        <v>-231</v>
      </c>
      <c r="Z68" s="231">
        <f t="shared" si="88"/>
        <v>3112</v>
      </c>
    </row>
    <row r="69" spans="1:26" ht="13.5" customHeight="1">
      <c r="A69" s="224" t="s">
        <v>259</v>
      </c>
      <c r="B69" s="271" t="s">
        <v>260</v>
      </c>
      <c r="C69" s="232">
        <f>+'[3]3.SZ.TÁBL. SEGÍTŐ SZOLGÁLAT'!$E69</f>
        <v>0</v>
      </c>
      <c r="D69" s="251"/>
      <c r="E69" s="235">
        <f t="shared" si="81"/>
        <v>0</v>
      </c>
      <c r="F69" s="253">
        <f>+'[3]3.SZ.TÁBL. SEGÍTŐ SZOLGÁLAT'!$H69</f>
        <v>0</v>
      </c>
      <c r="G69" s="251"/>
      <c r="H69" s="254">
        <f t="shared" si="82"/>
        <v>0</v>
      </c>
      <c r="I69" s="250">
        <f>+'[3]3.SZ.TÁBL. SEGÍTŐ SZOLGÁLAT'!$K69</f>
        <v>0</v>
      </c>
      <c r="J69" s="251"/>
      <c r="K69" s="252">
        <f t="shared" si="83"/>
        <v>0</v>
      </c>
      <c r="L69" s="253">
        <f>+'[3]3.SZ.TÁBL. SEGÍTŐ SZOLGÁLAT'!$N69</f>
        <v>0</v>
      </c>
      <c r="M69" s="251"/>
      <c r="N69" s="254">
        <f t="shared" si="84"/>
        <v>0</v>
      </c>
      <c r="O69" s="250">
        <f>+'[3]3.SZ.TÁBL. SEGÍTŐ SZOLGÁLAT'!$Q69</f>
        <v>0</v>
      </c>
      <c r="P69" s="251"/>
      <c r="Q69" s="252">
        <f t="shared" si="85"/>
        <v>0</v>
      </c>
      <c r="R69" s="253">
        <f>+'[3]3.SZ.TÁBL. SEGÍTŐ SZOLGÁLAT'!$T69</f>
        <v>0</v>
      </c>
      <c r="S69" s="251"/>
      <c r="T69" s="254">
        <f t="shared" si="86"/>
        <v>0</v>
      </c>
      <c r="U69" s="250">
        <f>+'[3]3.SZ.TÁBL. SEGÍTŐ SZOLGÁLAT'!$W69</f>
        <v>0</v>
      </c>
      <c r="V69" s="251"/>
      <c r="W69" s="252">
        <f t="shared" si="87"/>
        <v>0</v>
      </c>
      <c r="X69" s="255">
        <f t="shared" si="88"/>
        <v>0</v>
      </c>
      <c r="Y69" s="251">
        <f t="shared" si="88"/>
        <v>0</v>
      </c>
      <c r="Z69" s="256">
        <f t="shared" si="88"/>
        <v>0</v>
      </c>
    </row>
    <row r="70" spans="1:26" s="356" customFormat="1" ht="13.5" customHeight="1">
      <c r="A70" s="225" t="s">
        <v>212</v>
      </c>
      <c r="B70" s="272" t="s">
        <v>170</v>
      </c>
      <c r="C70" s="330">
        <f t="shared" ref="C70:Z70" si="89">SUM(C67:C69)</f>
        <v>424</v>
      </c>
      <c r="D70" s="328">
        <f t="shared" si="89"/>
        <v>-23</v>
      </c>
      <c r="E70" s="331">
        <f t="shared" si="89"/>
        <v>401</v>
      </c>
      <c r="F70" s="354">
        <f t="shared" ref="F70" si="90">SUM(F67:F69)</f>
        <v>68</v>
      </c>
      <c r="G70" s="328">
        <f t="shared" si="89"/>
        <v>16</v>
      </c>
      <c r="H70" s="355">
        <f t="shared" si="89"/>
        <v>84</v>
      </c>
      <c r="I70" s="330">
        <f t="shared" si="89"/>
        <v>415</v>
      </c>
      <c r="J70" s="328">
        <f t="shared" si="89"/>
        <v>-20</v>
      </c>
      <c r="K70" s="331">
        <f t="shared" si="89"/>
        <v>395</v>
      </c>
      <c r="L70" s="354">
        <f t="shared" ref="L70" si="91">SUM(L67:L69)</f>
        <v>60</v>
      </c>
      <c r="M70" s="328">
        <f t="shared" si="89"/>
        <v>0</v>
      </c>
      <c r="N70" s="355">
        <f t="shared" si="89"/>
        <v>60</v>
      </c>
      <c r="O70" s="330">
        <f t="shared" si="89"/>
        <v>1175</v>
      </c>
      <c r="P70" s="328">
        <f t="shared" si="89"/>
        <v>-84</v>
      </c>
      <c r="Q70" s="331">
        <f t="shared" si="89"/>
        <v>1091</v>
      </c>
      <c r="R70" s="354">
        <f t="shared" ref="R70" si="92">SUM(R67:R69)</f>
        <v>1222</v>
      </c>
      <c r="S70" s="328">
        <f t="shared" si="89"/>
        <v>-120</v>
      </c>
      <c r="T70" s="355">
        <f t="shared" si="89"/>
        <v>1102</v>
      </c>
      <c r="U70" s="330">
        <f t="shared" si="89"/>
        <v>47</v>
      </c>
      <c r="V70" s="328">
        <f t="shared" si="89"/>
        <v>0</v>
      </c>
      <c r="W70" s="331">
        <f t="shared" si="89"/>
        <v>47</v>
      </c>
      <c r="X70" s="323">
        <f t="shared" si="89"/>
        <v>3411</v>
      </c>
      <c r="Y70" s="328">
        <f t="shared" si="89"/>
        <v>-231</v>
      </c>
      <c r="Z70" s="329">
        <f t="shared" si="89"/>
        <v>3180</v>
      </c>
    </row>
    <row r="71" spans="1:26" ht="13.5" customHeight="1">
      <c r="A71" s="222" t="s">
        <v>261</v>
      </c>
      <c r="B71" s="270" t="s">
        <v>262</v>
      </c>
      <c r="C71" s="232">
        <f>+'[3]3.SZ.TÁBL. SEGÍTŐ SZOLGÁLAT'!$E71</f>
        <v>0</v>
      </c>
      <c r="D71" s="241"/>
      <c r="E71" s="235">
        <f t="shared" ref="E71:E72" si="93">SUM(C71:D71)</f>
        <v>0</v>
      </c>
      <c r="F71" s="296">
        <f>+'[3]3.SZ.TÁBL. SEGÍTŐ SZOLGÁLAT'!$H71</f>
        <v>0</v>
      </c>
      <c r="G71" s="241"/>
      <c r="H71" s="244">
        <f t="shared" ref="H71:H72" si="94">SUM(F71:G71)</f>
        <v>0</v>
      </c>
      <c r="I71" s="240">
        <f>+'[3]3.SZ.TÁBL. SEGÍTŐ SZOLGÁLAT'!$K71</f>
        <v>0</v>
      </c>
      <c r="J71" s="241"/>
      <c r="K71" s="242">
        <f t="shared" ref="K71:K72" si="95">SUM(I71:J71)</f>
        <v>0</v>
      </c>
      <c r="L71" s="296">
        <f>+'[3]3.SZ.TÁBL. SEGÍTŐ SZOLGÁLAT'!$N71</f>
        <v>300</v>
      </c>
      <c r="M71" s="241"/>
      <c r="N71" s="244">
        <f t="shared" ref="N71:N72" si="96">SUM(L71:M71)</f>
        <v>300</v>
      </c>
      <c r="O71" s="296">
        <f>+'[3]3.SZ.TÁBL. SEGÍTŐ SZOLGÁLAT'!$Q71</f>
        <v>0</v>
      </c>
      <c r="P71" s="241"/>
      <c r="Q71" s="242">
        <f t="shared" ref="Q71:Q72" si="97">SUM(O71:P71)</f>
        <v>0</v>
      </c>
      <c r="R71" s="296">
        <f>+'[3]3.SZ.TÁBL. SEGÍTŐ SZOLGÁLAT'!$T71</f>
        <v>0</v>
      </c>
      <c r="S71" s="241"/>
      <c r="T71" s="244">
        <f t="shared" ref="T71:T72" si="98">SUM(R71:S71)</f>
        <v>0</v>
      </c>
      <c r="U71" s="296">
        <f>+'[3]3.SZ.TÁBL. SEGÍTŐ SZOLGÁLAT'!$W71</f>
        <v>0</v>
      </c>
      <c r="V71" s="241"/>
      <c r="W71" s="242">
        <f t="shared" ref="W71:W72" si="99">SUM(U71:V71)</f>
        <v>0</v>
      </c>
      <c r="X71" s="245">
        <f t="shared" ref="X71:Z72" si="100">+C71+F71+I71+L71+O71+R71+U71</f>
        <v>300</v>
      </c>
      <c r="Y71" s="241">
        <f t="shared" si="100"/>
        <v>0</v>
      </c>
      <c r="Z71" s="246">
        <f t="shared" si="100"/>
        <v>300</v>
      </c>
    </row>
    <row r="72" spans="1:26" ht="13.5" customHeight="1">
      <c r="A72" s="224" t="s">
        <v>263</v>
      </c>
      <c r="B72" s="271" t="s">
        <v>264</v>
      </c>
      <c r="C72" s="232">
        <f>+'[3]3.SZ.TÁBL. SEGÍTŐ SZOLGÁLAT'!$E72</f>
        <v>50</v>
      </c>
      <c r="D72" s="251"/>
      <c r="E72" s="235">
        <f t="shared" si="93"/>
        <v>50</v>
      </c>
      <c r="F72" s="291">
        <f>+'[3]3.SZ.TÁBL. SEGÍTŐ SZOLGÁLAT'!$H72</f>
        <v>154</v>
      </c>
      <c r="G72" s="251"/>
      <c r="H72" s="254">
        <f t="shared" si="94"/>
        <v>154</v>
      </c>
      <c r="I72" s="250">
        <f>+'[3]3.SZ.TÁBL. SEGÍTŐ SZOLGÁLAT'!$K72</f>
        <v>52</v>
      </c>
      <c r="J72" s="251"/>
      <c r="K72" s="252">
        <f t="shared" si="95"/>
        <v>52</v>
      </c>
      <c r="L72" s="291">
        <f>+'[3]3.SZ.TÁBL. SEGÍTŐ SZOLGÁLAT'!$N72</f>
        <v>140</v>
      </c>
      <c r="M72" s="251"/>
      <c r="N72" s="254">
        <f t="shared" si="96"/>
        <v>140</v>
      </c>
      <c r="O72" s="291">
        <f>+'[3]3.SZ.TÁBL. SEGÍTŐ SZOLGÁLAT'!$Q72</f>
        <v>76</v>
      </c>
      <c r="P72" s="251"/>
      <c r="Q72" s="252">
        <f t="shared" si="97"/>
        <v>76</v>
      </c>
      <c r="R72" s="291">
        <f>+'[3]3.SZ.TÁBL. SEGÍTŐ SZOLGÁLAT'!$T72</f>
        <v>12</v>
      </c>
      <c r="S72" s="251"/>
      <c r="T72" s="254">
        <f t="shared" si="98"/>
        <v>12</v>
      </c>
      <c r="U72" s="291">
        <f>+'[3]3.SZ.TÁBL. SEGÍTŐ SZOLGÁLAT'!$W72</f>
        <v>50</v>
      </c>
      <c r="V72" s="251"/>
      <c r="W72" s="252">
        <f t="shared" si="99"/>
        <v>50</v>
      </c>
      <c r="X72" s="255">
        <f t="shared" si="100"/>
        <v>534</v>
      </c>
      <c r="Y72" s="251">
        <f t="shared" si="100"/>
        <v>0</v>
      </c>
      <c r="Z72" s="256">
        <f t="shared" si="100"/>
        <v>534</v>
      </c>
    </row>
    <row r="73" spans="1:26" s="356" customFormat="1" ht="13.5" customHeight="1">
      <c r="A73" s="225" t="s">
        <v>213</v>
      </c>
      <c r="B73" s="272" t="s">
        <v>171</v>
      </c>
      <c r="C73" s="330">
        <f t="shared" ref="C73:Z73" si="101">SUM(C71:C72)</f>
        <v>50</v>
      </c>
      <c r="D73" s="328">
        <f t="shared" si="101"/>
        <v>0</v>
      </c>
      <c r="E73" s="331">
        <f t="shared" si="101"/>
        <v>50</v>
      </c>
      <c r="F73" s="354">
        <f t="shared" ref="F73" si="102">SUM(F71:F72)</f>
        <v>154</v>
      </c>
      <c r="G73" s="328">
        <f t="shared" si="101"/>
        <v>0</v>
      </c>
      <c r="H73" s="355">
        <f t="shared" si="101"/>
        <v>154</v>
      </c>
      <c r="I73" s="330">
        <f t="shared" si="101"/>
        <v>52</v>
      </c>
      <c r="J73" s="328">
        <f t="shared" si="101"/>
        <v>0</v>
      </c>
      <c r="K73" s="331">
        <f t="shared" si="101"/>
        <v>52</v>
      </c>
      <c r="L73" s="354">
        <f t="shared" ref="L73" si="103">SUM(L71:L72)</f>
        <v>440</v>
      </c>
      <c r="M73" s="328">
        <f t="shared" si="101"/>
        <v>0</v>
      </c>
      <c r="N73" s="355">
        <f t="shared" si="101"/>
        <v>440</v>
      </c>
      <c r="O73" s="330">
        <f t="shared" si="101"/>
        <v>76</v>
      </c>
      <c r="P73" s="328">
        <f t="shared" si="101"/>
        <v>0</v>
      </c>
      <c r="Q73" s="331">
        <f t="shared" si="101"/>
        <v>76</v>
      </c>
      <c r="R73" s="354">
        <f t="shared" ref="R73" si="104">SUM(R71:R72)</f>
        <v>12</v>
      </c>
      <c r="S73" s="328">
        <f t="shared" si="101"/>
        <v>0</v>
      </c>
      <c r="T73" s="355">
        <f t="shared" si="101"/>
        <v>12</v>
      </c>
      <c r="U73" s="330">
        <f t="shared" si="101"/>
        <v>50</v>
      </c>
      <c r="V73" s="328">
        <f t="shared" si="101"/>
        <v>0</v>
      </c>
      <c r="W73" s="331">
        <f t="shared" si="101"/>
        <v>50</v>
      </c>
      <c r="X73" s="323">
        <f t="shared" si="101"/>
        <v>834</v>
      </c>
      <c r="Y73" s="328">
        <f t="shared" si="101"/>
        <v>0</v>
      </c>
      <c r="Z73" s="329">
        <f t="shared" si="101"/>
        <v>834</v>
      </c>
    </row>
    <row r="74" spans="1:26" ht="13.5" customHeight="1">
      <c r="A74" s="222" t="s">
        <v>265</v>
      </c>
      <c r="B74" s="270" t="s">
        <v>266</v>
      </c>
      <c r="C74" s="232">
        <f>+'[3]3.SZ.TÁBL. SEGÍTŐ SZOLGÁLAT'!$E74</f>
        <v>536</v>
      </c>
      <c r="D74" s="241"/>
      <c r="E74" s="235">
        <f t="shared" ref="E74:E82" si="105">SUM(C74:D74)</f>
        <v>536</v>
      </c>
      <c r="F74" s="296">
        <f>+'[3]3.SZ.TÁBL. SEGÍTŐ SZOLGÁLAT'!$H74</f>
        <v>430</v>
      </c>
      <c r="G74" s="241"/>
      <c r="H74" s="244">
        <f t="shared" ref="H74:H82" si="106">SUM(F74:G74)</f>
        <v>430</v>
      </c>
      <c r="I74" s="296">
        <f>+'[3]3.SZ.TÁBL. SEGÍTŐ SZOLGÁLAT'!$K74</f>
        <v>429</v>
      </c>
      <c r="J74" s="241"/>
      <c r="K74" s="242">
        <f t="shared" ref="K74:K82" si="107">SUM(I74:J74)</f>
        <v>429</v>
      </c>
      <c r="L74" s="296">
        <f>+'[3]3.SZ.TÁBL. SEGÍTŐ SZOLGÁLAT'!$N74</f>
        <v>430</v>
      </c>
      <c r="M74" s="241"/>
      <c r="N74" s="244">
        <f t="shared" ref="N74:N82" si="108">SUM(L74:M74)</f>
        <v>430</v>
      </c>
      <c r="O74" s="240">
        <f>+'[3]3.SZ.TÁBL. SEGÍTŐ SZOLGÁLAT'!$Q74</f>
        <v>429</v>
      </c>
      <c r="P74" s="241"/>
      <c r="Q74" s="242">
        <f t="shared" ref="Q74:Q82" si="109">SUM(O74:P74)</f>
        <v>429</v>
      </c>
      <c r="R74" s="296">
        <f>+'[3]3.SZ.TÁBL. SEGÍTŐ SZOLGÁLAT'!$T74</f>
        <v>0</v>
      </c>
      <c r="S74" s="241"/>
      <c r="T74" s="244">
        <f t="shared" ref="T74:T82" si="110">SUM(R74:S74)</f>
        <v>0</v>
      </c>
      <c r="U74" s="240">
        <f>+'[3]3.SZ.TÁBL. SEGÍTŐ SZOLGÁLAT'!$W74</f>
        <v>76</v>
      </c>
      <c r="V74" s="241"/>
      <c r="W74" s="242">
        <f t="shared" ref="W74:W82" si="111">SUM(U74:V74)</f>
        <v>76</v>
      </c>
      <c r="X74" s="245">
        <f t="shared" ref="X74:Z77" si="112">+C74+F74+I74+L74+O74+R74+U74</f>
        <v>2330</v>
      </c>
      <c r="Y74" s="241">
        <f t="shared" si="112"/>
        <v>0</v>
      </c>
      <c r="Z74" s="246">
        <f t="shared" si="112"/>
        <v>2330</v>
      </c>
    </row>
    <row r="75" spans="1:26" ht="13.5" customHeight="1">
      <c r="A75" s="223" t="s">
        <v>267</v>
      </c>
      <c r="B75" s="233" t="s">
        <v>3</v>
      </c>
      <c r="C75" s="232">
        <f>+'[3]3.SZ.TÁBL. SEGÍTŐ SZOLGÁLAT'!$E75</f>
        <v>250</v>
      </c>
      <c r="D75" s="230"/>
      <c r="E75" s="235">
        <f t="shared" si="105"/>
        <v>250</v>
      </c>
      <c r="F75" s="236">
        <f>+'[3]3.SZ.TÁBL. SEGÍTŐ SZOLGÁLAT'!$H75</f>
        <v>0</v>
      </c>
      <c r="G75" s="230">
        <f>+[4]Seg.Szolgálat!$I$37</f>
        <v>102</v>
      </c>
      <c r="H75" s="237">
        <f t="shared" si="106"/>
        <v>102</v>
      </c>
      <c r="I75" s="236">
        <f>+'[3]3.SZ.TÁBL. SEGÍTŐ SZOLGÁLAT'!$K75</f>
        <v>0</v>
      </c>
      <c r="J75" s="230"/>
      <c r="K75" s="235">
        <f t="shared" si="107"/>
        <v>0</v>
      </c>
      <c r="L75" s="236">
        <f>+'[3]3.SZ.TÁBL. SEGÍTŐ SZOLGÁLAT'!$N75</f>
        <v>0</v>
      </c>
      <c r="M75" s="230"/>
      <c r="N75" s="237">
        <f t="shared" si="108"/>
        <v>0</v>
      </c>
      <c r="O75" s="232">
        <f>+'[3]3.SZ.TÁBL. SEGÍTŐ SZOLGÁLAT'!$Q75</f>
        <v>0</v>
      </c>
      <c r="P75" s="230"/>
      <c r="Q75" s="235">
        <f t="shared" si="109"/>
        <v>0</v>
      </c>
      <c r="R75" s="236">
        <f>+'[3]3.SZ.TÁBL. SEGÍTŐ SZOLGÁLAT'!$T75</f>
        <v>0</v>
      </c>
      <c r="S75" s="230"/>
      <c r="T75" s="237">
        <f t="shared" si="110"/>
        <v>0</v>
      </c>
      <c r="U75" s="232">
        <f>+'[3]3.SZ.TÁBL. SEGÍTŐ SZOLGÁLAT'!$W75</f>
        <v>0</v>
      </c>
      <c r="V75" s="230"/>
      <c r="W75" s="235">
        <f t="shared" si="111"/>
        <v>0</v>
      </c>
      <c r="X75" s="238">
        <f t="shared" si="112"/>
        <v>250</v>
      </c>
      <c r="Y75" s="230">
        <f t="shared" si="112"/>
        <v>102</v>
      </c>
      <c r="Z75" s="231">
        <f t="shared" si="112"/>
        <v>352</v>
      </c>
    </row>
    <row r="76" spans="1:26" ht="13.5" customHeight="1">
      <c r="A76" s="223" t="s">
        <v>268</v>
      </c>
      <c r="B76" s="233" t="s">
        <v>269</v>
      </c>
      <c r="C76" s="232">
        <f>+'[3]3.SZ.TÁBL. SEGÍTŐ SZOLGÁLAT'!$E76</f>
        <v>0</v>
      </c>
      <c r="D76" s="230"/>
      <c r="E76" s="235">
        <f t="shared" si="105"/>
        <v>0</v>
      </c>
      <c r="F76" s="236">
        <f>+'[3]3.SZ.TÁBL. SEGÍTŐ SZOLGÁLAT'!$H76</f>
        <v>0</v>
      </c>
      <c r="G76" s="230"/>
      <c r="H76" s="237">
        <f t="shared" si="106"/>
        <v>0</v>
      </c>
      <c r="I76" s="236">
        <f>+'[3]3.SZ.TÁBL. SEGÍTŐ SZOLGÁLAT'!$K76</f>
        <v>0</v>
      </c>
      <c r="J76" s="230"/>
      <c r="K76" s="235">
        <f t="shared" si="107"/>
        <v>0</v>
      </c>
      <c r="L76" s="236">
        <f>+'[3]3.SZ.TÁBL. SEGÍTŐ SZOLGÁLAT'!$N76</f>
        <v>0</v>
      </c>
      <c r="M76" s="230"/>
      <c r="N76" s="237">
        <f t="shared" si="108"/>
        <v>0</v>
      </c>
      <c r="O76" s="232">
        <f>+'[3]3.SZ.TÁBL. SEGÍTŐ SZOLGÁLAT'!$Q76</f>
        <v>0</v>
      </c>
      <c r="P76" s="230"/>
      <c r="Q76" s="235">
        <f t="shared" si="109"/>
        <v>0</v>
      </c>
      <c r="R76" s="236">
        <f>+'[3]3.SZ.TÁBL. SEGÍTŐ SZOLGÁLAT'!$T76</f>
        <v>0</v>
      </c>
      <c r="S76" s="230"/>
      <c r="T76" s="237">
        <f t="shared" si="110"/>
        <v>0</v>
      </c>
      <c r="U76" s="232">
        <f>+'[3]3.SZ.TÁBL. SEGÍTŐ SZOLGÁLAT'!$W76</f>
        <v>0</v>
      </c>
      <c r="V76" s="230"/>
      <c r="W76" s="235">
        <f t="shared" si="111"/>
        <v>0</v>
      </c>
      <c r="X76" s="238">
        <f t="shared" si="112"/>
        <v>0</v>
      </c>
      <c r="Y76" s="230">
        <f t="shared" si="112"/>
        <v>0</v>
      </c>
      <c r="Z76" s="231">
        <f t="shared" si="112"/>
        <v>0</v>
      </c>
    </row>
    <row r="77" spans="1:26" ht="13.5" customHeight="1">
      <c r="A77" s="223" t="s">
        <v>270</v>
      </c>
      <c r="B77" s="233" t="s">
        <v>271</v>
      </c>
      <c r="C77" s="232">
        <f>+'[3]3.SZ.TÁBL. SEGÍTŐ SZOLGÁLAT'!$E77</f>
        <v>50</v>
      </c>
      <c r="D77" s="230">
        <f>+[4]Seg.Szolgálat!$I$48</f>
        <v>20</v>
      </c>
      <c r="E77" s="235">
        <f t="shared" si="105"/>
        <v>70</v>
      </c>
      <c r="F77" s="236">
        <f>+'[3]3.SZ.TÁBL. SEGÍTŐ SZOLGÁLAT'!$H77</f>
        <v>0</v>
      </c>
      <c r="G77" s="230"/>
      <c r="H77" s="237">
        <f t="shared" si="106"/>
        <v>0</v>
      </c>
      <c r="I77" s="236">
        <f>+'[3]3.SZ.TÁBL. SEGÍTŐ SZOLGÁLAT'!$K77</f>
        <v>120</v>
      </c>
      <c r="J77" s="230">
        <f>+[4]Seg.Szolgálat!$I$63</f>
        <v>20</v>
      </c>
      <c r="K77" s="235">
        <f t="shared" si="107"/>
        <v>140</v>
      </c>
      <c r="L77" s="236">
        <f>+'[3]3.SZ.TÁBL. SEGÍTŐ SZOLGÁLAT'!$N77</f>
        <v>200</v>
      </c>
      <c r="M77" s="230"/>
      <c r="N77" s="237">
        <f t="shared" si="108"/>
        <v>200</v>
      </c>
      <c r="O77" s="232">
        <f>+'[3]3.SZ.TÁBL. SEGÍTŐ SZOLGÁLAT'!$Q77</f>
        <v>447</v>
      </c>
      <c r="P77" s="230">
        <f>+[4]Seg.Szolgálat!$I$46</f>
        <v>100</v>
      </c>
      <c r="Q77" s="235">
        <f t="shared" si="109"/>
        <v>547</v>
      </c>
      <c r="R77" s="236">
        <f>+'[3]3.SZ.TÁBL. SEGÍTŐ SZOLGÁLAT'!$T77</f>
        <v>500</v>
      </c>
      <c r="S77" s="230">
        <f>+[4]Seg.Szolgálat!$I$35+[4]Seg.Szolgálat!$I$71</f>
        <v>459</v>
      </c>
      <c r="T77" s="237">
        <f t="shared" si="110"/>
        <v>959</v>
      </c>
      <c r="U77" s="232">
        <f>+'[3]3.SZ.TÁBL. SEGÍTŐ SZOLGÁLAT'!$W77</f>
        <v>0</v>
      </c>
      <c r="V77" s="230"/>
      <c r="W77" s="235">
        <f t="shared" si="111"/>
        <v>0</v>
      </c>
      <c r="X77" s="238">
        <f t="shared" si="112"/>
        <v>1317</v>
      </c>
      <c r="Y77" s="230">
        <f t="shared" si="112"/>
        <v>599</v>
      </c>
      <c r="Z77" s="231">
        <f t="shared" si="112"/>
        <v>1916</v>
      </c>
    </row>
    <row r="78" spans="1:26" ht="13.5" customHeight="1">
      <c r="A78" s="223" t="s">
        <v>272</v>
      </c>
      <c r="B78" s="233" t="s">
        <v>273</v>
      </c>
      <c r="C78" s="232">
        <f>+'[3]3.SZ.TÁBL. SEGÍTŐ SZOLGÁLAT'!$E78</f>
        <v>0</v>
      </c>
      <c r="D78" s="230">
        <f>SUM(D79:D80)</f>
        <v>0</v>
      </c>
      <c r="E78" s="237">
        <f>SUM(E79:E80)</f>
        <v>0</v>
      </c>
      <c r="F78" s="236">
        <f>+'[3]3.SZ.TÁBL. SEGÍTŐ SZOLGÁLAT'!$H78</f>
        <v>9</v>
      </c>
      <c r="G78" s="230">
        <f>SUM(G79:G80)</f>
        <v>5</v>
      </c>
      <c r="H78" s="237">
        <f>SUM(H79:H80)</f>
        <v>14</v>
      </c>
      <c r="I78" s="236">
        <f>+'[3]3.SZ.TÁBL. SEGÍTŐ SZOLGÁLAT'!$K78</f>
        <v>0</v>
      </c>
      <c r="J78" s="230">
        <f>SUM(J79:J80)</f>
        <v>4</v>
      </c>
      <c r="K78" s="237">
        <f>SUM(K79:K80)</f>
        <v>4</v>
      </c>
      <c r="L78" s="236">
        <f>+'[3]3.SZ.TÁBL. SEGÍTŐ SZOLGÁLAT'!$N78</f>
        <v>0</v>
      </c>
      <c r="M78" s="230">
        <f>SUM(M79:M80)</f>
        <v>0</v>
      </c>
      <c r="N78" s="237">
        <f>SUM(N79:N80)</f>
        <v>0</v>
      </c>
      <c r="O78" s="232">
        <f>+'[3]3.SZ.TÁBL. SEGÍTŐ SZOLGÁLAT'!$Q78</f>
        <v>0</v>
      </c>
      <c r="P78" s="230">
        <f>SUM(P79:P80)</f>
        <v>3</v>
      </c>
      <c r="Q78" s="237">
        <f>SUM(Q79:Q80)</f>
        <v>3</v>
      </c>
      <c r="R78" s="236">
        <f>+'[3]3.SZ.TÁBL. SEGÍTŐ SZOLGÁLAT'!$T78</f>
        <v>0</v>
      </c>
      <c r="S78" s="230">
        <f>SUM(S79:S80)</f>
        <v>0</v>
      </c>
      <c r="T78" s="237">
        <f>SUM(T79:T80)</f>
        <v>0</v>
      </c>
      <c r="U78" s="232">
        <f>+'[3]3.SZ.TÁBL. SEGÍTŐ SZOLGÁLAT'!$W78</f>
        <v>0</v>
      </c>
      <c r="V78" s="230">
        <f>SUM(V79:V80)</f>
        <v>0</v>
      </c>
      <c r="W78" s="237">
        <f>SUM(W79:W80)</f>
        <v>0</v>
      </c>
      <c r="X78" s="238">
        <f>+SUM(X79:X80)</f>
        <v>9</v>
      </c>
      <c r="Y78" s="230">
        <f>+SUM(Y79:Y80)</f>
        <v>12</v>
      </c>
      <c r="Z78" s="231">
        <f>+SUM(Z79:Z80)</f>
        <v>21</v>
      </c>
    </row>
    <row r="79" spans="1:26" ht="13.5" customHeight="1">
      <c r="A79" s="227" t="s">
        <v>272</v>
      </c>
      <c r="B79" s="234" t="s">
        <v>317</v>
      </c>
      <c r="C79" s="232">
        <f>+'[3]3.SZ.TÁBL. SEGÍTŐ SZOLGÁLAT'!$E79</f>
        <v>0</v>
      </c>
      <c r="D79" s="230"/>
      <c r="E79" s="235">
        <f t="shared" si="105"/>
        <v>0</v>
      </c>
      <c r="F79" s="236">
        <f>+'[3]3.SZ.TÁBL. SEGÍTŐ SZOLGÁLAT'!$H79</f>
        <v>0</v>
      </c>
      <c r="G79" s="230"/>
      <c r="H79" s="237">
        <f t="shared" si="106"/>
        <v>0</v>
      </c>
      <c r="I79" s="236">
        <f>+'[3]3.SZ.TÁBL. SEGÍTŐ SZOLGÁLAT'!$K79</f>
        <v>0</v>
      </c>
      <c r="J79" s="230"/>
      <c r="K79" s="235">
        <f t="shared" si="107"/>
        <v>0</v>
      </c>
      <c r="L79" s="236">
        <f>+'[3]3.SZ.TÁBL. SEGÍTŐ SZOLGÁLAT'!$N79</f>
        <v>0</v>
      </c>
      <c r="M79" s="230"/>
      <c r="N79" s="237">
        <f t="shared" si="108"/>
        <v>0</v>
      </c>
      <c r="O79" s="232">
        <f>+'[3]3.SZ.TÁBL. SEGÍTŐ SZOLGÁLAT'!$Q79</f>
        <v>0</v>
      </c>
      <c r="P79" s="230"/>
      <c r="Q79" s="235">
        <f t="shared" si="109"/>
        <v>0</v>
      </c>
      <c r="R79" s="236">
        <f>+'[3]3.SZ.TÁBL. SEGÍTŐ SZOLGÁLAT'!$T79</f>
        <v>0</v>
      </c>
      <c r="S79" s="230"/>
      <c r="T79" s="237">
        <f t="shared" si="110"/>
        <v>0</v>
      </c>
      <c r="U79" s="232">
        <f>+'[3]3.SZ.TÁBL. SEGÍTŐ SZOLGÁLAT'!$W79</f>
        <v>0</v>
      </c>
      <c r="V79" s="230"/>
      <c r="W79" s="235">
        <f t="shared" si="111"/>
        <v>0</v>
      </c>
      <c r="X79" s="238">
        <f t="shared" ref="X79:Z82" si="113">+C79+F79+I79+L79+O79+R79+U79</f>
        <v>0</v>
      </c>
      <c r="Y79" s="230">
        <f t="shared" si="113"/>
        <v>0</v>
      </c>
      <c r="Z79" s="231">
        <f t="shared" si="113"/>
        <v>0</v>
      </c>
    </row>
    <row r="80" spans="1:26" ht="13.5" customHeight="1">
      <c r="A80" s="227" t="s">
        <v>272</v>
      </c>
      <c r="B80" s="234" t="s">
        <v>318</v>
      </c>
      <c r="C80" s="232">
        <f>+'[3]3.SZ.TÁBL. SEGÍTŐ SZOLGÁLAT'!$E80</f>
        <v>0</v>
      </c>
      <c r="D80" s="230"/>
      <c r="E80" s="235">
        <f t="shared" si="105"/>
        <v>0</v>
      </c>
      <c r="F80" s="236">
        <f>+'[3]3.SZ.TÁBL. SEGÍTŐ SZOLGÁLAT'!$H80</f>
        <v>9</v>
      </c>
      <c r="G80" s="230">
        <f>+[4]Seg.Szolgálat!$I$55</f>
        <v>5</v>
      </c>
      <c r="H80" s="237">
        <f t="shared" si="106"/>
        <v>14</v>
      </c>
      <c r="I80" s="236">
        <f>+'[3]3.SZ.TÁBL. SEGÍTŐ SZOLGÁLAT'!$K80</f>
        <v>0</v>
      </c>
      <c r="J80" s="230">
        <f>+[4]Seg.Szolgálat!$I$61</f>
        <v>4</v>
      </c>
      <c r="K80" s="235">
        <f t="shared" si="107"/>
        <v>4</v>
      </c>
      <c r="L80" s="236">
        <f>+'[3]3.SZ.TÁBL. SEGÍTŐ SZOLGÁLAT'!$N80</f>
        <v>0</v>
      </c>
      <c r="M80" s="230"/>
      <c r="N80" s="237">
        <f t="shared" si="108"/>
        <v>0</v>
      </c>
      <c r="O80" s="232">
        <f>+'[3]3.SZ.TÁBL. SEGÍTŐ SZOLGÁLAT'!$Q80</f>
        <v>0</v>
      </c>
      <c r="P80" s="230">
        <v>3</v>
      </c>
      <c r="Q80" s="235">
        <f t="shared" si="109"/>
        <v>3</v>
      </c>
      <c r="R80" s="236">
        <f>+'[3]3.SZ.TÁBL. SEGÍTŐ SZOLGÁLAT'!$T80</f>
        <v>0</v>
      </c>
      <c r="S80" s="230"/>
      <c r="T80" s="237">
        <f t="shared" si="110"/>
        <v>0</v>
      </c>
      <c r="U80" s="232">
        <f>+'[3]3.SZ.TÁBL. SEGÍTŐ SZOLGÁLAT'!$W80</f>
        <v>0</v>
      </c>
      <c r="V80" s="230"/>
      <c r="W80" s="235">
        <f t="shared" si="111"/>
        <v>0</v>
      </c>
      <c r="X80" s="238">
        <f t="shared" si="113"/>
        <v>9</v>
      </c>
      <c r="Y80" s="230">
        <f t="shared" si="113"/>
        <v>12</v>
      </c>
      <c r="Z80" s="231">
        <f t="shared" si="113"/>
        <v>21</v>
      </c>
    </row>
    <row r="81" spans="1:26" ht="13.5" customHeight="1">
      <c r="A81" s="223" t="s">
        <v>274</v>
      </c>
      <c r="B81" s="233" t="s">
        <v>275</v>
      </c>
      <c r="C81" s="232">
        <f>+'[3]3.SZ.TÁBL. SEGÍTŐ SZOLGÁLAT'!$E81</f>
        <v>0</v>
      </c>
      <c r="D81" s="230">
        <f>+[4]Seg.Szolgálat!$I$50</f>
        <v>3</v>
      </c>
      <c r="E81" s="235">
        <f t="shared" si="105"/>
        <v>3</v>
      </c>
      <c r="F81" s="236">
        <f>+'[3]3.SZ.TÁBL. SEGÍTŐ SZOLGÁLAT'!$H81</f>
        <v>910</v>
      </c>
      <c r="G81" s="230"/>
      <c r="H81" s="237">
        <f t="shared" si="106"/>
        <v>910</v>
      </c>
      <c r="I81" s="236">
        <f>+'[3]3.SZ.TÁBL. SEGÍTŐ SZOLGÁLAT'!$K81</f>
        <v>0</v>
      </c>
      <c r="J81" s="230"/>
      <c r="K81" s="235">
        <f t="shared" si="107"/>
        <v>0</v>
      </c>
      <c r="L81" s="236">
        <f>+'[3]3.SZ.TÁBL. SEGÍTŐ SZOLGÁLAT'!$N81</f>
        <v>630</v>
      </c>
      <c r="M81" s="230"/>
      <c r="N81" s="237">
        <f t="shared" si="108"/>
        <v>630</v>
      </c>
      <c r="O81" s="232">
        <f>+'[3]3.SZ.TÁBL. SEGÍTŐ SZOLGÁLAT'!$Q81</f>
        <v>0</v>
      </c>
      <c r="P81" s="230"/>
      <c r="Q81" s="235">
        <f t="shared" si="109"/>
        <v>0</v>
      </c>
      <c r="R81" s="236">
        <f>+'[3]3.SZ.TÁBL. SEGÍTŐ SZOLGÁLAT'!$T81</f>
        <v>0</v>
      </c>
      <c r="S81" s="230"/>
      <c r="T81" s="237">
        <f t="shared" si="110"/>
        <v>0</v>
      </c>
      <c r="U81" s="232">
        <f>+'[3]3.SZ.TÁBL. SEGÍTŐ SZOLGÁLAT'!$W81</f>
        <v>0</v>
      </c>
      <c r="V81" s="230"/>
      <c r="W81" s="235">
        <f t="shared" si="111"/>
        <v>0</v>
      </c>
      <c r="X81" s="238">
        <f t="shared" si="113"/>
        <v>1540</v>
      </c>
      <c r="Y81" s="230">
        <f t="shared" si="113"/>
        <v>3</v>
      </c>
      <c r="Z81" s="231">
        <f t="shared" si="113"/>
        <v>1543</v>
      </c>
    </row>
    <row r="82" spans="1:26" ht="13.5" customHeight="1">
      <c r="A82" s="224" t="s">
        <v>276</v>
      </c>
      <c r="B82" s="271" t="s">
        <v>433</v>
      </c>
      <c r="C82" s="232">
        <f>+'[3]3.SZ.TÁBL. SEGÍTŐ SZOLGÁLAT'!$E82</f>
        <v>753</v>
      </c>
      <c r="D82" s="251"/>
      <c r="E82" s="235">
        <f t="shared" si="105"/>
        <v>753</v>
      </c>
      <c r="F82" s="291">
        <f>+'[3]3.SZ.TÁBL. SEGÍTŐ SZOLGÁLAT'!$H82</f>
        <v>607</v>
      </c>
      <c r="G82" s="251">
        <f>+[4]Seg.Szolgálat!$I$39</f>
        <v>53</v>
      </c>
      <c r="H82" s="254">
        <f t="shared" si="106"/>
        <v>660</v>
      </c>
      <c r="I82" s="291">
        <f>+'[3]3.SZ.TÁBL. SEGÍTŐ SZOLGÁLAT'!$K82</f>
        <v>642</v>
      </c>
      <c r="J82" s="251"/>
      <c r="K82" s="252">
        <f t="shared" si="107"/>
        <v>642</v>
      </c>
      <c r="L82" s="291">
        <f>+'[3]3.SZ.TÁBL. SEGÍTŐ SZOLGÁLAT'!$N82</f>
        <v>1362</v>
      </c>
      <c r="M82" s="251"/>
      <c r="N82" s="254">
        <f t="shared" si="108"/>
        <v>1362</v>
      </c>
      <c r="O82" s="250">
        <f>+'[3]3.SZ.TÁBL. SEGÍTŐ SZOLGÁLAT'!$Q82</f>
        <v>575</v>
      </c>
      <c r="P82" s="251"/>
      <c r="Q82" s="252">
        <f t="shared" si="109"/>
        <v>575</v>
      </c>
      <c r="R82" s="291">
        <f>+'[3]3.SZ.TÁBL. SEGÍTŐ SZOLGÁLAT'!$T82</f>
        <v>30</v>
      </c>
      <c r="S82" s="251"/>
      <c r="T82" s="254">
        <f t="shared" si="110"/>
        <v>30</v>
      </c>
      <c r="U82" s="250">
        <f>+'[3]3.SZ.TÁBL. SEGÍTŐ SZOLGÁLAT'!$W82</f>
        <v>74</v>
      </c>
      <c r="V82" s="251"/>
      <c r="W82" s="252">
        <f t="shared" si="111"/>
        <v>74</v>
      </c>
      <c r="X82" s="255">
        <f t="shared" si="113"/>
        <v>4043</v>
      </c>
      <c r="Y82" s="251">
        <f t="shared" si="113"/>
        <v>53</v>
      </c>
      <c r="Z82" s="256">
        <f t="shared" si="113"/>
        <v>4096</v>
      </c>
    </row>
    <row r="83" spans="1:26" s="356" customFormat="1" ht="13.5" customHeight="1">
      <c r="A83" s="225" t="s">
        <v>214</v>
      </c>
      <c r="B83" s="272" t="s">
        <v>172</v>
      </c>
      <c r="C83" s="330">
        <f t="shared" ref="C83:Z83" si="114">+SUM(C74:C78,C81:C82)</f>
        <v>1589</v>
      </c>
      <c r="D83" s="328">
        <f t="shared" si="114"/>
        <v>23</v>
      </c>
      <c r="E83" s="331">
        <f t="shared" si="114"/>
        <v>1612</v>
      </c>
      <c r="F83" s="354">
        <f t="shared" ref="F83" si="115">+SUM(F74:F78,F81:F82)</f>
        <v>1956</v>
      </c>
      <c r="G83" s="328">
        <f t="shared" si="114"/>
        <v>160</v>
      </c>
      <c r="H83" s="355">
        <f t="shared" si="114"/>
        <v>2116</v>
      </c>
      <c r="I83" s="330">
        <f t="shared" si="114"/>
        <v>1191</v>
      </c>
      <c r="J83" s="328">
        <f t="shared" si="114"/>
        <v>24</v>
      </c>
      <c r="K83" s="331">
        <f t="shared" si="114"/>
        <v>1215</v>
      </c>
      <c r="L83" s="354">
        <f t="shared" ref="L83" si="116">+SUM(L74:L78,L81:L82)</f>
        <v>2622</v>
      </c>
      <c r="M83" s="328">
        <f t="shared" si="114"/>
        <v>0</v>
      </c>
      <c r="N83" s="355">
        <f t="shared" si="114"/>
        <v>2622</v>
      </c>
      <c r="O83" s="330">
        <f t="shared" si="114"/>
        <v>1451</v>
      </c>
      <c r="P83" s="328">
        <f t="shared" si="114"/>
        <v>103</v>
      </c>
      <c r="Q83" s="331">
        <f t="shared" si="114"/>
        <v>1554</v>
      </c>
      <c r="R83" s="354">
        <f t="shared" ref="R83" si="117">+SUM(R74:R78,R81:R82)</f>
        <v>530</v>
      </c>
      <c r="S83" s="328">
        <f t="shared" si="114"/>
        <v>459</v>
      </c>
      <c r="T83" s="355">
        <f t="shared" si="114"/>
        <v>989</v>
      </c>
      <c r="U83" s="330">
        <f t="shared" si="114"/>
        <v>150</v>
      </c>
      <c r="V83" s="328">
        <f t="shared" si="114"/>
        <v>0</v>
      </c>
      <c r="W83" s="331">
        <f t="shared" si="114"/>
        <v>150</v>
      </c>
      <c r="X83" s="323">
        <f t="shared" si="114"/>
        <v>9489</v>
      </c>
      <c r="Y83" s="328">
        <f t="shared" si="114"/>
        <v>769</v>
      </c>
      <c r="Z83" s="329">
        <f t="shared" si="114"/>
        <v>10258</v>
      </c>
    </row>
    <row r="84" spans="1:26" ht="13.5" customHeight="1">
      <c r="A84" s="222" t="s">
        <v>278</v>
      </c>
      <c r="B84" s="270" t="s">
        <v>279</v>
      </c>
      <c r="C84" s="232">
        <f>+'[3]3.SZ.TÁBL. SEGÍTŐ SZOLGÁLAT'!$E84</f>
        <v>15</v>
      </c>
      <c r="D84" s="241"/>
      <c r="E84" s="235">
        <f t="shared" ref="E84:E85" si="118">SUM(C84:D84)</f>
        <v>15</v>
      </c>
      <c r="F84" s="243">
        <f>+'[3]3.SZ.TÁBL. SEGÍTŐ SZOLGÁLAT'!$H84</f>
        <v>280</v>
      </c>
      <c r="G84" s="241">
        <f>+[4]Seg.Szolgálat!$K$56</f>
        <v>100</v>
      </c>
      <c r="H84" s="244">
        <f t="shared" ref="H84:H85" si="119">SUM(F84:G84)</f>
        <v>380</v>
      </c>
      <c r="I84" s="240">
        <f>+'[3]3.SZ.TÁBL. SEGÍTŐ SZOLGÁLAT'!$K84</f>
        <v>60</v>
      </c>
      <c r="J84" s="241"/>
      <c r="K84" s="242">
        <f t="shared" ref="K84:K85" si="120">SUM(I84:J84)</f>
        <v>60</v>
      </c>
      <c r="L84" s="243">
        <f>+'[3]3.SZ.TÁBL. SEGÍTŐ SZOLGÁLAT'!$N84</f>
        <v>280</v>
      </c>
      <c r="M84" s="241"/>
      <c r="N84" s="244">
        <f t="shared" ref="N84:N85" si="121">SUM(L84:M84)</f>
        <v>280</v>
      </c>
      <c r="O84" s="240">
        <f>+'[3]3.SZ.TÁBL. SEGÍTŐ SZOLGÁLAT'!$Q84</f>
        <v>70</v>
      </c>
      <c r="P84" s="241"/>
      <c r="Q84" s="242">
        <f t="shared" ref="Q84:Q85" si="122">SUM(O84:P84)</f>
        <v>70</v>
      </c>
      <c r="R84" s="243">
        <f>+'[3]3.SZ.TÁBL. SEGÍTŐ SZOLGÁLAT'!$T84</f>
        <v>0</v>
      </c>
      <c r="S84" s="241"/>
      <c r="T84" s="244">
        <f t="shared" ref="T84:T85" si="123">SUM(R84:S84)</f>
        <v>0</v>
      </c>
      <c r="U84" s="240">
        <f>+'[3]3.SZ.TÁBL. SEGÍTŐ SZOLGÁLAT'!$W84</f>
        <v>15</v>
      </c>
      <c r="V84" s="241"/>
      <c r="W84" s="242">
        <f t="shared" ref="W84:W85" si="124">SUM(U84:V84)</f>
        <v>15</v>
      </c>
      <c r="X84" s="245">
        <f t="shared" ref="X84:Z85" si="125">+C84+F84+I84+L84+O84+R84+U84</f>
        <v>720</v>
      </c>
      <c r="Y84" s="241">
        <f t="shared" si="125"/>
        <v>100</v>
      </c>
      <c r="Z84" s="246">
        <f t="shared" si="125"/>
        <v>820</v>
      </c>
    </row>
    <row r="85" spans="1:26" ht="13.5" customHeight="1">
      <c r="A85" s="224" t="s">
        <v>280</v>
      </c>
      <c r="B85" s="271" t="s">
        <v>281</v>
      </c>
      <c r="C85" s="232">
        <f>+'[3]3.SZ.TÁBL. SEGÍTŐ SZOLGÁLAT'!$E85</f>
        <v>0</v>
      </c>
      <c r="D85" s="251"/>
      <c r="E85" s="235">
        <f t="shared" si="118"/>
        <v>0</v>
      </c>
      <c r="F85" s="253">
        <f>+'[3]3.SZ.TÁBL. SEGÍTŐ SZOLGÁLAT'!$H85</f>
        <v>0</v>
      </c>
      <c r="G85" s="251"/>
      <c r="H85" s="254">
        <f t="shared" si="119"/>
        <v>0</v>
      </c>
      <c r="I85" s="250">
        <f>+'[3]3.SZ.TÁBL. SEGÍTŐ SZOLGÁLAT'!$K85</f>
        <v>0</v>
      </c>
      <c r="J85" s="251"/>
      <c r="K85" s="252">
        <f t="shared" si="120"/>
        <v>0</v>
      </c>
      <c r="L85" s="253">
        <f>+'[3]3.SZ.TÁBL. SEGÍTŐ SZOLGÁLAT'!$N85</f>
        <v>0</v>
      </c>
      <c r="M85" s="251"/>
      <c r="N85" s="254">
        <f t="shared" si="121"/>
        <v>0</v>
      </c>
      <c r="O85" s="250">
        <f>+'[3]3.SZ.TÁBL. SEGÍTŐ SZOLGÁLAT'!$Q85</f>
        <v>0</v>
      </c>
      <c r="P85" s="251"/>
      <c r="Q85" s="252">
        <f t="shared" si="122"/>
        <v>0</v>
      </c>
      <c r="R85" s="253">
        <f>+'[3]3.SZ.TÁBL. SEGÍTŐ SZOLGÁLAT'!$T85</f>
        <v>0</v>
      </c>
      <c r="S85" s="251"/>
      <c r="T85" s="254">
        <f t="shared" si="123"/>
        <v>0</v>
      </c>
      <c r="U85" s="250">
        <f>+'[3]3.SZ.TÁBL. SEGÍTŐ SZOLGÁLAT'!$W85</f>
        <v>0</v>
      </c>
      <c r="V85" s="251"/>
      <c r="W85" s="252">
        <f t="shared" si="124"/>
        <v>0</v>
      </c>
      <c r="X85" s="255">
        <f t="shared" si="125"/>
        <v>0</v>
      </c>
      <c r="Y85" s="251">
        <f t="shared" si="125"/>
        <v>0</v>
      </c>
      <c r="Z85" s="256">
        <f t="shared" si="125"/>
        <v>0</v>
      </c>
    </row>
    <row r="86" spans="1:26" s="356" customFormat="1" ht="13.5" customHeight="1">
      <c r="A86" s="225" t="s">
        <v>215</v>
      </c>
      <c r="B86" s="272" t="s">
        <v>173</v>
      </c>
      <c r="C86" s="330">
        <f t="shared" ref="C86:Z86" si="126">+SUM(C84:C85)</f>
        <v>15</v>
      </c>
      <c r="D86" s="328">
        <f t="shared" si="126"/>
        <v>0</v>
      </c>
      <c r="E86" s="331">
        <f t="shared" si="126"/>
        <v>15</v>
      </c>
      <c r="F86" s="354">
        <f t="shared" ref="F86" si="127">+SUM(F84:F85)</f>
        <v>280</v>
      </c>
      <c r="G86" s="328">
        <f t="shared" si="126"/>
        <v>100</v>
      </c>
      <c r="H86" s="355">
        <f t="shared" si="126"/>
        <v>380</v>
      </c>
      <c r="I86" s="330">
        <f t="shared" si="126"/>
        <v>60</v>
      </c>
      <c r="J86" s="328">
        <f t="shared" si="126"/>
        <v>0</v>
      </c>
      <c r="K86" s="331">
        <f t="shared" si="126"/>
        <v>60</v>
      </c>
      <c r="L86" s="354">
        <f t="shared" ref="L86" si="128">+SUM(L84:L85)</f>
        <v>280</v>
      </c>
      <c r="M86" s="328">
        <f t="shared" si="126"/>
        <v>0</v>
      </c>
      <c r="N86" s="355">
        <f t="shared" si="126"/>
        <v>280</v>
      </c>
      <c r="O86" s="330">
        <f t="shared" si="126"/>
        <v>70</v>
      </c>
      <c r="P86" s="328">
        <f t="shared" si="126"/>
        <v>0</v>
      </c>
      <c r="Q86" s="331">
        <f t="shared" si="126"/>
        <v>70</v>
      </c>
      <c r="R86" s="354">
        <f t="shared" ref="R86" si="129">+SUM(R84:R85)</f>
        <v>0</v>
      </c>
      <c r="S86" s="328">
        <f t="shared" si="126"/>
        <v>0</v>
      </c>
      <c r="T86" s="355">
        <f t="shared" si="126"/>
        <v>0</v>
      </c>
      <c r="U86" s="330">
        <f t="shared" si="126"/>
        <v>15</v>
      </c>
      <c r="V86" s="328">
        <f t="shared" si="126"/>
        <v>0</v>
      </c>
      <c r="W86" s="331">
        <f t="shared" si="126"/>
        <v>15</v>
      </c>
      <c r="X86" s="323">
        <f t="shared" si="126"/>
        <v>720</v>
      </c>
      <c r="Y86" s="328">
        <f t="shared" si="126"/>
        <v>100</v>
      </c>
      <c r="Z86" s="329">
        <f t="shared" si="126"/>
        <v>820</v>
      </c>
    </row>
    <row r="87" spans="1:26" ht="13.5" customHeight="1">
      <c r="A87" s="222" t="s">
        <v>282</v>
      </c>
      <c r="B87" s="270" t="s">
        <v>283</v>
      </c>
      <c r="C87" s="232">
        <f>+'[3]3.SZ.TÁBL. SEGÍTŐ SZOLGÁLAT'!$E87</f>
        <v>558</v>
      </c>
      <c r="D87" s="241"/>
      <c r="E87" s="235">
        <f t="shared" ref="E87:E91" si="130">SUM(C87:D87)</f>
        <v>558</v>
      </c>
      <c r="F87" s="243">
        <f>+'[3]3.SZ.TÁBL. SEGÍTŐ SZOLGÁLAT'!$H87</f>
        <v>577</v>
      </c>
      <c r="G87" s="241">
        <f>+[4]Seg.Szolgálat!$J$40+[4]Seg.Szolgálat!$J$57</f>
        <v>-63</v>
      </c>
      <c r="H87" s="244">
        <f t="shared" ref="H87:H91" si="131">SUM(F87:G87)</f>
        <v>514</v>
      </c>
      <c r="I87" s="240">
        <f>+'[3]3.SZ.TÁBL. SEGÍTŐ SZOLGÁLAT'!$K87</f>
        <v>447</v>
      </c>
      <c r="J87" s="241"/>
      <c r="K87" s="242">
        <f t="shared" ref="K87:K91" si="132">SUM(I87:J87)</f>
        <v>447</v>
      </c>
      <c r="L87" s="243">
        <f>+'[3]3.SZ.TÁBL. SEGÍTŐ SZOLGÁLAT'!$N87</f>
        <v>835</v>
      </c>
      <c r="M87" s="241"/>
      <c r="N87" s="244">
        <f t="shared" ref="N87:N91" si="133">SUM(L87:M87)</f>
        <v>835</v>
      </c>
      <c r="O87" s="240">
        <f>+'[3]3.SZ.TÁBL. SEGÍTŐ SZOLGÁLAT'!$Q87</f>
        <v>729</v>
      </c>
      <c r="P87" s="241"/>
      <c r="Q87" s="242">
        <f t="shared" ref="Q87:Q91" si="134">SUM(O87:P87)</f>
        <v>729</v>
      </c>
      <c r="R87" s="243">
        <f>+'[3]3.SZ.TÁBL. SEGÍTŐ SZOLGÁLAT'!$T87</f>
        <v>476</v>
      </c>
      <c r="S87" s="241">
        <f>+[4]Seg.Szolgálat!$J$35</f>
        <v>92</v>
      </c>
      <c r="T87" s="244">
        <f t="shared" ref="T87:T91" si="135">SUM(R87:S87)</f>
        <v>568</v>
      </c>
      <c r="U87" s="240">
        <f>+'[3]3.SZ.TÁBL. SEGÍTŐ SZOLGÁLAT'!$W87</f>
        <v>67</v>
      </c>
      <c r="V87" s="241"/>
      <c r="W87" s="242">
        <f t="shared" ref="W87:W91" si="136">SUM(U87:V87)</f>
        <v>67</v>
      </c>
      <c r="X87" s="245">
        <f t="shared" ref="X87:Z91" si="137">+C87+F87+I87+L87+O87+R87+U87</f>
        <v>3689</v>
      </c>
      <c r="Y87" s="241">
        <f t="shared" si="137"/>
        <v>29</v>
      </c>
      <c r="Z87" s="246">
        <f t="shared" si="137"/>
        <v>3718</v>
      </c>
    </row>
    <row r="88" spans="1:26" ht="13.5" customHeight="1">
      <c r="A88" s="223" t="s">
        <v>284</v>
      </c>
      <c r="B88" s="233" t="s">
        <v>285</v>
      </c>
      <c r="C88" s="232">
        <f>+'[3]3.SZ.TÁBL. SEGÍTŐ SZOLGÁLAT'!$E88</f>
        <v>0</v>
      </c>
      <c r="D88" s="230"/>
      <c r="E88" s="235">
        <f t="shared" si="130"/>
        <v>0</v>
      </c>
      <c r="F88" s="236">
        <f>+'[3]3.SZ.TÁBL. SEGÍTŐ SZOLGÁLAT'!$H88</f>
        <v>0</v>
      </c>
      <c r="G88" s="230"/>
      <c r="H88" s="237">
        <f t="shared" si="131"/>
        <v>0</v>
      </c>
      <c r="I88" s="232">
        <f>+'[3]3.SZ.TÁBL. SEGÍTŐ SZOLGÁLAT'!$K88</f>
        <v>0</v>
      </c>
      <c r="J88" s="230"/>
      <c r="K88" s="235">
        <f t="shared" si="132"/>
        <v>0</v>
      </c>
      <c r="L88" s="236">
        <f>+'[3]3.SZ.TÁBL. SEGÍTŐ SZOLGÁLAT'!$N88</f>
        <v>0</v>
      </c>
      <c r="M88" s="230"/>
      <c r="N88" s="237">
        <f t="shared" si="133"/>
        <v>0</v>
      </c>
      <c r="O88" s="232">
        <f>+'[3]3.SZ.TÁBL. SEGÍTŐ SZOLGÁLAT'!$Q88</f>
        <v>0</v>
      </c>
      <c r="P88" s="230"/>
      <c r="Q88" s="235">
        <f t="shared" si="134"/>
        <v>0</v>
      </c>
      <c r="R88" s="236">
        <f>+'[3]3.SZ.TÁBL. SEGÍTŐ SZOLGÁLAT'!$T88</f>
        <v>0</v>
      </c>
      <c r="S88" s="230"/>
      <c r="T88" s="237">
        <f t="shared" si="135"/>
        <v>0</v>
      </c>
      <c r="U88" s="232">
        <f>+'[3]3.SZ.TÁBL. SEGÍTŐ SZOLGÁLAT'!$W88</f>
        <v>0</v>
      </c>
      <c r="V88" s="230"/>
      <c r="W88" s="235">
        <f t="shared" si="136"/>
        <v>0</v>
      </c>
      <c r="X88" s="238">
        <f t="shared" si="137"/>
        <v>0</v>
      </c>
      <c r="Y88" s="230">
        <f t="shared" si="137"/>
        <v>0</v>
      </c>
      <c r="Z88" s="231">
        <f t="shared" si="137"/>
        <v>0</v>
      </c>
    </row>
    <row r="89" spans="1:26" ht="13.5" customHeight="1">
      <c r="A89" s="223" t="s">
        <v>286</v>
      </c>
      <c r="B89" s="233" t="s">
        <v>287</v>
      </c>
      <c r="C89" s="232">
        <f>+'[3]3.SZ.TÁBL. SEGÍTŐ SZOLGÁLAT'!$E89</f>
        <v>0</v>
      </c>
      <c r="D89" s="230"/>
      <c r="E89" s="235">
        <f t="shared" si="130"/>
        <v>0</v>
      </c>
      <c r="F89" s="236">
        <f>+'[3]3.SZ.TÁBL. SEGÍTŐ SZOLGÁLAT'!$H89</f>
        <v>0</v>
      </c>
      <c r="G89" s="230"/>
      <c r="H89" s="237">
        <f t="shared" si="131"/>
        <v>0</v>
      </c>
      <c r="I89" s="232">
        <f>+'[3]3.SZ.TÁBL. SEGÍTŐ SZOLGÁLAT'!$K89</f>
        <v>0</v>
      </c>
      <c r="J89" s="230"/>
      <c r="K89" s="235">
        <f t="shared" si="132"/>
        <v>0</v>
      </c>
      <c r="L89" s="236">
        <f>+'[3]3.SZ.TÁBL. SEGÍTŐ SZOLGÁLAT'!$N89</f>
        <v>0</v>
      </c>
      <c r="M89" s="230"/>
      <c r="N89" s="237">
        <f t="shared" si="133"/>
        <v>0</v>
      </c>
      <c r="O89" s="232">
        <f>+'[3]3.SZ.TÁBL. SEGÍTŐ SZOLGÁLAT'!$Q89</f>
        <v>0</v>
      </c>
      <c r="P89" s="230"/>
      <c r="Q89" s="235">
        <f t="shared" si="134"/>
        <v>0</v>
      </c>
      <c r="R89" s="236">
        <f>+'[3]3.SZ.TÁBL. SEGÍTŐ SZOLGÁLAT'!$T89</f>
        <v>0</v>
      </c>
      <c r="S89" s="230"/>
      <c r="T89" s="237">
        <f t="shared" si="135"/>
        <v>0</v>
      </c>
      <c r="U89" s="232">
        <f>+'[3]3.SZ.TÁBL. SEGÍTŐ SZOLGÁLAT'!$W89</f>
        <v>0</v>
      </c>
      <c r="V89" s="230"/>
      <c r="W89" s="235">
        <f t="shared" si="136"/>
        <v>0</v>
      </c>
      <c r="X89" s="238">
        <f t="shared" si="137"/>
        <v>0</v>
      </c>
      <c r="Y89" s="230">
        <f t="shared" si="137"/>
        <v>0</v>
      </c>
      <c r="Z89" s="231">
        <f t="shared" si="137"/>
        <v>0</v>
      </c>
    </row>
    <row r="90" spans="1:26" ht="13.5" customHeight="1">
      <c r="A90" s="223" t="s">
        <v>288</v>
      </c>
      <c r="B90" s="233" t="s">
        <v>289</v>
      </c>
      <c r="C90" s="232">
        <f>+'[3]3.SZ.TÁBL. SEGÍTŐ SZOLGÁLAT'!$E90</f>
        <v>0</v>
      </c>
      <c r="D90" s="230"/>
      <c r="E90" s="235">
        <f t="shared" si="130"/>
        <v>0</v>
      </c>
      <c r="F90" s="236">
        <f>+'[3]3.SZ.TÁBL. SEGÍTŐ SZOLGÁLAT'!$H90</f>
        <v>0</v>
      </c>
      <c r="G90" s="230"/>
      <c r="H90" s="237">
        <f t="shared" si="131"/>
        <v>0</v>
      </c>
      <c r="I90" s="232">
        <f>+'[3]3.SZ.TÁBL. SEGÍTŐ SZOLGÁLAT'!$K90</f>
        <v>0</v>
      </c>
      <c r="J90" s="230"/>
      <c r="K90" s="235">
        <f t="shared" si="132"/>
        <v>0</v>
      </c>
      <c r="L90" s="236">
        <f>+'[3]3.SZ.TÁBL. SEGÍTŐ SZOLGÁLAT'!$N90</f>
        <v>0</v>
      </c>
      <c r="M90" s="230"/>
      <c r="N90" s="237">
        <f t="shared" si="133"/>
        <v>0</v>
      </c>
      <c r="O90" s="232">
        <f>+'[3]3.SZ.TÁBL. SEGÍTŐ SZOLGÁLAT'!$Q90</f>
        <v>0</v>
      </c>
      <c r="P90" s="230"/>
      <c r="Q90" s="235">
        <f t="shared" si="134"/>
        <v>0</v>
      </c>
      <c r="R90" s="236">
        <f>+'[3]3.SZ.TÁBL. SEGÍTŐ SZOLGÁLAT'!$T90</f>
        <v>0</v>
      </c>
      <c r="S90" s="230"/>
      <c r="T90" s="237">
        <f t="shared" si="135"/>
        <v>0</v>
      </c>
      <c r="U90" s="232">
        <f>+'[3]3.SZ.TÁBL. SEGÍTŐ SZOLGÁLAT'!$W90</f>
        <v>0</v>
      </c>
      <c r="V90" s="230"/>
      <c r="W90" s="235">
        <f t="shared" si="136"/>
        <v>0</v>
      </c>
      <c r="X90" s="238">
        <f t="shared" si="137"/>
        <v>0</v>
      </c>
      <c r="Y90" s="230">
        <f t="shared" si="137"/>
        <v>0</v>
      </c>
      <c r="Z90" s="231">
        <f t="shared" si="137"/>
        <v>0</v>
      </c>
    </row>
    <row r="91" spans="1:26" ht="13.5" customHeight="1">
      <c r="A91" s="224" t="s">
        <v>290</v>
      </c>
      <c r="B91" s="271" t="s">
        <v>434</v>
      </c>
      <c r="C91" s="232">
        <f>+'[3]3.SZ.TÁBL. SEGÍTŐ SZOLGÁLAT'!$E91</f>
        <v>30</v>
      </c>
      <c r="D91" s="251"/>
      <c r="E91" s="235">
        <f t="shared" si="130"/>
        <v>30</v>
      </c>
      <c r="F91" s="253">
        <f>+'[3]3.SZ.TÁBL. SEGÍTŐ SZOLGÁLAT'!$H91</f>
        <v>0</v>
      </c>
      <c r="G91" s="251">
        <f>+[4]Seg.Szolgálat!$K$59</f>
        <v>79</v>
      </c>
      <c r="H91" s="254">
        <f t="shared" si="131"/>
        <v>79</v>
      </c>
      <c r="I91" s="250">
        <f>+'[3]3.SZ.TÁBL. SEGÍTŐ SZOLGÁLAT'!$K91</f>
        <v>44</v>
      </c>
      <c r="J91" s="251"/>
      <c r="K91" s="252">
        <f t="shared" si="132"/>
        <v>44</v>
      </c>
      <c r="L91" s="253">
        <f>+'[3]3.SZ.TÁBL. SEGÍTŐ SZOLGÁLAT'!$N91</f>
        <v>0</v>
      </c>
      <c r="M91" s="251"/>
      <c r="N91" s="254">
        <f t="shared" si="133"/>
        <v>0</v>
      </c>
      <c r="O91" s="250">
        <f>+'[3]3.SZ.TÁBL. SEGÍTŐ SZOLGÁLAT'!$Q91</f>
        <v>71</v>
      </c>
      <c r="P91" s="251"/>
      <c r="Q91" s="252">
        <f t="shared" si="134"/>
        <v>71</v>
      </c>
      <c r="R91" s="253">
        <f>+'[3]3.SZ.TÁBL. SEGÍTŐ SZOLGÁLAT'!$T91</f>
        <v>300</v>
      </c>
      <c r="S91" s="251"/>
      <c r="T91" s="254">
        <f t="shared" si="135"/>
        <v>300</v>
      </c>
      <c r="U91" s="250">
        <f>+'[3]3.SZ.TÁBL. SEGÍTŐ SZOLGÁLAT'!$W91</f>
        <v>0</v>
      </c>
      <c r="V91" s="251"/>
      <c r="W91" s="252">
        <f t="shared" si="136"/>
        <v>0</v>
      </c>
      <c r="X91" s="255">
        <f t="shared" si="137"/>
        <v>445</v>
      </c>
      <c r="Y91" s="251">
        <f t="shared" si="137"/>
        <v>79</v>
      </c>
      <c r="Z91" s="256">
        <f t="shared" si="137"/>
        <v>524</v>
      </c>
    </row>
    <row r="92" spans="1:26" s="356" customFormat="1" ht="13.5" customHeight="1">
      <c r="A92" s="225" t="s">
        <v>216</v>
      </c>
      <c r="B92" s="272" t="s">
        <v>174</v>
      </c>
      <c r="C92" s="330">
        <f t="shared" ref="C92:Z92" si="138">SUM(C87:C91)</f>
        <v>588</v>
      </c>
      <c r="D92" s="328">
        <f t="shared" si="138"/>
        <v>0</v>
      </c>
      <c r="E92" s="331">
        <f t="shared" si="138"/>
        <v>588</v>
      </c>
      <c r="F92" s="354">
        <f t="shared" ref="F92" si="139">SUM(F87:F91)</f>
        <v>577</v>
      </c>
      <c r="G92" s="328">
        <f t="shared" si="138"/>
        <v>16</v>
      </c>
      <c r="H92" s="355">
        <f t="shared" si="138"/>
        <v>593</v>
      </c>
      <c r="I92" s="330">
        <f t="shared" si="138"/>
        <v>491</v>
      </c>
      <c r="J92" s="328">
        <f t="shared" si="138"/>
        <v>0</v>
      </c>
      <c r="K92" s="331">
        <f t="shared" si="138"/>
        <v>491</v>
      </c>
      <c r="L92" s="354">
        <f t="shared" ref="L92" si="140">SUM(L87:L91)</f>
        <v>835</v>
      </c>
      <c r="M92" s="328">
        <f t="shared" si="138"/>
        <v>0</v>
      </c>
      <c r="N92" s="355">
        <f t="shared" si="138"/>
        <v>835</v>
      </c>
      <c r="O92" s="330">
        <f t="shared" si="138"/>
        <v>800</v>
      </c>
      <c r="P92" s="328">
        <f t="shared" si="138"/>
        <v>0</v>
      </c>
      <c r="Q92" s="331">
        <f t="shared" si="138"/>
        <v>800</v>
      </c>
      <c r="R92" s="354">
        <f t="shared" ref="R92" si="141">SUM(R87:R91)</f>
        <v>776</v>
      </c>
      <c r="S92" s="328">
        <f t="shared" si="138"/>
        <v>92</v>
      </c>
      <c r="T92" s="355">
        <f t="shared" si="138"/>
        <v>868</v>
      </c>
      <c r="U92" s="330">
        <f t="shared" si="138"/>
        <v>67</v>
      </c>
      <c r="V92" s="328">
        <f t="shared" si="138"/>
        <v>0</v>
      </c>
      <c r="W92" s="331">
        <f t="shared" si="138"/>
        <v>67</v>
      </c>
      <c r="X92" s="323">
        <f t="shared" si="138"/>
        <v>4134</v>
      </c>
      <c r="Y92" s="328">
        <f t="shared" si="138"/>
        <v>108</v>
      </c>
      <c r="Z92" s="329">
        <f t="shared" si="138"/>
        <v>4242</v>
      </c>
    </row>
    <row r="93" spans="1:26" s="356" customFormat="1" ht="13.5" customHeight="1">
      <c r="A93" s="225" t="s">
        <v>217</v>
      </c>
      <c r="B93" s="272" t="s">
        <v>175</v>
      </c>
      <c r="C93" s="330">
        <f t="shared" ref="C93:Z93" si="142">+C70+C73+C83+C86+C92</f>
        <v>2666</v>
      </c>
      <c r="D93" s="328">
        <f t="shared" si="142"/>
        <v>0</v>
      </c>
      <c r="E93" s="331">
        <f t="shared" si="142"/>
        <v>2666</v>
      </c>
      <c r="F93" s="354">
        <f t="shared" ref="F93" si="143">+F70+F73+F83+F86+F92</f>
        <v>3035</v>
      </c>
      <c r="G93" s="328">
        <f t="shared" si="142"/>
        <v>292</v>
      </c>
      <c r="H93" s="355">
        <f t="shared" si="142"/>
        <v>3327</v>
      </c>
      <c r="I93" s="330">
        <f t="shared" si="142"/>
        <v>2209</v>
      </c>
      <c r="J93" s="328">
        <f t="shared" si="142"/>
        <v>4</v>
      </c>
      <c r="K93" s="331">
        <f t="shared" si="142"/>
        <v>2213</v>
      </c>
      <c r="L93" s="354">
        <f t="shared" ref="L93" si="144">+L70+L73+L83+L86+L92</f>
        <v>4237</v>
      </c>
      <c r="M93" s="328">
        <f t="shared" si="142"/>
        <v>0</v>
      </c>
      <c r="N93" s="355">
        <f t="shared" si="142"/>
        <v>4237</v>
      </c>
      <c r="O93" s="330">
        <f t="shared" si="142"/>
        <v>3572</v>
      </c>
      <c r="P93" s="328">
        <f t="shared" si="142"/>
        <v>19</v>
      </c>
      <c r="Q93" s="331">
        <f t="shared" si="142"/>
        <v>3591</v>
      </c>
      <c r="R93" s="354">
        <f t="shared" ref="R93" si="145">+R70+R73+R83+R86+R92</f>
        <v>2540</v>
      </c>
      <c r="S93" s="328">
        <f t="shared" si="142"/>
        <v>431</v>
      </c>
      <c r="T93" s="355">
        <f t="shared" si="142"/>
        <v>2971</v>
      </c>
      <c r="U93" s="330">
        <f t="shared" si="142"/>
        <v>329</v>
      </c>
      <c r="V93" s="328">
        <f t="shared" si="142"/>
        <v>0</v>
      </c>
      <c r="W93" s="331">
        <f t="shared" si="142"/>
        <v>329</v>
      </c>
      <c r="X93" s="323">
        <f t="shared" si="142"/>
        <v>18588</v>
      </c>
      <c r="Y93" s="328">
        <f t="shared" si="142"/>
        <v>746</v>
      </c>
      <c r="Z93" s="329">
        <f t="shared" si="142"/>
        <v>19334</v>
      </c>
    </row>
    <row r="94" spans="1:26" ht="13.5" customHeight="1">
      <c r="A94" s="766" t="s">
        <v>470</v>
      </c>
      <c r="B94" s="767" t="s">
        <v>471</v>
      </c>
      <c r="C94" s="232">
        <f>+'[3]3.SZ.TÁBL. SEGÍTŐ SZOLGÁLAT'!$E94</f>
        <v>7</v>
      </c>
      <c r="D94" s="294"/>
      <c r="E94" s="295">
        <f t="shared" ref="E94:E97" si="146">SUM(C94:D94)</f>
        <v>7</v>
      </c>
      <c r="F94" s="296">
        <f>+'[3]3.SZ.TÁBL. SEGÍTŐ SZOLGÁLAT'!$H94</f>
        <v>0</v>
      </c>
      <c r="G94" s="294"/>
      <c r="H94" s="297">
        <f t="shared" ref="H94" si="147">SUM(F94:G94)</f>
        <v>0</v>
      </c>
      <c r="I94" s="293">
        <f>+'[3]3.SZ.TÁBL. SEGÍTŐ SZOLGÁLAT'!$K94</f>
        <v>15</v>
      </c>
      <c r="J94" s="294"/>
      <c r="K94" s="295">
        <f t="shared" ref="K94" si="148">SUM(I94:J94)</f>
        <v>15</v>
      </c>
      <c r="L94" s="296">
        <f>+'[3]3.SZ.TÁBL. SEGÍTŐ SZOLGÁLAT'!$N94</f>
        <v>15</v>
      </c>
      <c r="M94" s="294"/>
      <c r="N94" s="297">
        <f t="shared" ref="N94" si="149">SUM(L94:M94)</f>
        <v>15</v>
      </c>
      <c r="O94" s="293">
        <f>+'[3]3.SZ.TÁBL. SEGÍTŐ SZOLGÁLAT'!$Q94</f>
        <v>0</v>
      </c>
      <c r="P94" s="294"/>
      <c r="Q94" s="295">
        <f t="shared" ref="Q94" si="150">SUM(O94:P94)</f>
        <v>0</v>
      </c>
      <c r="R94" s="296">
        <f>+'[3]3.SZ.TÁBL. SEGÍTŐ SZOLGÁLAT'!$T94</f>
        <v>15</v>
      </c>
      <c r="S94" s="294"/>
      <c r="T94" s="297">
        <f t="shared" ref="T94" si="151">SUM(R94:S94)</f>
        <v>15</v>
      </c>
      <c r="U94" s="293">
        <f>+'[3]3.SZ.TÁBL. SEGÍTŐ SZOLGÁLAT'!$W94</f>
        <v>7</v>
      </c>
      <c r="V94" s="294"/>
      <c r="W94" s="295">
        <f t="shared" ref="W94" si="152">SUM(U94:V94)</f>
        <v>7</v>
      </c>
      <c r="X94" s="298">
        <f t="shared" ref="X94" si="153">+C94+F94+I94+L94+O94+R94+U94</f>
        <v>59</v>
      </c>
      <c r="Y94" s="294">
        <f t="shared" ref="Y94" si="154">+D94+G94+J94+M94+P94+S94+V94</f>
        <v>0</v>
      </c>
      <c r="Z94" s="299">
        <f t="shared" ref="Z94" si="155">+E94+H94+K94+N94+Q94+T94+W94</f>
        <v>59</v>
      </c>
    </row>
    <row r="95" spans="1:26" ht="13.5" customHeight="1">
      <c r="A95" s="222" t="s">
        <v>358</v>
      </c>
      <c r="B95" s="774" t="s">
        <v>359</v>
      </c>
      <c r="C95" s="232">
        <f>+'[3]3.SZ.TÁBL. SEGÍTŐ SZOLGÁLAT'!$E95</f>
        <v>0</v>
      </c>
      <c r="D95" s="241">
        <f>+D96</f>
        <v>0</v>
      </c>
      <c r="E95" s="242">
        <f t="shared" ref="E95:Z95" si="156">+E96</f>
        <v>0</v>
      </c>
      <c r="F95" s="243">
        <f>+'[3]3.SZ.TÁBL. SEGÍTŐ SZOLGÁLAT'!$H95</f>
        <v>0</v>
      </c>
      <c r="G95" s="241">
        <f t="shared" si="156"/>
        <v>0</v>
      </c>
      <c r="H95" s="244">
        <f t="shared" si="156"/>
        <v>0</v>
      </c>
      <c r="I95" s="240">
        <f>+'[3]3.SZ.TÁBL. SEGÍTŐ SZOLGÁLAT'!$K95</f>
        <v>0</v>
      </c>
      <c r="J95" s="241">
        <f t="shared" si="156"/>
        <v>0</v>
      </c>
      <c r="K95" s="242">
        <f t="shared" si="156"/>
        <v>0</v>
      </c>
      <c r="L95" s="243">
        <f>+'[3]3.SZ.TÁBL. SEGÍTŐ SZOLGÁLAT'!$N95</f>
        <v>0</v>
      </c>
      <c r="M95" s="241">
        <f t="shared" si="156"/>
        <v>0</v>
      </c>
      <c r="N95" s="244">
        <f t="shared" si="156"/>
        <v>0</v>
      </c>
      <c r="O95" s="240">
        <f>+'[3]3.SZ.TÁBL. SEGÍTŐ SZOLGÁLAT'!$Q95</f>
        <v>0</v>
      </c>
      <c r="P95" s="241">
        <f t="shared" si="156"/>
        <v>0</v>
      </c>
      <c r="Q95" s="242">
        <f t="shared" si="156"/>
        <v>0</v>
      </c>
      <c r="R95" s="243">
        <f>+'[3]3.SZ.TÁBL. SEGÍTŐ SZOLGÁLAT'!$T95</f>
        <v>0</v>
      </c>
      <c r="S95" s="241">
        <f t="shared" si="156"/>
        <v>0</v>
      </c>
      <c r="T95" s="244">
        <f t="shared" si="156"/>
        <v>0</v>
      </c>
      <c r="U95" s="240">
        <f>+'[3]3.SZ.TÁBL. SEGÍTŐ SZOLGÁLAT'!$W95</f>
        <v>0</v>
      </c>
      <c r="V95" s="241">
        <f t="shared" si="156"/>
        <v>0</v>
      </c>
      <c r="W95" s="242">
        <f t="shared" si="156"/>
        <v>0</v>
      </c>
      <c r="X95" s="245">
        <f t="shared" si="156"/>
        <v>0</v>
      </c>
      <c r="Y95" s="241">
        <f t="shared" si="156"/>
        <v>0</v>
      </c>
      <c r="Z95" s="246">
        <f t="shared" si="156"/>
        <v>0</v>
      </c>
    </row>
    <row r="96" spans="1:26" ht="13.5" customHeight="1">
      <c r="A96" s="228" t="s">
        <v>358</v>
      </c>
      <c r="B96" s="274" t="s">
        <v>146</v>
      </c>
      <c r="C96" s="232">
        <f>+'[3]3.SZ.TÁBL. SEGÍTŐ SZOLGÁLAT'!$E96</f>
        <v>0</v>
      </c>
      <c r="D96" s="251"/>
      <c r="E96" s="235">
        <f t="shared" si="146"/>
        <v>0</v>
      </c>
      <c r="F96" s="253">
        <f>+'[3]3.SZ.TÁBL. SEGÍTŐ SZOLGÁLAT'!$H96</f>
        <v>0</v>
      </c>
      <c r="G96" s="251"/>
      <c r="H96" s="254">
        <f t="shared" ref="H96:H97" si="157">SUM(F96:G96)</f>
        <v>0</v>
      </c>
      <c r="I96" s="250">
        <f>+'[3]3.SZ.TÁBL. SEGÍTŐ SZOLGÁLAT'!$K96</f>
        <v>0</v>
      </c>
      <c r="J96" s="251"/>
      <c r="K96" s="252">
        <f t="shared" ref="K96:K97" si="158">SUM(I96:J96)</f>
        <v>0</v>
      </c>
      <c r="L96" s="253">
        <f>+'[3]3.SZ.TÁBL. SEGÍTŐ SZOLGÁLAT'!$N96</f>
        <v>0</v>
      </c>
      <c r="M96" s="251"/>
      <c r="N96" s="254">
        <f t="shared" ref="N96:N97" si="159">SUM(L96:M96)</f>
        <v>0</v>
      </c>
      <c r="O96" s="250">
        <f>+'[3]3.SZ.TÁBL. SEGÍTŐ SZOLGÁLAT'!$Q96</f>
        <v>0</v>
      </c>
      <c r="P96" s="251"/>
      <c r="Q96" s="252">
        <f t="shared" ref="Q96:Q97" si="160">SUM(O96:P96)</f>
        <v>0</v>
      </c>
      <c r="R96" s="253">
        <f>+'[3]3.SZ.TÁBL. SEGÍTŐ SZOLGÁLAT'!$T96</f>
        <v>0</v>
      </c>
      <c r="S96" s="251"/>
      <c r="T96" s="254">
        <f t="shared" ref="T96:T97" si="161">SUM(R96:S96)</f>
        <v>0</v>
      </c>
      <c r="U96" s="250">
        <f>+'[3]3.SZ.TÁBL. SEGÍTŐ SZOLGÁLAT'!$W96</f>
        <v>0</v>
      </c>
      <c r="V96" s="251"/>
      <c r="W96" s="252">
        <f t="shared" ref="W96:W97" si="162">SUM(U96:V96)</f>
        <v>0</v>
      </c>
      <c r="X96" s="255">
        <f t="shared" ref="X96:Z97" si="163">+C96+F96+I96+L96+O96+R96+U96</f>
        <v>0</v>
      </c>
      <c r="Y96" s="251">
        <f t="shared" si="163"/>
        <v>0</v>
      </c>
      <c r="Z96" s="256">
        <f t="shared" si="163"/>
        <v>0</v>
      </c>
    </row>
    <row r="97" spans="1:26" ht="13.5" customHeight="1">
      <c r="A97" s="351" t="s">
        <v>360</v>
      </c>
      <c r="B97" s="352" t="s">
        <v>361</v>
      </c>
      <c r="C97" s="232">
        <f>+'[3]3.SZ.TÁBL. SEGÍTŐ SZOLGÁLAT'!$E97</f>
        <v>0</v>
      </c>
      <c r="D97" s="287"/>
      <c r="E97" s="235">
        <f t="shared" si="146"/>
        <v>0</v>
      </c>
      <c r="F97" s="291">
        <f>+'[3]3.SZ.TÁBL. SEGÍTŐ SZOLGÁLAT'!$H97</f>
        <v>0</v>
      </c>
      <c r="G97" s="287"/>
      <c r="H97" s="292">
        <f t="shared" si="157"/>
        <v>0</v>
      </c>
      <c r="I97" s="289">
        <f>+'[3]3.SZ.TÁBL. SEGÍTŐ SZOLGÁLAT'!$K97</f>
        <v>0</v>
      </c>
      <c r="J97" s="287"/>
      <c r="K97" s="290">
        <f t="shared" si="158"/>
        <v>0</v>
      </c>
      <c r="L97" s="291">
        <f>+'[3]3.SZ.TÁBL. SEGÍTŐ SZOLGÁLAT'!$N97</f>
        <v>0</v>
      </c>
      <c r="M97" s="287"/>
      <c r="N97" s="292">
        <f t="shared" si="159"/>
        <v>0</v>
      </c>
      <c r="O97" s="289">
        <f>+'[3]3.SZ.TÁBL. SEGÍTŐ SZOLGÁLAT'!$Q97</f>
        <v>0</v>
      </c>
      <c r="P97" s="287"/>
      <c r="Q97" s="290">
        <f t="shared" si="160"/>
        <v>0</v>
      </c>
      <c r="R97" s="291">
        <f>+'[3]3.SZ.TÁBL. SEGÍTŐ SZOLGÁLAT'!$T97</f>
        <v>0</v>
      </c>
      <c r="S97" s="287"/>
      <c r="T97" s="292">
        <f t="shared" si="161"/>
        <v>0</v>
      </c>
      <c r="U97" s="289">
        <f>+'[3]3.SZ.TÁBL. SEGÍTŐ SZOLGÁLAT'!$W97</f>
        <v>0</v>
      </c>
      <c r="V97" s="287"/>
      <c r="W97" s="290">
        <f t="shared" si="162"/>
        <v>0</v>
      </c>
      <c r="X97" s="286">
        <f t="shared" si="163"/>
        <v>0</v>
      </c>
      <c r="Y97" s="287">
        <f t="shared" si="163"/>
        <v>0</v>
      </c>
      <c r="Z97" s="288">
        <f t="shared" si="163"/>
        <v>0</v>
      </c>
    </row>
    <row r="98" spans="1:26" s="356" customFormat="1" ht="13.5" customHeight="1">
      <c r="A98" s="225" t="s">
        <v>218</v>
      </c>
      <c r="B98" s="272" t="s">
        <v>176</v>
      </c>
      <c r="C98" s="354">
        <f t="shared" ref="C98:Z98" si="164">+C95+C97+C94</f>
        <v>7</v>
      </c>
      <c r="D98" s="328">
        <f t="shared" si="164"/>
        <v>0</v>
      </c>
      <c r="E98" s="355">
        <f t="shared" si="164"/>
        <v>7</v>
      </c>
      <c r="F98" s="330">
        <f t="shared" ref="F98" si="165">+F95+F97+F94</f>
        <v>0</v>
      </c>
      <c r="G98" s="328">
        <f t="shared" si="164"/>
        <v>0</v>
      </c>
      <c r="H98" s="355">
        <f t="shared" si="164"/>
        <v>0</v>
      </c>
      <c r="I98" s="330">
        <f t="shared" si="164"/>
        <v>15</v>
      </c>
      <c r="J98" s="328">
        <f t="shared" si="164"/>
        <v>0</v>
      </c>
      <c r="K98" s="355">
        <f t="shared" si="164"/>
        <v>15</v>
      </c>
      <c r="L98" s="330">
        <f t="shared" ref="L98" si="166">+L95+L97+L94</f>
        <v>15</v>
      </c>
      <c r="M98" s="328">
        <f t="shared" si="164"/>
        <v>0</v>
      </c>
      <c r="N98" s="355">
        <f t="shared" si="164"/>
        <v>15</v>
      </c>
      <c r="O98" s="330">
        <f t="shared" si="164"/>
        <v>0</v>
      </c>
      <c r="P98" s="328">
        <f t="shared" si="164"/>
        <v>0</v>
      </c>
      <c r="Q98" s="355">
        <f t="shared" si="164"/>
        <v>0</v>
      </c>
      <c r="R98" s="330">
        <f t="shared" ref="R98" si="167">+R95+R97+R94</f>
        <v>15</v>
      </c>
      <c r="S98" s="328">
        <f t="shared" si="164"/>
        <v>0</v>
      </c>
      <c r="T98" s="355">
        <f t="shared" si="164"/>
        <v>15</v>
      </c>
      <c r="U98" s="330">
        <f t="shared" si="164"/>
        <v>7</v>
      </c>
      <c r="V98" s="328">
        <f t="shared" si="164"/>
        <v>0</v>
      </c>
      <c r="W98" s="331">
        <f t="shared" si="164"/>
        <v>7</v>
      </c>
      <c r="X98" s="323">
        <f t="shared" si="164"/>
        <v>59</v>
      </c>
      <c r="Y98" s="328">
        <f t="shared" si="164"/>
        <v>0</v>
      </c>
      <c r="Z98" s="329">
        <f t="shared" si="164"/>
        <v>59</v>
      </c>
    </row>
    <row r="99" spans="1:26" ht="13.5" customHeight="1">
      <c r="A99" s="222" t="s">
        <v>291</v>
      </c>
      <c r="B99" s="270" t="s">
        <v>292</v>
      </c>
      <c r="C99" s="240"/>
      <c r="D99" s="241"/>
      <c r="E99" s="235">
        <f t="shared" ref="E99:E105" si="168">SUM(C99:D99)</f>
        <v>0</v>
      </c>
      <c r="F99" s="243"/>
      <c r="G99" s="241"/>
      <c r="H99" s="244">
        <f t="shared" ref="H99:H105" si="169">SUM(F99:G99)</f>
        <v>0</v>
      </c>
      <c r="I99" s="240"/>
      <c r="J99" s="241"/>
      <c r="K99" s="242">
        <f t="shared" ref="K99:K105" si="170">SUM(I99:J99)</f>
        <v>0</v>
      </c>
      <c r="L99" s="243"/>
      <c r="M99" s="241"/>
      <c r="N99" s="244">
        <f t="shared" ref="N99:N105" si="171">SUM(L99:M99)</f>
        <v>0</v>
      </c>
      <c r="O99" s="240"/>
      <c r="P99" s="241"/>
      <c r="Q99" s="242">
        <f t="shared" ref="Q99:Q105" si="172">SUM(O99:P99)</f>
        <v>0</v>
      </c>
      <c r="R99" s="243"/>
      <c r="S99" s="241"/>
      <c r="T99" s="244">
        <f t="shared" ref="T99:T105" si="173">SUM(R99:S99)</f>
        <v>0</v>
      </c>
      <c r="U99" s="240"/>
      <c r="V99" s="241"/>
      <c r="W99" s="242">
        <f t="shared" ref="W99:W105" si="174">SUM(U99:V99)</f>
        <v>0</v>
      </c>
      <c r="X99" s="245">
        <f t="shared" ref="X99:Z105" si="175">+C99+F99+I99+L99+O99+R99+U99</f>
        <v>0</v>
      </c>
      <c r="Y99" s="241">
        <f t="shared" si="175"/>
        <v>0</v>
      </c>
      <c r="Z99" s="246">
        <f t="shared" si="175"/>
        <v>0</v>
      </c>
    </row>
    <row r="100" spans="1:26" ht="13.5" customHeight="1">
      <c r="A100" s="223" t="s">
        <v>293</v>
      </c>
      <c r="B100" s="233" t="s">
        <v>294</v>
      </c>
      <c r="C100" s="232"/>
      <c r="D100" s="230"/>
      <c r="E100" s="235">
        <f t="shared" si="168"/>
        <v>0</v>
      </c>
      <c r="F100" s="236"/>
      <c r="G100" s="230"/>
      <c r="H100" s="237">
        <f t="shared" si="169"/>
        <v>0</v>
      </c>
      <c r="I100" s="232"/>
      <c r="J100" s="230"/>
      <c r="K100" s="235">
        <f t="shared" si="170"/>
        <v>0</v>
      </c>
      <c r="L100" s="236"/>
      <c r="M100" s="230"/>
      <c r="N100" s="237">
        <f t="shared" si="171"/>
        <v>0</v>
      </c>
      <c r="O100" s="232"/>
      <c r="P100" s="230"/>
      <c r="Q100" s="235">
        <f t="shared" si="172"/>
        <v>0</v>
      </c>
      <c r="R100" s="236"/>
      <c r="S100" s="230"/>
      <c r="T100" s="237">
        <f t="shared" si="173"/>
        <v>0</v>
      </c>
      <c r="U100" s="232"/>
      <c r="V100" s="230"/>
      <c r="W100" s="235">
        <f t="shared" si="174"/>
        <v>0</v>
      </c>
      <c r="X100" s="238">
        <f t="shared" si="175"/>
        <v>0</v>
      </c>
      <c r="Y100" s="230">
        <f t="shared" si="175"/>
        <v>0</v>
      </c>
      <c r="Z100" s="231">
        <f t="shared" si="175"/>
        <v>0</v>
      </c>
    </row>
    <row r="101" spans="1:26" ht="13.5" customHeight="1">
      <c r="A101" s="223" t="s">
        <v>295</v>
      </c>
      <c r="B101" s="233" t="s">
        <v>296</v>
      </c>
      <c r="C101" s="232"/>
      <c r="D101" s="230"/>
      <c r="E101" s="235">
        <f t="shared" si="168"/>
        <v>0</v>
      </c>
      <c r="F101" s="236"/>
      <c r="G101" s="230"/>
      <c r="H101" s="237">
        <f t="shared" si="169"/>
        <v>0</v>
      </c>
      <c r="I101" s="232"/>
      <c r="J101" s="230"/>
      <c r="K101" s="235">
        <f t="shared" si="170"/>
        <v>0</v>
      </c>
      <c r="L101" s="236"/>
      <c r="M101" s="230"/>
      <c r="N101" s="237">
        <f t="shared" si="171"/>
        <v>0</v>
      </c>
      <c r="O101" s="232"/>
      <c r="P101" s="230"/>
      <c r="Q101" s="235">
        <f t="shared" si="172"/>
        <v>0</v>
      </c>
      <c r="R101" s="236"/>
      <c r="S101" s="230"/>
      <c r="T101" s="237">
        <f t="shared" si="173"/>
        <v>0</v>
      </c>
      <c r="U101" s="232"/>
      <c r="V101" s="230"/>
      <c r="W101" s="235">
        <f t="shared" si="174"/>
        <v>0</v>
      </c>
      <c r="X101" s="238">
        <f t="shared" si="175"/>
        <v>0</v>
      </c>
      <c r="Y101" s="230">
        <f t="shared" si="175"/>
        <v>0</v>
      </c>
      <c r="Z101" s="231">
        <f t="shared" si="175"/>
        <v>0</v>
      </c>
    </row>
    <row r="102" spans="1:26" ht="13.5" customHeight="1">
      <c r="A102" s="223" t="s">
        <v>297</v>
      </c>
      <c r="B102" s="233" t="s">
        <v>298</v>
      </c>
      <c r="C102" s="232"/>
      <c r="D102" s="230"/>
      <c r="E102" s="235">
        <f t="shared" si="168"/>
        <v>0</v>
      </c>
      <c r="F102" s="236"/>
      <c r="G102" s="230"/>
      <c r="H102" s="237">
        <f t="shared" si="169"/>
        <v>0</v>
      </c>
      <c r="I102" s="232"/>
      <c r="J102" s="230"/>
      <c r="K102" s="235">
        <f t="shared" si="170"/>
        <v>0</v>
      </c>
      <c r="L102" s="236"/>
      <c r="M102" s="230"/>
      <c r="N102" s="237">
        <f t="shared" si="171"/>
        <v>0</v>
      </c>
      <c r="O102" s="232"/>
      <c r="P102" s="230"/>
      <c r="Q102" s="235">
        <f t="shared" si="172"/>
        <v>0</v>
      </c>
      <c r="R102" s="236"/>
      <c r="S102" s="230"/>
      <c r="T102" s="237">
        <f t="shared" si="173"/>
        <v>0</v>
      </c>
      <c r="U102" s="232"/>
      <c r="V102" s="230"/>
      <c r="W102" s="235">
        <f t="shared" si="174"/>
        <v>0</v>
      </c>
      <c r="X102" s="238">
        <f t="shared" si="175"/>
        <v>0</v>
      </c>
      <c r="Y102" s="230">
        <f t="shared" si="175"/>
        <v>0</v>
      </c>
      <c r="Z102" s="231">
        <f t="shared" si="175"/>
        <v>0</v>
      </c>
    </row>
    <row r="103" spans="1:26" ht="13.5" customHeight="1">
      <c r="A103" s="223" t="s">
        <v>299</v>
      </c>
      <c r="B103" s="233" t="s">
        <v>300</v>
      </c>
      <c r="C103" s="232"/>
      <c r="D103" s="230"/>
      <c r="E103" s="235">
        <f t="shared" si="168"/>
        <v>0</v>
      </c>
      <c r="F103" s="236"/>
      <c r="G103" s="230"/>
      <c r="H103" s="237">
        <f t="shared" si="169"/>
        <v>0</v>
      </c>
      <c r="I103" s="232"/>
      <c r="J103" s="230"/>
      <c r="K103" s="235">
        <f t="shared" si="170"/>
        <v>0</v>
      </c>
      <c r="L103" s="236"/>
      <c r="M103" s="230"/>
      <c r="N103" s="237">
        <f t="shared" si="171"/>
        <v>0</v>
      </c>
      <c r="O103" s="232"/>
      <c r="P103" s="230"/>
      <c r="Q103" s="235">
        <f t="shared" si="172"/>
        <v>0</v>
      </c>
      <c r="R103" s="236"/>
      <c r="S103" s="230"/>
      <c r="T103" s="237">
        <f t="shared" si="173"/>
        <v>0</v>
      </c>
      <c r="U103" s="232"/>
      <c r="V103" s="230"/>
      <c r="W103" s="235">
        <f t="shared" si="174"/>
        <v>0</v>
      </c>
      <c r="X103" s="238">
        <f t="shared" si="175"/>
        <v>0</v>
      </c>
      <c r="Y103" s="230">
        <f t="shared" si="175"/>
        <v>0</v>
      </c>
      <c r="Z103" s="231">
        <f t="shared" si="175"/>
        <v>0</v>
      </c>
    </row>
    <row r="104" spans="1:26" ht="13.5" customHeight="1">
      <c r="A104" s="223" t="s">
        <v>301</v>
      </c>
      <c r="B104" s="233" t="s">
        <v>302</v>
      </c>
      <c r="C104" s="232"/>
      <c r="D104" s="230"/>
      <c r="E104" s="235">
        <f t="shared" si="168"/>
        <v>0</v>
      </c>
      <c r="F104" s="236"/>
      <c r="G104" s="230"/>
      <c r="H104" s="237">
        <f t="shared" si="169"/>
        <v>0</v>
      </c>
      <c r="I104" s="232"/>
      <c r="J104" s="230"/>
      <c r="K104" s="235">
        <f t="shared" si="170"/>
        <v>0</v>
      </c>
      <c r="L104" s="236"/>
      <c r="M104" s="230"/>
      <c r="N104" s="237">
        <f t="shared" si="171"/>
        <v>0</v>
      </c>
      <c r="O104" s="232"/>
      <c r="P104" s="230"/>
      <c r="Q104" s="235">
        <f t="shared" si="172"/>
        <v>0</v>
      </c>
      <c r="R104" s="236"/>
      <c r="S104" s="230"/>
      <c r="T104" s="237">
        <f t="shared" si="173"/>
        <v>0</v>
      </c>
      <c r="U104" s="232"/>
      <c r="V104" s="230"/>
      <c r="W104" s="235">
        <f t="shared" si="174"/>
        <v>0</v>
      </c>
      <c r="X104" s="238">
        <f t="shared" si="175"/>
        <v>0</v>
      </c>
      <c r="Y104" s="230">
        <f t="shared" si="175"/>
        <v>0</v>
      </c>
      <c r="Z104" s="231">
        <f t="shared" si="175"/>
        <v>0</v>
      </c>
    </row>
    <row r="105" spans="1:26" ht="13.5" customHeight="1">
      <c r="A105" s="224" t="s">
        <v>303</v>
      </c>
      <c r="B105" s="271" t="s">
        <v>304</v>
      </c>
      <c r="C105" s="250"/>
      <c r="D105" s="251"/>
      <c r="E105" s="235">
        <f t="shared" si="168"/>
        <v>0</v>
      </c>
      <c r="F105" s="253"/>
      <c r="G105" s="251"/>
      <c r="H105" s="254">
        <f t="shared" si="169"/>
        <v>0</v>
      </c>
      <c r="I105" s="250"/>
      <c r="J105" s="251"/>
      <c r="K105" s="252">
        <f t="shared" si="170"/>
        <v>0</v>
      </c>
      <c r="L105" s="253"/>
      <c r="M105" s="251"/>
      <c r="N105" s="254">
        <f t="shared" si="171"/>
        <v>0</v>
      </c>
      <c r="O105" s="250"/>
      <c r="P105" s="251"/>
      <c r="Q105" s="252">
        <f t="shared" si="172"/>
        <v>0</v>
      </c>
      <c r="R105" s="253"/>
      <c r="S105" s="251"/>
      <c r="T105" s="254">
        <f t="shared" si="173"/>
        <v>0</v>
      </c>
      <c r="U105" s="250"/>
      <c r="V105" s="251"/>
      <c r="W105" s="252">
        <f t="shared" si="174"/>
        <v>0</v>
      </c>
      <c r="X105" s="255">
        <f t="shared" si="175"/>
        <v>0</v>
      </c>
      <c r="Y105" s="251">
        <f t="shared" si="175"/>
        <v>0</v>
      </c>
      <c r="Z105" s="256">
        <f t="shared" si="175"/>
        <v>0</v>
      </c>
    </row>
    <row r="106" spans="1:26" s="356" customFormat="1" ht="13.5" customHeight="1">
      <c r="A106" s="225" t="s">
        <v>219</v>
      </c>
      <c r="B106" s="272" t="s">
        <v>132</v>
      </c>
      <c r="C106" s="330">
        <f t="shared" ref="C106:Z106" si="176">SUM(C99:C105)</f>
        <v>0</v>
      </c>
      <c r="D106" s="328">
        <f t="shared" si="176"/>
        <v>0</v>
      </c>
      <c r="E106" s="331">
        <f t="shared" si="176"/>
        <v>0</v>
      </c>
      <c r="F106" s="354">
        <f t="shared" ref="F106" si="177">SUM(F99:F105)</f>
        <v>0</v>
      </c>
      <c r="G106" s="328">
        <f t="shared" si="176"/>
        <v>0</v>
      </c>
      <c r="H106" s="355">
        <f t="shared" si="176"/>
        <v>0</v>
      </c>
      <c r="I106" s="330">
        <f t="shared" si="176"/>
        <v>0</v>
      </c>
      <c r="J106" s="328">
        <f t="shared" si="176"/>
        <v>0</v>
      </c>
      <c r="K106" s="331">
        <f t="shared" si="176"/>
        <v>0</v>
      </c>
      <c r="L106" s="354">
        <f t="shared" ref="L106" si="178">SUM(L99:L105)</f>
        <v>0</v>
      </c>
      <c r="M106" s="328">
        <f t="shared" si="176"/>
        <v>0</v>
      </c>
      <c r="N106" s="355">
        <f t="shared" si="176"/>
        <v>0</v>
      </c>
      <c r="O106" s="330">
        <f t="shared" si="176"/>
        <v>0</v>
      </c>
      <c r="P106" s="328">
        <f t="shared" si="176"/>
        <v>0</v>
      </c>
      <c r="Q106" s="331">
        <f t="shared" si="176"/>
        <v>0</v>
      </c>
      <c r="R106" s="354">
        <f t="shared" ref="R106" si="179">SUM(R99:R105)</f>
        <v>0</v>
      </c>
      <c r="S106" s="328">
        <f t="shared" si="176"/>
        <v>0</v>
      </c>
      <c r="T106" s="355">
        <f t="shared" si="176"/>
        <v>0</v>
      </c>
      <c r="U106" s="330">
        <f t="shared" si="176"/>
        <v>0</v>
      </c>
      <c r="V106" s="328">
        <f t="shared" si="176"/>
        <v>0</v>
      </c>
      <c r="W106" s="331">
        <f t="shared" si="176"/>
        <v>0</v>
      </c>
      <c r="X106" s="323">
        <f t="shared" si="176"/>
        <v>0</v>
      </c>
      <c r="Y106" s="328">
        <f t="shared" si="176"/>
        <v>0</v>
      </c>
      <c r="Z106" s="329">
        <f t="shared" si="176"/>
        <v>0</v>
      </c>
    </row>
    <row r="107" spans="1:26" ht="13.5" customHeight="1">
      <c r="A107" s="222" t="s">
        <v>305</v>
      </c>
      <c r="B107" s="270" t="s">
        <v>306</v>
      </c>
      <c r="C107" s="240"/>
      <c r="D107" s="241"/>
      <c r="E107" s="235">
        <f t="shared" ref="E107:E110" si="180">SUM(C107:D107)</f>
        <v>0</v>
      </c>
      <c r="F107" s="243"/>
      <c r="G107" s="241"/>
      <c r="H107" s="244">
        <f t="shared" ref="H107:H110" si="181">SUM(F107:G107)</f>
        <v>0</v>
      </c>
      <c r="I107" s="240"/>
      <c r="J107" s="241"/>
      <c r="K107" s="242">
        <f t="shared" ref="K107:K110" si="182">SUM(I107:J107)</f>
        <v>0</v>
      </c>
      <c r="L107" s="243"/>
      <c r="M107" s="241"/>
      <c r="N107" s="244">
        <f t="shared" ref="N107:N110" si="183">SUM(L107:M107)</f>
        <v>0</v>
      </c>
      <c r="O107" s="240"/>
      <c r="P107" s="241"/>
      <c r="Q107" s="242">
        <f t="shared" ref="Q107:Q110" si="184">SUM(O107:P107)</f>
        <v>0</v>
      </c>
      <c r="R107" s="243"/>
      <c r="S107" s="241"/>
      <c r="T107" s="244">
        <f t="shared" ref="T107:T110" si="185">SUM(R107:S107)</f>
        <v>0</v>
      </c>
      <c r="U107" s="240"/>
      <c r="V107" s="241"/>
      <c r="W107" s="242">
        <f t="shared" ref="W107:W110" si="186">SUM(U107:V107)</f>
        <v>0</v>
      </c>
      <c r="X107" s="245">
        <f t="shared" ref="X107:Z110" si="187">+C107+F107+I107+L107+O107+R107+U107</f>
        <v>0</v>
      </c>
      <c r="Y107" s="241">
        <f t="shared" si="187"/>
        <v>0</v>
      </c>
      <c r="Z107" s="246">
        <f t="shared" si="187"/>
        <v>0</v>
      </c>
    </row>
    <row r="108" spans="1:26" ht="13.5" customHeight="1">
      <c r="A108" s="223" t="s">
        <v>307</v>
      </c>
      <c r="B108" s="233" t="s">
        <v>308</v>
      </c>
      <c r="C108" s="232"/>
      <c r="D108" s="230"/>
      <c r="E108" s="235">
        <f t="shared" si="180"/>
        <v>0</v>
      </c>
      <c r="F108" s="236"/>
      <c r="G108" s="230"/>
      <c r="H108" s="237">
        <f t="shared" si="181"/>
        <v>0</v>
      </c>
      <c r="I108" s="232"/>
      <c r="J108" s="230"/>
      <c r="K108" s="235">
        <f t="shared" si="182"/>
        <v>0</v>
      </c>
      <c r="L108" s="236"/>
      <c r="M108" s="230"/>
      <c r="N108" s="237">
        <f t="shared" si="183"/>
        <v>0</v>
      </c>
      <c r="O108" s="232"/>
      <c r="P108" s="230"/>
      <c r="Q108" s="235">
        <f t="shared" si="184"/>
        <v>0</v>
      </c>
      <c r="R108" s="236"/>
      <c r="S108" s="230"/>
      <c r="T108" s="237">
        <f t="shared" si="185"/>
        <v>0</v>
      </c>
      <c r="U108" s="232"/>
      <c r="V108" s="230"/>
      <c r="W108" s="235">
        <f t="shared" si="186"/>
        <v>0</v>
      </c>
      <c r="X108" s="238">
        <f t="shared" si="187"/>
        <v>0</v>
      </c>
      <c r="Y108" s="230">
        <f t="shared" si="187"/>
        <v>0</v>
      </c>
      <c r="Z108" s="231">
        <f t="shared" si="187"/>
        <v>0</v>
      </c>
    </row>
    <row r="109" spans="1:26" ht="13.5" customHeight="1">
      <c r="A109" s="223" t="s">
        <v>309</v>
      </c>
      <c r="B109" s="233" t="s">
        <v>310</v>
      </c>
      <c r="C109" s="232"/>
      <c r="D109" s="230"/>
      <c r="E109" s="235">
        <f t="shared" si="180"/>
        <v>0</v>
      </c>
      <c r="F109" s="236"/>
      <c r="G109" s="230"/>
      <c r="H109" s="237">
        <f t="shared" si="181"/>
        <v>0</v>
      </c>
      <c r="I109" s="232"/>
      <c r="J109" s="230"/>
      <c r="K109" s="235">
        <f t="shared" si="182"/>
        <v>0</v>
      </c>
      <c r="L109" s="236"/>
      <c r="M109" s="230"/>
      <c r="N109" s="237">
        <f t="shared" si="183"/>
        <v>0</v>
      </c>
      <c r="O109" s="232"/>
      <c r="P109" s="230"/>
      <c r="Q109" s="235">
        <f t="shared" si="184"/>
        <v>0</v>
      </c>
      <c r="R109" s="236"/>
      <c r="S109" s="230"/>
      <c r="T109" s="237">
        <f t="shared" si="185"/>
        <v>0</v>
      </c>
      <c r="U109" s="232"/>
      <c r="V109" s="230"/>
      <c r="W109" s="235">
        <f t="shared" si="186"/>
        <v>0</v>
      </c>
      <c r="X109" s="238">
        <f t="shared" si="187"/>
        <v>0</v>
      </c>
      <c r="Y109" s="230">
        <f t="shared" si="187"/>
        <v>0</v>
      </c>
      <c r="Z109" s="231">
        <f t="shared" si="187"/>
        <v>0</v>
      </c>
    </row>
    <row r="110" spans="1:26" ht="13.5" customHeight="1">
      <c r="A110" s="224" t="s">
        <v>311</v>
      </c>
      <c r="B110" s="271" t="s">
        <v>312</v>
      </c>
      <c r="C110" s="250"/>
      <c r="D110" s="251"/>
      <c r="E110" s="235">
        <f t="shared" si="180"/>
        <v>0</v>
      </c>
      <c r="F110" s="253"/>
      <c r="G110" s="251"/>
      <c r="H110" s="254">
        <f t="shared" si="181"/>
        <v>0</v>
      </c>
      <c r="I110" s="250"/>
      <c r="J110" s="251"/>
      <c r="K110" s="252">
        <f t="shared" si="182"/>
        <v>0</v>
      </c>
      <c r="L110" s="253"/>
      <c r="M110" s="251"/>
      <c r="N110" s="254">
        <f t="shared" si="183"/>
        <v>0</v>
      </c>
      <c r="O110" s="250"/>
      <c r="P110" s="251"/>
      <c r="Q110" s="252">
        <f t="shared" si="184"/>
        <v>0</v>
      </c>
      <c r="R110" s="253"/>
      <c r="S110" s="251"/>
      <c r="T110" s="254">
        <f t="shared" si="185"/>
        <v>0</v>
      </c>
      <c r="U110" s="250"/>
      <c r="V110" s="251"/>
      <c r="W110" s="252">
        <f t="shared" si="186"/>
        <v>0</v>
      </c>
      <c r="X110" s="255">
        <f t="shared" si="187"/>
        <v>0</v>
      </c>
      <c r="Y110" s="251">
        <f t="shared" si="187"/>
        <v>0</v>
      </c>
      <c r="Z110" s="256">
        <f t="shared" si="187"/>
        <v>0</v>
      </c>
    </row>
    <row r="111" spans="1:26" s="356" customFormat="1" ht="13.5" customHeight="1">
      <c r="A111" s="225" t="s">
        <v>220</v>
      </c>
      <c r="B111" s="272" t="s">
        <v>177</v>
      </c>
      <c r="C111" s="330">
        <f t="shared" ref="C111:Z111" si="188">SUM(C107:C110)</f>
        <v>0</v>
      </c>
      <c r="D111" s="328">
        <f t="shared" si="188"/>
        <v>0</v>
      </c>
      <c r="E111" s="331">
        <f t="shared" si="188"/>
        <v>0</v>
      </c>
      <c r="F111" s="354">
        <f t="shared" ref="F111" si="189">SUM(F107:F110)</f>
        <v>0</v>
      </c>
      <c r="G111" s="328">
        <f t="shared" si="188"/>
        <v>0</v>
      </c>
      <c r="H111" s="355">
        <f t="shared" si="188"/>
        <v>0</v>
      </c>
      <c r="I111" s="330">
        <f t="shared" si="188"/>
        <v>0</v>
      </c>
      <c r="J111" s="328">
        <f t="shared" si="188"/>
        <v>0</v>
      </c>
      <c r="K111" s="331">
        <f t="shared" si="188"/>
        <v>0</v>
      </c>
      <c r="L111" s="354">
        <f t="shared" ref="L111" si="190">SUM(L107:L110)</f>
        <v>0</v>
      </c>
      <c r="M111" s="328">
        <f t="shared" si="188"/>
        <v>0</v>
      </c>
      <c r="N111" s="355">
        <f t="shared" si="188"/>
        <v>0</v>
      </c>
      <c r="O111" s="330">
        <f t="shared" si="188"/>
        <v>0</v>
      </c>
      <c r="P111" s="328">
        <f t="shared" si="188"/>
        <v>0</v>
      </c>
      <c r="Q111" s="331">
        <f t="shared" si="188"/>
        <v>0</v>
      </c>
      <c r="R111" s="354">
        <f t="shared" ref="R111" si="191">SUM(R107:R110)</f>
        <v>0</v>
      </c>
      <c r="S111" s="328">
        <f t="shared" si="188"/>
        <v>0</v>
      </c>
      <c r="T111" s="355">
        <f t="shared" si="188"/>
        <v>0</v>
      </c>
      <c r="U111" s="330">
        <f t="shared" si="188"/>
        <v>0</v>
      </c>
      <c r="V111" s="328">
        <f t="shared" si="188"/>
        <v>0</v>
      </c>
      <c r="W111" s="331">
        <f t="shared" si="188"/>
        <v>0</v>
      </c>
      <c r="X111" s="323">
        <f t="shared" si="188"/>
        <v>0</v>
      </c>
      <c r="Y111" s="328">
        <f t="shared" si="188"/>
        <v>0</v>
      </c>
      <c r="Z111" s="329">
        <f t="shared" si="188"/>
        <v>0</v>
      </c>
    </row>
    <row r="112" spans="1:26" s="356" customFormat="1" ht="13.5" customHeight="1">
      <c r="A112" s="225" t="s">
        <v>221</v>
      </c>
      <c r="B112" s="272" t="s">
        <v>178</v>
      </c>
      <c r="C112" s="330"/>
      <c r="D112" s="328"/>
      <c r="E112" s="331"/>
      <c r="F112" s="354"/>
      <c r="G112" s="328"/>
      <c r="H112" s="355"/>
      <c r="I112" s="330"/>
      <c r="J112" s="328"/>
      <c r="K112" s="331"/>
      <c r="L112" s="354"/>
      <c r="M112" s="328"/>
      <c r="N112" s="355"/>
      <c r="O112" s="330"/>
      <c r="P112" s="328"/>
      <c r="Q112" s="331"/>
      <c r="R112" s="354"/>
      <c r="S112" s="328"/>
      <c r="T112" s="355"/>
      <c r="U112" s="330"/>
      <c r="V112" s="328"/>
      <c r="W112" s="331"/>
      <c r="X112" s="258">
        <f>+C112+F112+I112+L112+O112+R112+U112</f>
        <v>0</v>
      </c>
      <c r="Y112" s="328">
        <f>+D112+G112+J112+M112+P112+S112+V112</f>
        <v>0</v>
      </c>
      <c r="Z112" s="329">
        <f>+E112+H112+K112+N112+Q112+T112+W112</f>
        <v>0</v>
      </c>
    </row>
    <row r="113" spans="1:26" s="356" customFormat="1" ht="13.5" customHeight="1">
      <c r="A113" s="229" t="s">
        <v>222</v>
      </c>
      <c r="B113" s="272" t="s">
        <v>179</v>
      </c>
      <c r="C113" s="330">
        <f t="shared" ref="C113:Z113" si="192">+C60+C61+C93+C98+C106+C111+C112</f>
        <v>6783</v>
      </c>
      <c r="D113" s="328">
        <f t="shared" si="192"/>
        <v>111</v>
      </c>
      <c r="E113" s="331">
        <f t="shared" si="192"/>
        <v>6894</v>
      </c>
      <c r="F113" s="354">
        <f t="shared" ref="F113" si="193">+F60+F61+F93+F98+F106+F111+F112</f>
        <v>20588</v>
      </c>
      <c r="G113" s="328">
        <f t="shared" si="192"/>
        <v>1618</v>
      </c>
      <c r="H113" s="355">
        <f t="shared" si="192"/>
        <v>22206</v>
      </c>
      <c r="I113" s="330">
        <f t="shared" si="192"/>
        <v>31459</v>
      </c>
      <c r="J113" s="328">
        <f t="shared" si="192"/>
        <v>1519</v>
      </c>
      <c r="K113" s="331">
        <f t="shared" si="192"/>
        <v>32978</v>
      </c>
      <c r="L113" s="354">
        <f t="shared" ref="L113" si="194">+L60+L61+L93+L98+L106+L111+L112</f>
        <v>14636</v>
      </c>
      <c r="M113" s="328">
        <f t="shared" si="192"/>
        <v>858</v>
      </c>
      <c r="N113" s="355">
        <f t="shared" si="192"/>
        <v>15494</v>
      </c>
      <c r="O113" s="330">
        <f t="shared" si="192"/>
        <v>13633</v>
      </c>
      <c r="P113" s="328">
        <f t="shared" si="192"/>
        <v>598</v>
      </c>
      <c r="Q113" s="331">
        <f t="shared" si="192"/>
        <v>14231</v>
      </c>
      <c r="R113" s="354">
        <f t="shared" ref="R113" si="195">+R60+R61+R93+R98+R106+R111+R112</f>
        <v>5180</v>
      </c>
      <c r="S113" s="328">
        <f t="shared" si="192"/>
        <v>481</v>
      </c>
      <c r="T113" s="355">
        <f t="shared" si="192"/>
        <v>5661</v>
      </c>
      <c r="U113" s="330">
        <f t="shared" si="192"/>
        <v>4267</v>
      </c>
      <c r="V113" s="328">
        <f t="shared" si="192"/>
        <v>212</v>
      </c>
      <c r="W113" s="331">
        <f t="shared" si="192"/>
        <v>4479</v>
      </c>
      <c r="X113" s="323">
        <f t="shared" si="192"/>
        <v>96546</v>
      </c>
      <c r="Y113" s="328">
        <f t="shared" si="192"/>
        <v>5397</v>
      </c>
      <c r="Z113" s="329">
        <f t="shared" si="192"/>
        <v>101943</v>
      </c>
    </row>
    <row r="114" spans="1:26" s="356" customFormat="1" ht="13.5" customHeight="1" thickBot="1">
      <c r="A114" s="275" t="s">
        <v>223</v>
      </c>
      <c r="B114" s="276" t="s">
        <v>180</v>
      </c>
      <c r="C114" s="348"/>
      <c r="D114" s="346"/>
      <c r="E114" s="349"/>
      <c r="F114" s="357"/>
      <c r="G114" s="346"/>
      <c r="H114" s="358"/>
      <c r="I114" s="348"/>
      <c r="J114" s="346"/>
      <c r="K114" s="349"/>
      <c r="L114" s="357"/>
      <c r="M114" s="346"/>
      <c r="N114" s="358"/>
      <c r="O114" s="348"/>
      <c r="P114" s="346"/>
      <c r="Q114" s="349"/>
      <c r="R114" s="357"/>
      <c r="S114" s="346"/>
      <c r="T114" s="358"/>
      <c r="U114" s="348"/>
      <c r="V114" s="346"/>
      <c r="W114" s="349"/>
      <c r="X114" s="266">
        <f>+C114+F114+I114+L114+O114+R114+U114</f>
        <v>0</v>
      </c>
      <c r="Y114" s="346">
        <f>+D114+G114+J114+M114+P114+S114+V114</f>
        <v>0</v>
      </c>
      <c r="Z114" s="347">
        <f>+E114+H114+K114+N114+Q114+T114+W114</f>
        <v>0</v>
      </c>
    </row>
    <row r="115" spans="1:26" s="356" customFormat="1" ht="13.5" customHeight="1" thickBot="1">
      <c r="A115" s="893" t="s">
        <v>343</v>
      </c>
      <c r="B115" s="920"/>
      <c r="C115" s="339">
        <f t="shared" ref="C115:Z115" si="196">+SUM(C113:C114)</f>
        <v>6783</v>
      </c>
      <c r="D115" s="337">
        <f t="shared" si="196"/>
        <v>111</v>
      </c>
      <c r="E115" s="340">
        <f t="shared" si="196"/>
        <v>6894</v>
      </c>
      <c r="F115" s="359">
        <f t="shared" ref="F115" si="197">+SUM(F113:F114)</f>
        <v>20588</v>
      </c>
      <c r="G115" s="337">
        <f t="shared" si="196"/>
        <v>1618</v>
      </c>
      <c r="H115" s="360">
        <f t="shared" si="196"/>
        <v>22206</v>
      </c>
      <c r="I115" s="339">
        <f t="shared" si="196"/>
        <v>31459</v>
      </c>
      <c r="J115" s="337">
        <f t="shared" si="196"/>
        <v>1519</v>
      </c>
      <c r="K115" s="340">
        <f t="shared" si="196"/>
        <v>32978</v>
      </c>
      <c r="L115" s="359">
        <f t="shared" ref="L115" si="198">+SUM(L113:L114)</f>
        <v>14636</v>
      </c>
      <c r="M115" s="337">
        <f t="shared" si="196"/>
        <v>858</v>
      </c>
      <c r="N115" s="360">
        <f t="shared" si="196"/>
        <v>15494</v>
      </c>
      <c r="O115" s="339">
        <f t="shared" si="196"/>
        <v>13633</v>
      </c>
      <c r="P115" s="337">
        <f t="shared" si="196"/>
        <v>598</v>
      </c>
      <c r="Q115" s="340">
        <f t="shared" si="196"/>
        <v>14231</v>
      </c>
      <c r="R115" s="359">
        <f t="shared" ref="R115" si="199">+SUM(R113:R114)</f>
        <v>5180</v>
      </c>
      <c r="S115" s="337">
        <f t="shared" si="196"/>
        <v>481</v>
      </c>
      <c r="T115" s="360">
        <f t="shared" si="196"/>
        <v>5661</v>
      </c>
      <c r="U115" s="339">
        <f t="shared" si="196"/>
        <v>4267</v>
      </c>
      <c r="V115" s="337">
        <f t="shared" si="196"/>
        <v>212</v>
      </c>
      <c r="W115" s="340">
        <f t="shared" si="196"/>
        <v>4479</v>
      </c>
      <c r="X115" s="336">
        <f t="shared" si="196"/>
        <v>96546</v>
      </c>
      <c r="Y115" s="337">
        <f t="shared" si="196"/>
        <v>5397</v>
      </c>
      <c r="Z115" s="338">
        <f t="shared" si="196"/>
        <v>101943</v>
      </c>
    </row>
    <row r="116" spans="1:26" ht="13.5" customHeight="1" thickBot="1">
      <c r="N116" s="57"/>
      <c r="T116" s="57"/>
      <c r="W116" s="57"/>
    </row>
    <row r="117" spans="1:26" s="356" customFormat="1" ht="13.5" customHeight="1" thickBot="1">
      <c r="A117" s="891" t="s">
        <v>362</v>
      </c>
      <c r="B117" s="892"/>
      <c r="C117" s="359">
        <f t="shared" ref="C117:Z117" si="200">+C40-C115</f>
        <v>0</v>
      </c>
      <c r="D117" s="337">
        <f t="shared" si="200"/>
        <v>0</v>
      </c>
      <c r="E117" s="360">
        <f t="shared" si="200"/>
        <v>0</v>
      </c>
      <c r="F117" s="359">
        <f t="shared" si="200"/>
        <v>0</v>
      </c>
      <c r="G117" s="337">
        <f t="shared" si="200"/>
        <v>0</v>
      </c>
      <c r="H117" s="360">
        <f t="shared" si="200"/>
        <v>0</v>
      </c>
      <c r="I117" s="359">
        <f t="shared" si="200"/>
        <v>0</v>
      </c>
      <c r="J117" s="337">
        <f t="shared" si="200"/>
        <v>0</v>
      </c>
      <c r="K117" s="360">
        <f t="shared" si="200"/>
        <v>0</v>
      </c>
      <c r="L117" s="359">
        <f t="shared" si="200"/>
        <v>0</v>
      </c>
      <c r="M117" s="337">
        <f t="shared" si="200"/>
        <v>0</v>
      </c>
      <c r="N117" s="360">
        <f t="shared" si="200"/>
        <v>0</v>
      </c>
      <c r="O117" s="359">
        <f t="shared" si="200"/>
        <v>0</v>
      </c>
      <c r="P117" s="337">
        <f t="shared" si="200"/>
        <v>0</v>
      </c>
      <c r="Q117" s="360">
        <f t="shared" si="200"/>
        <v>0</v>
      </c>
      <c r="R117" s="359">
        <f t="shared" si="200"/>
        <v>0</v>
      </c>
      <c r="S117" s="337">
        <f t="shared" si="200"/>
        <v>0</v>
      </c>
      <c r="T117" s="360">
        <f t="shared" si="200"/>
        <v>0</v>
      </c>
      <c r="U117" s="359">
        <f t="shared" si="200"/>
        <v>0</v>
      </c>
      <c r="V117" s="337">
        <f t="shared" si="200"/>
        <v>0</v>
      </c>
      <c r="W117" s="360">
        <f t="shared" si="200"/>
        <v>0</v>
      </c>
      <c r="X117" s="359">
        <f t="shared" si="200"/>
        <v>0</v>
      </c>
      <c r="Y117" s="337">
        <f t="shared" si="200"/>
        <v>0</v>
      </c>
      <c r="Z117" s="360">
        <f t="shared" si="200"/>
        <v>0</v>
      </c>
    </row>
    <row r="118" spans="1:26" ht="13.5" customHeight="1"/>
    <row r="119" spans="1:26" ht="13.5" customHeight="1"/>
    <row r="120" spans="1:26" ht="13.5" customHeight="1">
      <c r="B120" s="56" t="s">
        <v>356</v>
      </c>
      <c r="C120" s="365">
        <f>+(C70+C73+C83)*0.27</f>
        <v>557.01</v>
      </c>
      <c r="F120" s="365">
        <f>+(F70+F73+F83)*0.27</f>
        <v>588.06000000000006</v>
      </c>
      <c r="I120" s="365">
        <f>+(I70+I73+I83)*0.27</f>
        <v>447.66</v>
      </c>
      <c r="J120" s="58"/>
      <c r="K120" s="58"/>
      <c r="L120" s="365">
        <f>+(L70+L73+L83)*0.27</f>
        <v>842.94</v>
      </c>
      <c r="M120" s="58"/>
      <c r="O120" s="365">
        <f>+(O70+O73+O83)*0.27</f>
        <v>729.54000000000008</v>
      </c>
      <c r="R120" s="365">
        <f>+(R70+R73+R83)*0.27</f>
        <v>476.28000000000003</v>
      </c>
      <c r="S120" s="58"/>
      <c r="U120" s="365">
        <f>+(U70+U73+U83)*0.27</f>
        <v>66.69</v>
      </c>
      <c r="V120" s="9"/>
      <c r="W120" s="9"/>
      <c r="X120" s="9"/>
      <c r="Y120" s="9"/>
      <c r="Z120" s="9"/>
    </row>
    <row r="121" spans="1:26" ht="13.5" customHeight="1">
      <c r="B121" s="56" t="s">
        <v>352</v>
      </c>
      <c r="C121" s="362">
        <v>543</v>
      </c>
      <c r="D121" s="362"/>
      <c r="E121" s="362"/>
      <c r="F121" s="362">
        <v>566</v>
      </c>
      <c r="G121" s="362"/>
      <c r="H121" s="362"/>
      <c r="I121" s="362">
        <v>436</v>
      </c>
      <c r="J121" s="362"/>
      <c r="K121" s="362"/>
      <c r="L121" s="362">
        <v>824</v>
      </c>
      <c r="M121" s="362"/>
      <c r="N121" s="362"/>
      <c r="O121" s="362">
        <v>678</v>
      </c>
      <c r="P121" s="362"/>
      <c r="Q121" s="362"/>
      <c r="R121" s="362">
        <v>476</v>
      </c>
      <c r="S121" s="362"/>
      <c r="T121" s="362"/>
      <c r="U121" s="482">
        <v>66</v>
      </c>
      <c r="V121" s="482"/>
      <c r="W121" s="482"/>
      <c r="X121" s="482"/>
      <c r="Y121" s="482"/>
      <c r="Z121" s="482"/>
    </row>
    <row r="122" spans="1:26" ht="15" customHeight="1">
      <c r="C122" s="362"/>
      <c r="D122" s="362"/>
      <c r="E122" s="362"/>
      <c r="F122" s="362"/>
      <c r="G122" s="362"/>
      <c r="H122" s="362"/>
      <c r="I122" s="362"/>
      <c r="J122" s="362"/>
      <c r="K122" s="362"/>
      <c r="L122" s="362"/>
      <c r="M122" s="362"/>
      <c r="N122" s="362"/>
      <c r="O122" s="362"/>
      <c r="P122" s="362"/>
      <c r="Q122" s="362"/>
      <c r="R122" s="362"/>
      <c r="S122" s="362"/>
      <c r="T122" s="362"/>
      <c r="U122" s="362"/>
      <c r="V122" s="362"/>
      <c r="W122" s="362"/>
      <c r="X122" s="362"/>
      <c r="Y122" s="362"/>
      <c r="Z122" s="362"/>
    </row>
    <row r="125" spans="1:26" ht="15" customHeight="1">
      <c r="B125" s="56" t="s">
        <v>412</v>
      </c>
      <c r="C125" s="57">
        <v>2602</v>
      </c>
      <c r="E125" s="363"/>
      <c r="W125" s="363"/>
    </row>
    <row r="126" spans="1:26" ht="15" customHeight="1">
      <c r="B126" s="56" t="s">
        <v>4</v>
      </c>
      <c r="C126" s="57">
        <v>1</v>
      </c>
      <c r="D126" s="364">
        <f>+C126/$C$133</f>
        <v>0.1</v>
      </c>
      <c r="E126" s="365">
        <f>+$C$125*$D126</f>
        <v>260.2</v>
      </c>
      <c r="F126" s="57">
        <v>260</v>
      </c>
      <c r="U126" s="57">
        <v>0</v>
      </c>
      <c r="V126" s="364">
        <f>+U126/$U$133</f>
        <v>0</v>
      </c>
      <c r="W126" s="365">
        <f>+$V$125*$V126</f>
        <v>0</v>
      </c>
    </row>
    <row r="127" spans="1:26" ht="15" customHeight="1">
      <c r="B127" s="56" t="s">
        <v>6</v>
      </c>
      <c r="C127" s="57">
        <v>0</v>
      </c>
      <c r="D127" s="364">
        <f t="shared" ref="D127:D131" si="201">+C127/$C$133</f>
        <v>0</v>
      </c>
      <c r="E127" s="365">
        <f t="shared" ref="E127:E131" si="202">+$C$125*$D127</f>
        <v>0</v>
      </c>
      <c r="U127" s="57">
        <v>0</v>
      </c>
      <c r="V127" s="364">
        <f t="shared" ref="V127:V132" si="203">+U127/$U$133</f>
        <v>0</v>
      </c>
      <c r="W127" s="365">
        <f t="shared" ref="W127:W132" si="204">+$V$125*$V127</f>
        <v>0</v>
      </c>
    </row>
    <row r="128" spans="1:26" ht="15" customHeight="1">
      <c r="B128" s="56" t="s">
        <v>7</v>
      </c>
      <c r="C128" s="57">
        <v>1</v>
      </c>
      <c r="D128" s="364">
        <f t="shared" si="201"/>
        <v>0.1</v>
      </c>
      <c r="E128" s="365">
        <f t="shared" si="202"/>
        <v>260.2</v>
      </c>
      <c r="F128" s="57">
        <v>260</v>
      </c>
      <c r="U128" s="57">
        <v>0</v>
      </c>
      <c r="V128" s="364">
        <f t="shared" si="203"/>
        <v>0</v>
      </c>
      <c r="W128" s="365">
        <f t="shared" si="204"/>
        <v>0</v>
      </c>
    </row>
    <row r="129" spans="2:24" ht="15" customHeight="1">
      <c r="B129" s="56" t="s">
        <v>8</v>
      </c>
      <c r="C129" s="57">
        <v>7</v>
      </c>
      <c r="D129" s="364">
        <f t="shared" si="201"/>
        <v>0.7</v>
      </c>
      <c r="E129" s="365">
        <f t="shared" si="202"/>
        <v>1821.3999999999999</v>
      </c>
      <c r="F129" s="57">
        <v>1822</v>
      </c>
      <c r="U129" s="57">
        <v>3</v>
      </c>
      <c r="V129" s="364">
        <f t="shared" si="203"/>
        <v>0.42857142857142855</v>
      </c>
      <c r="W129" s="365">
        <f t="shared" si="204"/>
        <v>0</v>
      </c>
    </row>
    <row r="130" spans="2:24" ht="15" customHeight="1">
      <c r="B130" s="56" t="s">
        <v>9</v>
      </c>
      <c r="C130" s="57">
        <v>1</v>
      </c>
      <c r="D130" s="364">
        <f t="shared" si="201"/>
        <v>0.1</v>
      </c>
      <c r="E130" s="365">
        <f t="shared" si="202"/>
        <v>260.2</v>
      </c>
      <c r="F130" s="57">
        <v>260</v>
      </c>
      <c r="U130" s="57">
        <v>0</v>
      </c>
      <c r="V130" s="364">
        <f t="shared" si="203"/>
        <v>0</v>
      </c>
      <c r="W130" s="365">
        <f t="shared" si="204"/>
        <v>0</v>
      </c>
    </row>
    <row r="131" spans="2:24" ht="15" customHeight="1">
      <c r="B131" s="56" t="s">
        <v>10</v>
      </c>
      <c r="C131" s="57">
        <v>0</v>
      </c>
      <c r="D131" s="364">
        <f t="shared" si="201"/>
        <v>0</v>
      </c>
      <c r="E131" s="365">
        <f t="shared" si="202"/>
        <v>0</v>
      </c>
      <c r="U131" s="57">
        <v>4</v>
      </c>
      <c r="V131" s="364">
        <f t="shared" si="203"/>
        <v>0.5714285714285714</v>
      </c>
      <c r="W131" s="365">
        <f t="shared" si="204"/>
        <v>0</v>
      </c>
    </row>
    <row r="132" spans="2:24" ht="15" customHeight="1">
      <c r="B132" s="56" t="s">
        <v>349</v>
      </c>
      <c r="D132" s="364"/>
      <c r="E132" s="365"/>
      <c r="U132" s="57">
        <v>0</v>
      </c>
      <c r="V132" s="364">
        <f t="shared" si="203"/>
        <v>0</v>
      </c>
      <c r="W132" s="365">
        <f t="shared" si="204"/>
        <v>0</v>
      </c>
    </row>
    <row r="133" spans="2:24" ht="15" customHeight="1">
      <c r="C133" s="57">
        <f>SUM(C126:C132)</f>
        <v>10</v>
      </c>
      <c r="D133" s="368">
        <f>SUM(D126:D132)</f>
        <v>0.99999999999999989</v>
      </c>
      <c r="E133" s="365">
        <f>SUM(E126:E132)</f>
        <v>2601.9999999999995</v>
      </c>
      <c r="F133" s="365">
        <f>SUM(F126:F132)</f>
        <v>2602</v>
      </c>
      <c r="U133" s="57">
        <f>SUM(U126:U132)</f>
        <v>7</v>
      </c>
      <c r="V133" s="538">
        <f>SUM(V126:V132)</f>
        <v>1</v>
      </c>
      <c r="W133" s="365">
        <f>SUM(W126:W132)</f>
        <v>0</v>
      </c>
      <c r="X133" s="365">
        <f>SUM(X126:X132)</f>
        <v>0</v>
      </c>
    </row>
    <row r="134" spans="2:24" ht="15" customHeight="1">
      <c r="E134" s="366"/>
    </row>
    <row r="135" spans="2:24" ht="15" customHeight="1">
      <c r="B135" s="56" t="s">
        <v>364</v>
      </c>
      <c r="F135" s="57">
        <v>7894</v>
      </c>
      <c r="I135" s="57">
        <v>5534</v>
      </c>
      <c r="L135" s="57">
        <v>818</v>
      </c>
      <c r="O135" s="57">
        <v>2867</v>
      </c>
    </row>
    <row r="136" spans="2:24" ht="15" customHeight="1">
      <c r="B136" s="59" t="s">
        <v>4</v>
      </c>
      <c r="C136" s="367">
        <v>2744</v>
      </c>
      <c r="D136" s="364">
        <f>+C136/$C$143</f>
        <v>0.14691867002195214</v>
      </c>
      <c r="F136" s="365">
        <f>+$F$135*D136</f>
        <v>1159.7759811532901</v>
      </c>
      <c r="G136" s="57">
        <v>1160</v>
      </c>
      <c r="I136" s="365">
        <f>+$I$135*D136</f>
        <v>813.04791990148317</v>
      </c>
      <c r="J136" s="57">
        <v>813</v>
      </c>
      <c r="L136" s="365">
        <f>+$L$135*D136</f>
        <v>120.17947207795685</v>
      </c>
      <c r="M136" s="57">
        <v>120</v>
      </c>
      <c r="O136" s="365">
        <f>+$O$135*D146</f>
        <v>486.88253496719892</v>
      </c>
      <c r="P136" s="57">
        <v>487</v>
      </c>
      <c r="R136" s="57">
        <v>1732</v>
      </c>
    </row>
    <row r="137" spans="2:24" ht="15" customHeight="1">
      <c r="B137" s="59" t="s">
        <v>6</v>
      </c>
      <c r="C137" s="367">
        <v>1246</v>
      </c>
      <c r="D137" s="364">
        <f t="shared" ref="D137:D142" si="205">+C137/$C$143</f>
        <v>6.671306955078439E-2</v>
      </c>
      <c r="F137" s="365">
        <f t="shared" ref="F137:F142" si="206">+$F$135*D137</f>
        <v>526.63297103389198</v>
      </c>
      <c r="G137" s="57">
        <v>527</v>
      </c>
      <c r="I137" s="365">
        <f t="shared" ref="I137:I142" si="207">+$I$135*D137</f>
        <v>369.19012689404082</v>
      </c>
      <c r="J137" s="57">
        <v>369</v>
      </c>
      <c r="L137" s="365">
        <f t="shared" ref="L137:L142" si="208">+$L$135*D137</f>
        <v>54.571290892541633</v>
      </c>
      <c r="M137" s="57">
        <v>55</v>
      </c>
      <c r="O137" s="365">
        <f t="shared" ref="O137:O141" si="209">+$O$135*D147</f>
        <v>221.08441638816686</v>
      </c>
      <c r="P137" s="57">
        <v>221</v>
      </c>
    </row>
    <row r="138" spans="2:24" ht="15" customHeight="1">
      <c r="B138" s="59" t="s">
        <v>7</v>
      </c>
      <c r="C138" s="367">
        <v>1075</v>
      </c>
      <c r="D138" s="364">
        <f t="shared" si="205"/>
        <v>5.7557423569095677E-2</v>
      </c>
      <c r="F138" s="365">
        <f t="shared" si="206"/>
        <v>454.35830165444128</v>
      </c>
      <c r="G138" s="57">
        <v>454</v>
      </c>
      <c r="I138" s="365">
        <f t="shared" si="207"/>
        <v>318.52278203137547</v>
      </c>
      <c r="J138" s="57">
        <v>319</v>
      </c>
      <c r="L138" s="365">
        <f t="shared" si="208"/>
        <v>47.08197247952026</v>
      </c>
      <c r="M138" s="57">
        <v>47</v>
      </c>
      <c r="O138" s="365">
        <f t="shared" si="209"/>
        <v>190.74297561579402</v>
      </c>
      <c r="P138" s="57">
        <v>191</v>
      </c>
    </row>
    <row r="139" spans="2:24" ht="15" customHeight="1">
      <c r="B139" s="59" t="s">
        <v>8</v>
      </c>
      <c r="C139" s="367">
        <v>5668</v>
      </c>
      <c r="D139" s="364">
        <f t="shared" si="205"/>
        <v>0.30347486212989239</v>
      </c>
      <c r="F139" s="365">
        <f t="shared" si="206"/>
        <v>2395.6305616533705</v>
      </c>
      <c r="G139" s="57">
        <v>2395</v>
      </c>
      <c r="I139" s="365">
        <f t="shared" si="207"/>
        <v>1679.4298870268244</v>
      </c>
      <c r="J139" s="57">
        <v>1679</v>
      </c>
      <c r="L139" s="365">
        <f t="shared" si="208"/>
        <v>248.24243722225197</v>
      </c>
      <c r="M139" s="57">
        <v>248</v>
      </c>
      <c r="O139" s="365">
        <f t="shared" si="209"/>
        <v>1005.7034286421588</v>
      </c>
      <c r="P139" s="57">
        <v>1005</v>
      </c>
    </row>
    <row r="140" spans="2:24" ht="15" customHeight="1">
      <c r="B140" s="59" t="s">
        <v>9</v>
      </c>
      <c r="C140" s="367">
        <v>3398</v>
      </c>
      <c r="D140" s="364">
        <f t="shared" si="205"/>
        <v>0.18193500026770895</v>
      </c>
      <c r="F140" s="365">
        <f t="shared" si="206"/>
        <v>1436.1948921132944</v>
      </c>
      <c r="G140" s="57">
        <v>1436</v>
      </c>
      <c r="I140" s="365">
        <f t="shared" si="207"/>
        <v>1006.8282914815013</v>
      </c>
      <c r="J140" s="57">
        <v>1007</v>
      </c>
      <c r="L140" s="365">
        <f t="shared" si="208"/>
        <v>148.82283021898593</v>
      </c>
      <c r="M140" s="57">
        <v>149</v>
      </c>
      <c r="O140" s="365">
        <f t="shared" si="209"/>
        <v>602.92523827206332</v>
      </c>
      <c r="P140" s="57">
        <v>603</v>
      </c>
    </row>
    <row r="141" spans="2:24" ht="15" customHeight="1">
      <c r="B141" s="59" t="s">
        <v>10</v>
      </c>
      <c r="C141" s="367">
        <v>2027</v>
      </c>
      <c r="D141" s="364">
        <f t="shared" si="205"/>
        <v>0.10852920704609947</v>
      </c>
      <c r="E141" s="9"/>
      <c r="F141" s="365">
        <f t="shared" si="206"/>
        <v>856.72956042190924</v>
      </c>
      <c r="G141" s="57">
        <v>857</v>
      </c>
      <c r="I141" s="365">
        <f t="shared" si="207"/>
        <v>600.60063179311453</v>
      </c>
      <c r="J141" s="57">
        <v>601</v>
      </c>
      <c r="L141" s="365">
        <f t="shared" si="208"/>
        <v>88.776891363709368</v>
      </c>
      <c r="M141" s="57">
        <v>89</v>
      </c>
      <c r="O141" s="365">
        <f t="shared" si="209"/>
        <v>359.66140611461816</v>
      </c>
      <c r="P141" s="57">
        <v>360</v>
      </c>
    </row>
    <row r="142" spans="2:24" ht="15" customHeight="1">
      <c r="B142" s="59" t="s">
        <v>349</v>
      </c>
      <c r="C142" s="367">
        <v>2519</v>
      </c>
      <c r="D142" s="364">
        <f t="shared" si="205"/>
        <v>0.13487176741446699</v>
      </c>
      <c r="E142" s="9"/>
      <c r="F142" s="365">
        <f t="shared" si="206"/>
        <v>1064.6777319698024</v>
      </c>
      <c r="G142" s="57">
        <v>1065</v>
      </c>
      <c r="I142" s="365">
        <f t="shared" si="207"/>
        <v>746.38036087166029</v>
      </c>
      <c r="J142" s="57">
        <v>746</v>
      </c>
      <c r="L142" s="365">
        <f t="shared" si="208"/>
        <v>110.32510574503399</v>
      </c>
      <c r="M142" s="57">
        <v>110</v>
      </c>
      <c r="O142" s="365"/>
    </row>
    <row r="143" spans="2:24" ht="15" customHeight="1">
      <c r="B143" s="59"/>
      <c r="C143" s="45">
        <f>SUM(C136:C142)</f>
        <v>18677</v>
      </c>
      <c r="D143" s="368">
        <f>SUM(D136:D142)</f>
        <v>1</v>
      </c>
      <c r="E143" s="9"/>
      <c r="F143" s="365">
        <f>SUM(F136:F142)</f>
        <v>7893.9999999999991</v>
      </c>
      <c r="G143" s="365">
        <f>SUM(G136:G142)</f>
        <v>7894</v>
      </c>
      <c r="I143" s="365">
        <f>SUM(I136:I142)</f>
        <v>5534</v>
      </c>
      <c r="J143" s="365">
        <f>SUM(J136:J142)</f>
        <v>5534</v>
      </c>
      <c r="L143" s="365">
        <f>SUM(L136:L142)</f>
        <v>818</v>
      </c>
      <c r="M143" s="365">
        <f>SUM(M136:M142)</f>
        <v>818</v>
      </c>
      <c r="O143" s="365">
        <f>SUM(O136:O142)</f>
        <v>2867</v>
      </c>
      <c r="P143" s="365">
        <f>SUM(P136:P142)</f>
        <v>2867</v>
      </c>
    </row>
    <row r="145" spans="2:7" ht="15" customHeight="1">
      <c r="B145" s="56" t="s">
        <v>364</v>
      </c>
    </row>
    <row r="146" spans="2:7" ht="15" customHeight="1">
      <c r="B146" s="59" t="s">
        <v>4</v>
      </c>
      <c r="C146" s="367">
        <v>2744</v>
      </c>
      <c r="D146" s="364">
        <f>+C146/$C$152</f>
        <v>0.16982299789577918</v>
      </c>
    </row>
    <row r="147" spans="2:7" ht="15" customHeight="1">
      <c r="B147" s="59" t="s">
        <v>6</v>
      </c>
      <c r="C147" s="367">
        <v>1246</v>
      </c>
      <c r="D147" s="364">
        <f t="shared" ref="D147:D151" si="210">+C147/$C$152</f>
        <v>7.7113504146552797E-2</v>
      </c>
      <c r="F147" s="483"/>
      <c r="G147" s="483"/>
    </row>
    <row r="148" spans="2:7" ht="15" customHeight="1">
      <c r="B148" s="59" t="s">
        <v>7</v>
      </c>
      <c r="C148" s="367">
        <v>1075</v>
      </c>
      <c r="D148" s="364">
        <f t="shared" si="210"/>
        <v>6.6530511201881415E-2</v>
      </c>
      <c r="F148" s="484"/>
      <c r="G148" s="484"/>
    </row>
    <row r="149" spans="2:7" ht="15" customHeight="1">
      <c r="B149" s="59" t="s">
        <v>8</v>
      </c>
      <c r="C149" s="367">
        <v>5668</v>
      </c>
      <c r="D149" s="364">
        <f t="shared" si="210"/>
        <v>0.35078598836489666</v>
      </c>
      <c r="F149" s="483"/>
      <c r="G149" s="483"/>
    </row>
    <row r="150" spans="2:7" ht="15" customHeight="1">
      <c r="B150" s="59" t="s">
        <v>9</v>
      </c>
      <c r="C150" s="367">
        <v>3398</v>
      </c>
      <c r="D150" s="364">
        <f t="shared" si="210"/>
        <v>0.21029830424557494</v>
      </c>
      <c r="F150" s="484"/>
      <c r="G150" s="484"/>
    </row>
    <row r="151" spans="2:7" ht="15" customHeight="1">
      <c r="B151" s="59" t="s">
        <v>10</v>
      </c>
      <c r="C151" s="367">
        <v>2027</v>
      </c>
      <c r="D151" s="364">
        <f t="shared" si="210"/>
        <v>0.12544869414531501</v>
      </c>
      <c r="F151" s="483"/>
      <c r="G151" s="483"/>
    </row>
    <row r="152" spans="2:7" ht="15" customHeight="1">
      <c r="B152" s="59"/>
      <c r="C152" s="45">
        <f>SUM(C146:C151)</f>
        <v>16158</v>
      </c>
      <c r="D152" s="368">
        <f>SUM(D146:D151)</f>
        <v>1</v>
      </c>
      <c r="F152" s="484"/>
      <c r="G152" s="484"/>
    </row>
    <row r="153" spans="2:7" ht="15" customHeight="1">
      <c r="F153" s="483"/>
      <c r="G153" s="483"/>
    </row>
    <row r="154" spans="2:7" ht="15" customHeight="1">
      <c r="F154" s="484"/>
      <c r="G154" s="484"/>
    </row>
    <row r="155" spans="2:7" ht="15" customHeight="1">
      <c r="F155" s="483"/>
      <c r="G155" s="483"/>
    </row>
    <row r="156" spans="2:7" ht="15" customHeight="1">
      <c r="F156" s="484"/>
      <c r="G156" s="484"/>
    </row>
    <row r="157" spans="2:7" ht="15" customHeight="1">
      <c r="F157" s="483"/>
      <c r="G157" s="483"/>
    </row>
    <row r="158" spans="2:7" ht="15" customHeight="1">
      <c r="F158" s="484"/>
      <c r="G158" s="484"/>
    </row>
    <row r="159" spans="2:7" ht="15" customHeight="1">
      <c r="F159" s="483"/>
      <c r="G159" s="483"/>
    </row>
    <row r="160" spans="2:7" ht="15" customHeight="1">
      <c r="F160" s="484"/>
      <c r="G160" s="484"/>
    </row>
    <row r="161" spans="6:7" ht="15" customHeight="1">
      <c r="F161" s="483"/>
      <c r="G161" s="483"/>
    </row>
  </sheetData>
  <mergeCells count="13">
    <mergeCell ref="A117:B117"/>
    <mergeCell ref="A115:B115"/>
    <mergeCell ref="O1:Q1"/>
    <mergeCell ref="I1:K1"/>
    <mergeCell ref="X1:Z1"/>
    <mergeCell ref="R1:T1"/>
    <mergeCell ref="U1:W1"/>
    <mergeCell ref="L1:N1"/>
    <mergeCell ref="A1:A2"/>
    <mergeCell ref="B1:B2"/>
    <mergeCell ref="A40:B40"/>
    <mergeCell ref="F1:H1"/>
    <mergeCell ref="C1:E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66" orientation="landscape" r:id="rId1"/>
  <headerFooter alignWithMargins="0">
    <oddHeader>&amp;L&amp;"Times New Roman,Félkövér"&amp;13Szent László Völgye TKT&amp;C&amp;"Times New Roman,Félkövér"&amp;14
&amp;16 2015. ÉVI II. KÖLTSÉGVETÉS MÓDOSÍTÁS&amp;14
&amp;R3. sz. táblázat
SEGÍTŐ SZOLGÁLAT
Adatok: eFt</oddHeader>
    <oddFooter>&amp;L&amp;F&amp;R&amp;P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T127"/>
  <sheetViews>
    <sheetView zoomScaleSheetLayoutView="70" workbookViewId="0">
      <pane xSplit="2" ySplit="2" topLeftCell="I3" activePane="bottomRight" state="frozen"/>
      <selection activeCell="G8" sqref="G8"/>
      <selection pane="topRight" activeCell="G8" sqref="G8"/>
      <selection pane="bottomLeft" activeCell="G8" sqref="G8"/>
      <selection pane="bottomRight" activeCell="G8" sqref="G8"/>
    </sheetView>
  </sheetViews>
  <sheetFormatPr defaultColWidth="8.88671875" defaultRowHeight="13.2"/>
  <cols>
    <col min="1" max="1" width="6.33203125" style="9" customWidth="1"/>
    <col min="2" max="2" width="60.6640625" style="56" customWidth="1"/>
    <col min="3" max="8" width="10.6640625" style="57" customWidth="1"/>
    <col min="9" max="14" width="10.6640625" style="58" customWidth="1"/>
    <col min="15" max="17" width="10.6640625" style="57" customWidth="1"/>
    <col min="18" max="20" width="10.6640625" style="58" customWidth="1"/>
    <col min="21" max="21" width="8.88671875" style="9"/>
    <col min="22" max="22" width="40.6640625" style="9" customWidth="1"/>
    <col min="23" max="16384" width="8.88671875" style="9"/>
  </cols>
  <sheetData>
    <row r="1" spans="1:20" s="10" customFormat="1" ht="33" customHeight="1">
      <c r="A1" s="897" t="s">
        <v>182</v>
      </c>
      <c r="B1" s="899" t="s">
        <v>207</v>
      </c>
      <c r="C1" s="938" t="s">
        <v>344</v>
      </c>
      <c r="D1" s="939"/>
      <c r="E1" s="940"/>
      <c r="F1" s="938" t="s">
        <v>345</v>
      </c>
      <c r="G1" s="939"/>
      <c r="H1" s="940"/>
      <c r="I1" s="939" t="s">
        <v>18</v>
      </c>
      <c r="J1" s="939"/>
      <c r="K1" s="939"/>
      <c r="L1" s="938" t="s">
        <v>346</v>
      </c>
      <c r="M1" s="939"/>
      <c r="N1" s="940"/>
      <c r="O1" s="939" t="s">
        <v>19</v>
      </c>
      <c r="P1" s="939"/>
      <c r="Q1" s="939"/>
      <c r="R1" s="938" t="s">
        <v>351</v>
      </c>
      <c r="S1" s="939"/>
      <c r="T1" s="940"/>
    </row>
    <row r="2" spans="1:20" s="10" customFormat="1" ht="42" customHeight="1">
      <c r="A2" s="898"/>
      <c r="B2" s="900"/>
      <c r="C2" s="172" t="s">
        <v>482</v>
      </c>
      <c r="D2" s="173" t="s">
        <v>452</v>
      </c>
      <c r="E2" s="168" t="s">
        <v>483</v>
      </c>
      <c r="F2" s="172" t="s">
        <v>482</v>
      </c>
      <c r="G2" s="173" t="s">
        <v>452</v>
      </c>
      <c r="H2" s="168" t="s">
        <v>483</v>
      </c>
      <c r="I2" s="284" t="s">
        <v>482</v>
      </c>
      <c r="J2" s="173" t="s">
        <v>452</v>
      </c>
      <c r="K2" s="285" t="s">
        <v>483</v>
      </c>
      <c r="L2" s="172" t="s">
        <v>482</v>
      </c>
      <c r="M2" s="173" t="s">
        <v>452</v>
      </c>
      <c r="N2" s="168" t="s">
        <v>483</v>
      </c>
      <c r="O2" s="284" t="s">
        <v>482</v>
      </c>
      <c r="P2" s="173" t="s">
        <v>452</v>
      </c>
      <c r="Q2" s="285" t="s">
        <v>483</v>
      </c>
      <c r="R2" s="172" t="s">
        <v>482</v>
      </c>
      <c r="S2" s="173" t="s">
        <v>452</v>
      </c>
      <c r="T2" s="168" t="s">
        <v>483</v>
      </c>
    </row>
    <row r="3" spans="1:20" ht="13.5" customHeight="1">
      <c r="A3" s="189" t="s">
        <v>183</v>
      </c>
      <c r="B3" s="202" t="s">
        <v>143</v>
      </c>
      <c r="C3" s="245"/>
      <c r="D3" s="241"/>
      <c r="E3" s="246"/>
      <c r="F3" s="245"/>
      <c r="G3" s="241"/>
      <c r="H3" s="246"/>
      <c r="I3" s="240"/>
      <c r="J3" s="241"/>
      <c r="K3" s="242"/>
      <c r="L3" s="245"/>
      <c r="M3" s="241"/>
      <c r="N3" s="246"/>
      <c r="O3" s="240"/>
      <c r="P3" s="241"/>
      <c r="Q3" s="242"/>
      <c r="R3" s="245"/>
      <c r="S3" s="241"/>
      <c r="T3" s="246"/>
    </row>
    <row r="4" spans="1:20" ht="13.5" customHeight="1">
      <c r="A4" s="175" t="s">
        <v>184</v>
      </c>
      <c r="B4" s="200" t="s">
        <v>144</v>
      </c>
      <c r="C4" s="238"/>
      <c r="D4" s="230"/>
      <c r="E4" s="231"/>
      <c r="F4" s="238"/>
      <c r="G4" s="230"/>
      <c r="H4" s="231"/>
      <c r="I4" s="232"/>
      <c r="J4" s="230"/>
      <c r="K4" s="235"/>
      <c r="L4" s="238"/>
      <c r="M4" s="230"/>
      <c r="N4" s="231"/>
      <c r="O4" s="232"/>
      <c r="P4" s="230"/>
      <c r="Q4" s="235"/>
      <c r="R4" s="238"/>
      <c r="S4" s="230"/>
      <c r="T4" s="231"/>
    </row>
    <row r="5" spans="1:20" ht="13.5" customHeight="1">
      <c r="A5" s="177"/>
      <c r="B5" s="485" t="s">
        <v>145</v>
      </c>
      <c r="C5" s="238"/>
      <c r="D5" s="230"/>
      <c r="E5" s="231"/>
      <c r="F5" s="238"/>
      <c r="G5" s="230"/>
      <c r="H5" s="231"/>
      <c r="I5" s="232"/>
      <c r="J5" s="230"/>
      <c r="K5" s="235"/>
      <c r="L5" s="238"/>
      <c r="M5" s="230"/>
      <c r="N5" s="231"/>
      <c r="O5" s="232"/>
      <c r="P5" s="230"/>
      <c r="Q5" s="235"/>
      <c r="R5" s="238"/>
      <c r="S5" s="230"/>
      <c r="T5" s="231"/>
    </row>
    <row r="6" spans="1:20" ht="13.5" customHeight="1">
      <c r="A6" s="188"/>
      <c r="B6" s="486" t="s">
        <v>146</v>
      </c>
      <c r="C6" s="255"/>
      <c r="D6" s="251"/>
      <c r="E6" s="256"/>
      <c r="F6" s="255"/>
      <c r="G6" s="251"/>
      <c r="H6" s="256"/>
      <c r="I6" s="250"/>
      <c r="J6" s="251"/>
      <c r="K6" s="252"/>
      <c r="L6" s="255"/>
      <c r="M6" s="251"/>
      <c r="N6" s="256"/>
      <c r="O6" s="250"/>
      <c r="P6" s="251"/>
      <c r="Q6" s="252"/>
      <c r="R6" s="255"/>
      <c r="S6" s="251"/>
      <c r="T6" s="256"/>
    </row>
    <row r="7" spans="1:20" s="356" customFormat="1" ht="13.5" customHeight="1">
      <c r="A7" s="165" t="s">
        <v>185</v>
      </c>
      <c r="B7" s="160" t="s">
        <v>147</v>
      </c>
      <c r="C7" s="323">
        <f>SUM(C3:C4)</f>
        <v>0</v>
      </c>
      <c r="D7" s="328">
        <f t="shared" ref="D7:E7" si="0">SUM(D3:D4)</f>
        <v>0</v>
      </c>
      <c r="E7" s="329">
        <f t="shared" si="0"/>
        <v>0</v>
      </c>
      <c r="F7" s="323">
        <f>SUM(F3:F4)</f>
        <v>0</v>
      </c>
      <c r="G7" s="328">
        <f t="shared" ref="G7:H7" si="1">SUM(G3:G4)</f>
        <v>0</v>
      </c>
      <c r="H7" s="329">
        <f t="shared" si="1"/>
        <v>0</v>
      </c>
      <c r="I7" s="323">
        <f>SUM(I3:I4)</f>
        <v>0</v>
      </c>
      <c r="J7" s="328">
        <f t="shared" ref="J7:K7" si="2">SUM(J3:J4)</f>
        <v>0</v>
      </c>
      <c r="K7" s="331">
        <f t="shared" si="2"/>
        <v>0</v>
      </c>
      <c r="L7" s="323">
        <f>SUM(L3:L4)</f>
        <v>0</v>
      </c>
      <c r="M7" s="328">
        <f t="shared" ref="M7:N7" si="3">SUM(M3:M4)</f>
        <v>0</v>
      </c>
      <c r="N7" s="329">
        <f t="shared" si="3"/>
        <v>0</v>
      </c>
      <c r="O7" s="323">
        <f>SUM(O3:O4)</f>
        <v>0</v>
      </c>
      <c r="P7" s="328">
        <f t="shared" ref="P7:Q7" si="4">SUM(P3:P4)</f>
        <v>0</v>
      </c>
      <c r="Q7" s="331">
        <f t="shared" si="4"/>
        <v>0</v>
      </c>
      <c r="R7" s="323">
        <f>SUM(R3:R4)</f>
        <v>0</v>
      </c>
      <c r="S7" s="328">
        <f t="shared" ref="S7:T7" si="5">SUM(S3:S4)</f>
        <v>0</v>
      </c>
      <c r="T7" s="329">
        <f t="shared" si="5"/>
        <v>0</v>
      </c>
    </row>
    <row r="8" spans="1:20" ht="13.5" customHeight="1">
      <c r="A8" s="189" t="s">
        <v>186</v>
      </c>
      <c r="B8" s="202" t="s">
        <v>181</v>
      </c>
      <c r="C8" s="245"/>
      <c r="D8" s="241"/>
      <c r="E8" s="246"/>
      <c r="F8" s="245"/>
      <c r="G8" s="241"/>
      <c r="H8" s="246"/>
      <c r="I8" s="245"/>
      <c r="J8" s="241"/>
      <c r="K8" s="242"/>
      <c r="L8" s="245"/>
      <c r="M8" s="241"/>
      <c r="N8" s="246"/>
      <c r="O8" s="245"/>
      <c r="P8" s="241"/>
      <c r="Q8" s="242"/>
      <c r="R8" s="245"/>
      <c r="S8" s="241"/>
      <c r="T8" s="246"/>
    </row>
    <row r="9" spans="1:20" ht="13.5" customHeight="1">
      <c r="A9" s="175" t="s">
        <v>187</v>
      </c>
      <c r="B9" s="200" t="s">
        <v>148</v>
      </c>
      <c r="C9" s="238"/>
      <c r="D9" s="230"/>
      <c r="E9" s="231"/>
      <c r="F9" s="238"/>
      <c r="G9" s="230"/>
      <c r="H9" s="231"/>
      <c r="I9" s="238"/>
      <c r="J9" s="230"/>
      <c r="K9" s="235"/>
      <c r="L9" s="238"/>
      <c r="M9" s="230"/>
      <c r="N9" s="231"/>
      <c r="O9" s="238"/>
      <c r="P9" s="230"/>
      <c r="Q9" s="235"/>
      <c r="R9" s="238"/>
      <c r="S9" s="230"/>
      <c r="T9" s="231"/>
    </row>
    <row r="10" spans="1:20" s="311" customFormat="1" ht="13.5" customHeight="1">
      <c r="A10" s="188"/>
      <c r="B10" s="486" t="s">
        <v>146</v>
      </c>
      <c r="C10" s="324"/>
      <c r="D10" s="325"/>
      <c r="E10" s="326"/>
      <c r="F10" s="324"/>
      <c r="G10" s="325"/>
      <c r="H10" s="326"/>
      <c r="I10" s="324"/>
      <c r="J10" s="325"/>
      <c r="K10" s="327"/>
      <c r="L10" s="324"/>
      <c r="M10" s="325"/>
      <c r="N10" s="326"/>
      <c r="O10" s="324"/>
      <c r="P10" s="325"/>
      <c r="Q10" s="327"/>
      <c r="R10" s="324"/>
      <c r="S10" s="325"/>
      <c r="T10" s="326"/>
    </row>
    <row r="11" spans="1:20" s="356" customFormat="1" ht="13.5" customHeight="1">
      <c r="A11" s="165" t="s">
        <v>188</v>
      </c>
      <c r="B11" s="160" t="s">
        <v>149</v>
      </c>
      <c r="C11" s="323">
        <f>SUM(C8:C9)</f>
        <v>0</v>
      </c>
      <c r="D11" s="328">
        <f t="shared" ref="D11:E11" si="6">SUM(D8:D9)</f>
        <v>0</v>
      </c>
      <c r="E11" s="329">
        <f t="shared" si="6"/>
        <v>0</v>
      </c>
      <c r="F11" s="323">
        <f>SUM(F8:F9)</f>
        <v>0</v>
      </c>
      <c r="G11" s="328">
        <f t="shared" ref="G11:H11" si="7">SUM(G8:G9)</f>
        <v>0</v>
      </c>
      <c r="H11" s="329">
        <f t="shared" si="7"/>
        <v>0</v>
      </c>
      <c r="I11" s="323">
        <f>SUM(I8:I9)</f>
        <v>0</v>
      </c>
      <c r="J11" s="328">
        <f t="shared" ref="J11:K11" si="8">SUM(J8:J9)</f>
        <v>0</v>
      </c>
      <c r="K11" s="331">
        <f t="shared" si="8"/>
        <v>0</v>
      </c>
      <c r="L11" s="323">
        <f>SUM(L8:L9)</f>
        <v>0</v>
      </c>
      <c r="M11" s="328">
        <f t="shared" ref="M11:N11" si="9">SUM(M8:M9)</f>
        <v>0</v>
      </c>
      <c r="N11" s="329">
        <f t="shared" si="9"/>
        <v>0</v>
      </c>
      <c r="O11" s="323">
        <f>SUM(O8:O9)</f>
        <v>0</v>
      </c>
      <c r="P11" s="328">
        <f t="shared" ref="P11:Q11" si="10">SUM(P8:P9)</f>
        <v>0</v>
      </c>
      <c r="Q11" s="331">
        <f t="shared" si="10"/>
        <v>0</v>
      </c>
      <c r="R11" s="323">
        <f>SUM(R8:R9)</f>
        <v>0</v>
      </c>
      <c r="S11" s="328">
        <f t="shared" ref="S11:T11" si="11">SUM(S8:S9)</f>
        <v>0</v>
      </c>
      <c r="T11" s="329">
        <f t="shared" si="11"/>
        <v>0</v>
      </c>
    </row>
    <row r="12" spans="1:20" ht="13.5" customHeight="1">
      <c r="A12" s="189" t="s">
        <v>189</v>
      </c>
      <c r="B12" s="202" t="s">
        <v>150</v>
      </c>
      <c r="C12" s="245"/>
      <c r="D12" s="241"/>
      <c r="E12" s="246"/>
      <c r="F12" s="245"/>
      <c r="G12" s="241"/>
      <c r="H12" s="246"/>
      <c r="I12" s="245"/>
      <c r="J12" s="241"/>
      <c r="K12" s="242"/>
      <c r="L12" s="245"/>
      <c r="M12" s="241"/>
      <c r="N12" s="246"/>
      <c r="O12" s="245"/>
      <c r="P12" s="241"/>
      <c r="Q12" s="242"/>
      <c r="R12" s="245"/>
      <c r="S12" s="241"/>
      <c r="T12" s="246"/>
    </row>
    <row r="13" spans="1:20" ht="13.5" customHeight="1">
      <c r="A13" s="175" t="s">
        <v>190</v>
      </c>
      <c r="B13" s="200" t="s">
        <v>151</v>
      </c>
      <c r="C13" s="238"/>
      <c r="D13" s="230"/>
      <c r="E13" s="231"/>
      <c r="F13" s="238"/>
      <c r="G13" s="230"/>
      <c r="H13" s="231"/>
      <c r="I13" s="238"/>
      <c r="J13" s="230"/>
      <c r="K13" s="235"/>
      <c r="L13" s="238"/>
      <c r="M13" s="230"/>
      <c r="N13" s="231"/>
      <c r="O13" s="238"/>
      <c r="P13" s="230"/>
      <c r="Q13" s="235"/>
      <c r="R13" s="238"/>
      <c r="S13" s="230"/>
      <c r="T13" s="231"/>
    </row>
    <row r="14" spans="1:20" ht="13.5" customHeight="1">
      <c r="A14" s="175" t="s">
        <v>191</v>
      </c>
      <c r="B14" s="200" t="s">
        <v>152</v>
      </c>
      <c r="C14" s="238"/>
      <c r="D14" s="230"/>
      <c r="E14" s="231"/>
      <c r="F14" s="238"/>
      <c r="G14" s="230"/>
      <c r="H14" s="231"/>
      <c r="I14" s="238"/>
      <c r="J14" s="230"/>
      <c r="K14" s="235"/>
      <c r="L14" s="238"/>
      <c r="M14" s="230"/>
      <c r="N14" s="231"/>
      <c r="O14" s="238"/>
      <c r="P14" s="230"/>
      <c r="Q14" s="235"/>
      <c r="R14" s="238"/>
      <c r="S14" s="230"/>
      <c r="T14" s="231"/>
    </row>
    <row r="15" spans="1:20" ht="13.5" customHeight="1">
      <c r="A15" s="175" t="s">
        <v>192</v>
      </c>
      <c r="B15" s="200" t="s">
        <v>153</v>
      </c>
      <c r="C15" s="238"/>
      <c r="D15" s="230"/>
      <c r="E15" s="231"/>
      <c r="F15" s="238"/>
      <c r="G15" s="230"/>
      <c r="H15" s="231"/>
      <c r="I15" s="238"/>
      <c r="J15" s="230"/>
      <c r="K15" s="235"/>
      <c r="L15" s="238"/>
      <c r="M15" s="230"/>
      <c r="N15" s="231"/>
      <c r="O15" s="238"/>
      <c r="P15" s="230"/>
      <c r="Q15" s="235"/>
      <c r="R15" s="238"/>
      <c r="S15" s="230"/>
      <c r="T15" s="231"/>
    </row>
    <row r="16" spans="1:20" ht="13.5" customHeight="1">
      <c r="A16" s="175" t="s">
        <v>193</v>
      </c>
      <c r="B16" s="200" t="s">
        <v>154</v>
      </c>
      <c r="C16" s="238">
        <f>+'[3]4.SZ.TÁBL. ÓVODA'!$E16</f>
        <v>3454</v>
      </c>
      <c r="D16" s="230"/>
      <c r="E16" s="231">
        <f>SUM(C16:D16)</f>
        <v>3454</v>
      </c>
      <c r="F16" s="238">
        <f>+'[3]4.SZ.TÁBL. ÓVODA'!$H16</f>
        <v>0</v>
      </c>
      <c r="G16" s="230"/>
      <c r="H16" s="231">
        <f>SUM(F16:G16)</f>
        <v>0</v>
      </c>
      <c r="I16" s="238">
        <f>+'[3]4.SZ.TÁBL. ÓVODA'!$K16</f>
        <v>0</v>
      </c>
      <c r="J16" s="230"/>
      <c r="K16" s="235">
        <f>SUM(I16:J16)</f>
        <v>0</v>
      </c>
      <c r="L16" s="238">
        <f>+'[3]4.SZ.TÁBL. ÓVODA'!$N16</f>
        <v>0</v>
      </c>
      <c r="M16" s="230"/>
      <c r="N16" s="231">
        <f>SUM(L16:M16)</f>
        <v>0</v>
      </c>
      <c r="O16" s="238">
        <f>+'[3]4.SZ.TÁBL. ÓVODA'!$Q16</f>
        <v>0</v>
      </c>
      <c r="P16" s="230"/>
      <c r="Q16" s="235">
        <f>SUM(O16:P16)</f>
        <v>0</v>
      </c>
      <c r="R16" s="238">
        <f>+C16+F16+I16+L16+O16</f>
        <v>3454</v>
      </c>
      <c r="S16" s="230">
        <f t="shared" ref="S16:T20" si="12">+D16+G16+J16+M16+P16</f>
        <v>0</v>
      </c>
      <c r="T16" s="231">
        <f t="shared" si="12"/>
        <v>3454</v>
      </c>
    </row>
    <row r="17" spans="1:20" ht="13.5" customHeight="1">
      <c r="A17" s="175" t="s">
        <v>194</v>
      </c>
      <c r="B17" s="200" t="s">
        <v>155</v>
      </c>
      <c r="C17" s="238"/>
      <c r="D17" s="230"/>
      <c r="E17" s="231"/>
      <c r="F17" s="238"/>
      <c r="G17" s="230"/>
      <c r="H17" s="231"/>
      <c r="I17" s="238"/>
      <c r="J17" s="230"/>
      <c r="K17" s="235"/>
      <c r="L17" s="238"/>
      <c r="M17" s="230"/>
      <c r="N17" s="231"/>
      <c r="O17" s="238">
        <f>+'[3]4.SZ.TÁBL. ÓVODA'!$Q17</f>
        <v>0</v>
      </c>
      <c r="P17" s="230"/>
      <c r="Q17" s="235">
        <f t="shared" ref="Q17:Q20" si="13">SUM(O17:P17)</f>
        <v>0</v>
      </c>
      <c r="R17" s="238">
        <f t="shared" ref="R17:R20" si="14">+C17+F17+I17+L17+O17</f>
        <v>0</v>
      </c>
      <c r="S17" s="230">
        <f t="shared" si="12"/>
        <v>0</v>
      </c>
      <c r="T17" s="231">
        <f t="shared" si="12"/>
        <v>0</v>
      </c>
    </row>
    <row r="18" spans="1:20" ht="13.5" customHeight="1">
      <c r="A18" s="175" t="s">
        <v>195</v>
      </c>
      <c r="B18" s="200" t="s">
        <v>156</v>
      </c>
      <c r="C18" s="238"/>
      <c r="D18" s="230"/>
      <c r="E18" s="231"/>
      <c r="F18" s="238"/>
      <c r="G18" s="230"/>
      <c r="H18" s="231"/>
      <c r="I18" s="238"/>
      <c r="J18" s="230"/>
      <c r="K18" s="235"/>
      <c r="L18" s="238"/>
      <c r="M18" s="230"/>
      <c r="N18" s="231"/>
      <c r="O18" s="238">
        <f>+'[3]4.SZ.TÁBL. ÓVODA'!$Q18</f>
        <v>0</v>
      </c>
      <c r="P18" s="230"/>
      <c r="Q18" s="235">
        <f t="shared" si="13"/>
        <v>0</v>
      </c>
      <c r="R18" s="238">
        <f t="shared" si="14"/>
        <v>0</v>
      </c>
      <c r="S18" s="230">
        <f t="shared" si="12"/>
        <v>0</v>
      </c>
      <c r="T18" s="231">
        <f t="shared" si="12"/>
        <v>0</v>
      </c>
    </row>
    <row r="19" spans="1:20" ht="13.5" customHeight="1">
      <c r="A19" s="175" t="s">
        <v>196</v>
      </c>
      <c r="B19" s="200" t="s">
        <v>157</v>
      </c>
      <c r="C19" s="238"/>
      <c r="D19" s="230"/>
      <c r="E19" s="231"/>
      <c r="F19" s="238"/>
      <c r="G19" s="230"/>
      <c r="H19" s="231"/>
      <c r="I19" s="238"/>
      <c r="J19" s="230"/>
      <c r="K19" s="235"/>
      <c r="L19" s="238"/>
      <c r="M19" s="230"/>
      <c r="N19" s="231"/>
      <c r="O19" s="238">
        <f>+'[3]4.SZ.TÁBL. ÓVODA'!$Q19</f>
        <v>0</v>
      </c>
      <c r="P19" s="230">
        <f>+[4]KIK!$Y$10</f>
        <v>2</v>
      </c>
      <c r="Q19" s="235">
        <f t="shared" si="13"/>
        <v>2</v>
      </c>
      <c r="R19" s="238">
        <f t="shared" si="14"/>
        <v>0</v>
      </c>
      <c r="S19" s="230">
        <f t="shared" si="12"/>
        <v>2</v>
      </c>
      <c r="T19" s="231">
        <f t="shared" si="12"/>
        <v>2</v>
      </c>
    </row>
    <row r="20" spans="1:20" ht="13.5" customHeight="1">
      <c r="A20" s="191" t="s">
        <v>197</v>
      </c>
      <c r="B20" s="203" t="s">
        <v>158</v>
      </c>
      <c r="C20" s="255"/>
      <c r="D20" s="251"/>
      <c r="E20" s="256"/>
      <c r="F20" s="255"/>
      <c r="G20" s="251"/>
      <c r="H20" s="256"/>
      <c r="I20" s="255"/>
      <c r="J20" s="251"/>
      <c r="K20" s="252"/>
      <c r="L20" s="255"/>
      <c r="M20" s="251"/>
      <c r="N20" s="256"/>
      <c r="O20" s="238">
        <f>+'[3]4.SZ.TÁBL. ÓVODA'!$Q20</f>
        <v>2</v>
      </c>
      <c r="P20" s="251"/>
      <c r="Q20" s="235">
        <f t="shared" si="13"/>
        <v>2</v>
      </c>
      <c r="R20" s="238">
        <f t="shared" si="14"/>
        <v>2</v>
      </c>
      <c r="S20" s="230">
        <f t="shared" si="12"/>
        <v>0</v>
      </c>
      <c r="T20" s="231">
        <f t="shared" si="12"/>
        <v>2</v>
      </c>
    </row>
    <row r="21" spans="1:20" s="356" customFormat="1" ht="13.5" customHeight="1">
      <c r="A21" s="165" t="s">
        <v>198</v>
      </c>
      <c r="B21" s="160" t="s">
        <v>159</v>
      </c>
      <c r="C21" s="323">
        <f>SUM(C12:C20)</f>
        <v>3454</v>
      </c>
      <c r="D21" s="328">
        <f t="shared" ref="D21:E21" si="15">SUM(D12:D20)</f>
        <v>0</v>
      </c>
      <c r="E21" s="329">
        <f t="shared" si="15"/>
        <v>3454</v>
      </c>
      <c r="F21" s="323">
        <f>SUM(F12:F20)</f>
        <v>0</v>
      </c>
      <c r="G21" s="328">
        <f t="shared" ref="G21" si="16">SUM(G12:G20)</f>
        <v>0</v>
      </c>
      <c r="H21" s="329">
        <f t="shared" ref="H21" si="17">SUM(H12:H20)</f>
        <v>0</v>
      </c>
      <c r="I21" s="323">
        <f>SUM(I12:I20)</f>
        <v>0</v>
      </c>
      <c r="J21" s="328">
        <f t="shared" ref="J21" si="18">SUM(J12:J20)</f>
        <v>0</v>
      </c>
      <c r="K21" s="331">
        <f t="shared" ref="K21" si="19">SUM(K12:K20)</f>
        <v>0</v>
      </c>
      <c r="L21" s="323">
        <f>SUM(L12:L20)</f>
        <v>0</v>
      </c>
      <c r="M21" s="328">
        <f t="shared" ref="M21" si="20">SUM(M12:M20)</f>
        <v>0</v>
      </c>
      <c r="N21" s="329">
        <f t="shared" ref="N21" si="21">SUM(N12:N20)</f>
        <v>0</v>
      </c>
      <c r="O21" s="323">
        <f>SUM(O12:O20)</f>
        <v>2</v>
      </c>
      <c r="P21" s="328">
        <f t="shared" ref="P21" si="22">SUM(P12:P20)</f>
        <v>2</v>
      </c>
      <c r="Q21" s="331">
        <f t="shared" ref="Q21" si="23">SUM(Q12:Q20)</f>
        <v>4</v>
      </c>
      <c r="R21" s="323">
        <f>SUM(R12:R20)</f>
        <v>3456</v>
      </c>
      <c r="S21" s="328">
        <f t="shared" ref="S21:T21" si="24">SUM(S12:S20)</f>
        <v>2</v>
      </c>
      <c r="T21" s="329">
        <f t="shared" si="24"/>
        <v>3458</v>
      </c>
    </row>
    <row r="22" spans="1:20" s="356" customFormat="1" ht="13.5" customHeight="1">
      <c r="A22" s="165" t="s">
        <v>199</v>
      </c>
      <c r="B22" s="160" t="s">
        <v>160</v>
      </c>
      <c r="C22" s="323"/>
      <c r="D22" s="328"/>
      <c r="E22" s="329"/>
      <c r="F22" s="323"/>
      <c r="G22" s="328"/>
      <c r="H22" s="329"/>
      <c r="I22" s="323"/>
      <c r="J22" s="328"/>
      <c r="K22" s="331"/>
      <c r="L22" s="323"/>
      <c r="M22" s="328"/>
      <c r="N22" s="329"/>
      <c r="O22" s="323"/>
      <c r="P22" s="328"/>
      <c r="Q22" s="331"/>
      <c r="R22" s="323"/>
      <c r="S22" s="328"/>
      <c r="T22" s="329"/>
    </row>
    <row r="23" spans="1:20" ht="13.5" customHeight="1">
      <c r="A23" s="193" t="s">
        <v>200</v>
      </c>
      <c r="B23" s="204" t="s">
        <v>161</v>
      </c>
      <c r="C23" s="266"/>
      <c r="D23" s="262"/>
      <c r="E23" s="267"/>
      <c r="F23" s="266"/>
      <c r="G23" s="262"/>
      <c r="H23" s="267"/>
      <c r="I23" s="266"/>
      <c r="J23" s="262"/>
      <c r="K23" s="263"/>
      <c r="L23" s="266"/>
      <c r="M23" s="262"/>
      <c r="N23" s="267"/>
      <c r="O23" s="266"/>
      <c r="P23" s="262"/>
      <c r="Q23" s="263"/>
      <c r="R23" s="266"/>
      <c r="S23" s="262"/>
      <c r="T23" s="267"/>
    </row>
    <row r="24" spans="1:20" s="356" customFormat="1" ht="13.5" customHeight="1">
      <c r="A24" s="165" t="s">
        <v>201</v>
      </c>
      <c r="B24" s="160" t="s">
        <v>321</v>
      </c>
      <c r="C24" s="323">
        <f>+C23</f>
        <v>0</v>
      </c>
      <c r="D24" s="328">
        <f t="shared" ref="D24:E24" si="25">+D23</f>
        <v>0</v>
      </c>
      <c r="E24" s="329">
        <f t="shared" si="25"/>
        <v>0</v>
      </c>
      <c r="F24" s="323">
        <f>+F23</f>
        <v>0</v>
      </c>
      <c r="G24" s="328">
        <f t="shared" ref="G24" si="26">+G23</f>
        <v>0</v>
      </c>
      <c r="H24" s="329">
        <f t="shared" ref="H24" si="27">+H23</f>
        <v>0</v>
      </c>
      <c r="I24" s="323">
        <f>+I23</f>
        <v>0</v>
      </c>
      <c r="J24" s="328">
        <f t="shared" ref="J24" si="28">+J23</f>
        <v>0</v>
      </c>
      <c r="K24" s="331">
        <f t="shared" ref="K24" si="29">+K23</f>
        <v>0</v>
      </c>
      <c r="L24" s="323">
        <f>+L23</f>
        <v>0</v>
      </c>
      <c r="M24" s="328">
        <f t="shared" ref="M24" si="30">+M23</f>
        <v>0</v>
      </c>
      <c r="N24" s="329">
        <f t="shared" ref="N24" si="31">+N23</f>
        <v>0</v>
      </c>
      <c r="O24" s="323">
        <f>+O23</f>
        <v>0</v>
      </c>
      <c r="P24" s="328">
        <f t="shared" ref="P24" si="32">+P23</f>
        <v>0</v>
      </c>
      <c r="Q24" s="331">
        <f t="shared" ref="Q24" si="33">+Q23</f>
        <v>0</v>
      </c>
      <c r="R24" s="323">
        <f>+R23</f>
        <v>0</v>
      </c>
      <c r="S24" s="328">
        <f t="shared" ref="S24:T24" si="34">+S23</f>
        <v>0</v>
      </c>
      <c r="T24" s="329">
        <f t="shared" si="34"/>
        <v>0</v>
      </c>
    </row>
    <row r="25" spans="1:20" ht="13.5" customHeight="1">
      <c r="A25" s="193" t="s">
        <v>202</v>
      </c>
      <c r="B25" s="204" t="s">
        <v>162</v>
      </c>
      <c r="C25" s="266"/>
      <c r="D25" s="262"/>
      <c r="E25" s="267"/>
      <c r="F25" s="266"/>
      <c r="G25" s="262"/>
      <c r="H25" s="267"/>
      <c r="I25" s="266"/>
      <c r="J25" s="262"/>
      <c r="K25" s="263"/>
      <c r="L25" s="266"/>
      <c r="M25" s="262"/>
      <c r="N25" s="267"/>
      <c r="O25" s="266"/>
      <c r="P25" s="262"/>
      <c r="Q25" s="263"/>
      <c r="R25" s="266"/>
      <c r="S25" s="262"/>
      <c r="T25" s="267"/>
    </row>
    <row r="26" spans="1:20" s="356" customFormat="1" ht="13.5" customHeight="1">
      <c r="A26" s="165" t="s">
        <v>203</v>
      </c>
      <c r="B26" s="160" t="s">
        <v>322</v>
      </c>
      <c r="C26" s="323">
        <f>+C25</f>
        <v>0</v>
      </c>
      <c r="D26" s="328">
        <f t="shared" ref="D26:E26" si="35">+D25</f>
        <v>0</v>
      </c>
      <c r="E26" s="329">
        <f t="shared" si="35"/>
        <v>0</v>
      </c>
      <c r="F26" s="323">
        <f>+F25</f>
        <v>0</v>
      </c>
      <c r="G26" s="328">
        <f t="shared" ref="G26" si="36">+G25</f>
        <v>0</v>
      </c>
      <c r="H26" s="329">
        <f t="shared" ref="H26" si="37">+H25</f>
        <v>0</v>
      </c>
      <c r="I26" s="323">
        <f>+I25</f>
        <v>0</v>
      </c>
      <c r="J26" s="328">
        <f t="shared" ref="J26" si="38">+J25</f>
        <v>0</v>
      </c>
      <c r="K26" s="331">
        <f t="shared" ref="K26" si="39">+K25</f>
        <v>0</v>
      </c>
      <c r="L26" s="323">
        <f>+L25</f>
        <v>0</v>
      </c>
      <c r="M26" s="328">
        <f t="shared" ref="M26" si="40">+M25</f>
        <v>0</v>
      </c>
      <c r="N26" s="329">
        <f t="shared" ref="N26" si="41">+N25</f>
        <v>0</v>
      </c>
      <c r="O26" s="323">
        <f>+O25</f>
        <v>0</v>
      </c>
      <c r="P26" s="328">
        <f t="shared" ref="P26" si="42">+P25</f>
        <v>0</v>
      </c>
      <c r="Q26" s="331">
        <f t="shared" ref="Q26" si="43">+Q25</f>
        <v>0</v>
      </c>
      <c r="R26" s="323">
        <f>+R25</f>
        <v>0</v>
      </c>
      <c r="S26" s="328">
        <f t="shared" ref="S26:T26" si="44">+S25</f>
        <v>0</v>
      </c>
      <c r="T26" s="329">
        <f t="shared" si="44"/>
        <v>0</v>
      </c>
    </row>
    <row r="27" spans="1:20" s="356" customFormat="1" ht="13.5" customHeight="1">
      <c r="A27" s="165" t="s">
        <v>204</v>
      </c>
      <c r="B27" s="160" t="s">
        <v>163</v>
      </c>
      <c r="C27" s="323">
        <f>+C7+C11+C21+C22+C24+C26</f>
        <v>3454</v>
      </c>
      <c r="D27" s="328">
        <f t="shared" ref="D27:E27" si="45">+D7+D11+D21+D22+D24+D26</f>
        <v>0</v>
      </c>
      <c r="E27" s="329">
        <f t="shared" si="45"/>
        <v>3454</v>
      </c>
      <c r="F27" s="323">
        <f>+F7+F11+F21+F22+F24+F26</f>
        <v>0</v>
      </c>
      <c r="G27" s="328">
        <f t="shared" ref="G27" si="46">+G7+G11+G21+G22+G24+G26</f>
        <v>0</v>
      </c>
      <c r="H27" s="329">
        <f t="shared" ref="H27" si="47">+H7+H11+H21+H22+H24+H26</f>
        <v>0</v>
      </c>
      <c r="I27" s="323">
        <f>+I7+I11+I21+I22+I24+I26</f>
        <v>0</v>
      </c>
      <c r="J27" s="328">
        <f t="shared" ref="J27" si="48">+J7+J11+J21+J22+J24+J26</f>
        <v>0</v>
      </c>
      <c r="K27" s="331">
        <f t="shared" ref="K27" si="49">+K7+K11+K21+K22+K24+K26</f>
        <v>0</v>
      </c>
      <c r="L27" s="323">
        <f>+L7+L11+L21+L22+L24+L26</f>
        <v>0</v>
      </c>
      <c r="M27" s="328">
        <f t="shared" ref="M27" si="50">+M7+M11+M21+M22+M24+M26</f>
        <v>0</v>
      </c>
      <c r="N27" s="329">
        <f t="shared" ref="N27" si="51">+N7+N11+N21+N22+N24+N26</f>
        <v>0</v>
      </c>
      <c r="O27" s="323">
        <f>+O7+O11+O21+O22+O24+O26</f>
        <v>2</v>
      </c>
      <c r="P27" s="328">
        <f t="shared" ref="P27" si="52">+P7+P11+P21+P22+P24+P26</f>
        <v>2</v>
      </c>
      <c r="Q27" s="331">
        <f t="shared" ref="Q27" si="53">+Q7+Q11+Q21+Q22+Q24+Q26</f>
        <v>4</v>
      </c>
      <c r="R27" s="323">
        <f>+R7+R11+R21+R22+R24+R26</f>
        <v>3456</v>
      </c>
      <c r="S27" s="328">
        <f t="shared" ref="S27:T27" si="54">+S7+S11+S21+S22+S24+S26</f>
        <v>2</v>
      </c>
      <c r="T27" s="329">
        <f t="shared" si="54"/>
        <v>3458</v>
      </c>
    </row>
    <row r="28" spans="1:20" s="356" customFormat="1" ht="13.5" customHeight="1">
      <c r="A28" s="268" t="s">
        <v>205</v>
      </c>
      <c r="B28" s="160" t="s">
        <v>164</v>
      </c>
      <c r="C28" s="761">
        <f>+'[3]4.SZ.TÁBL. ÓVODA'!$E28</f>
        <v>131</v>
      </c>
      <c r="D28" s="328"/>
      <c r="E28" s="329">
        <f>SUM(C28:D28)</f>
        <v>131</v>
      </c>
      <c r="F28" s="323">
        <f>+'[3]4.SZ.TÁBL. ÓVODA'!$H28</f>
        <v>101</v>
      </c>
      <c r="G28" s="328"/>
      <c r="H28" s="329">
        <f>SUM(F28:G28)</f>
        <v>101</v>
      </c>
      <c r="I28" s="323">
        <f>+'[3]4.SZ.TÁBL. ÓVODA'!$K28</f>
        <v>0</v>
      </c>
      <c r="J28" s="328"/>
      <c r="K28" s="329">
        <f>SUM(I28:J28)</f>
        <v>0</v>
      </c>
      <c r="L28" s="323">
        <f>+'[3]4.SZ.TÁBL. ÓVODA'!$N28</f>
        <v>0</v>
      </c>
      <c r="M28" s="328"/>
      <c r="N28" s="329">
        <f>SUM(L28:M28)</f>
        <v>0</v>
      </c>
      <c r="O28" s="323">
        <f>+'[3]4.SZ.TÁBL. ÓVODA'!$Q28</f>
        <v>0</v>
      </c>
      <c r="P28" s="328"/>
      <c r="Q28" s="329">
        <f>SUM(O28:P28)</f>
        <v>0</v>
      </c>
      <c r="R28" s="761">
        <f>+C28+F28+I28+L28+O28</f>
        <v>232</v>
      </c>
      <c r="S28" s="328">
        <f t="shared" ref="S28:T28" si="55">+D28+G28+J28+M28+P28</f>
        <v>0</v>
      </c>
      <c r="T28" s="329">
        <f t="shared" si="55"/>
        <v>232</v>
      </c>
    </row>
    <row r="29" spans="1:20" s="356" customFormat="1" ht="13.5" customHeight="1">
      <c r="A29" s="268" t="s">
        <v>319</v>
      </c>
      <c r="B29" s="160" t="s">
        <v>320</v>
      </c>
      <c r="C29" s="323">
        <f>+SUM(C30:C31)</f>
        <v>30056</v>
      </c>
      <c r="D29" s="328">
        <f t="shared" ref="D29:E29" si="56">+SUM(D30:D31)</f>
        <v>286</v>
      </c>
      <c r="E29" s="329">
        <f t="shared" si="56"/>
        <v>30342</v>
      </c>
      <c r="F29" s="323">
        <f>+SUM(F30:F31)</f>
        <v>52262</v>
      </c>
      <c r="G29" s="328">
        <f t="shared" ref="G29" si="57">+SUM(G30:G31)</f>
        <v>314</v>
      </c>
      <c r="H29" s="329">
        <f t="shared" ref="H29" si="58">+SUM(H30:H31)</f>
        <v>52576</v>
      </c>
      <c r="I29" s="323">
        <f>+SUM(I30:I31)</f>
        <v>26772</v>
      </c>
      <c r="J29" s="328">
        <f t="shared" ref="J29" si="59">+SUM(J30:J31)</f>
        <v>221</v>
      </c>
      <c r="K29" s="331">
        <f t="shared" ref="K29" si="60">+SUM(K30:K31)</f>
        <v>26993</v>
      </c>
      <c r="L29" s="323">
        <f>+SUM(L30:L31)</f>
        <v>49187</v>
      </c>
      <c r="M29" s="328">
        <f t="shared" ref="M29" si="61">+SUM(M30:M31)</f>
        <v>350</v>
      </c>
      <c r="N29" s="329">
        <f t="shared" ref="N29" si="62">+SUM(N30:N31)</f>
        <v>49537</v>
      </c>
      <c r="O29" s="323">
        <f>+SUM(O30:O31)</f>
        <v>10239</v>
      </c>
      <c r="P29" s="328">
        <f t="shared" ref="P29" si="63">+SUM(P30:P31)</f>
        <v>69</v>
      </c>
      <c r="Q29" s="331">
        <f t="shared" ref="Q29" si="64">+SUM(Q30:Q31)</f>
        <v>10308</v>
      </c>
      <c r="R29" s="323">
        <f>+SUM(R30:R31)</f>
        <v>168516</v>
      </c>
      <c r="S29" s="328">
        <f t="shared" ref="S29:T29" si="65">+SUM(S30:S31)</f>
        <v>1240</v>
      </c>
      <c r="T29" s="329">
        <f t="shared" si="65"/>
        <v>169756</v>
      </c>
    </row>
    <row r="30" spans="1:20" ht="13.5" customHeight="1">
      <c r="A30" s="301"/>
      <c r="B30" s="199" t="s">
        <v>347</v>
      </c>
      <c r="C30" s="238">
        <f>+'[3]4.SZ.TÁBL. ÓVODA'!$E30</f>
        <v>30056</v>
      </c>
      <c r="D30" s="294">
        <f>+[4]MOVI!$Z$6+[4]MOVI!$Z$8</f>
        <v>286</v>
      </c>
      <c r="E30" s="299">
        <f>SUM(C30:D30)</f>
        <v>30342</v>
      </c>
      <c r="F30" s="298">
        <f>+'[3]4.SZ.TÁBL. ÓVODA'!$H30</f>
        <v>50983</v>
      </c>
      <c r="G30" s="294">
        <f>+[4]BOVI!$Z$9+[4]BOVI!$Z$11</f>
        <v>314</v>
      </c>
      <c r="H30" s="299">
        <f>SUM(F30:G30)</f>
        <v>51297</v>
      </c>
      <c r="I30" s="293">
        <f>+'[3]4.SZ.TÁBL. ÓVODA'!$K30</f>
        <v>26772</v>
      </c>
      <c r="J30" s="294">
        <f>+[4]GYOVI!$Z$7+[4]GYOVI!$Z$9</f>
        <v>221</v>
      </c>
      <c r="K30" s="295">
        <f>SUM(I30:J30)</f>
        <v>26993</v>
      </c>
      <c r="L30" s="298">
        <f>+'[3]4.SZ.TÁBL. ÓVODA'!$N30</f>
        <v>49187</v>
      </c>
      <c r="M30" s="294">
        <f>+[4]TOVI!$Z$6+[4]TOVI!$Z$8</f>
        <v>350</v>
      </c>
      <c r="N30" s="299">
        <f>SUM(L30:M30)</f>
        <v>49537</v>
      </c>
      <c r="O30" s="293">
        <f>+'[3]4.SZ.TÁBL. ÓVODA'!$Q30</f>
        <v>5175</v>
      </c>
      <c r="P30" s="294">
        <f>+[4]KIK!$Z$6+[4]KIK!$Z$8</f>
        <v>69</v>
      </c>
      <c r="Q30" s="295">
        <f>SUM(O30:P30)</f>
        <v>5244</v>
      </c>
      <c r="R30" s="298">
        <f t="shared" ref="R30:R34" si="66">+C30+F30+I30+L30+O30</f>
        <v>162173</v>
      </c>
      <c r="S30" s="294">
        <f t="shared" ref="S30:S34" si="67">+D30+G30+J30+M30+P30</f>
        <v>1240</v>
      </c>
      <c r="T30" s="299">
        <f t="shared" ref="T30:T34" si="68">+E30+H30+K30+N30+Q30</f>
        <v>163413</v>
      </c>
    </row>
    <row r="31" spans="1:20" ht="13.5" customHeight="1">
      <c r="A31" s="302"/>
      <c r="B31" s="200" t="s">
        <v>348</v>
      </c>
      <c r="C31" s="238">
        <f>+SUM(C32:C34)</f>
        <v>0</v>
      </c>
      <c r="D31" s="230">
        <f t="shared" ref="D31:E31" si="69">+SUM(D32:D34)</f>
        <v>0</v>
      </c>
      <c r="E31" s="231">
        <f t="shared" si="69"/>
        <v>0</v>
      </c>
      <c r="F31" s="238">
        <f>+SUM(F32:F34)</f>
        <v>1279</v>
      </c>
      <c r="G31" s="230">
        <f t="shared" ref="G31" si="70">+SUM(G32:G34)</f>
        <v>0</v>
      </c>
      <c r="H31" s="231">
        <f t="shared" ref="H31" si="71">+SUM(H32:H34)</f>
        <v>1279</v>
      </c>
      <c r="I31" s="238">
        <f>+SUM(I32:I34)</f>
        <v>0</v>
      </c>
      <c r="J31" s="230">
        <f t="shared" ref="J31" si="72">+SUM(J32:J34)</f>
        <v>0</v>
      </c>
      <c r="K31" s="235">
        <f t="shared" ref="K31" si="73">+SUM(K32:K34)</f>
        <v>0</v>
      </c>
      <c r="L31" s="238">
        <f>+SUM(L32:L34)</f>
        <v>0</v>
      </c>
      <c r="M31" s="230">
        <f t="shared" ref="M31" si="74">+SUM(M32:M34)</f>
        <v>0</v>
      </c>
      <c r="N31" s="231">
        <f t="shared" ref="N31" si="75">+SUM(N32:N34)</f>
        <v>0</v>
      </c>
      <c r="O31" s="238">
        <f>+SUM(O32:O34)</f>
        <v>5064</v>
      </c>
      <c r="P31" s="230">
        <f t="shared" ref="P31" si="76">+SUM(P32:P34)</f>
        <v>0</v>
      </c>
      <c r="Q31" s="235">
        <f t="shared" ref="Q31" si="77">+SUM(Q32:Q34)</f>
        <v>5064</v>
      </c>
      <c r="R31" s="238">
        <f t="shared" si="66"/>
        <v>6343</v>
      </c>
      <c r="S31" s="230">
        <f t="shared" si="67"/>
        <v>0</v>
      </c>
      <c r="T31" s="231">
        <f t="shared" si="68"/>
        <v>6343</v>
      </c>
    </row>
    <row r="32" spans="1:20" s="311" customFormat="1" ht="13.5" customHeight="1">
      <c r="A32" s="303"/>
      <c r="B32" s="485" t="s">
        <v>4</v>
      </c>
      <c r="C32" s="309">
        <f>+'[3]4.SZ.TÁBL. ÓVODA'!$E32</f>
        <v>0</v>
      </c>
      <c r="D32" s="305"/>
      <c r="E32" s="310">
        <f>SUM(C32:D32)</f>
        <v>0</v>
      </c>
      <c r="F32" s="309">
        <f>+'[3]4.SZ.TÁBL. ÓVODA'!$H32</f>
        <v>1279</v>
      </c>
      <c r="G32" s="305"/>
      <c r="H32" s="310">
        <f>SUM(F32:G32)</f>
        <v>1279</v>
      </c>
      <c r="I32" s="304">
        <f>+'[3]4.SZ.TÁBL. ÓVODA'!$K32</f>
        <v>0</v>
      </c>
      <c r="J32" s="305"/>
      <c r="K32" s="306">
        <f>SUM(I32:J32)</f>
        <v>0</v>
      </c>
      <c r="L32" s="309">
        <f>+'[3]4.SZ.TÁBL. ÓVODA'!$N32</f>
        <v>0</v>
      </c>
      <c r="M32" s="305"/>
      <c r="N32" s="310">
        <f>SUM(L32:M32)</f>
        <v>0</v>
      </c>
      <c r="O32" s="304">
        <f>+'[3]4.SZ.TÁBL. ÓVODA'!$Q32</f>
        <v>2030</v>
      </c>
      <c r="P32" s="305"/>
      <c r="Q32" s="306">
        <f>SUM(O32:P32)</f>
        <v>2030</v>
      </c>
      <c r="R32" s="309">
        <f t="shared" si="66"/>
        <v>3309</v>
      </c>
      <c r="S32" s="305">
        <f t="shared" si="67"/>
        <v>0</v>
      </c>
      <c r="T32" s="310">
        <f t="shared" si="68"/>
        <v>3309</v>
      </c>
    </row>
    <row r="33" spans="1:20" s="311" customFormat="1" ht="13.5" customHeight="1">
      <c r="A33" s="303"/>
      <c r="B33" s="485" t="s">
        <v>6</v>
      </c>
      <c r="C33" s="309">
        <f>+'[3]4.SZ.TÁBL. ÓVODA'!$E33</f>
        <v>0</v>
      </c>
      <c r="D33" s="305"/>
      <c r="E33" s="310">
        <f t="shared" ref="E33:E34" si="78">SUM(C33:D33)</f>
        <v>0</v>
      </c>
      <c r="F33" s="309">
        <f>+'[3]4.SZ.TÁBL. ÓVODA'!$H33</f>
        <v>0</v>
      </c>
      <c r="G33" s="305"/>
      <c r="H33" s="310">
        <f t="shared" ref="H33:H34" si="79">SUM(F33:G33)</f>
        <v>0</v>
      </c>
      <c r="I33" s="304">
        <f>+'[3]4.SZ.TÁBL. ÓVODA'!$K33</f>
        <v>0</v>
      </c>
      <c r="J33" s="305"/>
      <c r="K33" s="306">
        <f t="shared" ref="K33:K34" si="80">SUM(I33:J33)</f>
        <v>0</v>
      </c>
      <c r="L33" s="309">
        <f>+'[3]4.SZ.TÁBL. ÓVODA'!$N33</f>
        <v>0</v>
      </c>
      <c r="M33" s="305"/>
      <c r="N33" s="310">
        <f t="shared" ref="N33:N34" si="81">SUM(L33:M33)</f>
        <v>0</v>
      </c>
      <c r="O33" s="304">
        <f>+'[3]4.SZ.TÁBL. ÓVODA'!$Q33</f>
        <v>1004</v>
      </c>
      <c r="P33" s="305"/>
      <c r="Q33" s="306">
        <f t="shared" ref="Q33:Q34" si="82">SUM(O33:P33)</f>
        <v>1004</v>
      </c>
      <c r="R33" s="309">
        <f t="shared" si="66"/>
        <v>1004</v>
      </c>
      <c r="S33" s="305">
        <f t="shared" si="67"/>
        <v>0</v>
      </c>
      <c r="T33" s="310">
        <f t="shared" si="68"/>
        <v>1004</v>
      </c>
    </row>
    <row r="34" spans="1:20" s="311" customFormat="1" ht="13.5" customHeight="1">
      <c r="A34" s="312"/>
      <c r="B34" s="487" t="s">
        <v>10</v>
      </c>
      <c r="C34" s="309">
        <f>+'[3]4.SZ.TÁBL. ÓVODA'!$E34</f>
        <v>0</v>
      </c>
      <c r="D34" s="314"/>
      <c r="E34" s="310">
        <f t="shared" si="78"/>
        <v>0</v>
      </c>
      <c r="F34" s="318">
        <f>+'[3]4.SZ.TÁBL. ÓVODA'!$H34</f>
        <v>0</v>
      </c>
      <c r="G34" s="314"/>
      <c r="H34" s="319">
        <f t="shared" si="79"/>
        <v>0</v>
      </c>
      <c r="I34" s="313">
        <f>+'[3]4.SZ.TÁBL. ÓVODA'!$K34</f>
        <v>0</v>
      </c>
      <c r="J34" s="314"/>
      <c r="K34" s="315">
        <f t="shared" si="80"/>
        <v>0</v>
      </c>
      <c r="L34" s="318">
        <f>+'[3]4.SZ.TÁBL. ÓVODA'!$N34</f>
        <v>0</v>
      </c>
      <c r="M34" s="314"/>
      <c r="N34" s="319">
        <f t="shared" si="81"/>
        <v>0</v>
      </c>
      <c r="O34" s="313">
        <f>+'[3]4.SZ.TÁBL. ÓVODA'!$Q34</f>
        <v>2030</v>
      </c>
      <c r="P34" s="314"/>
      <c r="Q34" s="315">
        <f t="shared" si="82"/>
        <v>2030</v>
      </c>
      <c r="R34" s="318">
        <f t="shared" si="66"/>
        <v>2030</v>
      </c>
      <c r="S34" s="314">
        <f t="shared" si="67"/>
        <v>0</v>
      </c>
      <c r="T34" s="319">
        <f t="shared" si="68"/>
        <v>2030</v>
      </c>
    </row>
    <row r="35" spans="1:20" s="356" customFormat="1" ht="13.5" customHeight="1" thickBot="1">
      <c r="A35" s="320" t="s">
        <v>206</v>
      </c>
      <c r="B35" s="321" t="s">
        <v>165</v>
      </c>
      <c r="C35" s="332">
        <f>SUM(C28:C29)</f>
        <v>30187</v>
      </c>
      <c r="D35" s="333">
        <f t="shared" ref="D35:E35" si="83">SUM(D28:D29)</f>
        <v>286</v>
      </c>
      <c r="E35" s="334">
        <f t="shared" si="83"/>
        <v>30473</v>
      </c>
      <c r="F35" s="332">
        <f>SUM(F28:F29)</f>
        <v>52363</v>
      </c>
      <c r="G35" s="333">
        <f t="shared" ref="G35:H35" si="84">SUM(G28:G29)</f>
        <v>314</v>
      </c>
      <c r="H35" s="334">
        <f t="shared" si="84"/>
        <v>52677</v>
      </c>
      <c r="I35" s="332">
        <f>SUM(I28:I29)</f>
        <v>26772</v>
      </c>
      <c r="J35" s="333">
        <f t="shared" ref="J35:K35" si="85">SUM(J28:J29)</f>
        <v>221</v>
      </c>
      <c r="K35" s="335">
        <f t="shared" si="85"/>
        <v>26993</v>
      </c>
      <c r="L35" s="332">
        <f>SUM(L28:L29)</f>
        <v>49187</v>
      </c>
      <c r="M35" s="333">
        <f t="shared" ref="M35:N35" si="86">SUM(M28:M29)</f>
        <v>350</v>
      </c>
      <c r="N35" s="334">
        <f t="shared" si="86"/>
        <v>49537</v>
      </c>
      <c r="O35" s="332">
        <f>SUM(O28:O29)</f>
        <v>10239</v>
      </c>
      <c r="P35" s="333">
        <f t="shared" ref="P35:Q35" si="87">SUM(P28:P29)</f>
        <v>69</v>
      </c>
      <c r="Q35" s="335">
        <f t="shared" si="87"/>
        <v>10308</v>
      </c>
      <c r="R35" s="332">
        <f>SUM(R28:R29)</f>
        <v>168748</v>
      </c>
      <c r="S35" s="333">
        <f t="shared" ref="S35:T35" si="88">SUM(S28:S29)</f>
        <v>1240</v>
      </c>
      <c r="T35" s="334">
        <f t="shared" si="88"/>
        <v>169988</v>
      </c>
    </row>
    <row r="36" spans="1:20" s="356" customFormat="1" ht="13.5" customHeight="1" thickBot="1">
      <c r="A36" s="891" t="s">
        <v>0</v>
      </c>
      <c r="B36" s="941"/>
      <c r="C36" s="336">
        <f>+C27+C35</f>
        <v>33641</v>
      </c>
      <c r="D36" s="337">
        <f t="shared" ref="D36:E36" si="89">+D27+D35</f>
        <v>286</v>
      </c>
      <c r="E36" s="338">
        <f t="shared" si="89"/>
        <v>33927</v>
      </c>
      <c r="F36" s="336">
        <f>+F27+F35</f>
        <v>52363</v>
      </c>
      <c r="G36" s="337">
        <f t="shared" ref="G36" si="90">+G27+G35</f>
        <v>314</v>
      </c>
      <c r="H36" s="338">
        <f t="shared" ref="H36" si="91">+H27+H35</f>
        <v>52677</v>
      </c>
      <c r="I36" s="336">
        <f>+I27+I35</f>
        <v>26772</v>
      </c>
      <c r="J36" s="337">
        <f t="shared" ref="J36" si="92">+J27+J35</f>
        <v>221</v>
      </c>
      <c r="K36" s="340">
        <f t="shared" ref="K36" si="93">+K27+K35</f>
        <v>26993</v>
      </c>
      <c r="L36" s="336">
        <f>+L27+L35</f>
        <v>49187</v>
      </c>
      <c r="M36" s="337">
        <f t="shared" ref="M36" si="94">+M27+M35</f>
        <v>350</v>
      </c>
      <c r="N36" s="338">
        <f t="shared" ref="N36" si="95">+N27+N35</f>
        <v>49537</v>
      </c>
      <c r="O36" s="336">
        <f>+O27+O35</f>
        <v>10241</v>
      </c>
      <c r="P36" s="337">
        <f t="shared" ref="P36" si="96">+P27+P35</f>
        <v>71</v>
      </c>
      <c r="Q36" s="340">
        <f t="shared" ref="Q36" si="97">+Q27+Q35</f>
        <v>10312</v>
      </c>
      <c r="R36" s="336">
        <f>+R27+R35</f>
        <v>172204</v>
      </c>
      <c r="S36" s="337">
        <f t="shared" ref="S36:T36" si="98">+S27+S35</f>
        <v>1242</v>
      </c>
      <c r="T36" s="338">
        <f t="shared" si="98"/>
        <v>173446</v>
      </c>
    </row>
    <row r="37" spans="1:20" ht="13.5" customHeight="1">
      <c r="A37" s="222" t="s">
        <v>224</v>
      </c>
      <c r="B37" s="277" t="s">
        <v>225</v>
      </c>
      <c r="C37" s="238">
        <f>+'[3]4.SZ.TÁBL. ÓVODA'!$E37</f>
        <v>15817</v>
      </c>
      <c r="D37" s="241">
        <f>+[4]MOVI!$E$5+[4]MOVI!$E$9+[4]MOVI!$E$10</f>
        <v>-199</v>
      </c>
      <c r="E37" s="246">
        <f>SUM(C37:D37)</f>
        <v>15618</v>
      </c>
      <c r="F37" s="245">
        <f>+'[3]4.SZ.TÁBL. ÓVODA'!$H37</f>
        <v>32428</v>
      </c>
      <c r="G37" s="241">
        <f>+[4]BOVI!$E$5+[4]BOVI!$E$12+[4]BOVI!$E$13</f>
        <v>54</v>
      </c>
      <c r="H37" s="246">
        <f>SUM(F37:G37)</f>
        <v>32482</v>
      </c>
      <c r="I37" s="245">
        <f>+'[3]4.SZ.TÁBL. ÓVODA'!$K37</f>
        <v>16475</v>
      </c>
      <c r="J37" s="241">
        <f>+[4]GYOVI!$E$6+[4]GYOVI!$E$10+[4]GYOVI!$E$11</f>
        <v>-312</v>
      </c>
      <c r="K37" s="242">
        <f>SUM(I37:J37)</f>
        <v>16163</v>
      </c>
      <c r="L37" s="245">
        <f>+'[3]4.SZ.TÁBL. ÓVODA'!$N37</f>
        <v>28451</v>
      </c>
      <c r="M37" s="241">
        <f>+[4]TOVI!$E$5+[4]TOVI!$E$9+[4]TOVI!$E$10</f>
        <v>100</v>
      </c>
      <c r="N37" s="246">
        <f>SUM(L37:M37)</f>
        <v>28551</v>
      </c>
      <c r="O37" s="245">
        <f>+'[3]4.SZ.TÁBL. ÓVODA'!$Q37</f>
        <v>5394</v>
      </c>
      <c r="P37" s="241">
        <f>+[4]KIK!$E$5+[4]KIK!$E$9</f>
        <v>-21</v>
      </c>
      <c r="Q37" s="242">
        <f>SUM(O37:P37)</f>
        <v>5373</v>
      </c>
      <c r="R37" s="245">
        <f>+C37+F37+I37+L37+O37</f>
        <v>98565</v>
      </c>
      <c r="S37" s="241">
        <f t="shared" ref="S37:T50" si="99">+D37+G37+J37+M37+P37</f>
        <v>-378</v>
      </c>
      <c r="T37" s="246">
        <f t="shared" si="99"/>
        <v>98187</v>
      </c>
    </row>
    <row r="38" spans="1:20" ht="13.5" customHeight="1">
      <c r="A38" s="223" t="s">
        <v>226</v>
      </c>
      <c r="B38" s="278" t="s">
        <v>227</v>
      </c>
      <c r="C38" s="238">
        <f>+'[3]4.SZ.TÁBL. ÓVODA'!$E38</f>
        <v>0</v>
      </c>
      <c r="D38" s="230"/>
      <c r="E38" s="231">
        <f>SUM(C38:D38)</f>
        <v>0</v>
      </c>
      <c r="F38" s="245">
        <f>+'[3]4.SZ.TÁBL. ÓVODA'!$H38</f>
        <v>0</v>
      </c>
      <c r="G38" s="230"/>
      <c r="H38" s="231">
        <f>SUM(F38:G38)</f>
        <v>0</v>
      </c>
      <c r="I38" s="245">
        <f>+'[3]4.SZ.TÁBL. ÓVODA'!$K38</f>
        <v>0</v>
      </c>
      <c r="J38" s="230"/>
      <c r="K38" s="235">
        <f>SUM(I38:J38)</f>
        <v>0</v>
      </c>
      <c r="L38" s="245">
        <f>+'[3]4.SZ.TÁBL. ÓVODA'!$N38</f>
        <v>0</v>
      </c>
      <c r="M38" s="230"/>
      <c r="N38" s="231">
        <f>SUM(L38:M38)</f>
        <v>0</v>
      </c>
      <c r="O38" s="245">
        <f>+'[3]4.SZ.TÁBL. ÓVODA'!$Q38</f>
        <v>0</v>
      </c>
      <c r="P38" s="230"/>
      <c r="Q38" s="235">
        <f>SUM(O38:P38)</f>
        <v>0</v>
      </c>
      <c r="R38" s="245">
        <f t="shared" ref="R38:R54" si="100">+C38+F38+I38+L38+O38</f>
        <v>0</v>
      </c>
      <c r="S38" s="230">
        <f t="shared" si="99"/>
        <v>0</v>
      </c>
      <c r="T38" s="231">
        <f t="shared" si="99"/>
        <v>0</v>
      </c>
    </row>
    <row r="39" spans="1:20" ht="13.5" customHeight="1">
      <c r="A39" s="223" t="s">
        <v>228</v>
      </c>
      <c r="B39" s="278" t="s">
        <v>229</v>
      </c>
      <c r="C39" s="238">
        <f>+'[3]4.SZ.TÁBL. ÓVODA'!$E39</f>
        <v>0</v>
      </c>
      <c r="D39" s="230"/>
      <c r="E39" s="231">
        <f t="shared" ref="E39:E50" si="101">SUM(C39:D39)</f>
        <v>0</v>
      </c>
      <c r="F39" s="245">
        <f>+'[3]4.SZ.TÁBL. ÓVODA'!$H39</f>
        <v>0</v>
      </c>
      <c r="G39" s="230"/>
      <c r="H39" s="231">
        <f t="shared" ref="H39:H50" si="102">SUM(F39:G39)</f>
        <v>0</v>
      </c>
      <c r="I39" s="245">
        <f>+'[3]4.SZ.TÁBL. ÓVODA'!$K39</f>
        <v>0</v>
      </c>
      <c r="J39" s="230"/>
      <c r="K39" s="235">
        <f t="shared" ref="K39:K50" si="103">SUM(I39:J39)</f>
        <v>0</v>
      </c>
      <c r="L39" s="245">
        <f>+'[3]4.SZ.TÁBL. ÓVODA'!$N39</f>
        <v>0</v>
      </c>
      <c r="M39" s="230"/>
      <c r="N39" s="231">
        <f t="shared" ref="N39:N50" si="104">SUM(L39:M39)</f>
        <v>0</v>
      </c>
      <c r="O39" s="245">
        <f>+'[3]4.SZ.TÁBL. ÓVODA'!$Q39</f>
        <v>0</v>
      </c>
      <c r="P39" s="230"/>
      <c r="Q39" s="235">
        <f t="shared" ref="Q39:Q50" si="105">SUM(O39:P39)</f>
        <v>0</v>
      </c>
      <c r="R39" s="245">
        <f t="shared" si="100"/>
        <v>0</v>
      </c>
      <c r="S39" s="230">
        <f t="shared" si="99"/>
        <v>0</v>
      </c>
      <c r="T39" s="231">
        <f t="shared" si="99"/>
        <v>0</v>
      </c>
    </row>
    <row r="40" spans="1:20" ht="13.5" customHeight="1">
      <c r="A40" s="223" t="s">
        <v>230</v>
      </c>
      <c r="B40" s="278" t="s">
        <v>231</v>
      </c>
      <c r="C40" s="238">
        <f>+'[3]4.SZ.TÁBL. ÓVODA'!$E40</f>
        <v>554</v>
      </c>
      <c r="D40" s="230"/>
      <c r="E40" s="231">
        <f t="shared" si="101"/>
        <v>554</v>
      </c>
      <c r="F40" s="245">
        <f>+'[3]4.SZ.TÁBL. ÓVODA'!$H40</f>
        <v>665</v>
      </c>
      <c r="G40" s="230"/>
      <c r="H40" s="231">
        <f t="shared" si="102"/>
        <v>665</v>
      </c>
      <c r="I40" s="245">
        <f>+'[3]4.SZ.TÁBL. ÓVODA'!$K40</f>
        <v>303</v>
      </c>
      <c r="J40" s="230">
        <f>+[4]GYOVI!$E$4+[4]GYOVI!$E$12</f>
        <v>340</v>
      </c>
      <c r="K40" s="235">
        <f t="shared" si="103"/>
        <v>643</v>
      </c>
      <c r="L40" s="245">
        <f>+'[3]4.SZ.TÁBL. ÓVODA'!$N40</f>
        <v>605</v>
      </c>
      <c r="M40" s="230">
        <f>+[4]TOVI!$E$11</f>
        <v>100</v>
      </c>
      <c r="N40" s="231">
        <f t="shared" si="104"/>
        <v>705</v>
      </c>
      <c r="O40" s="245">
        <f>+'[3]4.SZ.TÁBL. ÓVODA'!$Q40</f>
        <v>91</v>
      </c>
      <c r="P40" s="230"/>
      <c r="Q40" s="235">
        <f t="shared" si="105"/>
        <v>91</v>
      </c>
      <c r="R40" s="245">
        <f t="shared" si="100"/>
        <v>2218</v>
      </c>
      <c r="S40" s="230">
        <f t="shared" si="99"/>
        <v>440</v>
      </c>
      <c r="T40" s="231">
        <f t="shared" si="99"/>
        <v>2658</v>
      </c>
    </row>
    <row r="41" spans="1:20" ht="13.5" customHeight="1">
      <c r="A41" s="223" t="s">
        <v>232</v>
      </c>
      <c r="B41" s="278" t="s">
        <v>233</v>
      </c>
      <c r="C41" s="238">
        <f>+'[3]4.SZ.TÁBL. ÓVODA'!$E41</f>
        <v>0</v>
      </c>
      <c r="D41" s="230"/>
      <c r="E41" s="231">
        <f t="shared" si="101"/>
        <v>0</v>
      </c>
      <c r="F41" s="245">
        <f>+'[3]4.SZ.TÁBL. ÓVODA'!$H41</f>
        <v>0</v>
      </c>
      <c r="G41" s="230"/>
      <c r="H41" s="231">
        <f t="shared" si="102"/>
        <v>0</v>
      </c>
      <c r="I41" s="245">
        <f>+'[3]4.SZ.TÁBL. ÓVODA'!$K41</f>
        <v>0</v>
      </c>
      <c r="J41" s="230"/>
      <c r="K41" s="235">
        <f t="shared" si="103"/>
        <v>0</v>
      </c>
      <c r="L41" s="245">
        <f>+'[3]4.SZ.TÁBL. ÓVODA'!$N41</f>
        <v>0</v>
      </c>
      <c r="M41" s="230"/>
      <c r="N41" s="231">
        <f t="shared" si="104"/>
        <v>0</v>
      </c>
      <c r="O41" s="245">
        <f>+'[3]4.SZ.TÁBL. ÓVODA'!$Q41</f>
        <v>0</v>
      </c>
      <c r="P41" s="230"/>
      <c r="Q41" s="235">
        <f t="shared" si="105"/>
        <v>0</v>
      </c>
      <c r="R41" s="245">
        <f t="shared" si="100"/>
        <v>0</v>
      </c>
      <c r="S41" s="230">
        <f t="shared" si="99"/>
        <v>0</v>
      </c>
      <c r="T41" s="231">
        <f t="shared" si="99"/>
        <v>0</v>
      </c>
    </row>
    <row r="42" spans="1:20" ht="13.5" customHeight="1">
      <c r="A42" s="223" t="s">
        <v>234</v>
      </c>
      <c r="B42" s="278" t="s">
        <v>1</v>
      </c>
      <c r="C42" s="238">
        <f>+'[3]4.SZ.TÁBL. ÓVODA'!$E42</f>
        <v>0</v>
      </c>
      <c r="D42" s="230"/>
      <c r="E42" s="231">
        <f t="shared" si="101"/>
        <v>0</v>
      </c>
      <c r="F42" s="245">
        <f>+'[3]4.SZ.TÁBL. ÓVODA'!$H42</f>
        <v>0</v>
      </c>
      <c r="G42" s="230"/>
      <c r="H42" s="231">
        <f t="shared" si="102"/>
        <v>0</v>
      </c>
      <c r="I42" s="245">
        <f>+'[3]4.SZ.TÁBL. ÓVODA'!$K42</f>
        <v>0</v>
      </c>
      <c r="J42" s="230"/>
      <c r="K42" s="235">
        <f t="shared" si="103"/>
        <v>0</v>
      </c>
      <c r="L42" s="245">
        <f>+'[3]4.SZ.TÁBL. ÓVODA'!$N42</f>
        <v>0</v>
      </c>
      <c r="M42" s="230"/>
      <c r="N42" s="231">
        <f t="shared" si="104"/>
        <v>0</v>
      </c>
      <c r="O42" s="245">
        <f>+'[3]4.SZ.TÁBL. ÓVODA'!$Q42</f>
        <v>0</v>
      </c>
      <c r="P42" s="230"/>
      <c r="Q42" s="235">
        <f t="shared" si="105"/>
        <v>0</v>
      </c>
      <c r="R42" s="245">
        <f t="shared" si="100"/>
        <v>0</v>
      </c>
      <c r="S42" s="230">
        <f t="shared" si="99"/>
        <v>0</v>
      </c>
      <c r="T42" s="231">
        <f t="shared" si="99"/>
        <v>0</v>
      </c>
    </row>
    <row r="43" spans="1:20" ht="13.5" customHeight="1">
      <c r="A43" s="223" t="s">
        <v>235</v>
      </c>
      <c r="B43" s="278" t="s">
        <v>236</v>
      </c>
      <c r="C43" s="238">
        <f>+'[3]4.SZ.TÁBL. ÓVODA'!$E43</f>
        <v>390</v>
      </c>
      <c r="D43" s="230"/>
      <c r="E43" s="231">
        <f t="shared" si="101"/>
        <v>390</v>
      </c>
      <c r="F43" s="245">
        <f>+'[3]4.SZ.TÁBL. ÓVODA'!$H43</f>
        <v>792</v>
      </c>
      <c r="G43" s="230"/>
      <c r="H43" s="231">
        <f t="shared" si="102"/>
        <v>792</v>
      </c>
      <c r="I43" s="245">
        <f>+'[3]4.SZ.TÁBL. ÓVODA'!$K43</f>
        <v>360</v>
      </c>
      <c r="J43" s="230"/>
      <c r="K43" s="235">
        <f t="shared" si="103"/>
        <v>360</v>
      </c>
      <c r="L43" s="245">
        <f>+'[3]4.SZ.TÁBL. ÓVODA'!$N43</f>
        <v>720</v>
      </c>
      <c r="M43" s="230"/>
      <c r="N43" s="231">
        <f t="shared" si="104"/>
        <v>720</v>
      </c>
      <c r="O43" s="245">
        <f>+'[3]4.SZ.TÁBL. ÓVODA'!$Q43</f>
        <v>108</v>
      </c>
      <c r="P43" s="230"/>
      <c r="Q43" s="235">
        <f t="shared" si="105"/>
        <v>108</v>
      </c>
      <c r="R43" s="245">
        <f t="shared" si="100"/>
        <v>2370</v>
      </c>
      <c r="S43" s="230">
        <f t="shared" si="99"/>
        <v>0</v>
      </c>
      <c r="T43" s="231">
        <f t="shared" si="99"/>
        <v>2370</v>
      </c>
    </row>
    <row r="44" spans="1:20" ht="13.5" customHeight="1">
      <c r="A44" s="223" t="s">
        <v>237</v>
      </c>
      <c r="B44" s="278" t="s">
        <v>238</v>
      </c>
      <c r="C44" s="238">
        <f>+'[3]4.SZ.TÁBL. ÓVODA'!$E44</f>
        <v>0</v>
      </c>
      <c r="D44" s="230"/>
      <c r="E44" s="231">
        <f t="shared" si="101"/>
        <v>0</v>
      </c>
      <c r="F44" s="245">
        <f>+'[3]4.SZ.TÁBL. ÓVODA'!$H44</f>
        <v>0</v>
      </c>
      <c r="G44" s="230"/>
      <c r="H44" s="231">
        <f t="shared" si="102"/>
        <v>0</v>
      </c>
      <c r="I44" s="245">
        <f>+'[3]4.SZ.TÁBL. ÓVODA'!$K44</f>
        <v>0</v>
      </c>
      <c r="J44" s="230"/>
      <c r="K44" s="235">
        <f t="shared" si="103"/>
        <v>0</v>
      </c>
      <c r="L44" s="245">
        <f>+'[3]4.SZ.TÁBL. ÓVODA'!$N44</f>
        <v>0</v>
      </c>
      <c r="M44" s="230"/>
      <c r="N44" s="231">
        <f t="shared" si="104"/>
        <v>0</v>
      </c>
      <c r="O44" s="245">
        <f>+'[3]4.SZ.TÁBL. ÓVODA'!$Q44</f>
        <v>0</v>
      </c>
      <c r="P44" s="230"/>
      <c r="Q44" s="235">
        <f t="shared" si="105"/>
        <v>0</v>
      </c>
      <c r="R44" s="245">
        <f t="shared" si="100"/>
        <v>0</v>
      </c>
      <c r="S44" s="230">
        <f t="shared" si="99"/>
        <v>0</v>
      </c>
      <c r="T44" s="231">
        <f t="shared" si="99"/>
        <v>0</v>
      </c>
    </row>
    <row r="45" spans="1:20" ht="13.5" customHeight="1">
      <c r="A45" s="223" t="s">
        <v>239</v>
      </c>
      <c r="B45" s="278" t="s">
        <v>2</v>
      </c>
      <c r="C45" s="238">
        <f>+'[3]4.SZ.TÁBL. ÓVODA'!$E45</f>
        <v>117</v>
      </c>
      <c r="D45" s="230"/>
      <c r="E45" s="231">
        <f t="shared" si="101"/>
        <v>117</v>
      </c>
      <c r="F45" s="245">
        <f>+'[3]4.SZ.TÁBL. ÓVODA'!$H45</f>
        <v>310</v>
      </c>
      <c r="G45" s="230"/>
      <c r="H45" s="231">
        <f t="shared" si="102"/>
        <v>310</v>
      </c>
      <c r="I45" s="245">
        <f>+'[3]4.SZ.TÁBL. ÓVODA'!$K45</f>
        <v>99</v>
      </c>
      <c r="J45" s="230"/>
      <c r="K45" s="235">
        <f t="shared" si="103"/>
        <v>99</v>
      </c>
      <c r="L45" s="245">
        <f>+'[3]4.SZ.TÁBL. ÓVODA'!$N45</f>
        <v>260</v>
      </c>
      <c r="M45" s="230"/>
      <c r="N45" s="231">
        <f t="shared" si="104"/>
        <v>260</v>
      </c>
      <c r="O45" s="245">
        <f>+'[3]4.SZ.TÁBL. ÓVODA'!$Q45</f>
        <v>52</v>
      </c>
      <c r="P45" s="230"/>
      <c r="Q45" s="235">
        <f t="shared" si="105"/>
        <v>52</v>
      </c>
      <c r="R45" s="245">
        <f t="shared" si="100"/>
        <v>838</v>
      </c>
      <c r="S45" s="230">
        <f t="shared" si="99"/>
        <v>0</v>
      </c>
      <c r="T45" s="231">
        <f t="shared" si="99"/>
        <v>838</v>
      </c>
    </row>
    <row r="46" spans="1:20" ht="13.5" customHeight="1">
      <c r="A46" s="223" t="s">
        <v>240</v>
      </c>
      <c r="B46" s="278" t="s">
        <v>241</v>
      </c>
      <c r="C46" s="238">
        <f>+'[3]4.SZ.TÁBL. ÓVODA'!$E46</f>
        <v>0</v>
      </c>
      <c r="D46" s="230"/>
      <c r="E46" s="231">
        <f t="shared" si="101"/>
        <v>0</v>
      </c>
      <c r="F46" s="245">
        <f>+'[3]4.SZ.TÁBL. ÓVODA'!$H46</f>
        <v>0</v>
      </c>
      <c r="G46" s="230"/>
      <c r="H46" s="231">
        <f t="shared" si="102"/>
        <v>0</v>
      </c>
      <c r="I46" s="245">
        <f>+'[3]4.SZ.TÁBL. ÓVODA'!$K46</f>
        <v>0</v>
      </c>
      <c r="J46" s="230"/>
      <c r="K46" s="235">
        <f t="shared" si="103"/>
        <v>0</v>
      </c>
      <c r="L46" s="245">
        <f>+'[3]4.SZ.TÁBL. ÓVODA'!$N46</f>
        <v>0</v>
      </c>
      <c r="M46" s="230"/>
      <c r="N46" s="231">
        <f t="shared" si="104"/>
        <v>0</v>
      </c>
      <c r="O46" s="245">
        <f>+'[3]4.SZ.TÁBL. ÓVODA'!$Q46</f>
        <v>0</v>
      </c>
      <c r="P46" s="230"/>
      <c r="Q46" s="235">
        <f t="shared" si="105"/>
        <v>0</v>
      </c>
      <c r="R46" s="245">
        <f t="shared" si="100"/>
        <v>0</v>
      </c>
      <c r="S46" s="230">
        <f t="shared" si="99"/>
        <v>0</v>
      </c>
      <c r="T46" s="231">
        <f t="shared" si="99"/>
        <v>0</v>
      </c>
    </row>
    <row r="47" spans="1:20" ht="13.5" customHeight="1">
      <c r="A47" s="223" t="s">
        <v>242</v>
      </c>
      <c r="B47" s="278" t="s">
        <v>243</v>
      </c>
      <c r="C47" s="238">
        <f>+'[3]4.SZ.TÁBL. ÓVODA'!$E47</f>
        <v>0</v>
      </c>
      <c r="D47" s="230"/>
      <c r="E47" s="231">
        <f t="shared" si="101"/>
        <v>0</v>
      </c>
      <c r="F47" s="245">
        <f>+'[3]4.SZ.TÁBL. ÓVODA'!$H47</f>
        <v>0</v>
      </c>
      <c r="G47" s="230"/>
      <c r="H47" s="231">
        <f t="shared" si="102"/>
        <v>0</v>
      </c>
      <c r="I47" s="245">
        <f>+'[3]4.SZ.TÁBL. ÓVODA'!$K47</f>
        <v>0</v>
      </c>
      <c r="J47" s="230"/>
      <c r="K47" s="235">
        <f t="shared" si="103"/>
        <v>0</v>
      </c>
      <c r="L47" s="245">
        <f>+'[3]4.SZ.TÁBL. ÓVODA'!$N47</f>
        <v>0</v>
      </c>
      <c r="M47" s="230"/>
      <c r="N47" s="231">
        <f t="shared" si="104"/>
        <v>0</v>
      </c>
      <c r="O47" s="245">
        <f>+'[3]4.SZ.TÁBL. ÓVODA'!$Q47</f>
        <v>0</v>
      </c>
      <c r="P47" s="230"/>
      <c r="Q47" s="235">
        <f t="shared" si="105"/>
        <v>0</v>
      </c>
      <c r="R47" s="245">
        <f t="shared" si="100"/>
        <v>0</v>
      </c>
      <c r="S47" s="230">
        <f t="shared" si="99"/>
        <v>0</v>
      </c>
      <c r="T47" s="231">
        <f t="shared" si="99"/>
        <v>0</v>
      </c>
    </row>
    <row r="48" spans="1:20" ht="13.5" customHeight="1">
      <c r="A48" s="223" t="s">
        <v>244</v>
      </c>
      <c r="B48" s="278" t="s">
        <v>245</v>
      </c>
      <c r="C48" s="238">
        <f>+'[3]4.SZ.TÁBL. ÓVODA'!$E48</f>
        <v>0</v>
      </c>
      <c r="D48" s="230"/>
      <c r="E48" s="231">
        <f t="shared" si="101"/>
        <v>0</v>
      </c>
      <c r="F48" s="245">
        <f>+'[3]4.SZ.TÁBL. ÓVODA'!$H48</f>
        <v>0</v>
      </c>
      <c r="G48" s="230"/>
      <c r="H48" s="231">
        <f t="shared" si="102"/>
        <v>0</v>
      </c>
      <c r="I48" s="245">
        <f>+'[3]4.SZ.TÁBL. ÓVODA'!$K48</f>
        <v>0</v>
      </c>
      <c r="J48" s="230"/>
      <c r="K48" s="235">
        <f t="shared" si="103"/>
        <v>0</v>
      </c>
      <c r="L48" s="245">
        <f>+'[3]4.SZ.TÁBL. ÓVODA'!$N48</f>
        <v>0</v>
      </c>
      <c r="M48" s="230"/>
      <c r="N48" s="231">
        <f t="shared" si="104"/>
        <v>0</v>
      </c>
      <c r="O48" s="245">
        <f>+'[3]4.SZ.TÁBL. ÓVODA'!$Q48</f>
        <v>0</v>
      </c>
      <c r="P48" s="230"/>
      <c r="Q48" s="235">
        <f t="shared" si="105"/>
        <v>0</v>
      </c>
      <c r="R48" s="245">
        <f t="shared" si="100"/>
        <v>0</v>
      </c>
      <c r="S48" s="230">
        <f t="shared" si="99"/>
        <v>0</v>
      </c>
      <c r="T48" s="231">
        <f t="shared" si="99"/>
        <v>0</v>
      </c>
    </row>
    <row r="49" spans="1:20" ht="13.5" customHeight="1">
      <c r="A49" s="223" t="s">
        <v>246</v>
      </c>
      <c r="B49" s="278" t="s">
        <v>247</v>
      </c>
      <c r="C49" s="238">
        <f>+'[3]4.SZ.TÁBL. ÓVODA'!$E49</f>
        <v>300</v>
      </c>
      <c r="D49" s="230">
        <f>+[4]MOVI!$E$4+[4]MOVI!$E$7</f>
        <v>124</v>
      </c>
      <c r="E49" s="231">
        <f t="shared" si="101"/>
        <v>424</v>
      </c>
      <c r="F49" s="245">
        <f>+'[3]4.SZ.TÁBL. ÓVODA'!$H49</f>
        <v>370</v>
      </c>
      <c r="G49" s="230">
        <f>+[4]BOVI!$E$4+[4]BOVI!$E$10</f>
        <v>154</v>
      </c>
      <c r="H49" s="231">
        <f t="shared" si="102"/>
        <v>524</v>
      </c>
      <c r="I49" s="245">
        <f>+'[3]4.SZ.TÁBL. ÓVODA'!$K49</f>
        <v>135</v>
      </c>
      <c r="J49" s="230">
        <f>+[4]GYOVI!$E$5+[4]GYOVI!$E$8</f>
        <v>146</v>
      </c>
      <c r="K49" s="235">
        <f t="shared" si="103"/>
        <v>281</v>
      </c>
      <c r="L49" s="245">
        <f>+'[3]4.SZ.TÁBL. ÓVODA'!$N49</f>
        <v>310</v>
      </c>
      <c r="M49" s="230">
        <f>+[4]TOVI!$E$4+[4]TOVI!$E$7</f>
        <v>76</v>
      </c>
      <c r="N49" s="231">
        <f t="shared" si="104"/>
        <v>386</v>
      </c>
      <c r="O49" s="245">
        <f>+'[3]4.SZ.TÁBL. ÓVODA'!$Q49</f>
        <v>175</v>
      </c>
      <c r="P49" s="230">
        <f>+[4]KIK!$E$4+[4]KIK!$E$7</f>
        <v>75</v>
      </c>
      <c r="Q49" s="235">
        <f t="shared" si="105"/>
        <v>250</v>
      </c>
      <c r="R49" s="245">
        <f t="shared" si="100"/>
        <v>1290</v>
      </c>
      <c r="S49" s="230">
        <f t="shared" si="99"/>
        <v>575</v>
      </c>
      <c r="T49" s="231">
        <f t="shared" si="99"/>
        <v>1865</v>
      </c>
    </row>
    <row r="50" spans="1:20" ht="13.5" customHeight="1">
      <c r="A50" s="224" t="s">
        <v>246</v>
      </c>
      <c r="B50" s="279" t="s">
        <v>248</v>
      </c>
      <c r="C50" s="238">
        <f>+'[3]4.SZ.TÁBL. ÓVODA'!$E50</f>
        <v>0</v>
      </c>
      <c r="D50" s="251"/>
      <c r="E50" s="231">
        <f t="shared" si="101"/>
        <v>0</v>
      </c>
      <c r="F50" s="245">
        <f>+'[3]4.SZ.TÁBL. ÓVODA'!$H50</f>
        <v>0</v>
      </c>
      <c r="G50" s="251"/>
      <c r="H50" s="256">
        <f t="shared" si="102"/>
        <v>0</v>
      </c>
      <c r="I50" s="245">
        <f>+'[3]4.SZ.TÁBL. ÓVODA'!$K50</f>
        <v>0</v>
      </c>
      <c r="J50" s="251"/>
      <c r="K50" s="252">
        <f t="shared" si="103"/>
        <v>0</v>
      </c>
      <c r="L50" s="245">
        <f>+'[3]4.SZ.TÁBL. ÓVODA'!$N50</f>
        <v>0</v>
      </c>
      <c r="M50" s="251"/>
      <c r="N50" s="256">
        <f t="shared" si="104"/>
        <v>0</v>
      </c>
      <c r="O50" s="245">
        <f>+'[3]4.SZ.TÁBL. ÓVODA'!$Q50</f>
        <v>0</v>
      </c>
      <c r="P50" s="251"/>
      <c r="Q50" s="252">
        <f t="shared" si="105"/>
        <v>0</v>
      </c>
      <c r="R50" s="245">
        <f t="shared" si="100"/>
        <v>0</v>
      </c>
      <c r="S50" s="251">
        <f t="shared" si="99"/>
        <v>0</v>
      </c>
      <c r="T50" s="256">
        <f t="shared" si="99"/>
        <v>0</v>
      </c>
    </row>
    <row r="51" spans="1:20" s="356" customFormat="1" ht="13.5" customHeight="1">
      <c r="A51" s="225" t="s">
        <v>208</v>
      </c>
      <c r="B51" s="280" t="s">
        <v>166</v>
      </c>
      <c r="C51" s="323">
        <f>SUM(C37:C50)</f>
        <v>17178</v>
      </c>
      <c r="D51" s="328">
        <f t="shared" ref="D51:E51" si="106">SUM(D37:D50)</f>
        <v>-75</v>
      </c>
      <c r="E51" s="329">
        <f t="shared" si="106"/>
        <v>17103</v>
      </c>
      <c r="F51" s="323">
        <f>SUM(F37:F50)</f>
        <v>34565</v>
      </c>
      <c r="G51" s="328">
        <f t="shared" ref="G51" si="107">SUM(G37:G50)</f>
        <v>208</v>
      </c>
      <c r="H51" s="329">
        <f t="shared" ref="H51" si="108">SUM(H37:H50)</f>
        <v>34773</v>
      </c>
      <c r="I51" s="323">
        <f>SUM(I37:I50)</f>
        <v>17372</v>
      </c>
      <c r="J51" s="328">
        <f t="shared" ref="J51" si="109">SUM(J37:J50)</f>
        <v>174</v>
      </c>
      <c r="K51" s="331">
        <f t="shared" ref="K51" si="110">SUM(K37:K50)</f>
        <v>17546</v>
      </c>
      <c r="L51" s="323">
        <f>SUM(L37:L50)</f>
        <v>30346</v>
      </c>
      <c r="M51" s="328">
        <f t="shared" ref="M51" si="111">SUM(M37:M50)</f>
        <v>276</v>
      </c>
      <c r="N51" s="329">
        <f t="shared" ref="N51" si="112">SUM(N37:N50)</f>
        <v>30622</v>
      </c>
      <c r="O51" s="323">
        <f>SUM(O37:O50)</f>
        <v>5820</v>
      </c>
      <c r="P51" s="328">
        <f t="shared" ref="P51" si="113">SUM(P37:P50)</f>
        <v>54</v>
      </c>
      <c r="Q51" s="331">
        <f t="shared" ref="Q51" si="114">SUM(Q37:Q50)</f>
        <v>5874</v>
      </c>
      <c r="R51" s="323">
        <f>SUM(R37:R50)</f>
        <v>105281</v>
      </c>
      <c r="S51" s="328">
        <f t="shared" ref="S51:T51" si="115">SUM(S37:S50)</f>
        <v>637</v>
      </c>
      <c r="T51" s="329">
        <f t="shared" si="115"/>
        <v>105918</v>
      </c>
    </row>
    <row r="52" spans="1:20" ht="13.5" customHeight="1">
      <c r="A52" s="222" t="s">
        <v>249</v>
      </c>
      <c r="B52" s="277" t="s">
        <v>250</v>
      </c>
      <c r="C52" s="238">
        <f>+'[3]4.SZ.TÁBL. ÓVODA'!$E52</f>
        <v>0</v>
      </c>
      <c r="D52" s="241"/>
      <c r="E52" s="231">
        <f t="shared" ref="E52:E54" si="116">SUM(C52:D52)</f>
        <v>0</v>
      </c>
      <c r="F52" s="245">
        <f>+'[3]4.SZ.TÁBL. ÓVODA'!$H52</f>
        <v>0</v>
      </c>
      <c r="G52" s="241"/>
      <c r="H52" s="246">
        <f t="shared" ref="H52:H54" si="117">SUM(F52:G52)</f>
        <v>0</v>
      </c>
      <c r="I52" s="245">
        <f>+'[3]4.SZ.TÁBL. ÓVODA'!$K52</f>
        <v>0</v>
      </c>
      <c r="J52" s="241"/>
      <c r="K52" s="242">
        <f t="shared" ref="K52:K54" si="118">SUM(I52:J52)</f>
        <v>0</v>
      </c>
      <c r="L52" s="245">
        <f>+'[3]4.SZ.TÁBL. ÓVODA'!$N52</f>
        <v>0</v>
      </c>
      <c r="M52" s="241"/>
      <c r="N52" s="246">
        <f t="shared" ref="N52:N54" si="119">SUM(L52:M52)</f>
        <v>0</v>
      </c>
      <c r="O52" s="245">
        <f>+'[3]4.SZ.TÁBL. ÓVODA'!$Q52</f>
        <v>0</v>
      </c>
      <c r="P52" s="241"/>
      <c r="Q52" s="242">
        <f t="shared" ref="Q52:Q54" si="120">SUM(O52:P52)</f>
        <v>0</v>
      </c>
      <c r="R52" s="245">
        <f t="shared" si="100"/>
        <v>0</v>
      </c>
      <c r="S52" s="241">
        <f t="shared" ref="S52:S54" si="121">+D52+G52+J52+M52+P52</f>
        <v>0</v>
      </c>
      <c r="T52" s="246">
        <f t="shared" ref="T52:T54" si="122">+E52+H52+K52+N52+Q52</f>
        <v>0</v>
      </c>
    </row>
    <row r="53" spans="1:20" ht="13.5" customHeight="1">
      <c r="A53" s="223" t="s">
        <v>251</v>
      </c>
      <c r="B53" s="278" t="s">
        <v>252</v>
      </c>
      <c r="C53" s="238">
        <f>+'[3]4.SZ.TÁBL. ÓVODA'!$E53</f>
        <v>182</v>
      </c>
      <c r="D53" s="230">
        <f>+[4]MOVI!$E$11</f>
        <v>300</v>
      </c>
      <c r="E53" s="231">
        <f t="shared" si="116"/>
        <v>482</v>
      </c>
      <c r="F53" s="245">
        <f>+'[3]4.SZ.TÁBL. ÓVODA'!$H53</f>
        <v>1022</v>
      </c>
      <c r="G53" s="230"/>
      <c r="H53" s="231">
        <f t="shared" si="117"/>
        <v>1022</v>
      </c>
      <c r="I53" s="245">
        <f>+'[3]4.SZ.TÁBL. ÓVODA'!$K53</f>
        <v>0</v>
      </c>
      <c r="J53" s="230"/>
      <c r="K53" s="235">
        <f t="shared" si="118"/>
        <v>0</v>
      </c>
      <c r="L53" s="245">
        <f>+'[3]4.SZ.TÁBL. ÓVODA'!$N53</f>
        <v>1680</v>
      </c>
      <c r="M53" s="230"/>
      <c r="N53" s="231">
        <f t="shared" si="119"/>
        <v>1680</v>
      </c>
      <c r="O53" s="245">
        <f>+'[3]4.SZ.TÁBL. ÓVODA'!$Q53</f>
        <v>0</v>
      </c>
      <c r="P53" s="230"/>
      <c r="Q53" s="235">
        <f t="shared" si="120"/>
        <v>0</v>
      </c>
      <c r="R53" s="245">
        <f t="shared" si="100"/>
        <v>2884</v>
      </c>
      <c r="S53" s="230">
        <f t="shared" si="121"/>
        <v>300</v>
      </c>
      <c r="T53" s="231">
        <f t="shared" si="122"/>
        <v>3184</v>
      </c>
    </row>
    <row r="54" spans="1:20" ht="13.5" customHeight="1">
      <c r="A54" s="224" t="s">
        <v>253</v>
      </c>
      <c r="B54" s="279" t="s">
        <v>254</v>
      </c>
      <c r="C54" s="238">
        <f>+'[3]4.SZ.TÁBL. ÓVODA'!$E54</f>
        <v>20</v>
      </c>
      <c r="D54" s="251"/>
      <c r="E54" s="231">
        <f t="shared" si="116"/>
        <v>20</v>
      </c>
      <c r="F54" s="245">
        <f>+'[3]4.SZ.TÁBL. ÓVODA'!$H54</f>
        <v>20</v>
      </c>
      <c r="G54" s="251"/>
      <c r="H54" s="256">
        <f t="shared" si="117"/>
        <v>20</v>
      </c>
      <c r="I54" s="245">
        <f>+'[3]4.SZ.TÁBL. ÓVODA'!$K54</f>
        <v>0</v>
      </c>
      <c r="J54" s="251"/>
      <c r="K54" s="252">
        <f t="shared" si="118"/>
        <v>0</v>
      </c>
      <c r="L54" s="245">
        <f>+'[3]4.SZ.TÁBL. ÓVODA'!$N54</f>
        <v>0</v>
      </c>
      <c r="M54" s="251"/>
      <c r="N54" s="256">
        <f t="shared" si="119"/>
        <v>0</v>
      </c>
      <c r="O54" s="245">
        <f>+'[3]4.SZ.TÁBL. ÓVODA'!$Q54</f>
        <v>20</v>
      </c>
      <c r="P54" s="251"/>
      <c r="Q54" s="252">
        <f t="shared" si="120"/>
        <v>20</v>
      </c>
      <c r="R54" s="245">
        <f t="shared" si="100"/>
        <v>60</v>
      </c>
      <c r="S54" s="251">
        <f t="shared" si="121"/>
        <v>0</v>
      </c>
      <c r="T54" s="256">
        <f t="shared" si="122"/>
        <v>60</v>
      </c>
    </row>
    <row r="55" spans="1:20" s="356" customFormat="1" ht="13.5" customHeight="1">
      <c r="A55" s="225" t="s">
        <v>209</v>
      </c>
      <c r="B55" s="280" t="s">
        <v>167</v>
      </c>
      <c r="C55" s="323">
        <f>SUM(C52:C54)</f>
        <v>202</v>
      </c>
      <c r="D55" s="328">
        <f t="shared" ref="D55:E55" si="123">SUM(D52:D54)</f>
        <v>300</v>
      </c>
      <c r="E55" s="329">
        <f t="shared" si="123"/>
        <v>502</v>
      </c>
      <c r="F55" s="323">
        <f>SUM(F52:F54)</f>
        <v>1042</v>
      </c>
      <c r="G55" s="328">
        <f t="shared" ref="G55" si="124">SUM(G52:G54)</f>
        <v>0</v>
      </c>
      <c r="H55" s="329">
        <f t="shared" ref="H55" si="125">SUM(H52:H54)</f>
        <v>1042</v>
      </c>
      <c r="I55" s="323">
        <f>SUM(I52:I54)</f>
        <v>0</v>
      </c>
      <c r="J55" s="328">
        <f t="shared" ref="J55" si="126">SUM(J52:J54)</f>
        <v>0</v>
      </c>
      <c r="K55" s="331">
        <f t="shared" ref="K55" si="127">SUM(K52:K54)</f>
        <v>0</v>
      </c>
      <c r="L55" s="323">
        <f>SUM(L52:L54)</f>
        <v>1680</v>
      </c>
      <c r="M55" s="328">
        <f t="shared" ref="M55" si="128">SUM(M52:M54)</f>
        <v>0</v>
      </c>
      <c r="N55" s="329">
        <f t="shared" ref="N55" si="129">SUM(N52:N54)</f>
        <v>1680</v>
      </c>
      <c r="O55" s="323">
        <f>SUM(O52:O54)</f>
        <v>20</v>
      </c>
      <c r="P55" s="328">
        <f t="shared" ref="P55" si="130">SUM(P52:P54)</f>
        <v>0</v>
      </c>
      <c r="Q55" s="331">
        <f t="shared" ref="Q55" si="131">SUM(Q52:Q54)</f>
        <v>20</v>
      </c>
      <c r="R55" s="323">
        <f>SUM(R52:R54)</f>
        <v>2944</v>
      </c>
      <c r="S55" s="328">
        <f t="shared" ref="S55:T55" si="132">SUM(S52:S54)</f>
        <v>300</v>
      </c>
      <c r="T55" s="329">
        <f t="shared" si="132"/>
        <v>3244</v>
      </c>
    </row>
    <row r="56" spans="1:20" s="356" customFormat="1" ht="13.5" customHeight="1">
      <c r="A56" s="225" t="s">
        <v>210</v>
      </c>
      <c r="B56" s="280" t="s">
        <v>168</v>
      </c>
      <c r="C56" s="323">
        <f>+C51+C55</f>
        <v>17380</v>
      </c>
      <c r="D56" s="328">
        <f t="shared" ref="D56:E56" si="133">+D51+D55</f>
        <v>225</v>
      </c>
      <c r="E56" s="329">
        <f t="shared" si="133"/>
        <v>17605</v>
      </c>
      <c r="F56" s="323">
        <f>+F51+F55</f>
        <v>35607</v>
      </c>
      <c r="G56" s="328">
        <f t="shared" ref="G56" si="134">+G51+G55</f>
        <v>208</v>
      </c>
      <c r="H56" s="329">
        <f t="shared" ref="H56" si="135">+H51+H55</f>
        <v>35815</v>
      </c>
      <c r="I56" s="323">
        <f>+I51+I55</f>
        <v>17372</v>
      </c>
      <c r="J56" s="328">
        <f t="shared" ref="J56" si="136">+J51+J55</f>
        <v>174</v>
      </c>
      <c r="K56" s="331">
        <f t="shared" ref="K56" si="137">+K51+K55</f>
        <v>17546</v>
      </c>
      <c r="L56" s="323">
        <f>+L51+L55</f>
        <v>32026</v>
      </c>
      <c r="M56" s="328">
        <f t="shared" ref="M56" si="138">+M51+M55</f>
        <v>276</v>
      </c>
      <c r="N56" s="329">
        <f t="shared" ref="N56" si="139">+N51+N55</f>
        <v>32302</v>
      </c>
      <c r="O56" s="323">
        <f>+O51+O55</f>
        <v>5840</v>
      </c>
      <c r="P56" s="328">
        <f t="shared" ref="P56" si="140">+P51+P55</f>
        <v>54</v>
      </c>
      <c r="Q56" s="331">
        <f t="shared" ref="Q56" si="141">+Q51+Q55</f>
        <v>5894</v>
      </c>
      <c r="R56" s="323">
        <f>+R51+R55</f>
        <v>108225</v>
      </c>
      <c r="S56" s="328">
        <f t="shared" ref="S56:T56" si="142">+S51+S55</f>
        <v>937</v>
      </c>
      <c r="T56" s="329">
        <f t="shared" si="142"/>
        <v>109162</v>
      </c>
    </row>
    <row r="57" spans="1:20" s="356" customFormat="1" ht="13.5" customHeight="1">
      <c r="A57" s="225" t="s">
        <v>211</v>
      </c>
      <c r="B57" s="280" t="s">
        <v>169</v>
      </c>
      <c r="C57" s="323">
        <f>SUM(C58:C62)</f>
        <v>4850</v>
      </c>
      <c r="D57" s="328">
        <f t="shared" ref="D57:E57" si="143">SUM(D58:D62)</f>
        <v>61</v>
      </c>
      <c r="E57" s="329">
        <f t="shared" si="143"/>
        <v>4911</v>
      </c>
      <c r="F57" s="323">
        <f>SUM(F58:F62)</f>
        <v>9926</v>
      </c>
      <c r="G57" s="328">
        <f t="shared" ref="G57" si="144">SUM(G58:G62)</f>
        <v>66</v>
      </c>
      <c r="H57" s="329">
        <f t="shared" ref="H57" si="145">SUM(H58:H62)</f>
        <v>9992</v>
      </c>
      <c r="I57" s="323">
        <f>SUM(I58:I62)</f>
        <v>4822</v>
      </c>
      <c r="J57" s="328">
        <f t="shared" ref="J57" si="146">SUM(J58:J62)</f>
        <v>47</v>
      </c>
      <c r="K57" s="331">
        <f t="shared" ref="K57" si="147">SUM(K58:K62)</f>
        <v>4869</v>
      </c>
      <c r="L57" s="323">
        <f>SUM(L58:L62)</f>
        <v>9063</v>
      </c>
      <c r="M57" s="328">
        <f t="shared" ref="M57" si="148">SUM(M58:M62)</f>
        <v>74</v>
      </c>
      <c r="N57" s="329">
        <f t="shared" ref="N57" si="149">SUM(N58:N62)</f>
        <v>9137</v>
      </c>
      <c r="O57" s="323">
        <f>SUM(O58:O62)</f>
        <v>1620</v>
      </c>
      <c r="P57" s="328">
        <f t="shared" ref="P57" si="150">SUM(P58:P62)</f>
        <v>15</v>
      </c>
      <c r="Q57" s="331">
        <f t="shared" ref="Q57" si="151">SUM(Q58:Q62)</f>
        <v>1635</v>
      </c>
      <c r="R57" s="323">
        <f>SUM(R58:R62)</f>
        <v>30281</v>
      </c>
      <c r="S57" s="328">
        <f t="shared" ref="S57:T57" si="152">SUM(S58:S62)</f>
        <v>263</v>
      </c>
      <c r="T57" s="329">
        <f t="shared" si="152"/>
        <v>30544</v>
      </c>
    </row>
    <row r="58" spans="1:20" s="311" customFormat="1" ht="13.5" customHeight="1">
      <c r="A58" s="226" t="s">
        <v>211</v>
      </c>
      <c r="B58" s="281" t="s">
        <v>313</v>
      </c>
      <c r="C58" s="238">
        <f>+'[3]4.SZ.TÁBL. ÓVODA'!$E58</f>
        <v>4537</v>
      </c>
      <c r="D58" s="241">
        <f>+[4]MOVI!$F$7+[4]MOVI!$F$9</f>
        <v>61</v>
      </c>
      <c r="E58" s="231">
        <f t="shared" ref="E58:E65" si="153">SUM(C58:D58)</f>
        <v>4598</v>
      </c>
      <c r="F58" s="245">
        <f>+'[3]4.SZ.TÁBL. ÓVODA'!$H58</f>
        <v>9311</v>
      </c>
      <c r="G58" s="342">
        <f>+[4]BOVI!$F$10+[4]BOVI!$F$12</f>
        <v>66</v>
      </c>
      <c r="H58" s="343">
        <f t="shared" ref="H58:H65" si="154">SUM(F58:G58)</f>
        <v>9377</v>
      </c>
      <c r="I58" s="245">
        <f>+'[3]4.SZ.TÁBL. ÓVODA'!$K58</f>
        <v>4540</v>
      </c>
      <c r="J58" s="342">
        <f>+[4]GYOVI!$F$8+[4]GYOVI!$F$10</f>
        <v>47</v>
      </c>
      <c r="K58" s="344">
        <f t="shared" ref="K58:K65" si="155">SUM(I58:J58)</f>
        <v>4587</v>
      </c>
      <c r="L58" s="245">
        <f>+'[3]4.SZ.TÁBL. ÓVODA'!$N58</f>
        <v>8389</v>
      </c>
      <c r="M58" s="342">
        <f>+[4]TOVI!$F$7+[4]TOVI!$F$9</f>
        <v>74</v>
      </c>
      <c r="N58" s="343">
        <f t="shared" ref="N58:N65" si="156">SUM(L58:M58)</f>
        <v>8463</v>
      </c>
      <c r="O58" s="245">
        <f>+'[3]4.SZ.TÁBL. ÓVODA'!$Q58</f>
        <v>1528</v>
      </c>
      <c r="P58" s="342">
        <f>+[4]KIK!$F$7+[4]KIK!$F$9</f>
        <v>15</v>
      </c>
      <c r="Q58" s="344">
        <f t="shared" ref="Q58:Q65" si="157">SUM(O58:P58)</f>
        <v>1543</v>
      </c>
      <c r="R58" s="341">
        <f t="shared" ref="R58:R87" si="158">+C58+F58+I58+L58+O58</f>
        <v>28305</v>
      </c>
      <c r="S58" s="342">
        <f t="shared" ref="S58:S65" si="159">+D58+G58+J58+M58+P58</f>
        <v>263</v>
      </c>
      <c r="T58" s="343">
        <f t="shared" ref="T58:T65" si="160">+E58+H58+K58+N58+Q58</f>
        <v>28568</v>
      </c>
    </row>
    <row r="59" spans="1:20" s="311" customFormat="1" ht="13.5" customHeight="1">
      <c r="A59" s="227" t="s">
        <v>211</v>
      </c>
      <c r="B59" s="282" t="s">
        <v>314</v>
      </c>
      <c r="C59" s="238">
        <f>+'[3]4.SZ.TÁBL. ÓVODA'!$E59</f>
        <v>159</v>
      </c>
      <c r="D59" s="305"/>
      <c r="E59" s="231">
        <f t="shared" si="153"/>
        <v>159</v>
      </c>
      <c r="F59" s="245">
        <f>+'[3]4.SZ.TÁBL. ÓVODA'!$H59</f>
        <v>322</v>
      </c>
      <c r="G59" s="305"/>
      <c r="H59" s="310">
        <f t="shared" si="154"/>
        <v>322</v>
      </c>
      <c r="I59" s="245">
        <f>+'[3]4.SZ.TÁBL. ÓVODA'!$K59</f>
        <v>146</v>
      </c>
      <c r="J59" s="305"/>
      <c r="K59" s="306">
        <f t="shared" si="155"/>
        <v>146</v>
      </c>
      <c r="L59" s="245">
        <f>+'[3]4.SZ.TÁBL. ÓVODA'!$N59</f>
        <v>293</v>
      </c>
      <c r="M59" s="305"/>
      <c r="N59" s="310">
        <f t="shared" si="156"/>
        <v>293</v>
      </c>
      <c r="O59" s="245">
        <f>+'[3]4.SZ.TÁBL. ÓVODA'!$Q59</f>
        <v>44</v>
      </c>
      <c r="P59" s="305"/>
      <c r="Q59" s="306">
        <f t="shared" si="157"/>
        <v>44</v>
      </c>
      <c r="R59" s="341">
        <f t="shared" si="158"/>
        <v>964</v>
      </c>
      <c r="S59" s="305">
        <f t="shared" si="159"/>
        <v>0</v>
      </c>
      <c r="T59" s="310">
        <f t="shared" si="160"/>
        <v>964</v>
      </c>
    </row>
    <row r="60" spans="1:20" s="311" customFormat="1" ht="13.5" customHeight="1">
      <c r="A60" s="227" t="s">
        <v>211</v>
      </c>
      <c r="B60" s="282" t="s">
        <v>315</v>
      </c>
      <c r="C60" s="238">
        <f>+'[3]4.SZ.TÁBL. ÓVODA'!$E60</f>
        <v>71</v>
      </c>
      <c r="D60" s="305"/>
      <c r="E60" s="231">
        <f t="shared" si="153"/>
        <v>71</v>
      </c>
      <c r="F60" s="245">
        <f>+'[3]4.SZ.TÁBL. ÓVODA'!$H60</f>
        <v>138</v>
      </c>
      <c r="G60" s="305"/>
      <c r="H60" s="310">
        <f t="shared" si="154"/>
        <v>138</v>
      </c>
      <c r="I60" s="245">
        <f>+'[3]4.SZ.TÁBL. ÓVODA'!$K60</f>
        <v>60</v>
      </c>
      <c r="J60" s="305"/>
      <c r="K60" s="306">
        <f t="shared" si="155"/>
        <v>60</v>
      </c>
      <c r="L60" s="245">
        <f>+'[3]4.SZ.TÁBL. ÓVODA'!$N60</f>
        <v>120</v>
      </c>
      <c r="M60" s="305"/>
      <c r="N60" s="310">
        <f t="shared" si="156"/>
        <v>120</v>
      </c>
      <c r="O60" s="245">
        <f>+'[3]4.SZ.TÁBL. ÓVODA'!$Q60</f>
        <v>24</v>
      </c>
      <c r="P60" s="305"/>
      <c r="Q60" s="306">
        <f t="shared" si="157"/>
        <v>24</v>
      </c>
      <c r="R60" s="341">
        <f t="shared" si="158"/>
        <v>413</v>
      </c>
      <c r="S60" s="305">
        <f t="shared" si="159"/>
        <v>0</v>
      </c>
      <c r="T60" s="310">
        <f t="shared" si="160"/>
        <v>413</v>
      </c>
    </row>
    <row r="61" spans="1:20" s="311" customFormat="1" ht="13.5" customHeight="1">
      <c r="A61" s="227" t="s">
        <v>211</v>
      </c>
      <c r="B61" s="282" t="s">
        <v>472</v>
      </c>
      <c r="C61" s="238">
        <f>+'[3]4.SZ.TÁBL. ÓVODA'!$E61</f>
        <v>5</v>
      </c>
      <c r="D61" s="230"/>
      <c r="E61" s="231">
        <f t="shared" si="153"/>
        <v>5</v>
      </c>
      <c r="F61" s="245">
        <f>+'[3]4.SZ.TÁBL. ÓVODA'!$H61</f>
        <v>0</v>
      </c>
      <c r="G61" s="305"/>
      <c r="H61" s="310">
        <f t="shared" si="154"/>
        <v>0</v>
      </c>
      <c r="I61" s="245">
        <f>+'[3]4.SZ.TÁBL. ÓVODA'!$K61</f>
        <v>7</v>
      </c>
      <c r="J61" s="305"/>
      <c r="K61" s="306">
        <f t="shared" si="155"/>
        <v>7</v>
      </c>
      <c r="L61" s="245">
        <f>+'[3]4.SZ.TÁBL. ÓVODA'!$N61</f>
        <v>124</v>
      </c>
      <c r="M61" s="305"/>
      <c r="N61" s="310">
        <f t="shared" si="156"/>
        <v>124</v>
      </c>
      <c r="O61" s="245">
        <f>+'[3]4.SZ.TÁBL. ÓVODA'!$Q61</f>
        <v>0</v>
      </c>
      <c r="P61" s="305"/>
      <c r="Q61" s="306">
        <f t="shared" si="157"/>
        <v>0</v>
      </c>
      <c r="R61" s="341">
        <f t="shared" si="158"/>
        <v>136</v>
      </c>
      <c r="S61" s="305">
        <f t="shared" si="159"/>
        <v>0</v>
      </c>
      <c r="T61" s="310">
        <f t="shared" si="160"/>
        <v>136</v>
      </c>
    </row>
    <row r="62" spans="1:20" s="311" customFormat="1" ht="13.5" customHeight="1">
      <c r="A62" s="227" t="s">
        <v>211</v>
      </c>
      <c r="B62" s="282" t="s">
        <v>316</v>
      </c>
      <c r="C62" s="238">
        <f>+'[3]4.SZ.TÁBL. ÓVODA'!$E62</f>
        <v>78</v>
      </c>
      <c r="D62" s="305"/>
      <c r="E62" s="231">
        <f t="shared" si="153"/>
        <v>78</v>
      </c>
      <c r="F62" s="245">
        <f>+'[3]4.SZ.TÁBL. ÓVODA'!$H62</f>
        <v>155</v>
      </c>
      <c r="G62" s="305"/>
      <c r="H62" s="310">
        <f t="shared" si="154"/>
        <v>155</v>
      </c>
      <c r="I62" s="245">
        <f>+'[3]4.SZ.TÁBL. ÓVODA'!$K62</f>
        <v>69</v>
      </c>
      <c r="J62" s="305"/>
      <c r="K62" s="306">
        <f t="shared" si="155"/>
        <v>69</v>
      </c>
      <c r="L62" s="245">
        <f>+'[3]4.SZ.TÁBL. ÓVODA'!$N62</f>
        <v>137</v>
      </c>
      <c r="M62" s="305"/>
      <c r="N62" s="310">
        <f t="shared" si="156"/>
        <v>137</v>
      </c>
      <c r="O62" s="245">
        <f>+'[3]4.SZ.TÁBL. ÓVODA'!$Q62</f>
        <v>24</v>
      </c>
      <c r="P62" s="305"/>
      <c r="Q62" s="306">
        <f t="shared" si="157"/>
        <v>24</v>
      </c>
      <c r="R62" s="341">
        <f t="shared" si="158"/>
        <v>463</v>
      </c>
      <c r="S62" s="305">
        <f t="shared" si="159"/>
        <v>0</v>
      </c>
      <c r="T62" s="310">
        <f t="shared" si="160"/>
        <v>463</v>
      </c>
    </row>
    <row r="63" spans="1:20" ht="13.5" customHeight="1">
      <c r="A63" s="222" t="s">
        <v>255</v>
      </c>
      <c r="B63" s="277" t="s">
        <v>256</v>
      </c>
      <c r="C63" s="238">
        <f>+'[3]4.SZ.TÁBL. ÓVODA'!$E63</f>
        <v>291</v>
      </c>
      <c r="D63" s="241"/>
      <c r="E63" s="231">
        <f t="shared" si="153"/>
        <v>291</v>
      </c>
      <c r="F63" s="245">
        <f>+'[3]4.SZ.TÁBL. ÓVODA'!$H63</f>
        <v>531</v>
      </c>
      <c r="G63" s="241"/>
      <c r="H63" s="246">
        <f t="shared" si="154"/>
        <v>531</v>
      </c>
      <c r="I63" s="245">
        <f>+'[3]4.SZ.TÁBL. ÓVODA'!$K63</f>
        <v>0</v>
      </c>
      <c r="J63" s="241"/>
      <c r="K63" s="242">
        <f t="shared" si="155"/>
        <v>0</v>
      </c>
      <c r="L63" s="245">
        <f>+'[3]4.SZ.TÁBL. ÓVODA'!$N63</f>
        <v>0</v>
      </c>
      <c r="M63" s="241"/>
      <c r="N63" s="246">
        <f t="shared" si="156"/>
        <v>0</v>
      </c>
      <c r="O63" s="245">
        <f>+'[3]4.SZ.TÁBL. ÓVODA'!$Q63</f>
        <v>92</v>
      </c>
      <c r="P63" s="241">
        <f>+[4]KIK!$G$11</f>
        <v>2</v>
      </c>
      <c r="Q63" s="242">
        <f t="shared" si="157"/>
        <v>94</v>
      </c>
      <c r="R63" s="245">
        <f t="shared" si="158"/>
        <v>914</v>
      </c>
      <c r="S63" s="241">
        <f t="shared" si="159"/>
        <v>2</v>
      </c>
      <c r="T63" s="246">
        <f t="shared" si="160"/>
        <v>916</v>
      </c>
    </row>
    <row r="64" spans="1:20" ht="13.5" customHeight="1">
      <c r="A64" s="223" t="s">
        <v>257</v>
      </c>
      <c r="B64" s="278" t="s">
        <v>258</v>
      </c>
      <c r="C64" s="238">
        <f>+'[3]4.SZ.TÁBL. ÓVODA'!$E64</f>
        <v>290</v>
      </c>
      <c r="D64" s="230"/>
      <c r="E64" s="231">
        <f t="shared" si="153"/>
        <v>290</v>
      </c>
      <c r="F64" s="238">
        <f>+'[3]4.SZ.TÁBL. ÓVODA'!$H64</f>
        <v>441</v>
      </c>
      <c r="G64" s="230">
        <f>+[4]BOVI!$G$14</f>
        <v>40</v>
      </c>
      <c r="H64" s="231">
        <f t="shared" si="154"/>
        <v>481</v>
      </c>
      <c r="I64" s="238">
        <f>+'[3]4.SZ.TÁBL. ÓVODA'!$K64</f>
        <v>0</v>
      </c>
      <c r="J64" s="230"/>
      <c r="K64" s="235">
        <f t="shared" si="155"/>
        <v>0</v>
      </c>
      <c r="L64" s="238">
        <f>+'[3]4.SZ.TÁBL. ÓVODA'!$N64</f>
        <v>0</v>
      </c>
      <c r="M64" s="230"/>
      <c r="N64" s="231">
        <f t="shared" si="156"/>
        <v>0</v>
      </c>
      <c r="O64" s="238">
        <f>+'[3]4.SZ.TÁBL. ÓVODA'!$Q64</f>
        <v>240</v>
      </c>
      <c r="P64" s="230"/>
      <c r="Q64" s="235">
        <f t="shared" si="157"/>
        <v>240</v>
      </c>
      <c r="R64" s="238">
        <f t="shared" si="158"/>
        <v>971</v>
      </c>
      <c r="S64" s="230">
        <f t="shared" si="159"/>
        <v>40</v>
      </c>
      <c r="T64" s="231">
        <f t="shared" si="160"/>
        <v>1011</v>
      </c>
    </row>
    <row r="65" spans="1:20" ht="13.5" customHeight="1">
      <c r="A65" s="224" t="s">
        <v>259</v>
      </c>
      <c r="B65" s="279" t="s">
        <v>260</v>
      </c>
      <c r="C65" s="238">
        <f>+'[3]4.SZ.TÁBL. ÓVODA'!$E65</f>
        <v>0</v>
      </c>
      <c r="D65" s="251"/>
      <c r="E65" s="231">
        <f t="shared" si="153"/>
        <v>0</v>
      </c>
      <c r="F65" s="255">
        <f>+'[3]4.SZ.TÁBL. ÓVODA'!$H65</f>
        <v>0</v>
      </c>
      <c r="G65" s="251"/>
      <c r="H65" s="256">
        <f t="shared" si="154"/>
        <v>0</v>
      </c>
      <c r="I65" s="255">
        <f>+'[3]4.SZ.TÁBL. ÓVODA'!$K65</f>
        <v>0</v>
      </c>
      <c r="J65" s="251"/>
      <c r="K65" s="252">
        <f t="shared" si="155"/>
        <v>0</v>
      </c>
      <c r="L65" s="255">
        <f>+'[3]4.SZ.TÁBL. ÓVODA'!$N65</f>
        <v>0</v>
      </c>
      <c r="M65" s="251"/>
      <c r="N65" s="256">
        <f t="shared" si="156"/>
        <v>0</v>
      </c>
      <c r="O65" s="255">
        <f>+'[3]4.SZ.TÁBL. ÓVODA'!$Q65</f>
        <v>0</v>
      </c>
      <c r="P65" s="251"/>
      <c r="Q65" s="252">
        <f t="shared" si="157"/>
        <v>0</v>
      </c>
      <c r="R65" s="255">
        <f t="shared" si="158"/>
        <v>0</v>
      </c>
      <c r="S65" s="251">
        <f t="shared" si="159"/>
        <v>0</v>
      </c>
      <c r="T65" s="256">
        <f t="shared" si="160"/>
        <v>0</v>
      </c>
    </row>
    <row r="66" spans="1:20" s="356" customFormat="1" ht="13.5" customHeight="1">
      <c r="A66" s="225" t="s">
        <v>212</v>
      </c>
      <c r="B66" s="280" t="s">
        <v>170</v>
      </c>
      <c r="C66" s="323">
        <f>SUM(C63:C65)</f>
        <v>581</v>
      </c>
      <c r="D66" s="328">
        <f t="shared" ref="D66:E66" si="161">SUM(D63:D65)</f>
        <v>0</v>
      </c>
      <c r="E66" s="329">
        <f t="shared" si="161"/>
        <v>581</v>
      </c>
      <c r="F66" s="323">
        <f>SUM(F63:F65)</f>
        <v>972</v>
      </c>
      <c r="G66" s="328">
        <f t="shared" ref="G66" si="162">SUM(G63:G65)</f>
        <v>40</v>
      </c>
      <c r="H66" s="329">
        <f t="shared" ref="H66" si="163">SUM(H63:H65)</f>
        <v>1012</v>
      </c>
      <c r="I66" s="323">
        <f>SUM(I63:I65)</f>
        <v>0</v>
      </c>
      <c r="J66" s="328">
        <f t="shared" ref="J66" si="164">SUM(J63:J65)</f>
        <v>0</v>
      </c>
      <c r="K66" s="331">
        <f t="shared" ref="K66" si="165">SUM(K63:K65)</f>
        <v>0</v>
      </c>
      <c r="L66" s="323">
        <f>SUM(L63:L65)</f>
        <v>0</v>
      </c>
      <c r="M66" s="328">
        <f t="shared" ref="M66" si="166">SUM(M63:M65)</f>
        <v>0</v>
      </c>
      <c r="N66" s="329">
        <f t="shared" ref="N66" si="167">SUM(N63:N65)</f>
        <v>0</v>
      </c>
      <c r="O66" s="323">
        <f>SUM(O63:O65)</f>
        <v>332</v>
      </c>
      <c r="P66" s="328">
        <f t="shared" ref="P66" si="168">SUM(P63:P65)</f>
        <v>2</v>
      </c>
      <c r="Q66" s="331">
        <f t="shared" ref="Q66" si="169">SUM(Q63:Q65)</f>
        <v>334</v>
      </c>
      <c r="R66" s="323">
        <f>SUM(R63:R65)</f>
        <v>1885</v>
      </c>
      <c r="S66" s="328">
        <f t="shared" ref="S66:T66" si="170">SUM(S63:S65)</f>
        <v>42</v>
      </c>
      <c r="T66" s="329">
        <f t="shared" si="170"/>
        <v>1927</v>
      </c>
    </row>
    <row r="67" spans="1:20" ht="13.5" customHeight="1">
      <c r="A67" s="222" t="s">
        <v>261</v>
      </c>
      <c r="B67" s="277" t="s">
        <v>262</v>
      </c>
      <c r="C67" s="238">
        <f>+'[3]4.SZ.TÁBL. ÓVODA'!$E67</f>
        <v>0</v>
      </c>
      <c r="D67" s="241"/>
      <c r="E67" s="231">
        <f t="shared" ref="E67:E68" si="171">SUM(C67:D67)</f>
        <v>0</v>
      </c>
      <c r="F67" s="245">
        <f>+'[3]4.SZ.TÁBL. ÓVODA'!$H67</f>
        <v>0</v>
      </c>
      <c r="G67" s="241"/>
      <c r="H67" s="246">
        <f t="shared" ref="H67:H68" si="172">SUM(F67:G67)</f>
        <v>0</v>
      </c>
      <c r="I67" s="245">
        <f>+'[3]4.SZ.TÁBL. ÓVODA'!$K67</f>
        <v>0</v>
      </c>
      <c r="J67" s="241"/>
      <c r="K67" s="242">
        <f t="shared" ref="K67:K68" si="173">SUM(I67:J67)</f>
        <v>0</v>
      </c>
      <c r="L67" s="245">
        <f>+'[3]4.SZ.TÁBL. ÓVODA'!$N67</f>
        <v>0</v>
      </c>
      <c r="M67" s="241"/>
      <c r="N67" s="246">
        <f t="shared" ref="N67:N68" si="174">SUM(L67:M67)</f>
        <v>0</v>
      </c>
      <c r="O67" s="245">
        <f>+'[3]4.SZ.TÁBL. ÓVODA'!$Q67</f>
        <v>180</v>
      </c>
      <c r="P67" s="241"/>
      <c r="Q67" s="242">
        <f t="shared" ref="Q67:Q68" si="175">SUM(O67:P67)</f>
        <v>180</v>
      </c>
      <c r="R67" s="245">
        <f t="shared" si="158"/>
        <v>180</v>
      </c>
      <c r="S67" s="241">
        <f t="shared" ref="S67:S68" si="176">+D67+G67+J67+M67+P67</f>
        <v>0</v>
      </c>
      <c r="T67" s="246">
        <f t="shared" ref="T67:T68" si="177">+E67+H67+K67+N67+Q67</f>
        <v>180</v>
      </c>
    </row>
    <row r="68" spans="1:20" ht="13.5" customHeight="1">
      <c r="A68" s="224" t="s">
        <v>263</v>
      </c>
      <c r="B68" s="279" t="s">
        <v>264</v>
      </c>
      <c r="C68" s="238">
        <f>+'[3]4.SZ.TÁBL. ÓVODA'!$E68</f>
        <v>150</v>
      </c>
      <c r="D68" s="251"/>
      <c r="E68" s="231">
        <f t="shared" si="171"/>
        <v>150</v>
      </c>
      <c r="F68" s="255">
        <f>+'[3]4.SZ.TÁBL. ÓVODA'!$H68</f>
        <v>140</v>
      </c>
      <c r="G68" s="251"/>
      <c r="H68" s="256">
        <f t="shared" si="172"/>
        <v>140</v>
      </c>
      <c r="I68" s="255">
        <f>+'[3]4.SZ.TÁBL. ÓVODA'!$K68</f>
        <v>40</v>
      </c>
      <c r="J68" s="251"/>
      <c r="K68" s="252">
        <f t="shared" si="173"/>
        <v>40</v>
      </c>
      <c r="L68" s="255">
        <f>+'[3]4.SZ.TÁBL. ÓVODA'!$N68</f>
        <v>40</v>
      </c>
      <c r="M68" s="251"/>
      <c r="N68" s="256">
        <f t="shared" si="174"/>
        <v>40</v>
      </c>
      <c r="O68" s="255">
        <f>+'[3]4.SZ.TÁBL. ÓVODA'!$Q68</f>
        <v>50</v>
      </c>
      <c r="P68" s="251"/>
      <c r="Q68" s="252">
        <f t="shared" si="175"/>
        <v>50</v>
      </c>
      <c r="R68" s="255">
        <f t="shared" si="158"/>
        <v>420</v>
      </c>
      <c r="S68" s="251">
        <f t="shared" si="176"/>
        <v>0</v>
      </c>
      <c r="T68" s="256">
        <f t="shared" si="177"/>
        <v>420</v>
      </c>
    </row>
    <row r="69" spans="1:20" s="356" customFormat="1" ht="13.5" customHeight="1">
      <c r="A69" s="225" t="s">
        <v>213</v>
      </c>
      <c r="B69" s="280" t="s">
        <v>171</v>
      </c>
      <c r="C69" s="323">
        <f>SUM(C67:C68)</f>
        <v>150</v>
      </c>
      <c r="D69" s="328">
        <f t="shared" ref="D69:E69" si="178">SUM(D67:D68)</f>
        <v>0</v>
      </c>
      <c r="E69" s="329">
        <f t="shared" si="178"/>
        <v>150</v>
      </c>
      <c r="F69" s="323">
        <f>SUM(F67:F68)</f>
        <v>140</v>
      </c>
      <c r="G69" s="328">
        <f t="shared" ref="G69" si="179">SUM(G67:G68)</f>
        <v>0</v>
      </c>
      <c r="H69" s="329">
        <f t="shared" ref="H69" si="180">SUM(H67:H68)</f>
        <v>140</v>
      </c>
      <c r="I69" s="323">
        <f>SUM(I67:I68)</f>
        <v>40</v>
      </c>
      <c r="J69" s="328">
        <f t="shared" ref="J69" si="181">SUM(J67:J68)</f>
        <v>0</v>
      </c>
      <c r="K69" s="331">
        <f t="shared" ref="K69" si="182">SUM(K67:K68)</f>
        <v>40</v>
      </c>
      <c r="L69" s="323">
        <f>SUM(L67:L68)</f>
        <v>40</v>
      </c>
      <c r="M69" s="328">
        <f t="shared" ref="M69" si="183">SUM(M67:M68)</f>
        <v>0</v>
      </c>
      <c r="N69" s="329">
        <f t="shared" ref="N69" si="184">SUM(N67:N68)</f>
        <v>40</v>
      </c>
      <c r="O69" s="323">
        <f>SUM(O67:O68)</f>
        <v>230</v>
      </c>
      <c r="P69" s="328">
        <f t="shared" ref="P69" si="185">SUM(P67:P68)</f>
        <v>0</v>
      </c>
      <c r="Q69" s="331">
        <f t="shared" ref="Q69" si="186">SUM(Q67:Q68)</f>
        <v>230</v>
      </c>
      <c r="R69" s="323">
        <f>SUM(R67:R68)</f>
        <v>600</v>
      </c>
      <c r="S69" s="328">
        <f t="shared" ref="S69:T69" si="187">SUM(S67:S68)</f>
        <v>0</v>
      </c>
      <c r="T69" s="329">
        <f t="shared" si="187"/>
        <v>600</v>
      </c>
    </row>
    <row r="70" spans="1:20" ht="13.5" customHeight="1">
      <c r="A70" s="222" t="s">
        <v>265</v>
      </c>
      <c r="B70" s="277" t="s">
        <v>266</v>
      </c>
      <c r="C70" s="238">
        <f>+'[3]4.SZ.TÁBL. ÓVODA'!$E70</f>
        <v>865</v>
      </c>
      <c r="D70" s="241"/>
      <c r="E70" s="231">
        <f t="shared" ref="E70:E78" si="188">SUM(C70:D70)</f>
        <v>865</v>
      </c>
      <c r="F70" s="245">
        <f>+'[3]4.SZ.TÁBL. ÓVODA'!$H70</f>
        <v>2401</v>
      </c>
      <c r="G70" s="241"/>
      <c r="H70" s="246">
        <f t="shared" ref="H70:H78" si="189">SUM(F70:G70)</f>
        <v>2401</v>
      </c>
      <c r="I70" s="245">
        <f>+'[3]4.SZ.TÁBL. ÓVODA'!$K70</f>
        <v>0</v>
      </c>
      <c r="J70" s="241"/>
      <c r="K70" s="242">
        <f t="shared" ref="K70:K78" si="190">SUM(I70:J70)</f>
        <v>0</v>
      </c>
      <c r="L70" s="245">
        <f>+'[3]4.SZ.TÁBL. ÓVODA'!$N70</f>
        <v>0</v>
      </c>
      <c r="M70" s="241"/>
      <c r="N70" s="246">
        <f t="shared" ref="N70:N78" si="191">SUM(L70:M70)</f>
        <v>0</v>
      </c>
      <c r="O70" s="245">
        <f>+'[3]4.SZ.TÁBL. ÓVODA'!$Q70</f>
        <v>0</v>
      </c>
      <c r="P70" s="241"/>
      <c r="Q70" s="242">
        <f t="shared" ref="Q70:Q78" si="192">SUM(O70:P70)</f>
        <v>0</v>
      </c>
      <c r="R70" s="245">
        <f t="shared" si="158"/>
        <v>3266</v>
      </c>
      <c r="S70" s="241">
        <f t="shared" ref="S70:S73" si="193">+D70+G70+J70+M70+P70</f>
        <v>0</v>
      </c>
      <c r="T70" s="246">
        <f t="shared" ref="T70:T73" si="194">+E70+H70+K70+N70+Q70</f>
        <v>3266</v>
      </c>
    </row>
    <row r="71" spans="1:20" ht="13.5" customHeight="1">
      <c r="A71" s="223" t="s">
        <v>267</v>
      </c>
      <c r="B71" s="278" t="s">
        <v>3</v>
      </c>
      <c r="C71" s="238">
        <f>+'[3]4.SZ.TÁBL. ÓVODA'!$E71</f>
        <v>6230</v>
      </c>
      <c r="D71" s="230"/>
      <c r="E71" s="231">
        <f t="shared" si="188"/>
        <v>6230</v>
      </c>
      <c r="F71" s="238">
        <f>+'[3]4.SZ.TÁBL. ÓVODA'!$H71</f>
        <v>0</v>
      </c>
      <c r="G71" s="230"/>
      <c r="H71" s="231">
        <f t="shared" si="189"/>
        <v>0</v>
      </c>
      <c r="I71" s="238">
        <f>+'[3]4.SZ.TÁBL. ÓVODA'!$K71</f>
        <v>0</v>
      </c>
      <c r="J71" s="230"/>
      <c r="K71" s="235">
        <f t="shared" si="190"/>
        <v>0</v>
      </c>
      <c r="L71" s="238">
        <f>+'[3]4.SZ.TÁBL. ÓVODA'!$N71</f>
        <v>0</v>
      </c>
      <c r="M71" s="230"/>
      <c r="N71" s="231">
        <f t="shared" si="191"/>
        <v>0</v>
      </c>
      <c r="O71" s="238">
        <f>+'[3]4.SZ.TÁBL. ÓVODA'!$Q71</f>
        <v>0</v>
      </c>
      <c r="P71" s="230"/>
      <c r="Q71" s="235">
        <f t="shared" si="192"/>
        <v>0</v>
      </c>
      <c r="R71" s="238">
        <f t="shared" si="158"/>
        <v>6230</v>
      </c>
      <c r="S71" s="230">
        <f t="shared" si="193"/>
        <v>0</v>
      </c>
      <c r="T71" s="231">
        <f t="shared" si="194"/>
        <v>6230</v>
      </c>
    </row>
    <row r="72" spans="1:20" ht="13.5" customHeight="1">
      <c r="A72" s="223" t="s">
        <v>268</v>
      </c>
      <c r="B72" s="278" t="s">
        <v>269</v>
      </c>
      <c r="C72" s="238">
        <f>+'[3]4.SZ.TÁBL. ÓVODA'!$E72</f>
        <v>0</v>
      </c>
      <c r="D72" s="230"/>
      <c r="E72" s="231">
        <f t="shared" si="188"/>
        <v>0</v>
      </c>
      <c r="F72" s="238">
        <f>+'[3]4.SZ.TÁBL. ÓVODA'!$H72</f>
        <v>0</v>
      </c>
      <c r="G72" s="230"/>
      <c r="H72" s="231">
        <f t="shared" si="189"/>
        <v>0</v>
      </c>
      <c r="I72" s="238">
        <f>+'[3]4.SZ.TÁBL. ÓVODA'!$K72</f>
        <v>0</v>
      </c>
      <c r="J72" s="230"/>
      <c r="K72" s="235">
        <f t="shared" si="190"/>
        <v>0</v>
      </c>
      <c r="L72" s="238">
        <f>+'[3]4.SZ.TÁBL. ÓVODA'!$N72</f>
        <v>0</v>
      </c>
      <c r="M72" s="230"/>
      <c r="N72" s="231">
        <f t="shared" si="191"/>
        <v>0</v>
      </c>
      <c r="O72" s="238">
        <f>+'[3]4.SZ.TÁBL. ÓVODA'!$Q72</f>
        <v>0</v>
      </c>
      <c r="P72" s="230"/>
      <c r="Q72" s="235">
        <f t="shared" si="192"/>
        <v>0</v>
      </c>
      <c r="R72" s="238">
        <f t="shared" si="158"/>
        <v>0</v>
      </c>
      <c r="S72" s="230">
        <f t="shared" si="193"/>
        <v>0</v>
      </c>
      <c r="T72" s="231">
        <f t="shared" si="194"/>
        <v>0</v>
      </c>
    </row>
    <row r="73" spans="1:20" ht="13.5" customHeight="1">
      <c r="A73" s="223" t="s">
        <v>270</v>
      </c>
      <c r="B73" s="278" t="s">
        <v>271</v>
      </c>
      <c r="C73" s="238">
        <f>+'[3]4.SZ.TÁBL. ÓVODA'!$E73</f>
        <v>250</v>
      </c>
      <c r="D73" s="230"/>
      <c r="E73" s="231">
        <f t="shared" si="188"/>
        <v>250</v>
      </c>
      <c r="F73" s="238">
        <f>+'[3]4.SZ.TÁBL. ÓVODA'!$H73</f>
        <v>643</v>
      </c>
      <c r="G73" s="230">
        <f>+[4]BOVI!$I$6</f>
        <v>-370</v>
      </c>
      <c r="H73" s="231">
        <f t="shared" si="189"/>
        <v>273</v>
      </c>
      <c r="I73" s="238">
        <f>+'[3]4.SZ.TÁBL. ÓVODA'!$K73</f>
        <v>0</v>
      </c>
      <c r="J73" s="230"/>
      <c r="K73" s="235">
        <f t="shared" si="190"/>
        <v>0</v>
      </c>
      <c r="L73" s="238">
        <f>+'[3]4.SZ.TÁBL. ÓVODA'!$N73</f>
        <v>0</v>
      </c>
      <c r="M73" s="230"/>
      <c r="N73" s="231">
        <f t="shared" si="191"/>
        <v>0</v>
      </c>
      <c r="O73" s="238">
        <f>+'[3]4.SZ.TÁBL. ÓVODA'!$Q73</f>
        <v>100</v>
      </c>
      <c r="P73" s="230"/>
      <c r="Q73" s="235">
        <f t="shared" si="192"/>
        <v>100</v>
      </c>
      <c r="R73" s="238">
        <f t="shared" si="158"/>
        <v>993</v>
      </c>
      <c r="S73" s="230">
        <f t="shared" si="193"/>
        <v>-370</v>
      </c>
      <c r="T73" s="231">
        <f t="shared" si="194"/>
        <v>623</v>
      </c>
    </row>
    <row r="74" spans="1:20" ht="13.5" customHeight="1">
      <c r="A74" s="223" t="s">
        <v>272</v>
      </c>
      <c r="B74" s="278" t="s">
        <v>273</v>
      </c>
      <c r="C74" s="238">
        <f>+'[3]4.SZ.TÁBL. ÓVODA'!$E74</f>
        <v>0</v>
      </c>
      <c r="D74" s="230"/>
      <c r="E74" s="231">
        <f t="shared" si="188"/>
        <v>0</v>
      </c>
      <c r="F74" s="238">
        <f>+'[3]4.SZ.TÁBL. ÓVODA'!$H74</f>
        <v>0</v>
      </c>
      <c r="G74" s="230"/>
      <c r="H74" s="231">
        <f t="shared" si="189"/>
        <v>0</v>
      </c>
      <c r="I74" s="238">
        <f>+'[3]4.SZ.TÁBL. ÓVODA'!$K74</f>
        <v>0</v>
      </c>
      <c r="J74" s="230"/>
      <c r="K74" s="235">
        <f t="shared" si="190"/>
        <v>0</v>
      </c>
      <c r="L74" s="238">
        <f>+'[3]4.SZ.TÁBL. ÓVODA'!$N74</f>
        <v>0</v>
      </c>
      <c r="M74" s="230"/>
      <c r="N74" s="231">
        <f t="shared" si="191"/>
        <v>0</v>
      </c>
      <c r="O74" s="238">
        <f>+'[3]4.SZ.TÁBL. ÓVODA'!$Q74</f>
        <v>0</v>
      </c>
      <c r="P74" s="230"/>
      <c r="Q74" s="235">
        <f t="shared" si="192"/>
        <v>0</v>
      </c>
      <c r="R74" s="238">
        <f>SUM(R75:R76)</f>
        <v>0</v>
      </c>
      <c r="S74" s="230">
        <f t="shared" ref="S74:T74" si="195">SUM(S75:S76)</f>
        <v>0</v>
      </c>
      <c r="T74" s="231">
        <f t="shared" si="195"/>
        <v>0</v>
      </c>
    </row>
    <row r="75" spans="1:20" s="311" customFormat="1" ht="13.5" customHeight="1">
      <c r="A75" s="227" t="s">
        <v>272</v>
      </c>
      <c r="B75" s="282" t="s">
        <v>317</v>
      </c>
      <c r="C75" s="238">
        <f>+'[3]4.SZ.TÁBL. ÓVODA'!$E75</f>
        <v>0</v>
      </c>
      <c r="D75" s="305"/>
      <c r="E75" s="231">
        <f t="shared" si="188"/>
        <v>0</v>
      </c>
      <c r="F75" s="238">
        <f>+'[3]4.SZ.TÁBL. ÓVODA'!$H75</f>
        <v>0</v>
      </c>
      <c r="G75" s="305"/>
      <c r="H75" s="310">
        <f t="shared" si="189"/>
        <v>0</v>
      </c>
      <c r="I75" s="238">
        <f>+'[3]4.SZ.TÁBL. ÓVODA'!$K75</f>
        <v>0</v>
      </c>
      <c r="J75" s="305"/>
      <c r="K75" s="306">
        <f t="shared" si="190"/>
        <v>0</v>
      </c>
      <c r="L75" s="238">
        <f>+'[3]4.SZ.TÁBL. ÓVODA'!$N75</f>
        <v>0</v>
      </c>
      <c r="M75" s="305"/>
      <c r="N75" s="310">
        <f t="shared" si="191"/>
        <v>0</v>
      </c>
      <c r="O75" s="238">
        <f>+'[3]4.SZ.TÁBL. ÓVODA'!$Q75</f>
        <v>0</v>
      </c>
      <c r="P75" s="305"/>
      <c r="Q75" s="306">
        <f t="shared" si="192"/>
        <v>0</v>
      </c>
      <c r="R75" s="238">
        <f t="shared" si="158"/>
        <v>0</v>
      </c>
      <c r="S75" s="305">
        <f t="shared" ref="S75:S78" si="196">+D75+G75+J75+M75+P75</f>
        <v>0</v>
      </c>
      <c r="T75" s="310">
        <f t="shared" ref="T75:T78" si="197">+E75+H75+K75+N75+Q75</f>
        <v>0</v>
      </c>
    </row>
    <row r="76" spans="1:20" s="311" customFormat="1" ht="13.5" customHeight="1">
      <c r="A76" s="227" t="s">
        <v>272</v>
      </c>
      <c r="B76" s="282" t="s">
        <v>318</v>
      </c>
      <c r="C76" s="238">
        <f>+'[3]4.SZ.TÁBL. ÓVODA'!$E76</f>
        <v>0</v>
      </c>
      <c r="D76" s="305"/>
      <c r="E76" s="231">
        <f t="shared" si="188"/>
        <v>0</v>
      </c>
      <c r="F76" s="238">
        <f>+'[3]4.SZ.TÁBL. ÓVODA'!$H76</f>
        <v>0</v>
      </c>
      <c r="G76" s="305"/>
      <c r="H76" s="310">
        <f t="shared" si="189"/>
        <v>0</v>
      </c>
      <c r="I76" s="238">
        <f>+'[3]4.SZ.TÁBL. ÓVODA'!$K76</f>
        <v>0</v>
      </c>
      <c r="J76" s="305"/>
      <c r="K76" s="306">
        <f t="shared" si="190"/>
        <v>0</v>
      </c>
      <c r="L76" s="238">
        <f>+'[3]4.SZ.TÁBL. ÓVODA'!$N76</f>
        <v>0</v>
      </c>
      <c r="M76" s="305"/>
      <c r="N76" s="310">
        <f t="shared" si="191"/>
        <v>0</v>
      </c>
      <c r="O76" s="238">
        <f>+'[3]4.SZ.TÁBL. ÓVODA'!$Q76</f>
        <v>0</v>
      </c>
      <c r="P76" s="305"/>
      <c r="Q76" s="306">
        <f t="shared" si="192"/>
        <v>0</v>
      </c>
      <c r="R76" s="238">
        <f t="shared" si="158"/>
        <v>0</v>
      </c>
      <c r="S76" s="305">
        <f t="shared" si="196"/>
        <v>0</v>
      </c>
      <c r="T76" s="310">
        <f t="shared" si="197"/>
        <v>0</v>
      </c>
    </row>
    <row r="77" spans="1:20" ht="13.5" customHeight="1">
      <c r="A77" s="223" t="s">
        <v>274</v>
      </c>
      <c r="B77" s="278" t="s">
        <v>275</v>
      </c>
      <c r="C77" s="238">
        <f>+'[3]4.SZ.TÁBL. ÓVODA'!$E77</f>
        <v>474</v>
      </c>
      <c r="D77" s="230"/>
      <c r="E77" s="231">
        <f t="shared" si="188"/>
        <v>474</v>
      </c>
      <c r="F77" s="238">
        <f>+'[3]4.SZ.TÁBL. ÓVODA'!$H77</f>
        <v>646</v>
      </c>
      <c r="G77" s="230"/>
      <c r="H77" s="231">
        <f t="shared" si="189"/>
        <v>646</v>
      </c>
      <c r="I77" s="238">
        <f>+'[3]4.SZ.TÁBL. ÓVODA'!$K77</f>
        <v>0</v>
      </c>
      <c r="J77" s="230">
        <f>+[4]GYOVI!$I$13</f>
        <v>19</v>
      </c>
      <c r="K77" s="235">
        <f t="shared" si="190"/>
        <v>19</v>
      </c>
      <c r="L77" s="238">
        <f>+'[3]4.SZ.TÁBL. ÓVODA'!$N77</f>
        <v>192</v>
      </c>
      <c r="M77" s="230">
        <f>+[4]TOVI!$I$12</f>
        <v>-50</v>
      </c>
      <c r="N77" s="231">
        <f t="shared" si="191"/>
        <v>142</v>
      </c>
      <c r="O77" s="238">
        <f>+'[3]4.SZ.TÁBL. ÓVODA'!$Q77</f>
        <v>250</v>
      </c>
      <c r="P77" s="230"/>
      <c r="Q77" s="235">
        <f t="shared" si="192"/>
        <v>250</v>
      </c>
      <c r="R77" s="238">
        <f t="shared" si="158"/>
        <v>1562</v>
      </c>
      <c r="S77" s="230">
        <f t="shared" si="196"/>
        <v>-31</v>
      </c>
      <c r="T77" s="231">
        <f t="shared" si="197"/>
        <v>1531</v>
      </c>
    </row>
    <row r="78" spans="1:20" ht="13.5" customHeight="1">
      <c r="A78" s="224" t="s">
        <v>276</v>
      </c>
      <c r="B78" s="279" t="s">
        <v>277</v>
      </c>
      <c r="C78" s="238">
        <f>+'[3]4.SZ.TÁBL. ÓVODA'!$E78</f>
        <v>120</v>
      </c>
      <c r="D78" s="251"/>
      <c r="E78" s="231">
        <f t="shared" si="188"/>
        <v>120</v>
      </c>
      <c r="F78" s="255">
        <f>+'[3]4.SZ.TÁBL. ÓVODA'!$H78</f>
        <v>235</v>
      </c>
      <c r="G78" s="251"/>
      <c r="H78" s="256">
        <f t="shared" si="189"/>
        <v>235</v>
      </c>
      <c r="I78" s="255">
        <f>+'[3]4.SZ.TÁBL. ÓVODA'!$K78</f>
        <v>0</v>
      </c>
      <c r="J78" s="251">
        <f>+[4]GYOVI!$I$14</f>
        <v>17</v>
      </c>
      <c r="K78" s="252">
        <f t="shared" si="190"/>
        <v>17</v>
      </c>
      <c r="L78" s="255">
        <f>+'[3]4.SZ.TÁBL. ÓVODA'!$N78</f>
        <v>0</v>
      </c>
      <c r="M78" s="251">
        <f>+[4]TOVI!$I$13</f>
        <v>31</v>
      </c>
      <c r="N78" s="256">
        <f t="shared" si="191"/>
        <v>31</v>
      </c>
      <c r="O78" s="255">
        <f>+'[3]4.SZ.TÁBL. ÓVODA'!$Q78</f>
        <v>1300</v>
      </c>
      <c r="P78" s="251"/>
      <c r="Q78" s="252">
        <f t="shared" si="192"/>
        <v>1300</v>
      </c>
      <c r="R78" s="255">
        <f t="shared" si="158"/>
        <v>1655</v>
      </c>
      <c r="S78" s="251">
        <f t="shared" si="196"/>
        <v>48</v>
      </c>
      <c r="T78" s="256">
        <f t="shared" si="197"/>
        <v>1703</v>
      </c>
    </row>
    <row r="79" spans="1:20" s="356" customFormat="1" ht="13.5" customHeight="1">
      <c r="A79" s="225" t="s">
        <v>214</v>
      </c>
      <c r="B79" s="280" t="s">
        <v>172</v>
      </c>
      <c r="C79" s="323">
        <f>SUM(C70:C78)-SUM(C75:C76)</f>
        <v>7939</v>
      </c>
      <c r="D79" s="328">
        <f t="shared" ref="D79:E79" si="198">SUM(D70:D78)-SUM(D75:D76)</f>
        <v>0</v>
      </c>
      <c r="E79" s="329">
        <f t="shared" si="198"/>
        <v>7939</v>
      </c>
      <c r="F79" s="323">
        <f>SUM(F70:F78)-SUM(F75:F76)</f>
        <v>3925</v>
      </c>
      <c r="G79" s="328">
        <f t="shared" ref="G79" si="199">SUM(G70:G78)-SUM(G75:G76)</f>
        <v>-370</v>
      </c>
      <c r="H79" s="329">
        <f t="shared" ref="H79" si="200">SUM(H70:H78)-SUM(H75:H76)</f>
        <v>3555</v>
      </c>
      <c r="I79" s="323">
        <f>SUM(I70:I78)-SUM(I75:I76)</f>
        <v>0</v>
      </c>
      <c r="J79" s="328">
        <f t="shared" ref="J79" si="201">SUM(J70:J78)-SUM(J75:J76)</f>
        <v>36</v>
      </c>
      <c r="K79" s="331">
        <f t="shared" ref="K79" si="202">SUM(K70:K78)-SUM(K75:K76)</f>
        <v>36</v>
      </c>
      <c r="L79" s="323">
        <f>SUM(L70:L78)-SUM(L75:L76)</f>
        <v>192</v>
      </c>
      <c r="M79" s="328">
        <f t="shared" ref="M79" si="203">SUM(M70:M78)-SUM(M75:M76)</f>
        <v>-19</v>
      </c>
      <c r="N79" s="329">
        <f t="shared" ref="N79" si="204">SUM(N70:N78)-SUM(N75:N76)</f>
        <v>173</v>
      </c>
      <c r="O79" s="323">
        <f>SUM(O70:O78)-SUM(O75:O76)</f>
        <v>1650</v>
      </c>
      <c r="P79" s="328">
        <f t="shared" ref="P79" si="205">SUM(P70:P78)-SUM(P75:P76)</f>
        <v>0</v>
      </c>
      <c r="Q79" s="331">
        <f t="shared" ref="Q79" si="206">SUM(Q70:Q78)-SUM(Q75:Q76)</f>
        <v>1650</v>
      </c>
      <c r="R79" s="323">
        <f>SUM(R70:R78)-SUM(R75:R76)</f>
        <v>13706</v>
      </c>
      <c r="S79" s="328">
        <f t="shared" ref="S79:T79" si="207">SUM(S70:S78)-SUM(S75:S76)</f>
        <v>-353</v>
      </c>
      <c r="T79" s="329">
        <f t="shared" si="207"/>
        <v>13353</v>
      </c>
    </row>
    <row r="80" spans="1:20" ht="13.5" customHeight="1">
      <c r="A80" s="222" t="s">
        <v>278</v>
      </c>
      <c r="B80" s="277" t="s">
        <v>279</v>
      </c>
      <c r="C80" s="238">
        <f>+'[3]4.SZ.TÁBL. ÓVODA'!$E80</f>
        <v>50</v>
      </c>
      <c r="D80" s="241"/>
      <c r="E80" s="231">
        <f t="shared" ref="E80:E81" si="208">SUM(C80:D80)</f>
        <v>50</v>
      </c>
      <c r="F80" s="245">
        <f>+'[3]4.SZ.TÁBL. ÓVODA'!$H80</f>
        <v>50</v>
      </c>
      <c r="G80" s="241"/>
      <c r="H80" s="246">
        <f t="shared" ref="H80:H81" si="209">SUM(F80:G80)</f>
        <v>50</v>
      </c>
      <c r="I80" s="245">
        <f>+'[3]4.SZ.TÁBL. ÓVODA'!$K80</f>
        <v>0</v>
      </c>
      <c r="J80" s="241">
        <f>+[4]GYOVI!$K$15</f>
        <v>2</v>
      </c>
      <c r="K80" s="242">
        <f t="shared" ref="K80:K81" si="210">SUM(I80:J80)</f>
        <v>2</v>
      </c>
      <c r="L80" s="245">
        <f>+'[3]4.SZ.TÁBL. ÓVODA'!$N80</f>
        <v>0</v>
      </c>
      <c r="M80" s="241">
        <f>+[4]TOVI!$K$14</f>
        <v>19</v>
      </c>
      <c r="N80" s="246">
        <f t="shared" ref="N80:N81" si="211">SUM(L80:M80)</f>
        <v>19</v>
      </c>
      <c r="O80" s="245">
        <f>+'[3]4.SZ.TÁBL. ÓVODA'!$Q80</f>
        <v>50</v>
      </c>
      <c r="P80" s="241">
        <f>+[4]KIK!$K$12</f>
        <v>30</v>
      </c>
      <c r="Q80" s="242">
        <f t="shared" ref="Q80:Q81" si="212">SUM(O80:P80)</f>
        <v>80</v>
      </c>
      <c r="R80" s="245">
        <f t="shared" si="158"/>
        <v>150</v>
      </c>
      <c r="S80" s="241">
        <f t="shared" ref="S80:S81" si="213">+D80+G80+J80+M80+P80</f>
        <v>51</v>
      </c>
      <c r="T80" s="246">
        <f t="shared" ref="T80:T81" si="214">+E80+H80+K80+N80+Q80</f>
        <v>201</v>
      </c>
    </row>
    <row r="81" spans="1:20" ht="13.5" customHeight="1">
      <c r="A81" s="224" t="s">
        <v>280</v>
      </c>
      <c r="B81" s="279" t="s">
        <v>281</v>
      </c>
      <c r="C81" s="238">
        <f>+'[3]4.SZ.TÁBL. ÓVODA'!$E81</f>
        <v>0</v>
      </c>
      <c r="D81" s="251"/>
      <c r="E81" s="231">
        <f t="shared" si="208"/>
        <v>0</v>
      </c>
      <c r="F81" s="255">
        <f>+'[3]4.SZ.TÁBL. ÓVODA'!$H81</f>
        <v>0</v>
      </c>
      <c r="G81" s="251"/>
      <c r="H81" s="256">
        <f t="shared" si="209"/>
        <v>0</v>
      </c>
      <c r="I81" s="255">
        <f>+'[3]4.SZ.TÁBL. ÓVODA'!$K81</f>
        <v>0</v>
      </c>
      <c r="J81" s="251"/>
      <c r="K81" s="252">
        <f t="shared" si="210"/>
        <v>0</v>
      </c>
      <c r="L81" s="255">
        <f>+'[3]4.SZ.TÁBL. ÓVODA'!$N81</f>
        <v>0</v>
      </c>
      <c r="M81" s="251"/>
      <c r="N81" s="256">
        <f t="shared" si="211"/>
        <v>0</v>
      </c>
      <c r="O81" s="255">
        <f>+'[3]4.SZ.TÁBL. ÓVODA'!$Q81</f>
        <v>0</v>
      </c>
      <c r="P81" s="251"/>
      <c r="Q81" s="252">
        <f t="shared" si="212"/>
        <v>0</v>
      </c>
      <c r="R81" s="255">
        <f t="shared" si="158"/>
        <v>0</v>
      </c>
      <c r="S81" s="251">
        <f t="shared" si="213"/>
        <v>0</v>
      </c>
      <c r="T81" s="256">
        <f t="shared" si="214"/>
        <v>0</v>
      </c>
    </row>
    <row r="82" spans="1:20" s="356" customFormat="1" ht="13.5" customHeight="1">
      <c r="A82" s="225" t="s">
        <v>215</v>
      </c>
      <c r="B82" s="280" t="s">
        <v>173</v>
      </c>
      <c r="C82" s="323">
        <f>SUM(C80:C81)</f>
        <v>50</v>
      </c>
      <c r="D82" s="328">
        <f t="shared" ref="D82:E82" si="215">SUM(D80:D81)</f>
        <v>0</v>
      </c>
      <c r="E82" s="329">
        <f t="shared" si="215"/>
        <v>50</v>
      </c>
      <c r="F82" s="323">
        <f>SUM(F80:F81)</f>
        <v>50</v>
      </c>
      <c r="G82" s="328">
        <f t="shared" ref="G82" si="216">SUM(G80:G81)</f>
        <v>0</v>
      </c>
      <c r="H82" s="329">
        <f t="shared" ref="H82" si="217">SUM(H80:H81)</f>
        <v>50</v>
      </c>
      <c r="I82" s="323">
        <f>SUM(I80:I81)</f>
        <v>0</v>
      </c>
      <c r="J82" s="328">
        <f t="shared" ref="J82" si="218">SUM(J80:J81)</f>
        <v>2</v>
      </c>
      <c r="K82" s="331">
        <f t="shared" ref="K82" si="219">SUM(K80:K81)</f>
        <v>2</v>
      </c>
      <c r="L82" s="323">
        <f>SUM(L80:L81)</f>
        <v>0</v>
      </c>
      <c r="M82" s="328">
        <f t="shared" ref="M82" si="220">SUM(M80:M81)</f>
        <v>19</v>
      </c>
      <c r="N82" s="329">
        <f t="shared" ref="N82" si="221">SUM(N80:N81)</f>
        <v>19</v>
      </c>
      <c r="O82" s="323">
        <f>SUM(O80:O81)</f>
        <v>50</v>
      </c>
      <c r="P82" s="328">
        <f t="shared" ref="P82" si="222">SUM(P80:P81)</f>
        <v>30</v>
      </c>
      <c r="Q82" s="331">
        <f t="shared" ref="Q82" si="223">SUM(Q80:Q81)</f>
        <v>80</v>
      </c>
      <c r="R82" s="323">
        <f>SUM(R80:R81)</f>
        <v>150</v>
      </c>
      <c r="S82" s="328">
        <f t="shared" ref="S82:T82" si="224">SUM(S80:S81)</f>
        <v>51</v>
      </c>
      <c r="T82" s="329">
        <f t="shared" si="224"/>
        <v>201</v>
      </c>
    </row>
    <row r="83" spans="1:20" ht="13.5" customHeight="1">
      <c r="A83" s="222" t="s">
        <v>282</v>
      </c>
      <c r="B83" s="277" t="s">
        <v>283</v>
      </c>
      <c r="C83" s="238">
        <f>+'[3]4.SZ.TÁBL. ÓVODA'!$E83</f>
        <v>2387</v>
      </c>
      <c r="D83" s="241"/>
      <c r="E83" s="231">
        <f t="shared" ref="E83:E87" si="225">SUM(C83:D83)</f>
        <v>2387</v>
      </c>
      <c r="F83" s="245">
        <f>+'[3]4.SZ.TÁBL. ÓVODA'!$H83</f>
        <v>1362</v>
      </c>
      <c r="G83" s="241">
        <f>+[4]BOVI!$J$6</f>
        <v>-100</v>
      </c>
      <c r="H83" s="246">
        <f t="shared" ref="H83:H87" si="226">SUM(F83:G83)</f>
        <v>1262</v>
      </c>
      <c r="I83" s="245">
        <f>+'[3]4.SZ.TÁBL. ÓVODA'!$K83</f>
        <v>11</v>
      </c>
      <c r="J83" s="241">
        <f>+[4]GYOVI!$J$16</f>
        <v>10</v>
      </c>
      <c r="K83" s="242">
        <f t="shared" ref="K83:K87" si="227">SUM(I83:J83)</f>
        <v>21</v>
      </c>
      <c r="L83" s="245">
        <f>+'[3]4.SZ.TÁBL. ÓVODA'!$N83</f>
        <v>63</v>
      </c>
      <c r="M83" s="241"/>
      <c r="N83" s="246">
        <f t="shared" ref="N83:N87" si="228">SUM(L83:M83)</f>
        <v>63</v>
      </c>
      <c r="O83" s="245">
        <f>+'[3]4.SZ.TÁBL. ÓVODA'!$Q83</f>
        <v>613</v>
      </c>
      <c r="P83" s="241">
        <f>+[4]KIK!$J$13</f>
        <v>-30</v>
      </c>
      <c r="Q83" s="242">
        <f t="shared" ref="Q83:Q87" si="229">SUM(O83:P83)</f>
        <v>583</v>
      </c>
      <c r="R83" s="245">
        <f t="shared" si="158"/>
        <v>4436</v>
      </c>
      <c r="S83" s="241">
        <f t="shared" ref="S83:S87" si="230">+D83+G83+J83+M83+P83</f>
        <v>-120</v>
      </c>
      <c r="T83" s="246">
        <f t="shared" ref="T83:T87" si="231">+E83+H83+K83+N83+Q83</f>
        <v>4316</v>
      </c>
    </row>
    <row r="84" spans="1:20" ht="13.5" customHeight="1">
      <c r="A84" s="223" t="s">
        <v>284</v>
      </c>
      <c r="B84" s="278" t="s">
        <v>285</v>
      </c>
      <c r="C84" s="238">
        <f>+'[3]4.SZ.TÁBL. ÓVODA'!$E84</f>
        <v>0</v>
      </c>
      <c r="D84" s="230"/>
      <c r="E84" s="231">
        <f t="shared" si="225"/>
        <v>0</v>
      </c>
      <c r="F84" s="238">
        <f>+'[3]4.SZ.TÁBL. ÓVODA'!$H84</f>
        <v>0</v>
      </c>
      <c r="G84" s="230"/>
      <c r="H84" s="231">
        <f t="shared" si="226"/>
        <v>0</v>
      </c>
      <c r="I84" s="238">
        <f>+'[3]4.SZ.TÁBL. ÓVODA'!$K84</f>
        <v>0</v>
      </c>
      <c r="J84" s="230"/>
      <c r="K84" s="235">
        <f t="shared" si="227"/>
        <v>0</v>
      </c>
      <c r="L84" s="238">
        <f>+'[3]4.SZ.TÁBL. ÓVODA'!$N84</f>
        <v>0</v>
      </c>
      <c r="M84" s="230"/>
      <c r="N84" s="231">
        <f t="shared" si="228"/>
        <v>0</v>
      </c>
      <c r="O84" s="238">
        <f>+'[3]4.SZ.TÁBL. ÓVODA'!$Q84</f>
        <v>0</v>
      </c>
      <c r="P84" s="230"/>
      <c r="Q84" s="235">
        <f t="shared" si="229"/>
        <v>0</v>
      </c>
      <c r="R84" s="238">
        <f t="shared" si="158"/>
        <v>0</v>
      </c>
      <c r="S84" s="230">
        <f t="shared" si="230"/>
        <v>0</v>
      </c>
      <c r="T84" s="231">
        <f t="shared" si="231"/>
        <v>0</v>
      </c>
    </row>
    <row r="85" spans="1:20" ht="13.5" customHeight="1">
      <c r="A85" s="223" t="s">
        <v>286</v>
      </c>
      <c r="B85" s="278" t="s">
        <v>287</v>
      </c>
      <c r="C85" s="238">
        <f>+'[3]4.SZ.TÁBL. ÓVODA'!$E85</f>
        <v>0</v>
      </c>
      <c r="D85" s="230"/>
      <c r="E85" s="231">
        <f t="shared" si="225"/>
        <v>0</v>
      </c>
      <c r="F85" s="238">
        <f>+'[3]4.SZ.TÁBL. ÓVODA'!$H85</f>
        <v>0</v>
      </c>
      <c r="G85" s="230"/>
      <c r="H85" s="231">
        <f t="shared" si="226"/>
        <v>0</v>
      </c>
      <c r="I85" s="238">
        <f>+'[3]4.SZ.TÁBL. ÓVODA'!$K85</f>
        <v>0</v>
      </c>
      <c r="J85" s="230"/>
      <c r="K85" s="235">
        <f t="shared" si="227"/>
        <v>0</v>
      </c>
      <c r="L85" s="238">
        <f>+'[3]4.SZ.TÁBL. ÓVODA'!$N85</f>
        <v>0</v>
      </c>
      <c r="M85" s="230"/>
      <c r="N85" s="231">
        <f t="shared" si="228"/>
        <v>0</v>
      </c>
      <c r="O85" s="238">
        <f>+'[3]4.SZ.TÁBL. ÓVODA'!$Q85</f>
        <v>0</v>
      </c>
      <c r="P85" s="230"/>
      <c r="Q85" s="235">
        <f t="shared" si="229"/>
        <v>0</v>
      </c>
      <c r="R85" s="238">
        <f t="shared" si="158"/>
        <v>0</v>
      </c>
      <c r="S85" s="230">
        <f t="shared" si="230"/>
        <v>0</v>
      </c>
      <c r="T85" s="231">
        <f t="shared" si="231"/>
        <v>0</v>
      </c>
    </row>
    <row r="86" spans="1:20" ht="13.5" customHeight="1">
      <c r="A86" s="223" t="s">
        <v>288</v>
      </c>
      <c r="B86" s="278" t="s">
        <v>289</v>
      </c>
      <c r="C86" s="238">
        <f>+'[3]4.SZ.TÁBL. ÓVODA'!$E86</f>
        <v>0</v>
      </c>
      <c r="D86" s="230"/>
      <c r="E86" s="231">
        <f t="shared" si="225"/>
        <v>0</v>
      </c>
      <c r="F86" s="238">
        <f>+'[3]4.SZ.TÁBL. ÓVODA'!$H86</f>
        <v>0</v>
      </c>
      <c r="G86" s="230"/>
      <c r="H86" s="231">
        <f t="shared" si="226"/>
        <v>0</v>
      </c>
      <c r="I86" s="238">
        <f>+'[3]4.SZ.TÁBL. ÓVODA'!$K86</f>
        <v>0</v>
      </c>
      <c r="J86" s="230"/>
      <c r="K86" s="235">
        <f t="shared" si="227"/>
        <v>0</v>
      </c>
      <c r="L86" s="238">
        <f>+'[3]4.SZ.TÁBL. ÓVODA'!$N86</f>
        <v>0</v>
      </c>
      <c r="M86" s="230"/>
      <c r="N86" s="231">
        <f t="shared" si="228"/>
        <v>0</v>
      </c>
      <c r="O86" s="238">
        <f>+'[3]4.SZ.TÁBL. ÓVODA'!$Q86</f>
        <v>0</v>
      </c>
      <c r="P86" s="230"/>
      <c r="Q86" s="235">
        <f t="shared" si="229"/>
        <v>0</v>
      </c>
      <c r="R86" s="238">
        <f t="shared" si="158"/>
        <v>0</v>
      </c>
      <c r="S86" s="230">
        <f t="shared" si="230"/>
        <v>0</v>
      </c>
      <c r="T86" s="231">
        <f t="shared" si="231"/>
        <v>0</v>
      </c>
    </row>
    <row r="87" spans="1:20" ht="13.5" customHeight="1">
      <c r="A87" s="224" t="s">
        <v>290</v>
      </c>
      <c r="B87" s="279" t="s">
        <v>22</v>
      </c>
      <c r="C87" s="238">
        <f>+'[3]4.SZ.TÁBL. ÓVODA'!$E87</f>
        <v>0</v>
      </c>
      <c r="D87" s="251"/>
      <c r="E87" s="231">
        <f t="shared" si="225"/>
        <v>0</v>
      </c>
      <c r="F87" s="255">
        <f>+'[3]4.SZ.TÁBL. ÓVODA'!$H87</f>
        <v>0</v>
      </c>
      <c r="G87" s="251"/>
      <c r="H87" s="256">
        <f t="shared" si="226"/>
        <v>0</v>
      </c>
      <c r="I87" s="255">
        <f>+'[3]4.SZ.TÁBL. ÓVODA'!$K87</f>
        <v>0</v>
      </c>
      <c r="J87" s="251"/>
      <c r="K87" s="252">
        <f t="shared" si="227"/>
        <v>0</v>
      </c>
      <c r="L87" s="255">
        <f>+'[3]4.SZ.TÁBL. ÓVODA'!$N87</f>
        <v>0</v>
      </c>
      <c r="M87" s="251"/>
      <c r="N87" s="256">
        <f t="shared" si="228"/>
        <v>0</v>
      </c>
      <c r="O87" s="255">
        <f>+'[3]4.SZ.TÁBL. ÓVODA'!$Q87</f>
        <v>0</v>
      </c>
      <c r="P87" s="251"/>
      <c r="Q87" s="252">
        <f t="shared" si="229"/>
        <v>0</v>
      </c>
      <c r="R87" s="255">
        <f t="shared" si="158"/>
        <v>0</v>
      </c>
      <c r="S87" s="251">
        <f t="shared" si="230"/>
        <v>0</v>
      </c>
      <c r="T87" s="256">
        <f t="shared" si="231"/>
        <v>0</v>
      </c>
    </row>
    <row r="88" spans="1:20" s="356" customFormat="1" ht="13.5" customHeight="1">
      <c r="A88" s="225" t="s">
        <v>216</v>
      </c>
      <c r="B88" s="280" t="s">
        <v>174</v>
      </c>
      <c r="C88" s="323">
        <f>SUM(C83:C87)</f>
        <v>2387</v>
      </c>
      <c r="D88" s="328">
        <f t="shared" ref="D88:E88" si="232">SUM(D83:D87)</f>
        <v>0</v>
      </c>
      <c r="E88" s="329">
        <f t="shared" si="232"/>
        <v>2387</v>
      </c>
      <c r="F88" s="323">
        <f>SUM(F83:F87)</f>
        <v>1362</v>
      </c>
      <c r="G88" s="328">
        <f t="shared" ref="G88" si="233">SUM(G83:G87)</f>
        <v>-100</v>
      </c>
      <c r="H88" s="329">
        <f t="shared" ref="H88" si="234">SUM(H83:H87)</f>
        <v>1262</v>
      </c>
      <c r="I88" s="323">
        <f>SUM(I83:I87)</f>
        <v>11</v>
      </c>
      <c r="J88" s="328">
        <f t="shared" ref="J88" si="235">SUM(J83:J87)</f>
        <v>10</v>
      </c>
      <c r="K88" s="331">
        <f t="shared" ref="K88" si="236">SUM(K83:K87)</f>
        <v>21</v>
      </c>
      <c r="L88" s="323">
        <f>SUM(L83:L87)</f>
        <v>63</v>
      </c>
      <c r="M88" s="328">
        <f t="shared" ref="M88" si="237">SUM(M83:M87)</f>
        <v>0</v>
      </c>
      <c r="N88" s="329">
        <f t="shared" ref="N88" si="238">SUM(N83:N87)</f>
        <v>63</v>
      </c>
      <c r="O88" s="323">
        <f>SUM(O83:O87)</f>
        <v>613</v>
      </c>
      <c r="P88" s="328">
        <f t="shared" ref="P88" si="239">SUM(P83:P87)</f>
        <v>-30</v>
      </c>
      <c r="Q88" s="331">
        <f t="shared" ref="Q88" si="240">SUM(Q83:Q87)</f>
        <v>583</v>
      </c>
      <c r="R88" s="323">
        <f>SUM(R83:R87)</f>
        <v>4436</v>
      </c>
      <c r="S88" s="328">
        <f t="shared" ref="S88:T88" si="241">SUM(S83:S87)</f>
        <v>-120</v>
      </c>
      <c r="T88" s="329">
        <f t="shared" si="241"/>
        <v>4316</v>
      </c>
    </row>
    <row r="89" spans="1:20" s="356" customFormat="1" ht="13.5" customHeight="1">
      <c r="A89" s="225" t="s">
        <v>217</v>
      </c>
      <c r="B89" s="280" t="s">
        <v>175</v>
      </c>
      <c r="C89" s="323">
        <f>+C66+C69+C79+C82+C88</f>
        <v>11107</v>
      </c>
      <c r="D89" s="328">
        <f t="shared" ref="D89:E89" si="242">+D66+D69+D79+D82+D88</f>
        <v>0</v>
      </c>
      <c r="E89" s="329">
        <f t="shared" si="242"/>
        <v>11107</v>
      </c>
      <c r="F89" s="323">
        <f>+F66+F69+F79+F82+F88</f>
        <v>6449</v>
      </c>
      <c r="G89" s="328">
        <f t="shared" ref="G89" si="243">+G66+G69+G79+G82+G88</f>
        <v>-430</v>
      </c>
      <c r="H89" s="329">
        <f t="shared" ref="H89" si="244">+H66+H69+H79+H82+H88</f>
        <v>6019</v>
      </c>
      <c r="I89" s="323">
        <f>+I66+I69+I79+I82+I88</f>
        <v>51</v>
      </c>
      <c r="J89" s="328">
        <f t="shared" ref="J89" si="245">+J66+J69+J79+J82+J88</f>
        <v>48</v>
      </c>
      <c r="K89" s="331">
        <f t="shared" ref="K89" si="246">+K66+K69+K79+K82+K88</f>
        <v>99</v>
      </c>
      <c r="L89" s="323">
        <f>+L66+L69+L79+L82+L88</f>
        <v>295</v>
      </c>
      <c r="M89" s="328">
        <f t="shared" ref="M89" si="247">+M66+M69+M79+M82+M88</f>
        <v>0</v>
      </c>
      <c r="N89" s="329">
        <f t="shared" ref="N89" si="248">+N66+N69+N79+N82+N88</f>
        <v>295</v>
      </c>
      <c r="O89" s="323">
        <f>+O66+O69+O79+O82+O88</f>
        <v>2875</v>
      </c>
      <c r="P89" s="328">
        <f t="shared" ref="P89" si="249">+P66+P69+P79+P82+P88</f>
        <v>2</v>
      </c>
      <c r="Q89" s="331">
        <f t="shared" ref="Q89" si="250">+Q66+Q69+Q79+Q82+Q88</f>
        <v>2877</v>
      </c>
      <c r="R89" s="323">
        <f>+R66+R69+R79+R82+R88</f>
        <v>20777</v>
      </c>
      <c r="S89" s="328">
        <f t="shared" ref="S89:T89" si="251">+S66+S69+S79+S82+S88</f>
        <v>-380</v>
      </c>
      <c r="T89" s="329">
        <f t="shared" si="251"/>
        <v>20397</v>
      </c>
    </row>
    <row r="90" spans="1:20" ht="13.5" customHeight="1">
      <c r="A90" s="766" t="s">
        <v>470</v>
      </c>
      <c r="B90" s="767" t="s">
        <v>471</v>
      </c>
      <c r="C90" s="238">
        <f>+'[3]4.SZ.TÁBL. ÓVODA'!$E90</f>
        <v>15</v>
      </c>
      <c r="D90" s="294"/>
      <c r="E90" s="299">
        <f t="shared" ref="E90:E92" si="252">SUM(C90:D90)</f>
        <v>15</v>
      </c>
      <c r="F90" s="298">
        <f>+'[3]4.SZ.TÁBL. ÓVODA'!$H90</f>
        <v>0</v>
      </c>
      <c r="G90" s="294"/>
      <c r="H90" s="299">
        <f t="shared" ref="H90" si="253">SUM(F90:G90)</f>
        <v>0</v>
      </c>
      <c r="I90" s="298">
        <f>+'[3]4.SZ.TÁBL. ÓVODA'!$K90</f>
        <v>29</v>
      </c>
      <c r="J90" s="294"/>
      <c r="K90" s="295">
        <f t="shared" ref="K90" si="254">SUM(I90:J90)</f>
        <v>29</v>
      </c>
      <c r="L90" s="298">
        <f>+'[3]4.SZ.TÁBL. ÓVODA'!$N90</f>
        <v>27</v>
      </c>
      <c r="M90" s="294"/>
      <c r="N90" s="299">
        <f t="shared" ref="N90" si="255">SUM(L90:M90)</f>
        <v>27</v>
      </c>
      <c r="O90" s="298">
        <f>+'[3]4.SZ.TÁBL. ÓVODA'!$Q90</f>
        <v>0</v>
      </c>
      <c r="P90" s="294"/>
      <c r="Q90" s="295">
        <f t="shared" ref="Q90" si="256">SUM(O90:P90)</f>
        <v>0</v>
      </c>
      <c r="R90" s="298">
        <f t="shared" ref="R90" si="257">+C90+F90+I90+L90+O90</f>
        <v>71</v>
      </c>
      <c r="S90" s="294">
        <f t="shared" ref="S90" si="258">+D90+G90+J90+M90+P90</f>
        <v>0</v>
      </c>
      <c r="T90" s="299">
        <f t="shared" ref="T90" si="259">+E90+H90+K90+N90+Q90</f>
        <v>71</v>
      </c>
    </row>
    <row r="91" spans="1:20" ht="13.5" customHeight="1">
      <c r="A91" s="222" t="s">
        <v>358</v>
      </c>
      <c r="B91" s="216" t="s">
        <v>359</v>
      </c>
      <c r="C91" s="238">
        <f>+'[3]4.SZ.TÁBL. ÓVODA'!$E91</f>
        <v>131</v>
      </c>
      <c r="D91" s="241">
        <f>+D92</f>
        <v>0</v>
      </c>
      <c r="E91" s="246">
        <f>SUM(C91:D91)</f>
        <v>131</v>
      </c>
      <c r="F91" s="245">
        <f>+'[3]4.SZ.TÁBL. ÓVODA'!$H91</f>
        <v>0</v>
      </c>
      <c r="G91" s="241"/>
      <c r="H91" s="246">
        <f t="shared" ref="H91:H92" si="260">SUM(F91:G91)</f>
        <v>0</v>
      </c>
      <c r="I91" s="245">
        <f>+'[3]4.SZ.TÁBL. ÓVODA'!$K91</f>
        <v>4498</v>
      </c>
      <c r="J91" s="241">
        <f>+[4]GYOVI!$O$17</f>
        <v>-48</v>
      </c>
      <c r="K91" s="242">
        <f>SUM(I91:J91)</f>
        <v>4450</v>
      </c>
      <c r="L91" s="245">
        <f>+'[3]4.SZ.TÁBL. ÓVODA'!$N91</f>
        <v>7776</v>
      </c>
      <c r="M91" s="241"/>
      <c r="N91" s="246">
        <f t="shared" ref="N91:N92" si="261">SUM(L91:M91)</f>
        <v>7776</v>
      </c>
      <c r="O91" s="245">
        <f>+'[3]4.SZ.TÁBL. ÓVODA'!$Q91</f>
        <v>0</v>
      </c>
      <c r="P91" s="241"/>
      <c r="Q91" s="242">
        <f t="shared" ref="Q91:Q92" si="262">SUM(O91:P91)</f>
        <v>0</v>
      </c>
      <c r="R91" s="245">
        <f t="shared" ref="R91:R95" si="263">+C91+F91+I91+L91+O91</f>
        <v>12405</v>
      </c>
      <c r="S91" s="241">
        <f t="shared" ref="S91:S95" si="264">+D91+G91+J91+M91+P91</f>
        <v>-48</v>
      </c>
      <c r="T91" s="246">
        <f t="shared" ref="T91:T95" si="265">+E91+H91+K91+N91+Q91</f>
        <v>12357</v>
      </c>
    </row>
    <row r="92" spans="1:20" s="311" customFormat="1" ht="13.5" customHeight="1">
      <c r="A92" s="228" t="s">
        <v>358</v>
      </c>
      <c r="B92" s="217" t="s">
        <v>146</v>
      </c>
      <c r="C92" s="238">
        <f>+'[3]4.SZ.TÁBL. ÓVODA'!$E92</f>
        <v>131</v>
      </c>
      <c r="D92" s="251"/>
      <c r="E92" s="231">
        <f t="shared" si="252"/>
        <v>131</v>
      </c>
      <c r="F92" s="255">
        <f>+'[3]4.SZ.TÁBL. ÓVODA'!$H92</f>
        <v>0</v>
      </c>
      <c r="G92" s="325"/>
      <c r="H92" s="326">
        <f t="shared" si="260"/>
        <v>0</v>
      </c>
      <c r="I92" s="255">
        <f>+'[3]4.SZ.TÁBL. ÓVODA'!$K92</f>
        <v>4498</v>
      </c>
      <c r="J92" s="325">
        <v>-48</v>
      </c>
      <c r="K92" s="327">
        <f t="shared" ref="K92" si="266">SUM(I92:J92)</f>
        <v>4450</v>
      </c>
      <c r="L92" s="255">
        <f>+'[3]4.SZ.TÁBL. ÓVODA'!$N92</f>
        <v>7776</v>
      </c>
      <c r="M92" s="325"/>
      <c r="N92" s="326">
        <f t="shared" si="261"/>
        <v>7776</v>
      </c>
      <c r="O92" s="255">
        <f>+'[3]4.SZ.TÁBL. ÓVODA'!$Q92</f>
        <v>0</v>
      </c>
      <c r="P92" s="325"/>
      <c r="Q92" s="327">
        <f t="shared" si="262"/>
        <v>0</v>
      </c>
      <c r="R92" s="255">
        <f t="shared" ref="R92" si="267">+C92+F92+I92+L92+O92</f>
        <v>12405</v>
      </c>
      <c r="S92" s="325">
        <f t="shared" si="264"/>
        <v>-48</v>
      </c>
      <c r="T92" s="326">
        <f t="shared" si="265"/>
        <v>12357</v>
      </c>
    </row>
    <row r="93" spans="1:20" ht="13.5" customHeight="1">
      <c r="A93" s="350" t="s">
        <v>360</v>
      </c>
      <c r="B93" s="353" t="s">
        <v>361</v>
      </c>
      <c r="C93" s="238">
        <f>+'[3]4.SZ.TÁBL. ÓVODA'!$E93</f>
        <v>0</v>
      </c>
      <c r="D93" s="251">
        <f t="shared" ref="D93:E93" si="268">+SUM(D94:D95)</f>
        <v>0</v>
      </c>
      <c r="E93" s="256">
        <f t="shared" si="268"/>
        <v>0</v>
      </c>
      <c r="F93" s="255">
        <f>+'[3]4.SZ.TÁBL. ÓVODA'!$H93</f>
        <v>0</v>
      </c>
      <c r="G93" s="251">
        <f t="shared" ref="G93" si="269">+SUM(G94:G95)</f>
        <v>0</v>
      </c>
      <c r="H93" s="256">
        <f t="shared" ref="H93" si="270">+SUM(H94:H95)</f>
        <v>0</v>
      </c>
      <c r="I93" s="255">
        <f>+'[3]4.SZ.TÁBL. ÓVODA'!$K93</f>
        <v>0</v>
      </c>
      <c r="J93" s="251">
        <f t="shared" ref="J93" si="271">+SUM(J94:J95)</f>
        <v>0</v>
      </c>
      <c r="K93" s="252">
        <f t="shared" ref="K93" si="272">+SUM(K94:K95)</f>
        <v>0</v>
      </c>
      <c r="L93" s="255">
        <f>+'[3]4.SZ.TÁBL. ÓVODA'!$N93</f>
        <v>0</v>
      </c>
      <c r="M93" s="251">
        <f t="shared" ref="M93" si="273">+SUM(M94:M95)</f>
        <v>0</v>
      </c>
      <c r="N93" s="256">
        <f t="shared" ref="N93" si="274">+SUM(N94:N95)</f>
        <v>0</v>
      </c>
      <c r="O93" s="255">
        <f>+'[3]4.SZ.TÁBL. ÓVODA'!$Q93</f>
        <v>0</v>
      </c>
      <c r="P93" s="251">
        <f t="shared" ref="P93" si="275">+SUM(P94:P95)</f>
        <v>0</v>
      </c>
      <c r="Q93" s="252">
        <f t="shared" ref="Q93" si="276">+SUM(Q94:Q95)</f>
        <v>0</v>
      </c>
      <c r="R93" s="255">
        <f t="shared" si="263"/>
        <v>0</v>
      </c>
      <c r="S93" s="251">
        <f t="shared" si="264"/>
        <v>0</v>
      </c>
      <c r="T93" s="256">
        <f t="shared" si="265"/>
        <v>0</v>
      </c>
    </row>
    <row r="94" spans="1:20" s="311" customFormat="1" ht="13.5" customHeight="1">
      <c r="A94" s="532"/>
      <c r="B94" s="533" t="s">
        <v>402</v>
      </c>
      <c r="C94" s="238">
        <f>+'[3]4.SZ.TÁBL. ÓVODA'!$E94</f>
        <v>0</v>
      </c>
      <c r="D94" s="305"/>
      <c r="E94" s="231">
        <f t="shared" ref="E94:E95" si="277">SUM(C94:D94)</f>
        <v>0</v>
      </c>
      <c r="F94" s="238">
        <f>+'[3]4.SZ.TÁBL. ÓVODA'!$H94</f>
        <v>0</v>
      </c>
      <c r="G94" s="305"/>
      <c r="H94" s="310">
        <f t="shared" ref="H94:H95" si="278">SUM(F94:G94)</f>
        <v>0</v>
      </c>
      <c r="I94" s="238">
        <f>+'[3]4.SZ.TÁBL. ÓVODA'!$K94</f>
        <v>0</v>
      </c>
      <c r="J94" s="305"/>
      <c r="K94" s="306">
        <f t="shared" ref="K94:K95" si="279">SUM(I94:J94)</f>
        <v>0</v>
      </c>
      <c r="L94" s="238">
        <f>+'[3]4.SZ.TÁBL. ÓVODA'!$N94</f>
        <v>0</v>
      </c>
      <c r="M94" s="305"/>
      <c r="N94" s="310">
        <f t="shared" ref="N94:N95" si="280">SUM(L94:M94)</f>
        <v>0</v>
      </c>
      <c r="O94" s="238">
        <f>+'[3]4.SZ.TÁBL. ÓVODA'!$Q94</f>
        <v>0</v>
      </c>
      <c r="P94" s="305"/>
      <c r="Q94" s="306">
        <f t="shared" ref="Q94:Q95" si="281">SUM(O94:P94)</f>
        <v>0</v>
      </c>
      <c r="R94" s="324">
        <f t="shared" si="263"/>
        <v>0</v>
      </c>
      <c r="S94" s="305">
        <f t="shared" si="264"/>
        <v>0</v>
      </c>
      <c r="T94" s="310">
        <f t="shared" si="265"/>
        <v>0</v>
      </c>
    </row>
    <row r="95" spans="1:20" s="311" customFormat="1" ht="13.5" customHeight="1">
      <c r="A95" s="534"/>
      <c r="B95" s="533" t="s">
        <v>403</v>
      </c>
      <c r="C95" s="238">
        <f>+'[3]4.SZ.TÁBL. ÓVODA'!$E95</f>
        <v>0</v>
      </c>
      <c r="D95" s="314"/>
      <c r="E95" s="231">
        <f t="shared" si="277"/>
        <v>0</v>
      </c>
      <c r="F95" s="286">
        <f>+'[3]4.SZ.TÁBL. ÓVODA'!$H95</f>
        <v>0</v>
      </c>
      <c r="G95" s="314"/>
      <c r="H95" s="319">
        <f t="shared" si="278"/>
        <v>0</v>
      </c>
      <c r="I95" s="286">
        <f>+'[3]4.SZ.TÁBL. ÓVODA'!$K95</f>
        <v>0</v>
      </c>
      <c r="J95" s="314"/>
      <c r="K95" s="315">
        <f t="shared" si="279"/>
        <v>0</v>
      </c>
      <c r="L95" s="286">
        <f>+'[3]4.SZ.TÁBL. ÓVODA'!$N95</f>
        <v>0</v>
      </c>
      <c r="M95" s="314"/>
      <c r="N95" s="319">
        <f t="shared" si="280"/>
        <v>0</v>
      </c>
      <c r="O95" s="286">
        <f>+'[3]4.SZ.TÁBL. ÓVODA'!$Q95</f>
        <v>0</v>
      </c>
      <c r="P95" s="314"/>
      <c r="Q95" s="315">
        <f t="shared" si="281"/>
        <v>0</v>
      </c>
      <c r="R95" s="324">
        <f t="shared" si="263"/>
        <v>0</v>
      </c>
      <c r="S95" s="314">
        <f t="shared" si="264"/>
        <v>0</v>
      </c>
      <c r="T95" s="319">
        <f t="shared" si="265"/>
        <v>0</v>
      </c>
    </row>
    <row r="96" spans="1:20" s="356" customFormat="1" ht="13.5" customHeight="1">
      <c r="A96" s="225" t="s">
        <v>218</v>
      </c>
      <c r="B96" s="280" t="s">
        <v>176</v>
      </c>
      <c r="C96" s="323">
        <f>+C91+C93+C90</f>
        <v>146</v>
      </c>
      <c r="D96" s="328">
        <f>+D91+D93+D90</f>
        <v>0</v>
      </c>
      <c r="E96" s="329">
        <f>+E91+E93+E90</f>
        <v>146</v>
      </c>
      <c r="F96" s="323">
        <f>+F91+F93+F90</f>
        <v>0</v>
      </c>
      <c r="G96" s="328">
        <f t="shared" ref="G96:T96" si="282">+G91+G93+G90</f>
        <v>0</v>
      </c>
      <c r="H96" s="329">
        <f t="shared" si="282"/>
        <v>0</v>
      </c>
      <c r="I96" s="323">
        <f>+I91+I93+I90</f>
        <v>4527</v>
      </c>
      <c r="J96" s="328">
        <f t="shared" si="282"/>
        <v>-48</v>
      </c>
      <c r="K96" s="331">
        <f t="shared" si="282"/>
        <v>4479</v>
      </c>
      <c r="L96" s="323">
        <f>+L91+L93+L90</f>
        <v>7803</v>
      </c>
      <c r="M96" s="328">
        <f t="shared" si="282"/>
        <v>0</v>
      </c>
      <c r="N96" s="329">
        <f t="shared" si="282"/>
        <v>7803</v>
      </c>
      <c r="O96" s="323">
        <f>+O91+O93+O90</f>
        <v>0</v>
      </c>
      <c r="P96" s="328">
        <f t="shared" si="282"/>
        <v>0</v>
      </c>
      <c r="Q96" s="331">
        <f t="shared" si="282"/>
        <v>0</v>
      </c>
      <c r="R96" s="323">
        <f t="shared" si="282"/>
        <v>12476</v>
      </c>
      <c r="S96" s="328">
        <f t="shared" si="282"/>
        <v>-48</v>
      </c>
      <c r="T96" s="329">
        <f t="shared" si="282"/>
        <v>12428</v>
      </c>
    </row>
    <row r="97" spans="1:20" ht="13.5" customHeight="1">
      <c r="A97" s="222" t="s">
        <v>291</v>
      </c>
      <c r="B97" s="277" t="s">
        <v>292</v>
      </c>
      <c r="C97" s="238">
        <f>+'[3]4.SZ.TÁBL. ÓVODA'!$E97</f>
        <v>0</v>
      </c>
      <c r="D97" s="241"/>
      <c r="E97" s="231">
        <f t="shared" ref="E97:E103" si="283">SUM(C97:D97)</f>
        <v>0</v>
      </c>
      <c r="F97" s="245">
        <f>+'[3]4.SZ.TÁBL. ÓVODA'!$H97</f>
        <v>0</v>
      </c>
      <c r="G97" s="241"/>
      <c r="H97" s="246">
        <f t="shared" ref="H97:H103" si="284">SUM(F97:G97)</f>
        <v>0</v>
      </c>
      <c r="I97" s="245">
        <f>+'[3]4.SZ.TÁBL. ÓVODA'!$K97</f>
        <v>0</v>
      </c>
      <c r="J97" s="241"/>
      <c r="K97" s="242">
        <f t="shared" ref="K97:K103" si="285">SUM(I97:J97)</f>
        <v>0</v>
      </c>
      <c r="L97" s="245">
        <f>+'[3]4.SZ.TÁBL. ÓVODA'!$N97</f>
        <v>0</v>
      </c>
      <c r="M97" s="241"/>
      <c r="N97" s="246">
        <f t="shared" ref="N97:N103" si="286">SUM(L97:M97)</f>
        <v>0</v>
      </c>
      <c r="O97" s="245">
        <f>+'[3]4.SZ.TÁBL. ÓVODA'!$Q97</f>
        <v>0</v>
      </c>
      <c r="P97" s="241"/>
      <c r="Q97" s="242">
        <f t="shared" ref="Q97:Q103" si="287">SUM(O97:P97)</f>
        <v>0</v>
      </c>
      <c r="R97" s="245">
        <f t="shared" ref="R97:R103" si="288">+C97+F97+I97+L97+O97</f>
        <v>0</v>
      </c>
      <c r="S97" s="241">
        <f t="shared" ref="S97:S103" si="289">+D97+G97+J97+M97+P97</f>
        <v>0</v>
      </c>
      <c r="T97" s="246">
        <f t="shared" ref="T97:T103" si="290">+E97+H97+K97+N97+Q97</f>
        <v>0</v>
      </c>
    </row>
    <row r="98" spans="1:20" ht="13.5" customHeight="1">
      <c r="A98" s="223" t="s">
        <v>293</v>
      </c>
      <c r="B98" s="278" t="s">
        <v>294</v>
      </c>
      <c r="C98" s="238">
        <f>+'[3]4.SZ.TÁBL. ÓVODA'!$E98</f>
        <v>0</v>
      </c>
      <c r="D98" s="230"/>
      <c r="E98" s="231">
        <f t="shared" si="283"/>
        <v>0</v>
      </c>
      <c r="F98" s="238">
        <f>+'[3]4.SZ.TÁBL. ÓVODA'!$H98</f>
        <v>0</v>
      </c>
      <c r="G98" s="230"/>
      <c r="H98" s="231">
        <f t="shared" si="284"/>
        <v>0</v>
      </c>
      <c r="I98" s="238">
        <f>+'[3]4.SZ.TÁBL. ÓVODA'!$K98</f>
        <v>0</v>
      </c>
      <c r="J98" s="230"/>
      <c r="K98" s="235">
        <f t="shared" si="285"/>
        <v>0</v>
      </c>
      <c r="L98" s="238">
        <f>+'[3]4.SZ.TÁBL. ÓVODA'!$N98</f>
        <v>0</v>
      </c>
      <c r="M98" s="230"/>
      <c r="N98" s="231">
        <f t="shared" si="286"/>
        <v>0</v>
      </c>
      <c r="O98" s="238">
        <f>+'[3]4.SZ.TÁBL. ÓVODA'!$Q98</f>
        <v>0</v>
      </c>
      <c r="P98" s="230"/>
      <c r="Q98" s="235">
        <f t="shared" si="287"/>
        <v>0</v>
      </c>
      <c r="R98" s="238">
        <f t="shared" si="288"/>
        <v>0</v>
      </c>
      <c r="S98" s="230">
        <f t="shared" si="289"/>
        <v>0</v>
      </c>
      <c r="T98" s="231">
        <f t="shared" si="290"/>
        <v>0</v>
      </c>
    </row>
    <row r="99" spans="1:20" ht="13.5" customHeight="1">
      <c r="A99" s="223" t="s">
        <v>295</v>
      </c>
      <c r="B99" s="278" t="s">
        <v>296</v>
      </c>
      <c r="C99" s="238">
        <f>+'[3]4.SZ.TÁBL. ÓVODA'!$E99</f>
        <v>0</v>
      </c>
      <c r="D99" s="230"/>
      <c r="E99" s="231">
        <f t="shared" si="283"/>
        <v>0</v>
      </c>
      <c r="F99" s="238">
        <f>+'[3]4.SZ.TÁBL. ÓVODA'!$H99</f>
        <v>0</v>
      </c>
      <c r="G99" s="230"/>
      <c r="H99" s="231">
        <f t="shared" si="284"/>
        <v>0</v>
      </c>
      <c r="I99" s="238">
        <f>+'[3]4.SZ.TÁBL. ÓVODA'!$K99</f>
        <v>0</v>
      </c>
      <c r="J99" s="230"/>
      <c r="K99" s="235">
        <f t="shared" si="285"/>
        <v>0</v>
      </c>
      <c r="L99" s="238">
        <f>+'[3]4.SZ.TÁBL. ÓVODA'!$N99</f>
        <v>0</v>
      </c>
      <c r="M99" s="230"/>
      <c r="N99" s="231">
        <f t="shared" si="286"/>
        <v>0</v>
      </c>
      <c r="O99" s="238">
        <f>+'[3]4.SZ.TÁBL. ÓVODA'!$Q99</f>
        <v>0</v>
      </c>
      <c r="P99" s="230"/>
      <c r="Q99" s="235">
        <f t="shared" si="287"/>
        <v>0</v>
      </c>
      <c r="R99" s="238">
        <f t="shared" si="288"/>
        <v>0</v>
      </c>
      <c r="S99" s="230">
        <f t="shared" si="289"/>
        <v>0</v>
      </c>
      <c r="T99" s="231">
        <f t="shared" si="290"/>
        <v>0</v>
      </c>
    </row>
    <row r="100" spans="1:20" ht="13.5" customHeight="1">
      <c r="A100" s="223" t="s">
        <v>297</v>
      </c>
      <c r="B100" s="278" t="s">
        <v>298</v>
      </c>
      <c r="C100" s="238">
        <f>+'[3]4.SZ.TÁBL. ÓVODA'!$E100</f>
        <v>0</v>
      </c>
      <c r="D100" s="230"/>
      <c r="E100" s="231">
        <f t="shared" si="283"/>
        <v>0</v>
      </c>
      <c r="F100" s="238">
        <f>+'[3]4.SZ.TÁBL. ÓVODA'!$H100</f>
        <v>300</v>
      </c>
      <c r="G100" s="230">
        <f>+[4]BOVI!$Q$7</f>
        <v>370</v>
      </c>
      <c r="H100" s="231">
        <f t="shared" si="284"/>
        <v>670</v>
      </c>
      <c r="I100" s="238">
        <f>+'[3]4.SZ.TÁBL. ÓVODA'!$K100</f>
        <v>0</v>
      </c>
      <c r="J100" s="230"/>
      <c r="K100" s="235">
        <f t="shared" si="285"/>
        <v>0</v>
      </c>
      <c r="L100" s="238">
        <f>+'[3]4.SZ.TÁBL. ÓVODA'!$N100</f>
        <v>0</v>
      </c>
      <c r="M100" s="230"/>
      <c r="N100" s="231">
        <f t="shared" si="286"/>
        <v>0</v>
      </c>
      <c r="O100" s="238">
        <f>+'[3]4.SZ.TÁBL. ÓVODA'!$Q100</f>
        <v>50</v>
      </c>
      <c r="P100" s="230"/>
      <c r="Q100" s="235">
        <f t="shared" si="287"/>
        <v>50</v>
      </c>
      <c r="R100" s="238">
        <f t="shared" si="288"/>
        <v>350</v>
      </c>
      <c r="S100" s="230">
        <f t="shared" si="289"/>
        <v>370</v>
      </c>
      <c r="T100" s="231">
        <f t="shared" si="290"/>
        <v>720</v>
      </c>
    </row>
    <row r="101" spans="1:20" ht="13.5" customHeight="1">
      <c r="A101" s="223" t="s">
        <v>299</v>
      </c>
      <c r="B101" s="278" t="s">
        <v>300</v>
      </c>
      <c r="C101" s="238">
        <f>+'[3]4.SZ.TÁBL. ÓVODA'!$E101</f>
        <v>0</v>
      </c>
      <c r="D101" s="230"/>
      <c r="E101" s="231">
        <f t="shared" si="283"/>
        <v>0</v>
      </c>
      <c r="F101" s="238">
        <f>+'[3]4.SZ.TÁBL. ÓVODA'!$H101</f>
        <v>0</v>
      </c>
      <c r="G101" s="230"/>
      <c r="H101" s="231">
        <f t="shared" si="284"/>
        <v>0</v>
      </c>
      <c r="I101" s="238">
        <f>+'[3]4.SZ.TÁBL. ÓVODA'!$K101</f>
        <v>0</v>
      </c>
      <c r="J101" s="230"/>
      <c r="K101" s="235">
        <f t="shared" si="285"/>
        <v>0</v>
      </c>
      <c r="L101" s="238">
        <f>+'[3]4.SZ.TÁBL. ÓVODA'!$N101</f>
        <v>0</v>
      </c>
      <c r="M101" s="230"/>
      <c r="N101" s="231">
        <f t="shared" si="286"/>
        <v>0</v>
      </c>
      <c r="O101" s="238">
        <f>+'[3]4.SZ.TÁBL. ÓVODA'!$Q101</f>
        <v>0</v>
      </c>
      <c r="P101" s="230"/>
      <c r="Q101" s="235">
        <f t="shared" si="287"/>
        <v>0</v>
      </c>
      <c r="R101" s="238">
        <f t="shared" si="288"/>
        <v>0</v>
      </c>
      <c r="S101" s="230">
        <f t="shared" si="289"/>
        <v>0</v>
      </c>
      <c r="T101" s="231">
        <f t="shared" si="290"/>
        <v>0</v>
      </c>
    </row>
    <row r="102" spans="1:20" ht="13.5" customHeight="1">
      <c r="A102" s="223" t="s">
        <v>301</v>
      </c>
      <c r="B102" s="278" t="s">
        <v>302</v>
      </c>
      <c r="C102" s="238">
        <f>+'[3]4.SZ.TÁBL. ÓVODA'!$E102</f>
        <v>0</v>
      </c>
      <c r="D102" s="230"/>
      <c r="E102" s="231">
        <f t="shared" si="283"/>
        <v>0</v>
      </c>
      <c r="F102" s="238">
        <f>+'[3]4.SZ.TÁBL. ÓVODA'!$H102</f>
        <v>0</v>
      </c>
      <c r="G102" s="230"/>
      <c r="H102" s="231">
        <f t="shared" si="284"/>
        <v>0</v>
      </c>
      <c r="I102" s="238">
        <f>+'[3]4.SZ.TÁBL. ÓVODA'!$K102</f>
        <v>0</v>
      </c>
      <c r="J102" s="230"/>
      <c r="K102" s="235">
        <f t="shared" si="285"/>
        <v>0</v>
      </c>
      <c r="L102" s="238">
        <f>+'[3]4.SZ.TÁBL. ÓVODA'!$N102</f>
        <v>0</v>
      </c>
      <c r="M102" s="230"/>
      <c r="N102" s="231">
        <f t="shared" si="286"/>
        <v>0</v>
      </c>
      <c r="O102" s="238">
        <f>+'[3]4.SZ.TÁBL. ÓVODA'!$Q102</f>
        <v>0</v>
      </c>
      <c r="P102" s="230"/>
      <c r="Q102" s="235">
        <f t="shared" si="287"/>
        <v>0</v>
      </c>
      <c r="R102" s="238">
        <f t="shared" si="288"/>
        <v>0</v>
      </c>
      <c r="S102" s="230">
        <f t="shared" si="289"/>
        <v>0</v>
      </c>
      <c r="T102" s="231">
        <f t="shared" si="290"/>
        <v>0</v>
      </c>
    </row>
    <row r="103" spans="1:20" ht="13.5" customHeight="1">
      <c r="A103" s="224" t="s">
        <v>303</v>
      </c>
      <c r="B103" s="279" t="s">
        <v>304</v>
      </c>
      <c r="C103" s="238">
        <f>+'[3]4.SZ.TÁBL. ÓVODA'!$E103</f>
        <v>0</v>
      </c>
      <c r="D103" s="251"/>
      <c r="E103" s="231">
        <f t="shared" si="283"/>
        <v>0</v>
      </c>
      <c r="F103" s="255">
        <f>+'[3]4.SZ.TÁBL. ÓVODA'!$H103</f>
        <v>81</v>
      </c>
      <c r="G103" s="251">
        <f>+[4]BOVI!$Q$8</f>
        <v>100</v>
      </c>
      <c r="H103" s="256">
        <f t="shared" si="284"/>
        <v>181</v>
      </c>
      <c r="I103" s="255">
        <f>+'[3]4.SZ.TÁBL. ÓVODA'!$K103</f>
        <v>0</v>
      </c>
      <c r="J103" s="251"/>
      <c r="K103" s="252">
        <f t="shared" si="285"/>
        <v>0</v>
      </c>
      <c r="L103" s="255">
        <f>+'[3]4.SZ.TÁBL. ÓVODA'!$N103</f>
        <v>0</v>
      </c>
      <c r="M103" s="251"/>
      <c r="N103" s="256">
        <f t="shared" si="286"/>
        <v>0</v>
      </c>
      <c r="O103" s="255">
        <f>+'[3]4.SZ.TÁBL. ÓVODA'!$Q103</f>
        <v>14</v>
      </c>
      <c r="P103" s="251"/>
      <c r="Q103" s="252">
        <f t="shared" si="287"/>
        <v>14</v>
      </c>
      <c r="R103" s="255">
        <f t="shared" si="288"/>
        <v>95</v>
      </c>
      <c r="S103" s="251">
        <f t="shared" si="289"/>
        <v>100</v>
      </c>
      <c r="T103" s="256">
        <f t="shared" si="290"/>
        <v>195</v>
      </c>
    </row>
    <row r="104" spans="1:20" s="356" customFormat="1" ht="13.5" customHeight="1">
      <c r="A104" s="225" t="s">
        <v>219</v>
      </c>
      <c r="B104" s="280" t="s">
        <v>132</v>
      </c>
      <c r="C104" s="323">
        <f>SUM(C97:C103)</f>
        <v>0</v>
      </c>
      <c r="D104" s="328">
        <f t="shared" ref="D104:E104" si="291">SUM(D97:D103)</f>
        <v>0</v>
      </c>
      <c r="E104" s="329">
        <f t="shared" si="291"/>
        <v>0</v>
      </c>
      <c r="F104" s="323">
        <f>SUM(F97:F103)</f>
        <v>381</v>
      </c>
      <c r="G104" s="328">
        <f t="shared" ref="G104" si="292">SUM(G97:G103)</f>
        <v>470</v>
      </c>
      <c r="H104" s="329">
        <f t="shared" ref="H104" si="293">SUM(H97:H103)</f>
        <v>851</v>
      </c>
      <c r="I104" s="323">
        <f>SUM(I97:I103)</f>
        <v>0</v>
      </c>
      <c r="J104" s="328">
        <f t="shared" ref="J104" si="294">SUM(J97:J103)</f>
        <v>0</v>
      </c>
      <c r="K104" s="331">
        <f t="shared" ref="K104" si="295">SUM(K97:K103)</f>
        <v>0</v>
      </c>
      <c r="L104" s="323">
        <f>SUM(L97:L103)</f>
        <v>0</v>
      </c>
      <c r="M104" s="328">
        <f t="shared" ref="M104" si="296">SUM(M97:M103)</f>
        <v>0</v>
      </c>
      <c r="N104" s="329">
        <f t="shared" ref="N104" si="297">SUM(N97:N103)</f>
        <v>0</v>
      </c>
      <c r="O104" s="323">
        <f>SUM(O97:O103)</f>
        <v>64</v>
      </c>
      <c r="P104" s="328">
        <f t="shared" ref="P104" si="298">SUM(P97:P103)</f>
        <v>0</v>
      </c>
      <c r="Q104" s="331">
        <f t="shared" ref="Q104" si="299">SUM(Q97:Q103)</f>
        <v>64</v>
      </c>
      <c r="R104" s="323">
        <f>SUM(R97:R103)</f>
        <v>445</v>
      </c>
      <c r="S104" s="328">
        <f t="shared" ref="S104:T104" si="300">SUM(S97:S103)</f>
        <v>470</v>
      </c>
      <c r="T104" s="329">
        <f t="shared" si="300"/>
        <v>915</v>
      </c>
    </row>
    <row r="105" spans="1:20" ht="13.5" customHeight="1">
      <c r="A105" s="222" t="s">
        <v>305</v>
      </c>
      <c r="B105" s="277" t="s">
        <v>306</v>
      </c>
      <c r="C105" s="238">
        <f>+'[3]4.SZ.TÁBL. ÓVODA'!$E105</f>
        <v>0</v>
      </c>
      <c r="D105" s="241"/>
      <c r="E105" s="231">
        <f t="shared" ref="E105:E108" si="301">SUM(C105:D105)</f>
        <v>0</v>
      </c>
      <c r="F105" s="245">
        <f>+'[3]4.SZ.TÁBL. ÓVODA'!$H105</f>
        <v>0</v>
      </c>
      <c r="G105" s="241"/>
      <c r="H105" s="246">
        <f t="shared" ref="H105:H108" si="302">SUM(F105:G105)</f>
        <v>0</v>
      </c>
      <c r="I105" s="245">
        <f>+'[3]4.SZ.TÁBL. ÓVODA'!$K105</f>
        <v>0</v>
      </c>
      <c r="J105" s="241"/>
      <c r="K105" s="242">
        <f t="shared" ref="K105:K108" si="303">SUM(I105:J105)</f>
        <v>0</v>
      </c>
      <c r="L105" s="245">
        <f>+'[3]4.SZ.TÁBL. ÓVODA'!$N105</f>
        <v>0</v>
      </c>
      <c r="M105" s="241"/>
      <c r="N105" s="246">
        <f t="shared" ref="N105:N108" si="304">SUM(L105:M105)</f>
        <v>0</v>
      </c>
      <c r="O105" s="245">
        <f>+'[3]4.SZ.TÁBL. ÓVODA'!$Q105</f>
        <v>0</v>
      </c>
      <c r="P105" s="241"/>
      <c r="Q105" s="242">
        <f t="shared" ref="Q105:Q108" si="305">SUM(O105:P105)</f>
        <v>0</v>
      </c>
      <c r="R105" s="245">
        <f t="shared" ref="R105:R108" si="306">+C105+F105+I105+L105+O105</f>
        <v>0</v>
      </c>
      <c r="S105" s="241">
        <f t="shared" ref="S105:S108" si="307">+D105+G105+J105+M105+P105</f>
        <v>0</v>
      </c>
      <c r="T105" s="246">
        <f t="shared" ref="T105:T108" si="308">+E105+H105+K105+N105+Q105</f>
        <v>0</v>
      </c>
    </row>
    <row r="106" spans="1:20" ht="13.5" customHeight="1">
      <c r="A106" s="223" t="s">
        <v>307</v>
      </c>
      <c r="B106" s="278" t="s">
        <v>308</v>
      </c>
      <c r="C106" s="238">
        <f>+'[3]4.SZ.TÁBL. ÓVODA'!$E106</f>
        <v>0</v>
      </c>
      <c r="D106" s="230"/>
      <c r="E106" s="231">
        <f t="shared" si="301"/>
        <v>0</v>
      </c>
      <c r="F106" s="238">
        <f>+'[3]4.SZ.TÁBL. ÓVODA'!$H106</f>
        <v>0</v>
      </c>
      <c r="G106" s="230"/>
      <c r="H106" s="231">
        <f t="shared" si="302"/>
        <v>0</v>
      </c>
      <c r="I106" s="238">
        <f>+'[3]4.SZ.TÁBL. ÓVODA'!$K106</f>
        <v>0</v>
      </c>
      <c r="J106" s="230"/>
      <c r="K106" s="235">
        <f t="shared" si="303"/>
        <v>0</v>
      </c>
      <c r="L106" s="238">
        <f>+'[3]4.SZ.TÁBL. ÓVODA'!$N106</f>
        <v>0</v>
      </c>
      <c r="M106" s="230"/>
      <c r="N106" s="231">
        <f t="shared" si="304"/>
        <v>0</v>
      </c>
      <c r="O106" s="238">
        <f>+'[3]4.SZ.TÁBL. ÓVODA'!$Q106</f>
        <v>0</v>
      </c>
      <c r="P106" s="230"/>
      <c r="Q106" s="235">
        <f t="shared" si="305"/>
        <v>0</v>
      </c>
      <c r="R106" s="238">
        <f t="shared" si="306"/>
        <v>0</v>
      </c>
      <c r="S106" s="230">
        <f t="shared" si="307"/>
        <v>0</v>
      </c>
      <c r="T106" s="231">
        <f t="shared" si="308"/>
        <v>0</v>
      </c>
    </row>
    <row r="107" spans="1:20" ht="13.5" customHeight="1">
      <c r="A107" s="223" t="s">
        <v>309</v>
      </c>
      <c r="B107" s="278" t="s">
        <v>310</v>
      </c>
      <c r="C107" s="238">
        <f>+'[3]4.SZ.TÁBL. ÓVODA'!$E107</f>
        <v>0</v>
      </c>
      <c r="D107" s="230"/>
      <c r="E107" s="231">
        <f t="shared" si="301"/>
        <v>0</v>
      </c>
      <c r="F107" s="238">
        <f>+'[3]4.SZ.TÁBL. ÓVODA'!$H107</f>
        <v>0</v>
      </c>
      <c r="G107" s="230"/>
      <c r="H107" s="231">
        <f t="shared" si="302"/>
        <v>0</v>
      </c>
      <c r="I107" s="238">
        <f>+'[3]4.SZ.TÁBL. ÓVODA'!$K107</f>
        <v>0</v>
      </c>
      <c r="J107" s="230"/>
      <c r="K107" s="235">
        <f t="shared" si="303"/>
        <v>0</v>
      </c>
      <c r="L107" s="238">
        <f>+'[3]4.SZ.TÁBL. ÓVODA'!$N107</f>
        <v>0</v>
      </c>
      <c r="M107" s="230"/>
      <c r="N107" s="231">
        <f t="shared" si="304"/>
        <v>0</v>
      </c>
      <c r="O107" s="238">
        <f>+'[3]4.SZ.TÁBL. ÓVODA'!$Q107</f>
        <v>0</v>
      </c>
      <c r="P107" s="230"/>
      <c r="Q107" s="235">
        <f t="shared" si="305"/>
        <v>0</v>
      </c>
      <c r="R107" s="238">
        <f t="shared" si="306"/>
        <v>0</v>
      </c>
      <c r="S107" s="230">
        <f t="shared" si="307"/>
        <v>0</v>
      </c>
      <c r="T107" s="231">
        <f t="shared" si="308"/>
        <v>0</v>
      </c>
    </row>
    <row r="108" spans="1:20" ht="13.5" customHeight="1">
      <c r="A108" s="224" t="s">
        <v>311</v>
      </c>
      <c r="B108" s="279" t="s">
        <v>312</v>
      </c>
      <c r="C108" s="238">
        <f>+'[3]4.SZ.TÁBL. ÓVODA'!$E108</f>
        <v>0</v>
      </c>
      <c r="D108" s="251"/>
      <c r="E108" s="231">
        <f t="shared" si="301"/>
        <v>0</v>
      </c>
      <c r="F108" s="255">
        <f>+'[3]4.SZ.TÁBL. ÓVODA'!$H108</f>
        <v>0</v>
      </c>
      <c r="G108" s="251"/>
      <c r="H108" s="256">
        <f t="shared" si="302"/>
        <v>0</v>
      </c>
      <c r="I108" s="255">
        <f>+'[3]4.SZ.TÁBL. ÓVODA'!$K108</f>
        <v>0</v>
      </c>
      <c r="J108" s="251"/>
      <c r="K108" s="252">
        <f t="shared" si="303"/>
        <v>0</v>
      </c>
      <c r="L108" s="255">
        <f>+'[3]4.SZ.TÁBL. ÓVODA'!$N108</f>
        <v>0</v>
      </c>
      <c r="M108" s="251"/>
      <c r="N108" s="256">
        <f t="shared" si="304"/>
        <v>0</v>
      </c>
      <c r="O108" s="255">
        <f>+'[3]4.SZ.TÁBL. ÓVODA'!$Q108</f>
        <v>0</v>
      </c>
      <c r="P108" s="251"/>
      <c r="Q108" s="252">
        <f t="shared" si="305"/>
        <v>0</v>
      </c>
      <c r="R108" s="255">
        <f t="shared" si="306"/>
        <v>0</v>
      </c>
      <c r="S108" s="251">
        <f t="shared" si="307"/>
        <v>0</v>
      </c>
      <c r="T108" s="256">
        <f t="shared" si="308"/>
        <v>0</v>
      </c>
    </row>
    <row r="109" spans="1:20" s="356" customFormat="1" ht="13.5" customHeight="1">
      <c r="A109" s="225" t="s">
        <v>220</v>
      </c>
      <c r="B109" s="280" t="s">
        <v>177</v>
      </c>
      <c r="C109" s="323">
        <f>SUM(C105:C108)</f>
        <v>0</v>
      </c>
      <c r="D109" s="328">
        <f t="shared" ref="D109:E109" si="309">SUM(D105:D108)</f>
        <v>0</v>
      </c>
      <c r="E109" s="329">
        <f t="shared" si="309"/>
        <v>0</v>
      </c>
      <c r="F109" s="323">
        <f>SUM(F105:F108)</f>
        <v>0</v>
      </c>
      <c r="G109" s="328">
        <f t="shared" ref="G109" si="310">SUM(G105:G108)</f>
        <v>0</v>
      </c>
      <c r="H109" s="329">
        <f t="shared" ref="H109" si="311">SUM(H105:H108)</f>
        <v>0</v>
      </c>
      <c r="I109" s="323">
        <f>SUM(I105:I108)</f>
        <v>0</v>
      </c>
      <c r="J109" s="328">
        <f t="shared" ref="J109" si="312">SUM(J105:J108)</f>
        <v>0</v>
      </c>
      <c r="K109" s="331">
        <f t="shared" ref="K109" si="313">SUM(K105:K108)</f>
        <v>0</v>
      </c>
      <c r="L109" s="323">
        <f>SUM(L105:L108)</f>
        <v>0</v>
      </c>
      <c r="M109" s="328">
        <f t="shared" ref="M109" si="314">SUM(M105:M108)</f>
        <v>0</v>
      </c>
      <c r="N109" s="329">
        <f t="shared" ref="N109" si="315">SUM(N105:N108)</f>
        <v>0</v>
      </c>
      <c r="O109" s="323">
        <f>SUM(O105:O108)</f>
        <v>0</v>
      </c>
      <c r="P109" s="328">
        <f t="shared" ref="P109" si="316">SUM(P105:P108)</f>
        <v>0</v>
      </c>
      <c r="Q109" s="331">
        <f t="shared" ref="Q109" si="317">SUM(Q105:Q108)</f>
        <v>0</v>
      </c>
      <c r="R109" s="323">
        <f>SUM(R105:R108)</f>
        <v>0</v>
      </c>
      <c r="S109" s="328">
        <f t="shared" ref="S109:T109" si="318">SUM(S105:S108)</f>
        <v>0</v>
      </c>
      <c r="T109" s="329">
        <f t="shared" si="318"/>
        <v>0</v>
      </c>
    </row>
    <row r="110" spans="1:20" s="356" customFormat="1" ht="13.5" customHeight="1">
      <c r="A110" s="225" t="s">
        <v>221</v>
      </c>
      <c r="B110" s="280" t="s">
        <v>178</v>
      </c>
      <c r="C110" s="323"/>
      <c r="D110" s="328"/>
      <c r="E110" s="329"/>
      <c r="F110" s="323"/>
      <c r="G110" s="328"/>
      <c r="H110" s="329"/>
      <c r="I110" s="323"/>
      <c r="J110" s="328"/>
      <c r="K110" s="331"/>
      <c r="L110" s="323"/>
      <c r="M110" s="328"/>
      <c r="N110" s="329"/>
      <c r="O110" s="323"/>
      <c r="P110" s="328"/>
      <c r="Q110" s="331"/>
      <c r="R110" s="258">
        <f t="shared" ref="R110" si="319">+C110+F110+I110+L110+O110</f>
        <v>0</v>
      </c>
      <c r="S110" s="328">
        <f t="shared" ref="S110" si="320">+D110+G110+J110+M110+P110</f>
        <v>0</v>
      </c>
      <c r="T110" s="329">
        <f t="shared" ref="T110" si="321">+E110+H110+K110+N110+Q110</f>
        <v>0</v>
      </c>
    </row>
    <row r="111" spans="1:20" s="356" customFormat="1" ht="13.5" customHeight="1">
      <c r="A111" s="229" t="s">
        <v>222</v>
      </c>
      <c r="B111" s="280" t="s">
        <v>179</v>
      </c>
      <c r="C111" s="323">
        <f>+C56+C57+C89+C96+C104+C109+C110</f>
        <v>33483</v>
      </c>
      <c r="D111" s="328">
        <f t="shared" ref="D111:E111" si="322">+D56+D57+D89+D96+D104+D109+D110</f>
        <v>286</v>
      </c>
      <c r="E111" s="329">
        <f t="shared" si="322"/>
        <v>33769</v>
      </c>
      <c r="F111" s="323">
        <f>+F56+F57+F89+F96+F104+F109+F110</f>
        <v>52363</v>
      </c>
      <c r="G111" s="328">
        <f t="shared" ref="G111" si="323">+G56+G57+G89+G96+G104+G109+G110</f>
        <v>314</v>
      </c>
      <c r="H111" s="329">
        <f t="shared" ref="H111" si="324">+H56+H57+H89+H96+H104+H109+H110</f>
        <v>52677</v>
      </c>
      <c r="I111" s="323">
        <f>+I56+I57+I89+I96+I104+I109+I110</f>
        <v>26772</v>
      </c>
      <c r="J111" s="328">
        <f t="shared" ref="J111" si="325">+J56+J57+J89+J96+J104+J109+J110</f>
        <v>221</v>
      </c>
      <c r="K111" s="331">
        <f t="shared" ref="K111" si="326">+K56+K57+K89+K96+K104+K109+K110</f>
        <v>26993</v>
      </c>
      <c r="L111" s="323">
        <f>+L56+L57+L89+L96+L104+L109+L110</f>
        <v>49187</v>
      </c>
      <c r="M111" s="328">
        <f t="shared" ref="M111" si="327">+M56+M57+M89+M96+M104+M109+M110</f>
        <v>350</v>
      </c>
      <c r="N111" s="329">
        <f t="shared" ref="N111" si="328">+N56+N57+N89+N96+N104+N109+N110</f>
        <v>49537</v>
      </c>
      <c r="O111" s="323">
        <f>+O56+O57+O89+O96+O104+O109+O110</f>
        <v>10399</v>
      </c>
      <c r="P111" s="328">
        <f t="shared" ref="P111" si="329">+P56+P57+P89+P96+P104+P109+P110</f>
        <v>71</v>
      </c>
      <c r="Q111" s="331">
        <f t="shared" ref="Q111" si="330">+Q56+Q57+Q89+Q96+Q104+Q109+Q110</f>
        <v>10470</v>
      </c>
      <c r="R111" s="323">
        <f>+R56+R57+R89+R96+R104+R109+R110</f>
        <v>172204</v>
      </c>
      <c r="S111" s="328">
        <f t="shared" ref="S111:T111" si="331">+S56+S57+S89+S96+S104+S109+S110</f>
        <v>1242</v>
      </c>
      <c r="T111" s="329">
        <f t="shared" si="331"/>
        <v>173446</v>
      </c>
    </row>
    <row r="112" spans="1:20" s="356" customFormat="1" ht="13.5" customHeight="1" thickBot="1">
      <c r="A112" s="275" t="s">
        <v>223</v>
      </c>
      <c r="B112" s="283" t="s">
        <v>180</v>
      </c>
      <c r="C112" s="345"/>
      <c r="D112" s="346"/>
      <c r="E112" s="347"/>
      <c r="F112" s="345"/>
      <c r="G112" s="346"/>
      <c r="H112" s="347"/>
      <c r="I112" s="345"/>
      <c r="J112" s="346"/>
      <c r="K112" s="349"/>
      <c r="L112" s="345"/>
      <c r="M112" s="346"/>
      <c r="N112" s="347"/>
      <c r="O112" s="345"/>
      <c r="P112" s="346"/>
      <c r="Q112" s="349"/>
      <c r="R112" s="266">
        <f t="shared" ref="R112" si="332">+C112+F112+I112+L112+O112</f>
        <v>0</v>
      </c>
      <c r="S112" s="346">
        <f t="shared" ref="S112" si="333">+D112+G112+J112+M112+P112</f>
        <v>0</v>
      </c>
      <c r="T112" s="347">
        <f t="shared" ref="T112" si="334">+E112+H112+K112+N112+Q112</f>
        <v>0</v>
      </c>
    </row>
    <row r="113" spans="1:20" s="356" customFormat="1" ht="13.5" customHeight="1" thickBot="1">
      <c r="A113" s="893" t="s">
        <v>343</v>
      </c>
      <c r="B113" s="894"/>
      <c r="C113" s="336">
        <f>SUM(C111:C112)</f>
        <v>33483</v>
      </c>
      <c r="D113" s="337">
        <f t="shared" ref="D113:E113" si="335">SUM(D111:D112)</f>
        <v>286</v>
      </c>
      <c r="E113" s="338">
        <f t="shared" si="335"/>
        <v>33769</v>
      </c>
      <c r="F113" s="336">
        <f>SUM(F111:F112)</f>
        <v>52363</v>
      </c>
      <c r="G113" s="337">
        <f t="shared" ref="G113" si="336">SUM(G111:G112)</f>
        <v>314</v>
      </c>
      <c r="H113" s="338">
        <f t="shared" ref="H113" si="337">SUM(H111:H112)</f>
        <v>52677</v>
      </c>
      <c r="I113" s="336">
        <f>SUM(I111:I112)</f>
        <v>26772</v>
      </c>
      <c r="J113" s="337">
        <f t="shared" ref="J113" si="338">SUM(J111:J112)</f>
        <v>221</v>
      </c>
      <c r="K113" s="340">
        <f t="shared" ref="K113" si="339">SUM(K111:K112)</f>
        <v>26993</v>
      </c>
      <c r="L113" s="336">
        <f>SUM(L111:L112)</f>
        <v>49187</v>
      </c>
      <c r="M113" s="337">
        <f t="shared" ref="M113" si="340">SUM(M111:M112)</f>
        <v>350</v>
      </c>
      <c r="N113" s="338">
        <f t="shared" ref="N113" si="341">SUM(N111:N112)</f>
        <v>49537</v>
      </c>
      <c r="O113" s="336">
        <f>SUM(O111:O112)</f>
        <v>10399</v>
      </c>
      <c r="P113" s="337">
        <f t="shared" ref="P113" si="342">SUM(P111:P112)</f>
        <v>71</v>
      </c>
      <c r="Q113" s="340">
        <f t="shared" ref="Q113" si="343">SUM(Q111:Q112)</f>
        <v>10470</v>
      </c>
      <c r="R113" s="336">
        <f>SUM(R111:R112)</f>
        <v>172204</v>
      </c>
      <c r="S113" s="337">
        <f t="shared" ref="S113:T113" si="344">SUM(S111:S112)</f>
        <v>1242</v>
      </c>
      <c r="T113" s="338">
        <f t="shared" si="344"/>
        <v>173446</v>
      </c>
    </row>
    <row r="114" spans="1:20" ht="13.5" customHeight="1" thickBot="1">
      <c r="I114" s="57"/>
      <c r="J114" s="57"/>
      <c r="K114" s="57"/>
      <c r="L114" s="57"/>
      <c r="M114" s="57"/>
      <c r="N114" s="57"/>
      <c r="R114" s="57"/>
      <c r="S114" s="57"/>
      <c r="T114" s="57"/>
    </row>
    <row r="115" spans="1:20" s="356" customFormat="1" ht="13.5" customHeight="1" thickBot="1">
      <c r="A115" s="891" t="s">
        <v>362</v>
      </c>
      <c r="B115" s="941"/>
      <c r="C115" s="336">
        <f>+C36-C113</f>
        <v>158</v>
      </c>
      <c r="D115" s="337">
        <f t="shared" ref="D115:E115" si="345">+D36-D113</f>
        <v>0</v>
      </c>
      <c r="E115" s="338">
        <f t="shared" si="345"/>
        <v>158</v>
      </c>
      <c r="F115" s="336">
        <f>+F36-F113</f>
        <v>0</v>
      </c>
      <c r="G115" s="337">
        <f t="shared" ref="G115:H115" si="346">+G36-G113</f>
        <v>0</v>
      </c>
      <c r="H115" s="338">
        <f t="shared" si="346"/>
        <v>0</v>
      </c>
      <c r="I115" s="336">
        <f>+I36-I113</f>
        <v>0</v>
      </c>
      <c r="J115" s="337">
        <f t="shared" ref="J115:K115" si="347">+J36-J113</f>
        <v>0</v>
      </c>
      <c r="K115" s="338">
        <f t="shared" si="347"/>
        <v>0</v>
      </c>
      <c r="L115" s="336">
        <f>+L36-L113</f>
        <v>0</v>
      </c>
      <c r="M115" s="337">
        <f t="shared" ref="M115:N115" si="348">+M36-M113</f>
        <v>0</v>
      </c>
      <c r="N115" s="338">
        <f t="shared" si="348"/>
        <v>0</v>
      </c>
      <c r="O115" s="336">
        <f>+O36-O113</f>
        <v>-158</v>
      </c>
      <c r="P115" s="337">
        <f t="shared" ref="P115:Q115" si="349">+P36-P113</f>
        <v>0</v>
      </c>
      <c r="Q115" s="338">
        <f t="shared" si="349"/>
        <v>-158</v>
      </c>
      <c r="R115" s="336">
        <f>+R36-R113</f>
        <v>0</v>
      </c>
      <c r="S115" s="337">
        <f t="shared" ref="S115:T115" si="350">+S36-S113</f>
        <v>0</v>
      </c>
      <c r="T115" s="338">
        <f t="shared" si="350"/>
        <v>0</v>
      </c>
    </row>
    <row r="116" spans="1:20" ht="13.5" customHeight="1"/>
    <row r="117" spans="1:20" ht="13.5" customHeight="1">
      <c r="B117" s="56" t="s">
        <v>356</v>
      </c>
      <c r="C117" s="365">
        <f>(+C89-C88)*0.27</f>
        <v>2354.4</v>
      </c>
      <c r="F117" s="365">
        <f>(+F89-F88)*0.27</f>
        <v>1373.49</v>
      </c>
      <c r="I117" s="365">
        <f>(+I89-I88)*0.27</f>
        <v>10.8</v>
      </c>
      <c r="L117" s="365">
        <f>(+L89-L88)*0.27</f>
        <v>62.64</v>
      </c>
      <c r="O117" s="365">
        <f>(+O89-O88)*0.27</f>
        <v>610.74</v>
      </c>
    </row>
    <row r="118" spans="1:20" ht="13.5" customHeight="1">
      <c r="B118" s="56" t="s">
        <v>352</v>
      </c>
      <c r="C118" s="57">
        <v>2387</v>
      </c>
      <c r="F118" s="365">
        <v>1362</v>
      </c>
      <c r="I118" s="57">
        <v>11</v>
      </c>
      <c r="L118" s="57">
        <v>63</v>
      </c>
      <c r="O118" s="57">
        <v>613</v>
      </c>
    </row>
    <row r="119" spans="1:20" ht="13.5" customHeight="1">
      <c r="B119" s="56" t="s">
        <v>357</v>
      </c>
      <c r="C119" s="365">
        <f>+SUM(C97:C102)*0.27</f>
        <v>0</v>
      </c>
      <c r="F119" s="365">
        <f>+SUM(F97:F102)*0.27</f>
        <v>81</v>
      </c>
      <c r="I119" s="365">
        <f>+SUM(I97:I102)*0.27</f>
        <v>0</v>
      </c>
      <c r="L119" s="365">
        <f>+SUM(L97:L102)*0.27</f>
        <v>0</v>
      </c>
      <c r="O119" s="365">
        <f>+SUM(O97:O102)*0.27</f>
        <v>13.5</v>
      </c>
    </row>
    <row r="120" spans="1:20" ht="13.5" customHeight="1">
      <c r="B120" s="56" t="s">
        <v>352</v>
      </c>
      <c r="F120" s="57">
        <v>81</v>
      </c>
      <c r="O120" s="57">
        <v>14</v>
      </c>
    </row>
    <row r="122" spans="1:20">
      <c r="B122" s="56" t="s">
        <v>363</v>
      </c>
      <c r="N122" s="57"/>
      <c r="O122" s="57">
        <v>5232</v>
      </c>
      <c r="Q122" s="58" t="s">
        <v>352</v>
      </c>
      <c r="T122" s="9"/>
    </row>
    <row r="123" spans="1:20">
      <c r="B123" s="56" t="s">
        <v>406</v>
      </c>
      <c r="N123" s="57">
        <v>4</v>
      </c>
      <c r="O123" s="538">
        <f>+N123/N127</f>
        <v>0.33333333333333331</v>
      </c>
      <c r="P123" s="368">
        <f>+O122*O123</f>
        <v>1744</v>
      </c>
      <c r="Q123" s="362">
        <v>2030</v>
      </c>
      <c r="T123" s="9"/>
    </row>
    <row r="124" spans="1:20">
      <c r="B124" s="56" t="s">
        <v>407</v>
      </c>
      <c r="N124" s="57">
        <v>2</v>
      </c>
      <c r="O124" s="538">
        <f>+N124/N127</f>
        <v>0.16666666666666666</v>
      </c>
      <c r="P124" s="368">
        <f>+O122*O124</f>
        <v>872</v>
      </c>
      <c r="Q124" s="362">
        <v>1004</v>
      </c>
      <c r="T124" s="9"/>
    </row>
    <row r="125" spans="1:20">
      <c r="B125" s="56" t="s">
        <v>408</v>
      </c>
      <c r="N125" s="57">
        <v>4</v>
      </c>
      <c r="O125" s="538">
        <f>+N125/N127</f>
        <v>0.33333333333333331</v>
      </c>
      <c r="P125" s="368">
        <f>+O122*O125</f>
        <v>1744</v>
      </c>
      <c r="Q125" s="362">
        <v>2030</v>
      </c>
      <c r="T125" s="9"/>
    </row>
    <row r="126" spans="1:20">
      <c r="B126" s="56" t="s">
        <v>409</v>
      </c>
      <c r="N126" s="57">
        <v>2</v>
      </c>
      <c r="O126" s="538">
        <f>+N126/N127</f>
        <v>0.16666666666666666</v>
      </c>
      <c r="P126" s="368">
        <f>+O122*O126</f>
        <v>872</v>
      </c>
      <c r="Q126" s="362"/>
      <c r="T126" s="9"/>
    </row>
    <row r="127" spans="1:20">
      <c r="N127" s="57">
        <f>SUM(N123:N126)</f>
        <v>12</v>
      </c>
      <c r="O127" s="538">
        <f>SUM(O123:O126)</f>
        <v>0.99999999999999989</v>
      </c>
      <c r="P127" s="368">
        <f>SUM(P123:P126)</f>
        <v>5232</v>
      </c>
      <c r="Q127" s="362">
        <f>SUM(Q123:Q126)</f>
        <v>5064</v>
      </c>
      <c r="T127" s="9"/>
    </row>
  </sheetData>
  <mergeCells count="11">
    <mergeCell ref="R1:T1"/>
    <mergeCell ref="L1:N1"/>
    <mergeCell ref="O1:Q1"/>
    <mergeCell ref="A113:B113"/>
    <mergeCell ref="A115:B115"/>
    <mergeCell ref="A36:B36"/>
    <mergeCell ref="A1:A2"/>
    <mergeCell ref="B1:B2"/>
    <mergeCell ref="C1:E1"/>
    <mergeCell ref="I1:K1"/>
    <mergeCell ref="F1:H1"/>
  </mergeCells>
  <phoneticPr fontId="25" type="noConversion"/>
  <printOptions horizontalCentered="1"/>
  <pageMargins left="0.15748031496062992" right="0.15748031496062992" top="0.98425196850393704" bottom="0.43307086614173229" header="0.35433070866141736" footer="0.15748031496062992"/>
  <pageSetup paperSize="8" scale="68" orientation="landscape" r:id="rId1"/>
  <headerFooter alignWithMargins="0">
    <oddHeader>&amp;L&amp;"Times New Roman,Félkövér"&amp;13Szent László Völgye TKT&amp;C&amp;"Times New Roman,Félkövér"&amp;14
&amp;16 2015. ÉVI II. KÖLTSÉGVETÉS MÓDOSÍTÁS&amp;14
&amp;R4. sz. táblázat
ÓVODA
Adatok: eFt</oddHeader>
    <oddFooter>&amp;L&amp;F&amp;R&amp;P</oddFooter>
  </headerFooter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O96"/>
  <sheetViews>
    <sheetView topLeftCell="A25" zoomScaleSheetLayoutView="85" workbookViewId="0">
      <selection activeCell="G8" sqref="G8"/>
    </sheetView>
  </sheetViews>
  <sheetFormatPr defaultColWidth="8.88671875" defaultRowHeight="13.2"/>
  <cols>
    <col min="1" max="1" width="28" style="32" customWidth="1"/>
    <col min="2" max="4" width="10.77734375" style="31" customWidth="1"/>
    <col min="5" max="5" width="10.77734375" style="488" customWidth="1"/>
    <col min="6" max="17" width="10.77734375" style="32" customWidth="1"/>
    <col min="18" max="19" width="10.77734375" style="30" customWidth="1"/>
    <col min="20" max="20" width="7.109375" style="30" customWidth="1"/>
    <col min="21" max="21" width="14.6640625" style="31" customWidth="1"/>
    <col min="22" max="22" width="13.33203125" style="31" customWidth="1"/>
    <col min="23" max="23" width="10.109375" style="32" bestFit="1" customWidth="1"/>
    <col min="24" max="24" width="5.88671875" style="32" customWidth="1"/>
    <col min="25" max="25" width="11.109375" style="32" bestFit="1" customWidth="1"/>
    <col min="26" max="26" width="10" style="32" bestFit="1" customWidth="1"/>
    <col min="27" max="27" width="8.88671875" style="32"/>
    <col min="28" max="28" width="10.6640625" style="32" customWidth="1"/>
    <col min="29" max="16384" width="8.88671875" style="32"/>
  </cols>
  <sheetData>
    <row r="1" spans="1:31">
      <c r="A1" s="23"/>
      <c r="B1" s="21"/>
      <c r="C1" s="21"/>
      <c r="D1" s="18"/>
      <c r="E1" s="20"/>
      <c r="F1" s="19"/>
      <c r="G1" s="684"/>
      <c r="H1" s="684"/>
      <c r="I1" s="684"/>
      <c r="J1" s="684"/>
      <c r="K1" s="684"/>
      <c r="L1" s="684"/>
      <c r="M1" s="684"/>
      <c r="N1" s="684"/>
      <c r="O1" s="489"/>
      <c r="P1" s="489"/>
      <c r="Q1" s="489"/>
      <c r="R1" s="490"/>
      <c r="S1" s="490"/>
      <c r="T1" s="490"/>
      <c r="U1" s="491"/>
      <c r="V1" s="491"/>
      <c r="AE1" s="31"/>
    </row>
    <row r="2" spans="1:31">
      <c r="A2" s="23" t="s">
        <v>112</v>
      </c>
      <c r="B2" s="21">
        <v>4152000</v>
      </c>
      <c r="C2" s="21"/>
      <c r="D2" s="18"/>
      <c r="E2" s="18"/>
      <c r="F2" s="20"/>
      <c r="G2" s="19"/>
      <c r="H2" s="19"/>
      <c r="I2" s="19"/>
      <c r="J2" s="19"/>
      <c r="K2" s="19"/>
      <c r="L2" s="19"/>
      <c r="M2" s="19"/>
      <c r="N2" s="19"/>
      <c r="W2" s="31"/>
      <c r="X2" s="31"/>
      <c r="Y2" s="31"/>
    </row>
    <row r="3" spans="1:31">
      <c r="A3" s="23"/>
      <c r="B3" s="21"/>
      <c r="C3" s="21"/>
      <c r="D3" s="18"/>
      <c r="E3" s="18"/>
      <c r="F3" s="20"/>
      <c r="G3" s="19"/>
      <c r="H3" s="19"/>
      <c r="I3" s="19"/>
      <c r="J3" s="19"/>
      <c r="K3" s="19"/>
      <c r="L3" s="19"/>
      <c r="M3" s="19"/>
      <c r="N3" s="19"/>
      <c r="W3" s="31"/>
      <c r="X3" s="31"/>
      <c r="Y3" s="31"/>
    </row>
    <row r="4" spans="1:31">
      <c r="A4" s="23"/>
      <c r="B4" s="21"/>
      <c r="C4" s="21"/>
      <c r="D4" s="19"/>
      <c r="E4" s="19"/>
      <c r="F4" s="20"/>
      <c r="G4" s="942"/>
      <c r="H4" s="942"/>
      <c r="I4" s="942"/>
      <c r="J4" s="942"/>
      <c r="K4" s="942"/>
      <c r="L4" s="942"/>
      <c r="M4" s="942"/>
      <c r="N4" s="685"/>
      <c r="O4" s="492"/>
      <c r="P4" s="492"/>
      <c r="Q4" s="492"/>
      <c r="Y4" s="31"/>
    </row>
    <row r="5" spans="1:31">
      <c r="A5" s="686" t="s">
        <v>437</v>
      </c>
      <c r="B5" s="18" t="s">
        <v>17</v>
      </c>
      <c r="C5" s="19" t="s">
        <v>93</v>
      </c>
      <c r="D5" s="19" t="s">
        <v>92</v>
      </c>
      <c r="E5" s="19" t="s">
        <v>102</v>
      </c>
      <c r="F5" s="20" t="s">
        <v>103</v>
      </c>
      <c r="G5" s="19" t="s">
        <v>104</v>
      </c>
      <c r="H5" s="121" t="s">
        <v>106</v>
      </c>
      <c r="I5" s="19" t="s">
        <v>107</v>
      </c>
      <c r="J5" s="685" t="s">
        <v>109</v>
      </c>
      <c r="K5" s="19" t="s">
        <v>110</v>
      </c>
      <c r="L5" s="686" t="s">
        <v>108</v>
      </c>
      <c r="M5" s="685" t="s">
        <v>111</v>
      </c>
      <c r="N5" s="685" t="s">
        <v>113</v>
      </c>
      <c r="O5" s="492"/>
      <c r="P5" s="492"/>
      <c r="Q5" s="492"/>
    </row>
    <row r="6" spans="1:31">
      <c r="A6" s="19" t="s">
        <v>43</v>
      </c>
      <c r="B6" s="18">
        <v>49</v>
      </c>
      <c r="C6" s="19">
        <v>1</v>
      </c>
      <c r="D6" s="19"/>
      <c r="E6" s="19">
        <f>+B6+C6+(D6*2)</f>
        <v>50</v>
      </c>
      <c r="F6" s="18">
        <v>20</v>
      </c>
      <c r="G6" s="19">
        <v>1.62</v>
      </c>
      <c r="H6" s="19">
        <v>1</v>
      </c>
      <c r="I6" s="19">
        <v>24</v>
      </c>
      <c r="J6" s="42">
        <f>H6*(1-I6/(H6*32))</f>
        <v>0.25</v>
      </c>
      <c r="K6" s="42">
        <f>+E6/F6*G6</f>
        <v>4.0500000000000007</v>
      </c>
      <c r="L6" s="42">
        <f>+J6+K6</f>
        <v>4.3000000000000007</v>
      </c>
      <c r="M6" s="42">
        <v>4.3</v>
      </c>
      <c r="N6" s="18">
        <f>+M6*$B$2*(8/12)</f>
        <v>11902400</v>
      </c>
    </row>
    <row r="7" spans="1:31">
      <c r="A7" s="19" t="s">
        <v>44</v>
      </c>
      <c r="B7" s="18">
        <v>94</v>
      </c>
      <c r="C7" s="19">
        <v>1</v>
      </c>
      <c r="D7" s="19">
        <v>1</v>
      </c>
      <c r="E7" s="19">
        <f>+B7+C7+(D7*2)</f>
        <v>97</v>
      </c>
      <c r="F7" s="18">
        <v>20</v>
      </c>
      <c r="G7" s="19">
        <v>1.62</v>
      </c>
      <c r="H7" s="19">
        <v>2</v>
      </c>
      <c r="I7" s="19">
        <f>22+22</f>
        <v>44</v>
      </c>
      <c r="J7" s="42">
        <f>H7*(1-I7/(H7*32))</f>
        <v>0.625</v>
      </c>
      <c r="K7" s="42">
        <f>+E7/F7*G7</f>
        <v>7.8570000000000002</v>
      </c>
      <c r="L7" s="42">
        <f t="shared" ref="L7:L10" si="0">+J7+K7</f>
        <v>8.4819999999999993</v>
      </c>
      <c r="M7" s="42">
        <v>8.5</v>
      </c>
      <c r="N7" s="18">
        <f t="shared" ref="N7:N11" si="1">+M7*$B$2*(8/12)</f>
        <v>23528000</v>
      </c>
    </row>
    <row r="8" spans="1:31">
      <c r="A8" s="19" t="s">
        <v>45</v>
      </c>
      <c r="B8" s="18">
        <v>55</v>
      </c>
      <c r="C8" s="19"/>
      <c r="D8" s="19"/>
      <c r="E8" s="19">
        <f>+B8+C8+(D8*2)</f>
        <v>55</v>
      </c>
      <c r="F8" s="18">
        <v>20</v>
      </c>
      <c r="G8" s="19">
        <v>1.62</v>
      </c>
      <c r="H8" s="19">
        <v>1</v>
      </c>
      <c r="I8" s="19">
        <v>24</v>
      </c>
      <c r="J8" s="42">
        <f>H8*(1-I8/(H8*32))</f>
        <v>0.25</v>
      </c>
      <c r="K8" s="42">
        <f>+E8/F8*G8</f>
        <v>4.4550000000000001</v>
      </c>
      <c r="L8" s="42">
        <f t="shared" si="0"/>
        <v>4.7050000000000001</v>
      </c>
      <c r="M8" s="42">
        <v>4.7</v>
      </c>
      <c r="N8" s="18">
        <f t="shared" si="1"/>
        <v>13009600</v>
      </c>
    </row>
    <row r="9" spans="1:31">
      <c r="A9" s="19" t="s">
        <v>46</v>
      </c>
      <c r="B9" s="18">
        <v>94</v>
      </c>
      <c r="C9" s="19">
        <v>1</v>
      </c>
      <c r="D9" s="19">
        <v>1</v>
      </c>
      <c r="E9" s="19">
        <f>+B9+C9+(D9*2)</f>
        <v>97</v>
      </c>
      <c r="F9" s="18">
        <v>20</v>
      </c>
      <c r="G9" s="19">
        <v>1.62</v>
      </c>
      <c r="H9" s="19">
        <v>1</v>
      </c>
      <c r="I9" s="19">
        <v>24</v>
      </c>
      <c r="J9" s="42">
        <f>H9*(1-I9/(H9*32))</f>
        <v>0.25</v>
      </c>
      <c r="K9" s="42">
        <f>+E9/F9*G9</f>
        <v>7.8570000000000002</v>
      </c>
      <c r="L9" s="42">
        <f t="shared" si="0"/>
        <v>8.1069999999999993</v>
      </c>
      <c r="M9" s="42">
        <v>8.1</v>
      </c>
      <c r="N9" s="18">
        <f t="shared" si="1"/>
        <v>22420800</v>
      </c>
    </row>
    <row r="10" spans="1:31">
      <c r="A10" s="19" t="s">
        <v>105</v>
      </c>
      <c r="B10" s="20"/>
      <c r="C10" s="19"/>
      <c r="D10" s="19"/>
      <c r="E10" s="19">
        <v>0</v>
      </c>
      <c r="F10" s="18">
        <v>0</v>
      </c>
      <c r="G10" s="19">
        <v>0</v>
      </c>
      <c r="H10" s="19">
        <v>1</v>
      </c>
      <c r="I10" s="18">
        <v>8</v>
      </c>
      <c r="J10" s="42">
        <f>H10*(1-I10/(H10*32))</f>
        <v>0.75</v>
      </c>
      <c r="K10" s="42">
        <v>0</v>
      </c>
      <c r="L10" s="42">
        <f t="shared" si="0"/>
        <v>0.75</v>
      </c>
      <c r="M10" s="42">
        <v>0.8</v>
      </c>
      <c r="N10" s="18">
        <f t="shared" si="1"/>
        <v>2214400</v>
      </c>
      <c r="O10" s="31"/>
      <c r="P10" s="31"/>
      <c r="Q10" s="31"/>
    </row>
    <row r="11" spans="1:31">
      <c r="A11" s="19" t="s">
        <v>91</v>
      </c>
      <c r="B11" s="18">
        <f>+SUM(B6:B9)</f>
        <v>292</v>
      </c>
      <c r="C11" s="18">
        <f>+SUM(C6:C9)</f>
        <v>3</v>
      </c>
      <c r="D11" s="18">
        <f>+SUM(D6:D9)</f>
        <v>2</v>
      </c>
      <c r="E11" s="18">
        <f>SUM(E6:E9)</f>
        <v>299</v>
      </c>
      <c r="F11" s="18">
        <v>20</v>
      </c>
      <c r="G11" s="19">
        <v>1.62</v>
      </c>
      <c r="H11" s="18">
        <f>SUM(H6:H10)</f>
        <v>6</v>
      </c>
      <c r="I11" s="18">
        <f>SUM(I6:I10)</f>
        <v>124</v>
      </c>
      <c r="J11" s="20">
        <f>SUM(J6:J10)</f>
        <v>2.125</v>
      </c>
      <c r="K11" s="42">
        <f>SUM(K6:K10)</f>
        <v>24.219000000000001</v>
      </c>
      <c r="L11" s="687">
        <f>+J11+K11</f>
        <v>26.344000000000001</v>
      </c>
      <c r="M11" s="42">
        <f>SUM(M6:M10)</f>
        <v>26.400000000000002</v>
      </c>
      <c r="N11" s="18">
        <f t="shared" si="1"/>
        <v>73075200</v>
      </c>
      <c r="O11" s="31"/>
      <c r="P11" s="31"/>
      <c r="Q11" s="31"/>
      <c r="W11" s="31"/>
    </row>
    <row r="12" spans="1:31">
      <c r="A12" s="19"/>
      <c r="B12" s="18"/>
      <c r="C12" s="19"/>
      <c r="D12" s="19"/>
      <c r="E12" s="19"/>
      <c r="F12" s="20"/>
      <c r="G12" s="19"/>
      <c r="H12" s="19"/>
      <c r="I12" s="19"/>
      <c r="J12" s="19"/>
      <c r="K12" s="19"/>
      <c r="L12" s="19"/>
      <c r="M12" s="19"/>
      <c r="N12" s="19"/>
      <c r="Q12" s="943"/>
      <c r="R12" s="943"/>
      <c r="S12" s="943"/>
      <c r="T12" s="943"/>
      <c r="U12" s="943"/>
      <c r="V12" s="943"/>
      <c r="W12" s="943"/>
      <c r="X12" s="943"/>
      <c r="Y12" s="943"/>
      <c r="Z12" s="943"/>
      <c r="AA12" s="943"/>
      <c r="AB12" s="943"/>
    </row>
    <row r="13" spans="1:31">
      <c r="A13" s="686" t="s">
        <v>438</v>
      </c>
      <c r="B13" s="18"/>
      <c r="C13" s="19"/>
      <c r="D13" s="19"/>
      <c r="E13" s="19"/>
      <c r="F13" s="20"/>
      <c r="G13" s="19"/>
      <c r="H13" s="19"/>
      <c r="I13" s="19"/>
      <c r="J13" s="19"/>
      <c r="K13" s="19"/>
      <c r="L13" s="19"/>
      <c r="M13" s="19"/>
      <c r="N13" s="19"/>
      <c r="Q13" s="31"/>
      <c r="R13" s="32"/>
      <c r="S13" s="32"/>
      <c r="T13" s="488"/>
      <c r="U13" s="32"/>
      <c r="V13" s="121"/>
      <c r="X13" s="492"/>
      <c r="Z13" s="493"/>
      <c r="AA13" s="492"/>
      <c r="AB13" s="492"/>
    </row>
    <row r="14" spans="1:31">
      <c r="A14" s="19" t="s">
        <v>43</v>
      </c>
      <c r="B14" s="18">
        <v>50</v>
      </c>
      <c r="C14" s="19">
        <v>1</v>
      </c>
      <c r="D14" s="19"/>
      <c r="E14" s="19">
        <f>+B14+C14+(D14*2)</f>
        <v>51</v>
      </c>
      <c r="F14" s="18">
        <v>20</v>
      </c>
      <c r="G14" s="19">
        <v>1.62</v>
      </c>
      <c r="H14" s="19">
        <v>1</v>
      </c>
      <c r="I14" s="19">
        <v>24</v>
      </c>
      <c r="J14" s="42">
        <f t="shared" ref="J14:J18" si="2">H14*(1-I14/(H14*32))</f>
        <v>0.25</v>
      </c>
      <c r="K14" s="42">
        <f>+E14/F14*G14</f>
        <v>4.1310000000000002</v>
      </c>
      <c r="L14" s="42">
        <f t="shared" ref="L14:L18" si="3">+K14+J14</f>
        <v>4.3810000000000002</v>
      </c>
      <c r="M14" s="42">
        <v>4.4000000000000004</v>
      </c>
      <c r="N14" s="18">
        <f t="shared" ref="N14:N18" si="4">+M14*$B$2*(4/12)</f>
        <v>6089600</v>
      </c>
      <c r="Q14" s="31"/>
      <c r="R14" s="32"/>
      <c r="S14" s="32"/>
      <c r="T14" s="31"/>
      <c r="U14" s="32"/>
      <c r="V14" s="32"/>
      <c r="X14" s="494"/>
      <c r="Y14" s="494"/>
      <c r="Z14" s="494"/>
      <c r="AB14" s="31"/>
    </row>
    <row r="15" spans="1:31">
      <c r="A15" s="19" t="s">
        <v>44</v>
      </c>
      <c r="B15" s="18">
        <v>90</v>
      </c>
      <c r="C15" s="19">
        <v>1</v>
      </c>
      <c r="D15" s="19">
        <v>1</v>
      </c>
      <c r="E15" s="19">
        <f>+B15+C15+(D15*2)</f>
        <v>93</v>
      </c>
      <c r="F15" s="18">
        <v>20</v>
      </c>
      <c r="G15" s="19">
        <v>1.62</v>
      </c>
      <c r="H15" s="19">
        <v>2</v>
      </c>
      <c r="I15" s="19">
        <f>22+22</f>
        <v>44</v>
      </c>
      <c r="J15" s="42">
        <f t="shared" si="2"/>
        <v>0.625</v>
      </c>
      <c r="K15" s="42">
        <f>+E15/F15*G15</f>
        <v>7.5330000000000013</v>
      </c>
      <c r="L15" s="42">
        <f t="shared" si="3"/>
        <v>8.1580000000000013</v>
      </c>
      <c r="M15" s="42">
        <v>8.1</v>
      </c>
      <c r="N15" s="18">
        <f t="shared" si="4"/>
        <v>11210400</v>
      </c>
      <c r="Q15" s="31"/>
      <c r="R15" s="32"/>
      <c r="S15" s="32"/>
      <c r="T15" s="31"/>
      <c r="U15" s="32"/>
      <c r="V15" s="32"/>
      <c r="X15" s="494"/>
      <c r="Y15" s="494"/>
      <c r="Z15" s="494"/>
      <c r="AB15" s="31"/>
    </row>
    <row r="16" spans="1:31">
      <c r="A16" s="19" t="s">
        <v>45</v>
      </c>
      <c r="B16" s="18">
        <v>50</v>
      </c>
      <c r="C16" s="19"/>
      <c r="D16" s="19"/>
      <c r="E16" s="19">
        <f>+B16+C16+(D16*2)</f>
        <v>50</v>
      </c>
      <c r="F16" s="18">
        <v>20</v>
      </c>
      <c r="G16" s="19">
        <v>1.62</v>
      </c>
      <c r="H16" s="19">
        <v>1</v>
      </c>
      <c r="I16" s="19">
        <v>24</v>
      </c>
      <c r="J16" s="42">
        <f t="shared" si="2"/>
        <v>0.25</v>
      </c>
      <c r="K16" s="42">
        <f>+E16/F16*G16</f>
        <v>4.0500000000000007</v>
      </c>
      <c r="L16" s="42">
        <f t="shared" si="3"/>
        <v>4.3000000000000007</v>
      </c>
      <c r="M16" s="42">
        <v>4.3</v>
      </c>
      <c r="N16" s="18">
        <f t="shared" si="4"/>
        <v>5951200</v>
      </c>
      <c r="Q16" s="31"/>
      <c r="R16" s="32"/>
      <c r="S16" s="32"/>
      <c r="T16" s="31"/>
      <c r="U16" s="32"/>
      <c r="V16" s="32"/>
      <c r="X16" s="494"/>
      <c r="Y16" s="494"/>
      <c r="Z16" s="494"/>
      <c r="AB16" s="31"/>
    </row>
    <row r="17" spans="1:34">
      <c r="A17" s="19" t="s">
        <v>46</v>
      </c>
      <c r="B17" s="18">
        <v>90</v>
      </c>
      <c r="C17" s="19">
        <v>1</v>
      </c>
      <c r="D17" s="19">
        <v>1</v>
      </c>
      <c r="E17" s="19">
        <f>+B17+C17+(D17*2)</f>
        <v>93</v>
      </c>
      <c r="F17" s="18">
        <v>20</v>
      </c>
      <c r="G17" s="19">
        <v>1.62</v>
      </c>
      <c r="H17" s="19">
        <v>1</v>
      </c>
      <c r="I17" s="19">
        <v>24</v>
      </c>
      <c r="J17" s="42">
        <f t="shared" si="2"/>
        <v>0.25</v>
      </c>
      <c r="K17" s="42">
        <f>+E17/F17*G17</f>
        <v>7.5330000000000013</v>
      </c>
      <c r="L17" s="42">
        <f t="shared" si="3"/>
        <v>7.7830000000000013</v>
      </c>
      <c r="M17" s="42">
        <v>7.8</v>
      </c>
      <c r="N17" s="18">
        <f t="shared" si="4"/>
        <v>10795200</v>
      </c>
      <c r="Q17" s="31"/>
      <c r="R17" s="32"/>
      <c r="S17" s="32"/>
      <c r="T17" s="31"/>
      <c r="U17" s="32"/>
      <c r="V17" s="32"/>
      <c r="X17" s="494"/>
      <c r="Y17" s="494"/>
      <c r="Z17" s="494"/>
      <c r="AB17" s="31"/>
    </row>
    <row r="18" spans="1:34">
      <c r="A18" s="19" t="s">
        <v>105</v>
      </c>
      <c r="B18" s="18"/>
      <c r="C18" s="19"/>
      <c r="D18" s="19"/>
      <c r="E18" s="19"/>
      <c r="F18" s="18"/>
      <c r="G18" s="19"/>
      <c r="H18" s="19">
        <v>1</v>
      </c>
      <c r="I18" s="18">
        <v>8</v>
      </c>
      <c r="J18" s="42">
        <f t="shared" si="2"/>
        <v>0.75</v>
      </c>
      <c r="K18" s="42">
        <v>0</v>
      </c>
      <c r="L18" s="42">
        <f t="shared" si="3"/>
        <v>0.75</v>
      </c>
      <c r="M18" s="42">
        <v>0.8</v>
      </c>
      <c r="N18" s="18">
        <f t="shared" si="4"/>
        <v>1107200</v>
      </c>
      <c r="Q18" s="31"/>
      <c r="R18" s="32"/>
      <c r="S18" s="32"/>
      <c r="T18" s="31"/>
      <c r="U18" s="32"/>
      <c r="V18" s="32"/>
      <c r="X18" s="494"/>
      <c r="Y18" s="494"/>
      <c r="Z18" s="494"/>
      <c r="AB18" s="31"/>
    </row>
    <row r="19" spans="1:34">
      <c r="A19" s="19" t="s">
        <v>91</v>
      </c>
      <c r="B19" s="18">
        <f>+SUM(B14:B17)</f>
        <v>280</v>
      </c>
      <c r="C19" s="18">
        <f>+SUM(C14:C17)</f>
        <v>3</v>
      </c>
      <c r="D19" s="18">
        <f>+SUM(D14:D17)</f>
        <v>2</v>
      </c>
      <c r="E19" s="18">
        <f>SUM(E14:E17)</f>
        <v>287</v>
      </c>
      <c r="F19" s="18">
        <v>20</v>
      </c>
      <c r="G19" s="19">
        <v>1.62</v>
      </c>
      <c r="H19" s="19">
        <f t="shared" ref="H19:N19" si="5">SUM(H14:H18)</f>
        <v>6</v>
      </c>
      <c r="I19" s="19">
        <f t="shared" si="5"/>
        <v>124</v>
      </c>
      <c r="J19" s="20">
        <f t="shared" si="5"/>
        <v>2.125</v>
      </c>
      <c r="K19" s="42">
        <f t="shared" si="5"/>
        <v>23.247000000000003</v>
      </c>
      <c r="L19" s="42">
        <f t="shared" si="5"/>
        <v>25.372000000000003</v>
      </c>
      <c r="M19" s="688">
        <f t="shared" si="5"/>
        <v>25.400000000000002</v>
      </c>
      <c r="N19" s="18">
        <f t="shared" si="5"/>
        <v>35153600</v>
      </c>
      <c r="Q19" s="31"/>
      <c r="R19" s="31"/>
      <c r="S19" s="31"/>
      <c r="T19" s="31"/>
      <c r="U19" s="32"/>
      <c r="V19" s="32"/>
      <c r="X19" s="488"/>
      <c r="Y19" s="494"/>
      <c r="Z19" s="494"/>
      <c r="AB19" s="31"/>
    </row>
    <row r="20" spans="1:34" ht="10.199999999999999" customHeight="1">
      <c r="A20" s="19"/>
      <c r="B20" s="18"/>
      <c r="C20" s="18"/>
      <c r="D20" s="19"/>
      <c r="E20" s="19"/>
      <c r="F20" s="20"/>
      <c r="G20" s="19"/>
      <c r="H20" s="19"/>
      <c r="I20" s="19"/>
      <c r="J20" s="19"/>
      <c r="K20" s="19"/>
      <c r="L20" s="19"/>
      <c r="M20" s="19"/>
      <c r="N20" s="19"/>
      <c r="S20" s="31"/>
      <c r="T20" s="31"/>
    </row>
    <row r="21" spans="1:34" ht="17.25" customHeight="1">
      <c r="A21" s="689" t="s">
        <v>325</v>
      </c>
      <c r="B21" s="18">
        <v>35000</v>
      </c>
      <c r="C21" s="18"/>
      <c r="D21" s="19"/>
      <c r="E21" s="19"/>
      <c r="F21" s="20"/>
      <c r="G21" s="19"/>
      <c r="H21" s="19"/>
      <c r="I21" s="19"/>
      <c r="J21" s="19"/>
      <c r="K21" s="19"/>
      <c r="L21" s="19"/>
      <c r="M21" s="19"/>
      <c r="N21" s="19"/>
      <c r="S21" s="31"/>
      <c r="T21" s="31"/>
    </row>
    <row r="22" spans="1:34">
      <c r="A22" s="686" t="s">
        <v>438</v>
      </c>
      <c r="B22" s="18"/>
      <c r="C22" s="19"/>
      <c r="D22" s="19"/>
      <c r="E22" s="19"/>
      <c r="F22" s="20"/>
      <c r="G22" s="19"/>
      <c r="H22" s="19"/>
      <c r="I22" s="19"/>
      <c r="J22" s="19"/>
      <c r="K22" s="19"/>
      <c r="L22" s="19"/>
      <c r="M22" s="19"/>
      <c r="N22" s="19"/>
      <c r="Q22" s="31"/>
      <c r="R22" s="32"/>
      <c r="S22" s="32"/>
      <c r="T22" s="488"/>
      <c r="U22" s="32"/>
      <c r="V22" s="121"/>
      <c r="X22" s="492"/>
      <c r="Z22" s="493"/>
      <c r="AA22" s="492"/>
      <c r="AB22" s="492"/>
    </row>
    <row r="23" spans="1:34">
      <c r="A23" s="19" t="s">
        <v>43</v>
      </c>
      <c r="B23" s="18">
        <v>50</v>
      </c>
      <c r="C23" s="19">
        <v>1</v>
      </c>
      <c r="D23" s="19"/>
      <c r="E23" s="19">
        <f>+B23+C23+(D23*2)</f>
        <v>51</v>
      </c>
      <c r="F23" s="18">
        <v>20</v>
      </c>
      <c r="G23" s="19">
        <v>1.62</v>
      </c>
      <c r="H23" s="19">
        <v>1</v>
      </c>
      <c r="I23" s="19">
        <v>24</v>
      </c>
      <c r="J23" s="42">
        <f t="shared" ref="J23:J27" si="6">H23*(1-I23/(H23*32))</f>
        <v>0.25</v>
      </c>
      <c r="K23" s="42">
        <f>+E23/F23*G23</f>
        <v>4.1310000000000002</v>
      </c>
      <c r="L23" s="42">
        <f t="shared" ref="L23:L27" si="7">+K23+J23</f>
        <v>4.3810000000000002</v>
      </c>
      <c r="M23" s="42">
        <v>4.4000000000000004</v>
      </c>
      <c r="N23" s="18">
        <f>+M23*$B$21</f>
        <v>154000</v>
      </c>
      <c r="R23" s="32"/>
      <c r="S23" s="32"/>
      <c r="T23" s="32"/>
      <c r="U23" s="32"/>
      <c r="V23" s="32"/>
      <c r="Y23" s="494"/>
      <c r="Z23" s="494"/>
      <c r="AA23" s="494"/>
      <c r="AC23" s="31"/>
    </row>
    <row r="24" spans="1:34">
      <c r="A24" s="19" t="s">
        <v>44</v>
      </c>
      <c r="B24" s="18">
        <v>90</v>
      </c>
      <c r="C24" s="19">
        <v>1</v>
      </c>
      <c r="D24" s="19">
        <v>1</v>
      </c>
      <c r="E24" s="19">
        <f>+B24+C24+(D24*2)</f>
        <v>93</v>
      </c>
      <c r="F24" s="18">
        <v>20</v>
      </c>
      <c r="G24" s="19">
        <v>1.62</v>
      </c>
      <c r="H24" s="19">
        <v>2</v>
      </c>
      <c r="I24" s="19">
        <f>22+22</f>
        <v>44</v>
      </c>
      <c r="J24" s="42">
        <f t="shared" si="6"/>
        <v>0.625</v>
      </c>
      <c r="K24" s="42">
        <f>+E24/F24*G24</f>
        <v>7.5330000000000013</v>
      </c>
      <c r="L24" s="42">
        <f t="shared" si="7"/>
        <v>8.1580000000000013</v>
      </c>
      <c r="M24" s="42">
        <v>8.1</v>
      </c>
      <c r="N24" s="18">
        <f t="shared" ref="N24:N27" si="8">+M24*$B$21</f>
        <v>283500</v>
      </c>
      <c r="R24" s="32"/>
      <c r="S24" s="32"/>
      <c r="T24" s="32"/>
      <c r="U24" s="32"/>
      <c r="V24" s="32"/>
      <c r="Y24" s="494"/>
      <c r="Z24" s="494"/>
      <c r="AA24" s="494"/>
      <c r="AC24" s="31"/>
    </row>
    <row r="25" spans="1:34">
      <c r="A25" s="19" t="s">
        <v>45</v>
      </c>
      <c r="B25" s="18">
        <v>50</v>
      </c>
      <c r="C25" s="19"/>
      <c r="D25" s="19"/>
      <c r="E25" s="19">
        <f>+B25+C25+(D25*2)</f>
        <v>50</v>
      </c>
      <c r="F25" s="18">
        <v>20</v>
      </c>
      <c r="G25" s="19">
        <v>1.62</v>
      </c>
      <c r="H25" s="19">
        <v>1</v>
      </c>
      <c r="I25" s="19">
        <v>24</v>
      </c>
      <c r="J25" s="42">
        <f t="shared" si="6"/>
        <v>0.25</v>
      </c>
      <c r="K25" s="42">
        <f>+E25/F25*G25</f>
        <v>4.0500000000000007</v>
      </c>
      <c r="L25" s="42">
        <f t="shared" si="7"/>
        <v>4.3000000000000007</v>
      </c>
      <c r="M25" s="42">
        <v>4.3</v>
      </c>
      <c r="N25" s="18">
        <f t="shared" si="8"/>
        <v>150500</v>
      </c>
      <c r="R25" s="32"/>
      <c r="S25" s="32"/>
      <c r="T25" s="32"/>
      <c r="U25" s="32"/>
      <c r="V25" s="32"/>
      <c r="Y25" s="494"/>
      <c r="Z25" s="494"/>
      <c r="AA25" s="494"/>
      <c r="AC25" s="31"/>
    </row>
    <row r="26" spans="1:34">
      <c r="A26" s="19" t="s">
        <v>46</v>
      </c>
      <c r="B26" s="18">
        <v>90</v>
      </c>
      <c r="C26" s="19">
        <v>1</v>
      </c>
      <c r="D26" s="19">
        <v>1</v>
      </c>
      <c r="E26" s="19">
        <f>+B26+C26+(D26*2)</f>
        <v>93</v>
      </c>
      <c r="F26" s="18">
        <v>20</v>
      </c>
      <c r="G26" s="19">
        <v>1.62</v>
      </c>
      <c r="H26" s="19">
        <v>1</v>
      </c>
      <c r="I26" s="19">
        <v>24</v>
      </c>
      <c r="J26" s="42">
        <f t="shared" si="6"/>
        <v>0.25</v>
      </c>
      <c r="K26" s="42">
        <f>+E26/F26*G26</f>
        <v>7.5330000000000013</v>
      </c>
      <c r="L26" s="42">
        <f t="shared" si="7"/>
        <v>7.7830000000000013</v>
      </c>
      <c r="M26" s="42">
        <v>7.8</v>
      </c>
      <c r="N26" s="18">
        <f t="shared" si="8"/>
        <v>273000</v>
      </c>
      <c r="Q26" s="496"/>
      <c r="R26" s="496"/>
      <c r="S26" s="496"/>
      <c r="T26" s="496"/>
      <c r="U26" s="496"/>
      <c r="V26" s="497"/>
      <c r="Y26" s="494"/>
      <c r="Z26" s="494"/>
      <c r="AA26" s="494"/>
      <c r="AC26" s="31"/>
    </row>
    <row r="27" spans="1:34">
      <c r="A27" s="19" t="s">
        <v>105</v>
      </c>
      <c r="B27" s="18"/>
      <c r="C27" s="19"/>
      <c r="D27" s="19"/>
      <c r="E27" s="19"/>
      <c r="F27" s="18"/>
      <c r="G27" s="19"/>
      <c r="H27" s="19">
        <v>1</v>
      </c>
      <c r="I27" s="18">
        <v>8</v>
      </c>
      <c r="J27" s="42">
        <f t="shared" si="6"/>
        <v>0.75</v>
      </c>
      <c r="K27" s="42">
        <v>0</v>
      </c>
      <c r="L27" s="42">
        <f t="shared" si="7"/>
        <v>0.75</v>
      </c>
      <c r="M27" s="42">
        <v>0.8</v>
      </c>
      <c r="N27" s="18">
        <f t="shared" si="8"/>
        <v>28000</v>
      </c>
      <c r="R27" s="32"/>
      <c r="U27" s="30"/>
      <c r="Y27" s="494"/>
      <c r="Z27" s="494"/>
      <c r="AA27" s="494"/>
      <c r="AC27" s="31"/>
    </row>
    <row r="28" spans="1:34">
      <c r="A28" s="19" t="s">
        <v>91</v>
      </c>
      <c r="B28" s="18">
        <f>+SUM(B23:B26)</f>
        <v>280</v>
      </c>
      <c r="C28" s="18">
        <f>+SUM(C23:C26)</f>
        <v>3</v>
      </c>
      <c r="D28" s="18">
        <f>+SUM(D23:D26)</f>
        <v>2</v>
      </c>
      <c r="E28" s="18">
        <f>SUM(E23:E26)</f>
        <v>287</v>
      </c>
      <c r="F28" s="18">
        <v>20</v>
      </c>
      <c r="G28" s="19">
        <v>1.62</v>
      </c>
      <c r="H28" s="19">
        <f t="shared" ref="H28:N28" si="9">SUM(H23:H27)</f>
        <v>6</v>
      </c>
      <c r="I28" s="19">
        <f t="shared" si="9"/>
        <v>124</v>
      </c>
      <c r="J28" s="20">
        <f t="shared" si="9"/>
        <v>2.125</v>
      </c>
      <c r="K28" s="42">
        <f t="shared" si="9"/>
        <v>23.247000000000003</v>
      </c>
      <c r="L28" s="42">
        <f t="shared" si="9"/>
        <v>25.372000000000003</v>
      </c>
      <c r="M28" s="688">
        <f t="shared" si="9"/>
        <v>25.400000000000002</v>
      </c>
      <c r="N28" s="18">
        <f t="shared" si="9"/>
        <v>889000</v>
      </c>
      <c r="R28" s="32"/>
      <c r="U28" s="30"/>
      <c r="Y28" s="488"/>
      <c r="Z28" s="494"/>
      <c r="AA28" s="494"/>
      <c r="AC28" s="31"/>
    </row>
    <row r="29" spans="1:34" ht="17.399999999999999" customHeight="1" thickBot="1">
      <c r="D29" s="32"/>
      <c r="E29" s="32"/>
      <c r="F29" s="488"/>
      <c r="R29" s="32"/>
      <c r="S29" s="32"/>
      <c r="T29" s="32"/>
      <c r="U29" s="32"/>
      <c r="V29" s="30"/>
    </row>
    <row r="30" spans="1:34" ht="24.75" customHeight="1">
      <c r="B30" s="953" t="s">
        <v>43</v>
      </c>
      <c r="C30" s="954"/>
      <c r="D30" s="955"/>
      <c r="E30" s="956" t="s">
        <v>44</v>
      </c>
      <c r="F30" s="951"/>
      <c r="G30" s="957"/>
      <c r="H30" s="958" t="s">
        <v>45</v>
      </c>
      <c r="I30" s="959"/>
      <c r="J30" s="960"/>
      <c r="K30" s="956" t="s">
        <v>46</v>
      </c>
      <c r="L30" s="951"/>
      <c r="M30" s="957"/>
      <c r="N30" s="956" t="s">
        <v>95</v>
      </c>
      <c r="O30" s="951"/>
      <c r="P30" s="952"/>
      <c r="Q30" s="950" t="s">
        <v>25</v>
      </c>
      <c r="R30" s="951"/>
      <c r="S30" s="952"/>
      <c r="T30" s="789"/>
      <c r="U30" s="32"/>
      <c r="V30" s="732" t="s">
        <v>334</v>
      </c>
      <c r="W30" s="734" t="s">
        <v>335</v>
      </c>
      <c r="X30" s="734" t="s">
        <v>336</v>
      </c>
      <c r="Y30" s="734" t="s">
        <v>337</v>
      </c>
      <c r="Z30" s="733" t="s">
        <v>338</v>
      </c>
      <c r="AA30" s="733" t="s">
        <v>442</v>
      </c>
      <c r="AB30" s="733"/>
      <c r="AC30" s="31"/>
    </row>
    <row r="31" spans="1:34" ht="27" customHeight="1" thickBot="1">
      <c r="A31" s="182"/>
      <c r="B31" s="703" t="s">
        <v>485</v>
      </c>
      <c r="C31" s="704" t="s">
        <v>452</v>
      </c>
      <c r="D31" s="704" t="s">
        <v>484</v>
      </c>
      <c r="E31" s="704" t="s">
        <v>485</v>
      </c>
      <c r="F31" s="704" t="s">
        <v>452</v>
      </c>
      <c r="G31" s="704" t="s">
        <v>484</v>
      </c>
      <c r="H31" s="704" t="s">
        <v>485</v>
      </c>
      <c r="I31" s="704" t="s">
        <v>452</v>
      </c>
      <c r="J31" s="704" t="s">
        <v>484</v>
      </c>
      <c r="K31" s="704" t="s">
        <v>485</v>
      </c>
      <c r="L31" s="704" t="s">
        <v>452</v>
      </c>
      <c r="M31" s="704" t="s">
        <v>484</v>
      </c>
      <c r="N31" s="704" t="s">
        <v>485</v>
      </c>
      <c r="O31" s="704" t="s">
        <v>452</v>
      </c>
      <c r="P31" s="705" t="s">
        <v>484</v>
      </c>
      <c r="Q31" s="703" t="s">
        <v>485</v>
      </c>
      <c r="R31" s="704" t="s">
        <v>452</v>
      </c>
      <c r="S31" s="706" t="s">
        <v>484</v>
      </c>
      <c r="T31" s="790"/>
      <c r="U31" s="32"/>
      <c r="V31" s="732"/>
      <c r="W31" s="734"/>
      <c r="X31" s="734"/>
      <c r="Y31" s="734"/>
      <c r="Z31" s="733"/>
      <c r="AA31" s="733"/>
      <c r="AB31" s="733"/>
      <c r="AC31" s="30"/>
      <c r="AD31" s="30"/>
      <c r="AE31" s="31"/>
      <c r="AF31" s="31"/>
    </row>
    <row r="32" spans="1:34" ht="13.95" customHeight="1">
      <c r="A32" s="498" t="s">
        <v>323</v>
      </c>
      <c r="B32" s="499">
        <f>+N6</f>
        <v>11902400</v>
      </c>
      <c r="C32" s="499"/>
      <c r="D32" s="499">
        <f>SUM(B32:C32)</f>
        <v>11902400</v>
      </c>
      <c r="E32" s="499">
        <f>+N7</f>
        <v>23528000</v>
      </c>
      <c r="F32" s="499"/>
      <c r="G32" s="499">
        <f>SUM(E32:F32)</f>
        <v>23528000</v>
      </c>
      <c r="H32" s="499">
        <f>+N8</f>
        <v>13009600</v>
      </c>
      <c r="I32" s="499"/>
      <c r="J32" s="499">
        <f>SUM(H32:I32)</f>
        <v>13009600</v>
      </c>
      <c r="K32" s="499">
        <f>+N9</f>
        <v>22420800</v>
      </c>
      <c r="L32" s="499"/>
      <c r="M32" s="499">
        <f>SUM(K32:L32)</f>
        <v>22420800</v>
      </c>
      <c r="N32" s="510">
        <f>+N10</f>
        <v>2214400</v>
      </c>
      <c r="O32" s="499"/>
      <c r="P32" s="499">
        <f>SUM(N32:O32)</f>
        <v>2214400</v>
      </c>
      <c r="Q32" s="647">
        <f>+B32+E32+H32+K32+N32</f>
        <v>73075200</v>
      </c>
      <c r="R32" s="499">
        <f t="shared" ref="R32:S33" si="10">+C32+F32+I32+L32+O32</f>
        <v>0</v>
      </c>
      <c r="S32" s="500">
        <f t="shared" si="10"/>
        <v>73075200</v>
      </c>
      <c r="T32" s="45"/>
      <c r="U32" s="45"/>
      <c r="V32" s="12" t="s">
        <v>43</v>
      </c>
      <c r="W32" s="690">
        <v>7912609</v>
      </c>
      <c r="X32" s="690">
        <v>3453803</v>
      </c>
      <c r="Y32" s="690"/>
      <c r="Z32" s="690">
        <v>2018912</v>
      </c>
      <c r="AA32" s="690">
        <f>+W32-X32-Z32</f>
        <v>2439894</v>
      </c>
      <c r="AB32" s="691"/>
      <c r="AD32" s="30"/>
      <c r="AE32" s="30"/>
      <c r="AF32" s="30"/>
      <c r="AG32" s="31"/>
      <c r="AH32" s="31"/>
    </row>
    <row r="33" spans="1:41" ht="13.95" customHeight="1">
      <c r="A33" s="501" t="s">
        <v>324</v>
      </c>
      <c r="B33" s="502">
        <f>+N14</f>
        <v>6089600</v>
      </c>
      <c r="C33" s="502"/>
      <c r="D33" s="499">
        <f>SUM(B33:C33)</f>
        <v>6089600</v>
      </c>
      <c r="E33" s="502">
        <f>+N15</f>
        <v>11210400</v>
      </c>
      <c r="F33" s="502"/>
      <c r="G33" s="499">
        <f>SUM(E33:F33)</f>
        <v>11210400</v>
      </c>
      <c r="H33" s="502">
        <f>+N16</f>
        <v>5951200</v>
      </c>
      <c r="I33" s="502"/>
      <c r="J33" s="499">
        <f>SUM(H33:I33)</f>
        <v>5951200</v>
      </c>
      <c r="K33" s="502">
        <f>+N17</f>
        <v>10795200</v>
      </c>
      <c r="L33" s="502"/>
      <c r="M33" s="499">
        <f>SUM(K33:L33)</f>
        <v>10795200</v>
      </c>
      <c r="N33" s="502">
        <f>+N18</f>
        <v>1107200</v>
      </c>
      <c r="O33" s="502"/>
      <c r="P33" s="499">
        <f>SUM(N33:O33)</f>
        <v>1107200</v>
      </c>
      <c r="Q33" s="647">
        <f>+B33+E33+H33+K33+N33</f>
        <v>35153600</v>
      </c>
      <c r="R33" s="755">
        <f t="shared" si="10"/>
        <v>0</v>
      </c>
      <c r="S33" s="756">
        <f t="shared" si="10"/>
        <v>35153600</v>
      </c>
      <c r="T33" s="45"/>
      <c r="U33" s="45"/>
      <c r="V33" s="19"/>
      <c r="W33" s="690"/>
      <c r="X33" s="690"/>
      <c r="Y33" s="690"/>
      <c r="Z33" s="690"/>
      <c r="AA33" s="690"/>
      <c r="AB33" s="691"/>
      <c r="AD33" s="30"/>
      <c r="AE33" s="30"/>
      <c r="AF33" s="30"/>
      <c r="AG33" s="31"/>
      <c r="AH33" s="31"/>
    </row>
    <row r="34" spans="1:41" ht="13.95" customHeight="1">
      <c r="A34" s="495" t="s">
        <v>86</v>
      </c>
      <c r="B34" s="503">
        <f>SUM(B32:B33)</f>
        <v>17992000</v>
      </c>
      <c r="C34" s="503">
        <f t="shared" ref="C34:D34" si="11">SUM(C32:C33)</f>
        <v>0</v>
      </c>
      <c r="D34" s="503">
        <f t="shared" si="11"/>
        <v>17992000</v>
      </c>
      <c r="E34" s="503">
        <f t="shared" ref="E34:N34" si="12">SUM(E32:E33)</f>
        <v>34738400</v>
      </c>
      <c r="F34" s="503">
        <f t="shared" ref="F34:G34" si="13">SUM(F32:F33)</f>
        <v>0</v>
      </c>
      <c r="G34" s="503">
        <f t="shared" si="13"/>
        <v>34738400</v>
      </c>
      <c r="H34" s="503">
        <f t="shared" si="12"/>
        <v>18960800</v>
      </c>
      <c r="I34" s="503">
        <f t="shared" ref="I34:J34" si="14">SUM(I32:I33)</f>
        <v>0</v>
      </c>
      <c r="J34" s="503">
        <f t="shared" si="14"/>
        <v>18960800</v>
      </c>
      <c r="K34" s="503">
        <f t="shared" si="12"/>
        <v>33216000</v>
      </c>
      <c r="L34" s="503">
        <f t="shared" ref="L34:M34" si="15">SUM(L32:L33)</f>
        <v>0</v>
      </c>
      <c r="M34" s="503">
        <f t="shared" si="15"/>
        <v>33216000</v>
      </c>
      <c r="N34" s="503">
        <f t="shared" si="12"/>
        <v>3321600</v>
      </c>
      <c r="O34" s="503">
        <f t="shared" ref="O34:P34" si="16">SUM(O32:O33)</f>
        <v>0</v>
      </c>
      <c r="P34" s="503">
        <f t="shared" si="16"/>
        <v>3321600</v>
      </c>
      <c r="Q34" s="648">
        <f>SUM(Q32:Q33)</f>
        <v>108228800</v>
      </c>
      <c r="R34" s="503">
        <f t="shared" ref="R34:S34" si="17">SUM(R32:R33)</f>
        <v>0</v>
      </c>
      <c r="S34" s="504">
        <f t="shared" si="17"/>
        <v>108228800</v>
      </c>
      <c r="T34" s="45"/>
      <c r="U34" s="45"/>
      <c r="V34" s="19"/>
      <c r="W34" s="19"/>
      <c r="X34" s="19"/>
      <c r="Y34" s="688"/>
      <c r="Z34" s="688"/>
      <c r="AA34" s="688"/>
      <c r="AB34" s="18"/>
      <c r="AD34" s="30"/>
      <c r="AE34" s="30"/>
      <c r="AF34" s="30"/>
      <c r="AG34" s="31"/>
      <c r="AH34" s="31"/>
    </row>
    <row r="35" spans="1:41">
      <c r="A35" s="495" t="s">
        <v>325</v>
      </c>
      <c r="B35" s="503">
        <f>+N23</f>
        <v>154000</v>
      </c>
      <c r="C35" s="503"/>
      <c r="D35" s="503">
        <f>SUM(B35:C35)</f>
        <v>154000</v>
      </c>
      <c r="E35" s="503">
        <f>+N24</f>
        <v>283500</v>
      </c>
      <c r="F35" s="503"/>
      <c r="G35" s="503">
        <f>SUM(E35:F35)</f>
        <v>283500</v>
      </c>
      <c r="H35" s="503">
        <f>+N25</f>
        <v>150500</v>
      </c>
      <c r="I35" s="503"/>
      <c r="J35" s="503">
        <f>SUM(H35:I35)</f>
        <v>150500</v>
      </c>
      <c r="K35" s="503">
        <f>+N26</f>
        <v>273000</v>
      </c>
      <c r="L35" s="503"/>
      <c r="M35" s="503">
        <f>SUM(K35:L35)</f>
        <v>273000</v>
      </c>
      <c r="N35" s="503">
        <f>+N27</f>
        <v>28000</v>
      </c>
      <c r="O35" s="503"/>
      <c r="P35" s="503">
        <f>SUM(N35:O35)</f>
        <v>28000</v>
      </c>
      <c r="Q35" s="648">
        <f>+B35+E35+H35+K35+N35</f>
        <v>889000</v>
      </c>
      <c r="R35" s="503">
        <f t="shared" ref="R35:S38" si="18">+C35+F35+I35+L35+O35</f>
        <v>0</v>
      </c>
      <c r="S35" s="504">
        <f t="shared" si="18"/>
        <v>889000</v>
      </c>
      <c r="T35" s="45"/>
      <c r="U35" s="45">
        <v>889</v>
      </c>
      <c r="V35" s="19"/>
      <c r="W35" s="19"/>
      <c r="X35" s="19"/>
      <c r="Y35" s="688"/>
      <c r="Z35" s="688"/>
      <c r="AA35" s="688"/>
      <c r="AB35" s="18"/>
      <c r="AD35" s="30"/>
      <c r="AE35" s="30"/>
      <c r="AF35" s="30"/>
      <c r="AG35" s="31"/>
      <c r="AH35" s="31"/>
    </row>
    <row r="36" spans="1:41" ht="13.95" customHeight="1">
      <c r="A36" s="689" t="s">
        <v>443</v>
      </c>
      <c r="B36" s="503">
        <f>+C68</f>
        <v>352000</v>
      </c>
      <c r="C36" s="503"/>
      <c r="D36" s="503">
        <f>SUM(B36:C36)</f>
        <v>352000</v>
      </c>
      <c r="E36" s="503">
        <f>+C69</f>
        <v>352000</v>
      </c>
      <c r="F36" s="503"/>
      <c r="G36" s="503">
        <f>SUM(E36:F36)</f>
        <v>352000</v>
      </c>
      <c r="H36" s="503">
        <f>+C70</f>
        <v>352000</v>
      </c>
      <c r="I36" s="503"/>
      <c r="J36" s="503">
        <f>SUM(H36:I36)</f>
        <v>352000</v>
      </c>
      <c r="K36" s="503">
        <f>+C71</f>
        <v>352000</v>
      </c>
      <c r="L36" s="503"/>
      <c r="M36" s="503">
        <f>SUM(K36:L36)</f>
        <v>352000</v>
      </c>
      <c r="N36" s="503">
        <f>+C72</f>
        <v>352000</v>
      </c>
      <c r="O36" s="503"/>
      <c r="P36" s="503">
        <f>SUM(N36:O36)</f>
        <v>352000</v>
      </c>
      <c r="Q36" s="648">
        <f>+B36+E36+H36+K36+N36</f>
        <v>1760000</v>
      </c>
      <c r="R36" s="503">
        <f t="shared" si="18"/>
        <v>0</v>
      </c>
      <c r="S36" s="504">
        <f t="shared" si="18"/>
        <v>1760000</v>
      </c>
      <c r="T36" s="45"/>
      <c r="U36" s="45"/>
      <c r="V36" s="19"/>
      <c r="W36" s="19"/>
      <c r="X36" s="19"/>
      <c r="Y36" s="688"/>
      <c r="Z36" s="688"/>
      <c r="AA36" s="688"/>
      <c r="AB36" s="18"/>
      <c r="AD36" s="30"/>
      <c r="AE36" s="30"/>
      <c r="AF36" s="30"/>
      <c r="AG36" s="31"/>
      <c r="AH36" s="31"/>
      <c r="AM36" s="506"/>
    </row>
    <row r="37" spans="1:41" ht="13.95" customHeight="1">
      <c r="A37" s="505" t="s">
        <v>323</v>
      </c>
      <c r="B37" s="499">
        <f>+F51</f>
        <v>2400000</v>
      </c>
      <c r="C37" s="499"/>
      <c r="D37" s="499">
        <f>SUM(B37:C37)</f>
        <v>2400000</v>
      </c>
      <c r="E37" s="499">
        <f>+F52</f>
        <v>6240000</v>
      </c>
      <c r="F37" s="499"/>
      <c r="G37" s="499">
        <f>SUM(E37:F37)</f>
        <v>6240000</v>
      </c>
      <c r="H37" s="499">
        <f>+F53</f>
        <v>2400000</v>
      </c>
      <c r="I37" s="499"/>
      <c r="J37" s="499">
        <f>SUM(H37:I37)</f>
        <v>2400000</v>
      </c>
      <c r="K37" s="499">
        <f>+F54</f>
        <v>6000000</v>
      </c>
      <c r="L37" s="499"/>
      <c r="M37" s="499">
        <f>SUM(K37:L37)</f>
        <v>6000000</v>
      </c>
      <c r="N37" s="499">
        <f>+F55</f>
        <v>960000</v>
      </c>
      <c r="O37" s="499"/>
      <c r="P37" s="499">
        <f>SUM(N37:O37)</f>
        <v>960000</v>
      </c>
      <c r="Q37" s="647">
        <f>+B37+E37+H37+K37+N37</f>
        <v>18000000</v>
      </c>
      <c r="R37" s="499">
        <f t="shared" si="18"/>
        <v>0</v>
      </c>
      <c r="S37" s="500">
        <f t="shared" si="18"/>
        <v>18000000</v>
      </c>
      <c r="T37" s="45"/>
      <c r="U37" s="45"/>
      <c r="V37" s="19"/>
      <c r="W37" s="19"/>
      <c r="X37" s="19"/>
      <c r="Y37" s="19"/>
      <c r="Z37" s="19"/>
      <c r="AA37" s="19"/>
      <c r="AB37" s="688"/>
      <c r="AC37" s="45"/>
      <c r="AD37" s="30"/>
      <c r="AE37" s="30"/>
      <c r="AF37" s="30"/>
      <c r="AG37" s="507"/>
      <c r="AH37" s="492"/>
      <c r="AI37" s="507"/>
      <c r="AJ37" s="492"/>
      <c r="AK37" s="507"/>
      <c r="AL37" s="492"/>
      <c r="AM37" s="507"/>
      <c r="AN37" s="492"/>
      <c r="AO37" s="507"/>
    </row>
    <row r="38" spans="1:41" ht="27" customHeight="1">
      <c r="A38" s="501" t="s">
        <v>324</v>
      </c>
      <c r="B38" s="502">
        <f>+F59</f>
        <v>1200000</v>
      </c>
      <c r="C38" s="502"/>
      <c r="D38" s="502">
        <f>SUM(B38:C38)</f>
        <v>1200000</v>
      </c>
      <c r="E38" s="502">
        <f>+F60</f>
        <v>3120000</v>
      </c>
      <c r="F38" s="502"/>
      <c r="G38" s="502">
        <f>SUM(E38:F38)</f>
        <v>3120000</v>
      </c>
      <c r="H38" s="502">
        <f>+F61</f>
        <v>1200000</v>
      </c>
      <c r="I38" s="502"/>
      <c r="J38" s="502">
        <f>SUM(H38:I38)</f>
        <v>1200000</v>
      </c>
      <c r="K38" s="502">
        <f>+F62</f>
        <v>3000000</v>
      </c>
      <c r="L38" s="502"/>
      <c r="M38" s="502">
        <f>SUM(K38:L38)</f>
        <v>3000000</v>
      </c>
      <c r="N38" s="502">
        <f>+F63</f>
        <v>480000</v>
      </c>
      <c r="O38" s="502"/>
      <c r="P38" s="502">
        <f>SUM(N38:O38)</f>
        <v>480000</v>
      </c>
      <c r="Q38" s="647">
        <f>+B38+E38+H38+K38+N38</f>
        <v>9000000</v>
      </c>
      <c r="R38" s="755">
        <f t="shared" si="18"/>
        <v>0</v>
      </c>
      <c r="S38" s="756">
        <f t="shared" si="18"/>
        <v>9000000</v>
      </c>
      <c r="T38" s="45"/>
      <c r="U38" s="375"/>
      <c r="V38" s="947" t="s">
        <v>326</v>
      </c>
      <c r="W38" s="947"/>
      <c r="X38" s="942" t="s">
        <v>439</v>
      </c>
      <c r="Y38" s="942"/>
      <c r="Z38" s="942"/>
      <c r="AA38" s="19"/>
      <c r="AB38" s="948" t="s">
        <v>327</v>
      </c>
      <c r="AC38" s="45"/>
      <c r="AD38" s="45"/>
      <c r="AE38" s="30"/>
      <c r="AF38" s="30"/>
      <c r="AG38" s="508"/>
      <c r="AH38" s="45"/>
      <c r="AI38" s="45"/>
      <c r="AM38" s="506"/>
    </row>
    <row r="39" spans="1:41" ht="13.95" customHeight="1">
      <c r="A39" s="76" t="s">
        <v>87</v>
      </c>
      <c r="B39" s="503">
        <f t="shared" ref="B39:N39" si="19">SUM(B37:B38)</f>
        <v>3600000</v>
      </c>
      <c r="C39" s="503">
        <f>SUM(C37:C38)</f>
        <v>0</v>
      </c>
      <c r="D39" s="503">
        <f t="shared" ref="D39" si="20">SUM(D37:D38)</f>
        <v>3600000</v>
      </c>
      <c r="E39" s="503">
        <f t="shared" si="19"/>
        <v>9360000</v>
      </c>
      <c r="F39" s="503">
        <f>SUM(F37:F38)</f>
        <v>0</v>
      </c>
      <c r="G39" s="503">
        <f t="shared" ref="G39" si="21">SUM(G37:G38)</f>
        <v>9360000</v>
      </c>
      <c r="H39" s="503">
        <f t="shared" si="19"/>
        <v>3600000</v>
      </c>
      <c r="I39" s="503">
        <f>SUM(I37:I38)</f>
        <v>0</v>
      </c>
      <c r="J39" s="503">
        <f t="shared" ref="J39" si="22">SUM(J37:J38)</f>
        <v>3600000</v>
      </c>
      <c r="K39" s="503">
        <f t="shared" si="19"/>
        <v>9000000</v>
      </c>
      <c r="L39" s="503">
        <f>SUM(L37:L38)</f>
        <v>0</v>
      </c>
      <c r="M39" s="503">
        <f t="shared" ref="M39" si="23">SUM(M37:M38)</f>
        <v>9000000</v>
      </c>
      <c r="N39" s="503">
        <f t="shared" si="19"/>
        <v>1440000</v>
      </c>
      <c r="O39" s="503">
        <f>SUM(O37:O38)</f>
        <v>0</v>
      </c>
      <c r="P39" s="503">
        <f t="shared" ref="P39" si="24">SUM(P37:P38)</f>
        <v>1440000</v>
      </c>
      <c r="Q39" s="648">
        <f>SUM(Q37:Q38)</f>
        <v>27000000</v>
      </c>
      <c r="R39" s="503">
        <f t="shared" ref="R39:S39" si="25">SUM(R37:R38)</f>
        <v>0</v>
      </c>
      <c r="S39" s="504">
        <f t="shared" si="25"/>
        <v>27000000</v>
      </c>
      <c r="T39" s="45"/>
      <c r="U39" s="375"/>
      <c r="V39" s="21">
        <v>1632000</v>
      </c>
      <c r="W39" s="692" t="s">
        <v>21</v>
      </c>
      <c r="X39" s="19" t="s">
        <v>328</v>
      </c>
      <c r="Y39" s="19" t="s">
        <v>329</v>
      </c>
      <c r="Z39" s="19" t="s">
        <v>330</v>
      </c>
      <c r="AA39" s="19" t="s">
        <v>331</v>
      </c>
      <c r="AB39" s="948"/>
      <c r="AC39" s="45"/>
      <c r="AD39" s="45"/>
      <c r="AE39" s="30"/>
      <c r="AF39" s="30"/>
      <c r="AG39" s="949"/>
      <c r="AH39" s="943"/>
      <c r="AI39" s="507"/>
      <c r="AJ39" s="507"/>
      <c r="AK39" s="944"/>
      <c r="AL39" s="944"/>
      <c r="AM39" s="944"/>
      <c r="AN39" s="944"/>
    </row>
    <row r="40" spans="1:41" ht="15" customHeight="1">
      <c r="A40" s="509" t="s">
        <v>323</v>
      </c>
      <c r="B40" s="510">
        <f>+J54</f>
        <v>2286666.6666666665</v>
      </c>
      <c r="C40" s="510"/>
      <c r="D40" s="510">
        <f>SUM(B40:C40)</f>
        <v>2286666.6666666665</v>
      </c>
      <c r="E40" s="510">
        <f>+J55</f>
        <v>4386666.666666666</v>
      </c>
      <c r="F40" s="510"/>
      <c r="G40" s="510">
        <f>SUM(E40:F40)</f>
        <v>4386666.666666666</v>
      </c>
      <c r="H40" s="510">
        <f>+J56</f>
        <v>2566666.6666666665</v>
      </c>
      <c r="I40" s="510"/>
      <c r="J40" s="510">
        <f>SUM(H40:I40)</f>
        <v>2566666.6666666665</v>
      </c>
      <c r="K40" s="510">
        <f>+J57</f>
        <v>4386666.666666666</v>
      </c>
      <c r="L40" s="510"/>
      <c r="M40" s="510">
        <f>SUM(K40:L40)</f>
        <v>4386666.666666666</v>
      </c>
      <c r="N40" s="510"/>
      <c r="O40" s="510"/>
      <c r="P40" s="510">
        <f>SUM(N40:O40)</f>
        <v>0</v>
      </c>
      <c r="Q40" s="647">
        <f>+B40+E40+H40+K40+N40</f>
        <v>13626666.666666664</v>
      </c>
      <c r="R40" s="499">
        <f t="shared" ref="R40:S41" si="26">+C40+F40+I40+L40+O40</f>
        <v>0</v>
      </c>
      <c r="S40" s="500">
        <f t="shared" si="26"/>
        <v>13626666.666666664</v>
      </c>
      <c r="T40" s="45"/>
      <c r="U40" s="45"/>
      <c r="V40" s="19" t="s">
        <v>43</v>
      </c>
      <c r="W40" s="18">
        <f>+V39*AB40</f>
        <v>2018912.359550562</v>
      </c>
      <c r="X40" s="19">
        <v>2</v>
      </c>
      <c r="Y40" s="19">
        <v>25</v>
      </c>
      <c r="Z40" s="19">
        <v>21</v>
      </c>
      <c r="AA40" s="19">
        <f>SUM(X40:Z40)</f>
        <v>48</v>
      </c>
      <c r="AB40" s="42">
        <f>+AA40/712*18.35</f>
        <v>1.2370786516853933</v>
      </c>
      <c r="AC40" s="45"/>
      <c r="AE40" s="30"/>
      <c r="AG40" s="31"/>
      <c r="AH40" s="31"/>
      <c r="AI40" s="31"/>
      <c r="AJ40" s="31"/>
      <c r="AL40" s="47"/>
      <c r="AM40" s="31"/>
    </row>
    <row r="41" spans="1:41" ht="13.95" customHeight="1">
      <c r="A41" s="501" t="s">
        <v>324</v>
      </c>
      <c r="B41" s="502">
        <f>+J61</f>
        <v>1166666.6666666665</v>
      </c>
      <c r="C41" s="502"/>
      <c r="D41" s="502">
        <f>SUM(B41:C41)</f>
        <v>1166666.6666666665</v>
      </c>
      <c r="E41" s="502">
        <f>+J62</f>
        <v>2100000</v>
      </c>
      <c r="F41" s="502"/>
      <c r="G41" s="502">
        <f>SUM(E41:F41)</f>
        <v>2100000</v>
      </c>
      <c r="H41" s="502">
        <f>+J63</f>
        <v>1166666.6666666665</v>
      </c>
      <c r="I41" s="502"/>
      <c r="J41" s="502">
        <f>SUM(H41:I41)</f>
        <v>1166666.6666666665</v>
      </c>
      <c r="K41" s="502">
        <f>+J64</f>
        <v>2100000</v>
      </c>
      <c r="L41" s="502"/>
      <c r="M41" s="502">
        <f>SUM(K41:L41)</f>
        <v>2100000</v>
      </c>
      <c r="N41" s="502"/>
      <c r="O41" s="502"/>
      <c r="P41" s="502">
        <f>SUM(N41:O41)</f>
        <v>0</v>
      </c>
      <c r="Q41" s="647">
        <f>+B41+E41+H41+K41+N41</f>
        <v>6533333.333333333</v>
      </c>
      <c r="R41" s="755">
        <f t="shared" si="26"/>
        <v>0</v>
      </c>
      <c r="S41" s="756">
        <f t="shared" si="26"/>
        <v>6533333.333333333</v>
      </c>
      <c r="T41" s="45"/>
      <c r="U41" s="45"/>
      <c r="V41" s="19" t="s">
        <v>91</v>
      </c>
      <c r="W41" s="18">
        <f>SUM(W40:W40)</f>
        <v>2018912.359550562</v>
      </c>
      <c r="X41" s="18">
        <f>+SUM(X40:X40)</f>
        <v>2</v>
      </c>
      <c r="Y41" s="18">
        <f>+SUM(Y40:Y40)</f>
        <v>25</v>
      </c>
      <c r="Z41" s="18">
        <f>+SUM(Z40:Z40)</f>
        <v>21</v>
      </c>
      <c r="AA41" s="18">
        <f>+SUM(AA40:AA40)</f>
        <v>48</v>
      </c>
      <c r="AB41" s="20">
        <f>+SUM(AB40:AB40)</f>
        <v>1.2370786516853933</v>
      </c>
      <c r="AC41" s="375"/>
      <c r="AD41" s="31"/>
      <c r="AF41" s="31"/>
      <c r="AG41" s="31"/>
      <c r="AH41" s="31"/>
      <c r="AI41" s="31"/>
      <c r="AK41" s="31"/>
      <c r="AL41" s="31"/>
    </row>
    <row r="42" spans="1:41" ht="15" customHeight="1">
      <c r="A42" s="495" t="s">
        <v>88</v>
      </c>
      <c r="B42" s="503">
        <f>SUM(B40:B41)</f>
        <v>3453333.333333333</v>
      </c>
      <c r="C42" s="503">
        <f t="shared" ref="C42:D42" si="27">SUM(C40:C41)</f>
        <v>0</v>
      </c>
      <c r="D42" s="503">
        <f t="shared" si="27"/>
        <v>3453333.333333333</v>
      </c>
      <c r="E42" s="503">
        <f t="shared" ref="E42:K42" si="28">SUM(E40:E41)</f>
        <v>6486666.666666666</v>
      </c>
      <c r="F42" s="503">
        <f t="shared" ref="F42:G42" si="29">SUM(F40:F41)</f>
        <v>0</v>
      </c>
      <c r="G42" s="503">
        <f t="shared" si="29"/>
        <v>6486666.666666666</v>
      </c>
      <c r="H42" s="503">
        <f t="shared" si="28"/>
        <v>3733333.333333333</v>
      </c>
      <c r="I42" s="503">
        <f t="shared" ref="I42:J42" si="30">SUM(I40:I41)</f>
        <v>0</v>
      </c>
      <c r="J42" s="503">
        <f t="shared" si="30"/>
        <v>3733333.333333333</v>
      </c>
      <c r="K42" s="503">
        <f t="shared" si="28"/>
        <v>6486666.666666666</v>
      </c>
      <c r="L42" s="503">
        <f t="shared" ref="L42:M42" si="31">SUM(L40:L41)</f>
        <v>0</v>
      </c>
      <c r="M42" s="503">
        <f t="shared" si="31"/>
        <v>6486666.666666666</v>
      </c>
      <c r="N42" s="503"/>
      <c r="O42" s="503">
        <f t="shared" ref="O42:P42" si="32">SUM(O40:O41)</f>
        <v>0</v>
      </c>
      <c r="P42" s="503">
        <f t="shared" si="32"/>
        <v>0</v>
      </c>
      <c r="Q42" s="648">
        <f>SUM(Q40:Q41)</f>
        <v>20159999.999999996</v>
      </c>
      <c r="R42" s="503">
        <f t="shared" ref="R42:S42" si="33">SUM(R40:R41)</f>
        <v>0</v>
      </c>
      <c r="S42" s="504">
        <f t="shared" si="33"/>
        <v>20159999.999999996</v>
      </c>
      <c r="T42" s="45"/>
      <c r="U42" s="45"/>
      <c r="V42" s="19"/>
      <c r="W42" s="18"/>
      <c r="X42" s="18"/>
      <c r="Y42" s="18"/>
      <c r="Z42" s="21"/>
      <c r="AA42" s="19"/>
      <c r="AB42" s="19"/>
      <c r="AC42" s="31"/>
      <c r="AD42" s="30"/>
      <c r="AF42" s="31"/>
      <c r="AG42" s="31"/>
      <c r="AH42" s="31"/>
      <c r="AI42" s="31"/>
      <c r="AJ42" s="46"/>
      <c r="AK42" s="47"/>
      <c r="AL42" s="31"/>
    </row>
    <row r="43" spans="1:41" ht="28.5" customHeight="1" thickBot="1">
      <c r="A43" s="511" t="s">
        <v>89</v>
      </c>
      <c r="B43" s="512">
        <f>+AA32+W40</f>
        <v>4458806.3595505618</v>
      </c>
      <c r="C43" s="512"/>
      <c r="D43" s="512">
        <f>SUM(B43:C43)</f>
        <v>4458806.3595505618</v>
      </c>
      <c r="E43" s="512"/>
      <c r="F43" s="512"/>
      <c r="G43" s="512">
        <f>SUM(E43:F43)</f>
        <v>0</v>
      </c>
      <c r="H43" s="512"/>
      <c r="I43" s="512"/>
      <c r="J43" s="512">
        <f>SUM(H43:I43)</f>
        <v>0</v>
      </c>
      <c r="K43" s="512"/>
      <c r="L43" s="512"/>
      <c r="M43" s="512">
        <f>SUM(K43:L43)</f>
        <v>0</v>
      </c>
      <c r="N43" s="512"/>
      <c r="O43" s="512"/>
      <c r="P43" s="512">
        <f>SUM(N43:O43)</f>
        <v>0</v>
      </c>
      <c r="Q43" s="649">
        <f>+B43+E43+H43+K43+N43</f>
        <v>4458806.3595505618</v>
      </c>
      <c r="R43" s="512">
        <f t="shared" ref="R43:S43" si="34">+C43+F43+I43+L43+O43</f>
        <v>0</v>
      </c>
      <c r="S43" s="513">
        <f t="shared" si="34"/>
        <v>4458806.3595505618</v>
      </c>
      <c r="T43" s="45"/>
      <c r="U43" s="30"/>
      <c r="V43" s="19"/>
      <c r="W43" s="18"/>
      <c r="X43" s="18"/>
      <c r="Y43" s="18"/>
      <c r="Z43" s="21" t="s">
        <v>332</v>
      </c>
      <c r="AA43" s="21"/>
      <c r="AB43" s="18"/>
      <c r="AC43" s="31"/>
      <c r="AD43" s="31"/>
      <c r="AE43" s="31"/>
      <c r="AF43" s="31"/>
      <c r="AH43" s="31"/>
      <c r="AI43" s="31"/>
    </row>
    <row r="44" spans="1:41" ht="28.5" customHeight="1" thickBot="1">
      <c r="A44" s="514" t="s">
        <v>90</v>
      </c>
      <c r="B44" s="515">
        <f>+B34+B35+B39+B42+B43+B36</f>
        <v>30010139.692883894</v>
      </c>
      <c r="C44" s="515">
        <f>+C34+C35+C39+C42+C43+C36</f>
        <v>0</v>
      </c>
      <c r="D44" s="515">
        <f t="shared" ref="D44" si="35">+D34+D35+D39+D42+D43+D36</f>
        <v>30010139.692883894</v>
      </c>
      <c r="E44" s="515">
        <f t="shared" ref="E44:Q44" si="36">+E34+E35+E39+E42+E43+E36</f>
        <v>51220566.666666664</v>
      </c>
      <c r="F44" s="515">
        <f>+F34+F35+F39+F42+F43+F36</f>
        <v>0</v>
      </c>
      <c r="G44" s="515">
        <f t="shared" ref="G44" si="37">+G34+G35+G39+G42+G43+G36</f>
        <v>51220566.666666664</v>
      </c>
      <c r="H44" s="515">
        <f t="shared" si="36"/>
        <v>26796633.333333332</v>
      </c>
      <c r="I44" s="515">
        <f>+I34+I35+I39+I42+I43+I36</f>
        <v>0</v>
      </c>
      <c r="J44" s="515">
        <f t="shared" ref="J44" si="38">+J34+J35+J39+J42+J43+J36</f>
        <v>26796633.333333332</v>
      </c>
      <c r="K44" s="515">
        <f t="shared" si="36"/>
        <v>49327666.666666664</v>
      </c>
      <c r="L44" s="515">
        <f>+L34+L35+L39+L42+L43+L36</f>
        <v>0</v>
      </c>
      <c r="M44" s="515">
        <f t="shared" ref="M44" si="39">+M34+M35+M39+M42+M43+M36</f>
        <v>49327666.666666664</v>
      </c>
      <c r="N44" s="515">
        <f t="shared" si="36"/>
        <v>5141600</v>
      </c>
      <c r="O44" s="515">
        <f>+O34+O35+O39+O42+O43+O36</f>
        <v>0</v>
      </c>
      <c r="P44" s="515">
        <f t="shared" ref="P44" si="40">+P34+P35+P39+P42+P43+P36</f>
        <v>5141600</v>
      </c>
      <c r="Q44" s="650">
        <f t="shared" si="36"/>
        <v>162496606.35955057</v>
      </c>
      <c r="R44" s="515">
        <f t="shared" ref="R44:S44" si="41">+R34+R35+R39+R42+R43+R36</f>
        <v>0</v>
      </c>
      <c r="S44" s="516">
        <f t="shared" si="41"/>
        <v>162496606.35955057</v>
      </c>
      <c r="T44" s="375"/>
      <c r="U44" s="30"/>
      <c r="V44" s="19"/>
      <c r="W44" s="18"/>
      <c r="X44" s="18"/>
      <c r="Y44" s="18"/>
      <c r="Z44" s="21" t="s">
        <v>333</v>
      </c>
      <c r="AA44" s="693">
        <v>1.2</v>
      </c>
      <c r="AB44" s="19"/>
      <c r="AC44" s="31"/>
      <c r="AD44" s="31"/>
      <c r="AE44" s="31"/>
      <c r="AF44" s="31"/>
      <c r="AH44" s="31"/>
      <c r="AI44" s="31"/>
    </row>
    <row r="45" spans="1:41" ht="16.2" customHeight="1" thickBot="1">
      <c r="A45" s="514" t="s">
        <v>454</v>
      </c>
      <c r="B45" s="515">
        <f>+'[3]5.SZ.TÁBL. ÓVODAI NORMATÍVA'!$D45</f>
        <v>200000</v>
      </c>
      <c r="C45" s="515">
        <v>132000</v>
      </c>
      <c r="D45" s="515">
        <f>SUM(B45:C45)</f>
        <v>332000</v>
      </c>
      <c r="E45" s="515">
        <f>+'[3]5.SZ.TÁBL. ÓVODAI NORMATÍVA'!$G$45</f>
        <v>47000</v>
      </c>
      <c r="F45" s="515">
        <v>30000</v>
      </c>
      <c r="G45" s="515">
        <f>SUM(E45:F45)</f>
        <v>77000</v>
      </c>
      <c r="H45" s="515">
        <f>+'[3]5.SZ.TÁBL. ÓVODAI NORMATÍVA'!$J$45</f>
        <v>125000</v>
      </c>
      <c r="I45" s="515">
        <v>71000</v>
      </c>
      <c r="J45" s="515">
        <f>SUM(H45:I45)</f>
        <v>196000</v>
      </c>
      <c r="K45" s="515">
        <f>+'[3]5.SZ.TÁBL. ÓVODAI NORMATÍVA'!$M$45</f>
        <v>132000</v>
      </c>
      <c r="L45" s="515">
        <v>77000</v>
      </c>
      <c r="M45" s="515">
        <f>SUM(K45:L45)</f>
        <v>209000</v>
      </c>
      <c r="N45" s="515">
        <f>+'[3]5.SZ.TÁBL. ÓVODAI NORMATÍVA'!$P$45</f>
        <v>61000</v>
      </c>
      <c r="O45" s="515">
        <v>41000</v>
      </c>
      <c r="P45" s="515">
        <f>SUM(N45:O45)</f>
        <v>102000</v>
      </c>
      <c r="Q45" s="650">
        <f>+B45+E45+H45+K45+N45</f>
        <v>565000</v>
      </c>
      <c r="R45" s="515">
        <f t="shared" ref="R45" si="42">+C45+F45+I45+L45+O45</f>
        <v>351000</v>
      </c>
      <c r="S45" s="516">
        <f t="shared" ref="S45" si="43">+D45+G45+J45+M45+P45</f>
        <v>916000</v>
      </c>
      <c r="T45" s="375"/>
      <c r="U45" s="30"/>
      <c r="V45" s="19"/>
      <c r="W45" s="18"/>
      <c r="X45" s="18"/>
      <c r="Y45" s="18"/>
      <c r="Z45" s="21"/>
      <c r="AA45" s="693"/>
      <c r="AB45" s="19"/>
      <c r="AC45" s="31"/>
      <c r="AD45" s="31"/>
      <c r="AE45" s="31"/>
      <c r="AF45" s="31"/>
      <c r="AH45" s="31"/>
      <c r="AI45" s="31"/>
    </row>
    <row r="46" spans="1:41" ht="13.95" customHeight="1">
      <c r="A46" s="9" t="s">
        <v>350</v>
      </c>
      <c r="B46" s="45">
        <v>30010</v>
      </c>
      <c r="C46" s="45"/>
      <c r="D46" s="45"/>
      <c r="E46" s="45">
        <v>51220</v>
      </c>
      <c r="F46" s="45"/>
      <c r="G46" s="45"/>
      <c r="H46" s="45">
        <v>26797</v>
      </c>
      <c r="I46" s="45"/>
      <c r="J46" s="45"/>
      <c r="K46" s="45">
        <v>49328</v>
      </c>
      <c r="L46" s="45"/>
      <c r="M46" s="45"/>
      <c r="N46" s="45">
        <v>5142</v>
      </c>
      <c r="O46" s="45"/>
      <c r="P46" s="45"/>
      <c r="Q46" s="45">
        <f>SUM(B46:N46)</f>
        <v>162497</v>
      </c>
      <c r="R46" s="45"/>
      <c r="S46" s="45"/>
      <c r="T46" s="45"/>
      <c r="U46" s="45"/>
      <c r="V46" s="45"/>
      <c r="W46" s="45"/>
      <c r="Y46" s="517"/>
      <c r="Z46" s="31"/>
      <c r="AA46" s="31"/>
      <c r="AD46" s="30"/>
      <c r="AF46" s="31"/>
      <c r="AG46" s="31"/>
      <c r="AH46" s="31"/>
      <c r="AI46" s="31"/>
      <c r="AK46" s="31"/>
      <c r="AL46" s="31"/>
    </row>
    <row r="47" spans="1:41" ht="13.95" customHeight="1">
      <c r="A47" s="9" t="s">
        <v>448</v>
      </c>
      <c r="B47" s="45">
        <v>154</v>
      </c>
      <c r="C47" s="45"/>
      <c r="D47" s="45"/>
      <c r="E47" s="45">
        <v>284</v>
      </c>
      <c r="F47" s="45"/>
      <c r="G47" s="45"/>
      <c r="H47" s="45">
        <v>150</v>
      </c>
      <c r="I47" s="45"/>
      <c r="J47" s="45"/>
      <c r="K47" s="45">
        <v>273</v>
      </c>
      <c r="L47" s="45"/>
      <c r="M47" s="45"/>
      <c r="N47" s="45">
        <v>28</v>
      </c>
      <c r="O47" s="45"/>
      <c r="P47" s="45"/>
      <c r="Q47" s="45">
        <f>SUM(B47:N47)</f>
        <v>889</v>
      </c>
      <c r="R47" s="45"/>
      <c r="S47" s="45"/>
      <c r="T47" s="45"/>
      <c r="U47" s="45"/>
      <c r="V47" s="45"/>
      <c r="W47" s="45"/>
      <c r="Y47" s="517"/>
      <c r="Z47" s="31"/>
      <c r="AA47" s="31"/>
      <c r="AD47" s="30"/>
      <c r="AF47" s="31"/>
      <c r="AG47" s="31"/>
      <c r="AH47" s="31"/>
      <c r="AI47" s="31"/>
      <c r="AK47" s="31"/>
      <c r="AL47" s="31"/>
    </row>
    <row r="48" spans="1:41" ht="13.95" customHeight="1">
      <c r="E48" s="31"/>
      <c r="F48" s="31"/>
      <c r="G48" s="31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32"/>
      <c r="S48" s="517"/>
      <c r="T48" s="31"/>
      <c r="U48" s="507"/>
      <c r="V48" s="492"/>
      <c r="W48" s="31"/>
      <c r="X48" s="31"/>
      <c r="Z48" s="31"/>
      <c r="AA48" s="31"/>
    </row>
    <row r="49" spans="1:28" ht="13.95" customHeight="1">
      <c r="A49" s="23" t="s">
        <v>119</v>
      </c>
      <c r="B49" s="18">
        <v>1800000</v>
      </c>
      <c r="C49" s="18"/>
      <c r="D49" s="18"/>
      <c r="E49" s="18"/>
      <c r="F49" s="18"/>
      <c r="G49" s="31"/>
      <c r="H49" s="45"/>
      <c r="I49" s="45"/>
      <c r="J49" s="45"/>
      <c r="K49" s="45"/>
      <c r="N49" s="45"/>
      <c r="O49" s="45"/>
      <c r="P49" s="45"/>
      <c r="R49" s="517"/>
      <c r="S49" s="31"/>
      <c r="T49" s="31"/>
      <c r="U49" s="32"/>
      <c r="V49" s="32"/>
    </row>
    <row r="50" spans="1:28" ht="13.95" customHeight="1">
      <c r="A50" s="686" t="s">
        <v>323</v>
      </c>
      <c r="B50" s="18" t="s">
        <v>116</v>
      </c>
      <c r="C50" s="694" t="s">
        <v>117</v>
      </c>
      <c r="D50" s="694" t="s">
        <v>118</v>
      </c>
      <c r="E50" s="685" t="s">
        <v>25</v>
      </c>
      <c r="F50" s="688" t="s">
        <v>120</v>
      </c>
      <c r="G50" s="30"/>
      <c r="H50" s="30"/>
      <c r="I50" s="945" t="s">
        <v>94</v>
      </c>
      <c r="J50" s="945"/>
      <c r="K50" s="375"/>
      <c r="L50" s="375"/>
      <c r="M50" s="31"/>
      <c r="N50" s="45"/>
      <c r="O50" s="45"/>
      <c r="P50" s="45"/>
      <c r="R50" s="517"/>
      <c r="S50" s="31"/>
      <c r="T50" s="31"/>
      <c r="V50" s="32"/>
    </row>
    <row r="51" spans="1:28" ht="13.95" customHeight="1">
      <c r="A51" s="19" t="s">
        <v>43</v>
      </c>
      <c r="B51" s="20">
        <v>2</v>
      </c>
      <c r="C51" s="20"/>
      <c r="D51" s="20"/>
      <c r="E51" s="695">
        <f>SUM(B51:D51)</f>
        <v>2</v>
      </c>
      <c r="F51" s="18">
        <f>+E51*$B$49*(8/12)</f>
        <v>2400000</v>
      </c>
      <c r="G51" s="31"/>
      <c r="H51" s="31"/>
      <c r="I51" s="946">
        <v>70000</v>
      </c>
      <c r="J51" s="946"/>
      <c r="K51" s="31"/>
      <c r="L51" s="31"/>
      <c r="N51" s="45"/>
      <c r="O51" s="45"/>
      <c r="P51" s="45"/>
      <c r="Q51" s="45"/>
      <c r="S51" s="517"/>
      <c r="T51" s="31"/>
      <c r="V51" s="32"/>
      <c r="AB51" s="31"/>
    </row>
    <row r="52" spans="1:28" ht="13.95" customHeight="1">
      <c r="A52" s="19" t="s">
        <v>44</v>
      </c>
      <c r="B52" s="20">
        <v>4</v>
      </c>
      <c r="C52" s="695">
        <v>0.2</v>
      </c>
      <c r="D52" s="18">
        <v>1</v>
      </c>
      <c r="E52" s="695">
        <f>SUM(B52:D52)</f>
        <v>5.2</v>
      </c>
      <c r="F52" s="18">
        <f>+E52*$B$49*(8/12)</f>
        <v>6240000</v>
      </c>
      <c r="G52" s="45"/>
      <c r="H52" s="45"/>
      <c r="O52" s="45"/>
      <c r="P52" s="45"/>
      <c r="Q52" s="45"/>
      <c r="S52" s="517"/>
      <c r="T52" s="31"/>
      <c r="V52" s="32"/>
    </row>
    <row r="53" spans="1:28" ht="13.95" customHeight="1">
      <c r="A53" s="19" t="s">
        <v>45</v>
      </c>
      <c r="B53" s="20">
        <v>2</v>
      </c>
      <c r="C53" s="695"/>
      <c r="D53" s="18"/>
      <c r="E53" s="695">
        <f>SUM(B53:D53)</f>
        <v>2</v>
      </c>
      <c r="F53" s="18">
        <f t="shared" ref="F53:F55" si="44">+E53*$B$49*(8/12)</f>
        <v>2400000</v>
      </c>
      <c r="G53" s="45"/>
      <c r="H53" s="45"/>
      <c r="I53" s="45" t="s">
        <v>114</v>
      </c>
      <c r="J53" s="18" t="s">
        <v>21</v>
      </c>
      <c r="K53" s="31"/>
      <c r="N53" s="30"/>
      <c r="O53" s="45"/>
      <c r="P53" s="45"/>
      <c r="Q53" s="45"/>
      <c r="S53" s="517"/>
      <c r="T53" s="31"/>
      <c r="V53" s="32"/>
    </row>
    <row r="54" spans="1:28" ht="13.95" customHeight="1">
      <c r="A54" s="19" t="s">
        <v>46</v>
      </c>
      <c r="B54" s="20">
        <v>4</v>
      </c>
      <c r="C54" s="695"/>
      <c r="D54" s="18">
        <v>1</v>
      </c>
      <c r="E54" s="695">
        <f>SUM(B54:D54)</f>
        <v>5</v>
      </c>
      <c r="F54" s="18">
        <f t="shared" si="44"/>
        <v>6000000</v>
      </c>
      <c r="G54" s="31"/>
      <c r="H54" s="31"/>
      <c r="I54" s="19" t="s">
        <v>43</v>
      </c>
      <c r="J54" s="18">
        <f>+B6*(8/12)*$I$51</f>
        <v>2286666.6666666665</v>
      </c>
      <c r="K54" s="31"/>
      <c r="L54" s="30"/>
      <c r="M54" s="30"/>
      <c r="N54" s="30"/>
      <c r="O54" s="45"/>
      <c r="P54" s="30"/>
      <c r="Q54" s="517"/>
      <c r="R54" s="507"/>
      <c r="S54" s="492"/>
      <c r="T54" s="32"/>
    </row>
    <row r="55" spans="1:28" ht="13.95" customHeight="1">
      <c r="A55" s="19" t="s">
        <v>105</v>
      </c>
      <c r="B55" s="20">
        <v>0</v>
      </c>
      <c r="C55" s="695">
        <v>0.8</v>
      </c>
      <c r="D55" s="18"/>
      <c r="E55" s="695">
        <f>SUM(B55:D55)</f>
        <v>0.8</v>
      </c>
      <c r="F55" s="18">
        <f t="shared" si="44"/>
        <v>960000</v>
      </c>
      <c r="G55" s="31"/>
      <c r="H55" s="31"/>
      <c r="I55" s="19" t="s">
        <v>44</v>
      </c>
      <c r="J55" s="18">
        <f>+B7*(8/12)*$I$51</f>
        <v>4386666.666666666</v>
      </c>
      <c r="K55" s="31"/>
      <c r="L55" s="30"/>
      <c r="M55" s="30"/>
      <c r="N55" s="45"/>
      <c r="O55" s="45"/>
      <c r="Q55" s="517"/>
      <c r="R55" s="31"/>
      <c r="S55" s="32"/>
      <c r="T55" s="32"/>
      <c r="V55" s="32"/>
    </row>
    <row r="56" spans="1:28" ht="13.95" customHeight="1">
      <c r="A56" s="19" t="s">
        <v>91</v>
      </c>
      <c r="B56" s="20">
        <f>SUM(B51:B55)</f>
        <v>12</v>
      </c>
      <c r="C56" s="696">
        <f t="shared" ref="C56:D56" si="45">SUM(C51:C55)</f>
        <v>1</v>
      </c>
      <c r="D56" s="696">
        <f t="shared" si="45"/>
        <v>2</v>
      </c>
      <c r="E56" s="695">
        <f>SUM(E51:E55)</f>
        <v>15</v>
      </c>
      <c r="F56" s="18">
        <f>SUM(F51:F55)</f>
        <v>18000000</v>
      </c>
      <c r="G56" s="31"/>
      <c r="H56" s="31"/>
      <c r="I56" s="19" t="s">
        <v>45</v>
      </c>
      <c r="J56" s="18">
        <f>+B8*(8/12)*$I$51</f>
        <v>2566666.6666666665</v>
      </c>
      <c r="K56" s="31"/>
      <c r="L56" s="45"/>
      <c r="M56" s="45"/>
      <c r="N56" s="45"/>
      <c r="O56" s="30"/>
      <c r="Q56" s="517"/>
      <c r="R56" s="31"/>
      <c r="S56" s="31"/>
      <c r="T56" s="32"/>
      <c r="V56" s="32"/>
    </row>
    <row r="57" spans="1:28" ht="13.95" customHeight="1">
      <c r="A57" s="19"/>
      <c r="B57" s="18"/>
      <c r="C57" s="18"/>
      <c r="D57" s="18"/>
      <c r="E57" s="19"/>
      <c r="F57" s="19"/>
      <c r="I57" s="19" t="s">
        <v>46</v>
      </c>
      <c r="J57" s="18">
        <f>+B9*(8/12)*$I$51</f>
        <v>4386666.666666666</v>
      </c>
      <c r="K57" s="31"/>
      <c r="L57" s="45"/>
      <c r="M57" s="45"/>
      <c r="N57" s="45"/>
      <c r="O57" s="30"/>
      <c r="Q57" s="517"/>
      <c r="R57" s="31"/>
      <c r="S57" s="31"/>
      <c r="T57" s="32"/>
      <c r="U57" s="32"/>
      <c r="V57" s="32"/>
    </row>
    <row r="58" spans="1:28" ht="13.95" customHeight="1">
      <c r="A58" s="686" t="s">
        <v>324</v>
      </c>
      <c r="B58" s="694" t="s">
        <v>116</v>
      </c>
      <c r="C58" s="694" t="s">
        <v>117</v>
      </c>
      <c r="D58" s="694" t="s">
        <v>118</v>
      </c>
      <c r="E58" s="685" t="s">
        <v>25</v>
      </c>
      <c r="F58" s="685" t="s">
        <v>120</v>
      </c>
      <c r="G58" s="492"/>
      <c r="H58" s="492"/>
      <c r="I58" s="19" t="s">
        <v>91</v>
      </c>
      <c r="J58" s="18">
        <f>SUM(J54:J57)</f>
        <v>13626666.666666664</v>
      </c>
      <c r="K58" s="31"/>
      <c r="L58" s="45"/>
      <c r="M58" s="45"/>
      <c r="N58" s="45"/>
      <c r="O58" s="30"/>
      <c r="R58" s="32"/>
      <c r="S58" s="32"/>
      <c r="T58" s="32"/>
      <c r="U58" s="32"/>
      <c r="V58" s="32"/>
    </row>
    <row r="59" spans="1:28" ht="13.95" customHeight="1">
      <c r="A59" s="19" t="s">
        <v>43</v>
      </c>
      <c r="B59" s="20">
        <v>2</v>
      </c>
      <c r="C59" s="20"/>
      <c r="D59" s="697"/>
      <c r="E59" s="695">
        <f>SUM(B59:D59)</f>
        <v>2</v>
      </c>
      <c r="F59" s="18">
        <f>+E59*$B$49*(4/12)</f>
        <v>1200000</v>
      </c>
      <c r="G59" s="31"/>
      <c r="H59" s="31"/>
      <c r="I59" s="21"/>
      <c r="J59" s="18"/>
      <c r="K59" s="31"/>
      <c r="L59" s="45"/>
      <c r="M59" s="45"/>
      <c r="N59" s="45"/>
      <c r="O59" s="30"/>
      <c r="P59" s="517"/>
      <c r="Q59" s="31"/>
      <c r="R59" s="32"/>
      <c r="S59" s="32"/>
      <c r="T59" s="32"/>
      <c r="U59" s="32"/>
      <c r="V59" s="32"/>
    </row>
    <row r="60" spans="1:28" ht="13.95" customHeight="1">
      <c r="A60" s="19" t="s">
        <v>44</v>
      </c>
      <c r="B60" s="20">
        <v>4</v>
      </c>
      <c r="C60" s="695">
        <v>0.2</v>
      </c>
      <c r="D60" s="696">
        <v>1</v>
      </c>
      <c r="E60" s="695">
        <f>SUM(B60:D60)</f>
        <v>5.2</v>
      </c>
      <c r="F60" s="18">
        <f t="shared" ref="F60:F63" si="46">+E60*$B$49*(4/12)</f>
        <v>3120000</v>
      </c>
      <c r="G60" s="31"/>
      <c r="H60" s="31"/>
      <c r="I60" s="21" t="s">
        <v>115</v>
      </c>
      <c r="J60" s="18"/>
      <c r="K60" s="31"/>
      <c r="L60" s="519"/>
      <c r="M60" s="45"/>
      <c r="N60" s="45"/>
      <c r="O60" s="31"/>
      <c r="P60" s="45"/>
      <c r="Q60" s="520"/>
      <c r="R60" s="45"/>
      <c r="S60" s="45"/>
      <c r="T60" s="31"/>
      <c r="U60" s="32"/>
      <c r="V60" s="32"/>
    </row>
    <row r="61" spans="1:28" ht="13.95" customHeight="1">
      <c r="A61" s="19" t="s">
        <v>45</v>
      </c>
      <c r="B61" s="20">
        <v>2</v>
      </c>
      <c r="C61" s="695"/>
      <c r="D61" s="696"/>
      <c r="E61" s="695">
        <f>SUM(B61:D61)</f>
        <v>2</v>
      </c>
      <c r="F61" s="18">
        <f t="shared" si="46"/>
        <v>1200000</v>
      </c>
      <c r="G61" s="31"/>
      <c r="H61" s="31"/>
      <c r="I61" s="19" t="s">
        <v>43</v>
      </c>
      <c r="J61" s="18">
        <f>+B14*(4/12)*$I$51</f>
        <v>1166666.6666666665</v>
      </c>
      <c r="K61" s="31"/>
      <c r="L61" s="520"/>
      <c r="M61" s="45"/>
      <c r="N61" s="45"/>
      <c r="P61" s="45"/>
      <c r="Q61" s="45"/>
      <c r="R61" s="45"/>
      <c r="S61" s="45"/>
      <c r="T61" s="45"/>
      <c r="U61" s="32"/>
      <c r="V61" s="32"/>
    </row>
    <row r="62" spans="1:28" ht="13.95" customHeight="1">
      <c r="A62" s="19" t="s">
        <v>46</v>
      </c>
      <c r="B62" s="20">
        <v>4</v>
      </c>
      <c r="C62" s="695"/>
      <c r="D62" s="696">
        <v>1</v>
      </c>
      <c r="E62" s="695">
        <f>SUM(B62:D62)</f>
        <v>5</v>
      </c>
      <c r="F62" s="18">
        <f t="shared" si="46"/>
        <v>3000000</v>
      </c>
      <c r="G62" s="31"/>
      <c r="I62" s="19" t="s">
        <v>44</v>
      </c>
      <c r="J62" s="18">
        <f>+B15*(4/12)*$I$51</f>
        <v>2100000</v>
      </c>
      <c r="K62" s="31"/>
      <c r="L62" s="520"/>
      <c r="M62" s="45"/>
      <c r="N62" s="45"/>
      <c r="O62" s="45"/>
      <c r="P62" s="45"/>
      <c r="Q62" s="45"/>
      <c r="R62" s="45"/>
      <c r="S62" s="45"/>
      <c r="T62" s="45"/>
      <c r="U62" s="32"/>
      <c r="V62" s="32"/>
    </row>
    <row r="63" spans="1:28" ht="13.95" customHeight="1">
      <c r="A63" s="19" t="s">
        <v>105</v>
      </c>
      <c r="B63" s="20">
        <v>0</v>
      </c>
      <c r="C63" s="695">
        <v>0.8</v>
      </c>
      <c r="D63" s="696"/>
      <c r="E63" s="695">
        <f>SUM(B63:D63)</f>
        <v>0.8</v>
      </c>
      <c r="F63" s="18">
        <f t="shared" si="46"/>
        <v>480000</v>
      </c>
      <c r="G63" s="31"/>
      <c r="I63" s="19" t="s">
        <v>45</v>
      </c>
      <c r="J63" s="18">
        <f>+B16*(4/12)*$I$51</f>
        <v>1166666.6666666665</v>
      </c>
      <c r="K63" s="31"/>
      <c r="L63" s="520"/>
      <c r="M63" s="45"/>
      <c r="N63" s="45"/>
      <c r="O63" s="375"/>
      <c r="P63" s="45"/>
      <c r="Q63" s="45"/>
      <c r="R63" s="45"/>
      <c r="S63" s="45"/>
      <c r="T63" s="31"/>
    </row>
    <row r="64" spans="1:28" ht="13.95" customHeight="1">
      <c r="A64" s="19" t="s">
        <v>91</v>
      </c>
      <c r="B64" s="696">
        <f t="shared" ref="B64:D64" si="47">SUM(B59:B63)</f>
        <v>12</v>
      </c>
      <c r="C64" s="696">
        <f t="shared" si="47"/>
        <v>1</v>
      </c>
      <c r="D64" s="696">
        <f t="shared" si="47"/>
        <v>2</v>
      </c>
      <c r="E64" s="695">
        <f>SUM(E59:E63)</f>
        <v>15</v>
      </c>
      <c r="F64" s="18">
        <f>SUM(F59:F63)</f>
        <v>9000000</v>
      </c>
      <c r="G64" s="31"/>
      <c r="I64" s="19" t="s">
        <v>46</v>
      </c>
      <c r="J64" s="18">
        <f>+B17*(4/12)*$I$51</f>
        <v>2100000</v>
      </c>
      <c r="K64" s="31"/>
      <c r="L64" s="520"/>
      <c r="M64" s="45"/>
      <c r="N64" s="45"/>
      <c r="O64" s="375"/>
      <c r="P64" s="30"/>
      <c r="Q64" s="30"/>
      <c r="R64" s="32"/>
      <c r="S64" s="517"/>
      <c r="T64" s="524"/>
      <c r="U64" s="525"/>
      <c r="V64" s="493"/>
    </row>
    <row r="65" spans="1:32" ht="13.95" customHeight="1">
      <c r="A65" s="698"/>
      <c r="B65" s="699"/>
      <c r="C65" s="48"/>
      <c r="D65" s="700"/>
      <c r="E65" s="701"/>
      <c r="F65" s="700"/>
      <c r="G65" s="522"/>
      <c r="H65" s="45"/>
      <c r="I65" s="19" t="s">
        <v>91</v>
      </c>
      <c r="J65" s="18">
        <f>SUM(J61:J64)</f>
        <v>6533333.333333333</v>
      </c>
      <c r="K65" s="31"/>
      <c r="L65" s="520"/>
      <c r="M65" s="45"/>
      <c r="N65" s="45"/>
      <c r="O65" s="375"/>
      <c r="P65" s="375"/>
      <c r="Q65" s="375"/>
      <c r="S65" s="524"/>
      <c r="T65" s="524"/>
      <c r="U65" s="525"/>
      <c r="V65" s="525"/>
    </row>
    <row r="66" spans="1:32" ht="13.95" customHeight="1">
      <c r="A66" s="23" t="s">
        <v>440</v>
      </c>
      <c r="B66" s="18">
        <v>352000</v>
      </c>
      <c r="C66" s="18"/>
      <c r="D66" s="18"/>
      <c r="E66" s="18"/>
      <c r="F66" s="18"/>
      <c r="G66" s="518"/>
      <c r="H66" s="31"/>
      <c r="I66" s="45"/>
      <c r="L66" s="45"/>
      <c r="M66" s="45"/>
      <c r="N66" s="375"/>
      <c r="O66" s="31"/>
      <c r="P66" s="375"/>
      <c r="Q66" s="375"/>
      <c r="S66" s="524"/>
      <c r="T66" s="524"/>
      <c r="U66" s="525"/>
      <c r="V66" s="525"/>
      <c r="X66" s="493"/>
    </row>
    <row r="67" spans="1:32" ht="15" customHeight="1">
      <c r="A67" s="686"/>
      <c r="B67" s="18" t="s">
        <v>441</v>
      </c>
      <c r="C67" s="688" t="s">
        <v>120</v>
      </c>
      <c r="D67" s="700"/>
      <c r="E67" s="19"/>
      <c r="F67" s="19"/>
      <c r="G67" s="522"/>
      <c r="J67" s="45"/>
      <c r="M67" s="375"/>
      <c r="N67" s="375"/>
      <c r="O67" s="31"/>
      <c r="P67" s="375"/>
      <c r="Q67" s="375"/>
      <c r="S67" s="524"/>
      <c r="W67" s="493"/>
      <c r="Y67" s="493"/>
    </row>
    <row r="68" spans="1:32" ht="15" customHeight="1">
      <c r="A68" s="19" t="s">
        <v>43</v>
      </c>
      <c r="B68" s="20">
        <v>1</v>
      </c>
      <c r="C68" s="18">
        <f>+B68*$B$66</f>
        <v>352000</v>
      </c>
      <c r="D68" s="18"/>
      <c r="E68" s="19"/>
      <c r="F68" s="19"/>
      <c r="G68" s="31"/>
      <c r="J68" s="45"/>
      <c r="M68" s="375"/>
      <c r="N68" s="375"/>
      <c r="O68" s="31"/>
      <c r="P68" s="375"/>
      <c r="Q68" s="375"/>
      <c r="W68" s="493"/>
      <c r="Y68" s="493"/>
    </row>
    <row r="69" spans="1:32">
      <c r="A69" s="19" t="s">
        <v>44</v>
      </c>
      <c r="B69" s="20">
        <v>1</v>
      </c>
      <c r="C69" s="18">
        <f t="shared" ref="C69:C72" si="48">+B69*$B$66</f>
        <v>352000</v>
      </c>
      <c r="D69" s="702"/>
      <c r="E69" s="21"/>
      <c r="F69" s="21"/>
      <c r="G69" s="525"/>
      <c r="H69" s="45"/>
      <c r="I69" s="45"/>
      <c r="J69" s="45"/>
      <c r="M69" s="375"/>
      <c r="N69" s="375"/>
      <c r="O69" s="31"/>
      <c r="P69" s="31"/>
      <c r="Q69" s="31"/>
      <c r="R69" s="524"/>
      <c r="X69" s="493"/>
      <c r="Y69" s="493"/>
    </row>
    <row r="70" spans="1:32">
      <c r="A70" s="19" t="s">
        <v>45</v>
      </c>
      <c r="B70" s="20">
        <v>1</v>
      </c>
      <c r="C70" s="18">
        <f t="shared" si="48"/>
        <v>352000</v>
      </c>
      <c r="D70" s="18"/>
      <c r="E70" s="21"/>
      <c r="F70" s="22"/>
      <c r="G70" s="31"/>
      <c r="H70" s="45"/>
      <c r="I70" s="375"/>
      <c r="J70" s="375"/>
      <c r="K70" s="375"/>
      <c r="L70" s="375"/>
      <c r="M70" s="375"/>
      <c r="N70" s="375"/>
      <c r="O70" s="31"/>
      <c r="P70" s="31"/>
      <c r="Q70" s="31"/>
      <c r="R70" s="524"/>
      <c r="Z70" s="493"/>
      <c r="AA70" s="493"/>
      <c r="AB70" s="493"/>
    </row>
    <row r="71" spans="1:32">
      <c r="A71" s="19" t="s">
        <v>46</v>
      </c>
      <c r="B71" s="20">
        <v>1</v>
      </c>
      <c r="C71" s="18">
        <f t="shared" si="48"/>
        <v>352000</v>
      </c>
      <c r="D71" s="18"/>
      <c r="E71" s="22"/>
      <c r="F71" s="22"/>
      <c r="G71" s="31"/>
      <c r="H71" s="375"/>
      <c r="I71" s="375"/>
      <c r="J71" s="375"/>
      <c r="K71" s="375"/>
      <c r="L71" s="375"/>
      <c r="M71" s="31"/>
      <c r="N71" s="31"/>
      <c r="O71" s="31"/>
      <c r="P71" s="31"/>
      <c r="Q71" s="31"/>
      <c r="Z71" s="493"/>
      <c r="AA71" s="493"/>
      <c r="AB71" s="493"/>
    </row>
    <row r="72" spans="1:32">
      <c r="A72" s="19" t="s">
        <v>105</v>
      </c>
      <c r="B72" s="20">
        <v>1</v>
      </c>
      <c r="C72" s="18">
        <f t="shared" si="48"/>
        <v>352000</v>
      </c>
      <c r="D72" s="18"/>
      <c r="E72" s="22"/>
      <c r="F72" s="22"/>
      <c r="G72" s="31"/>
      <c r="H72" s="375"/>
      <c r="I72" s="375"/>
      <c r="J72" s="375"/>
      <c r="K72" s="375"/>
      <c r="L72" s="375"/>
      <c r="M72" s="31"/>
      <c r="N72" s="31"/>
      <c r="O72" s="31"/>
      <c r="P72" s="31"/>
      <c r="Q72" s="31"/>
    </row>
    <row r="73" spans="1:32" s="493" customFormat="1">
      <c r="A73" s="19" t="s">
        <v>91</v>
      </c>
      <c r="B73" s="20">
        <f>SUM(B68:B72)</f>
        <v>5</v>
      </c>
      <c r="C73" s="18">
        <f>SUM(C68:C72)</f>
        <v>1760000</v>
      </c>
      <c r="D73" s="18"/>
      <c r="E73" s="22"/>
      <c r="F73" s="22"/>
      <c r="G73" s="31"/>
      <c r="H73" s="375"/>
      <c r="I73" s="375"/>
      <c r="J73" s="375"/>
      <c r="K73" s="375"/>
      <c r="L73" s="375"/>
      <c r="M73" s="31"/>
      <c r="N73" s="31"/>
      <c r="O73" s="31"/>
      <c r="P73" s="31"/>
      <c r="Q73" s="31"/>
      <c r="R73" s="30"/>
      <c r="S73" s="30"/>
      <c r="T73" s="30"/>
      <c r="U73" s="31"/>
      <c r="V73" s="31"/>
      <c r="W73" s="32"/>
      <c r="X73" s="32"/>
      <c r="Y73" s="32"/>
      <c r="Z73" s="32"/>
      <c r="AA73" s="32"/>
      <c r="AB73" s="32"/>
      <c r="AD73" s="32"/>
      <c r="AE73" s="32"/>
      <c r="AF73" s="32"/>
    </row>
    <row r="74" spans="1:32" s="493" customFormat="1">
      <c r="A74" s="521"/>
      <c r="B74" s="488"/>
      <c r="C74" s="31"/>
      <c r="D74" s="522"/>
      <c r="E74" s="526"/>
      <c r="F74" s="522"/>
      <c r="G74" s="522"/>
      <c r="H74" s="375"/>
      <c r="I74" s="31"/>
      <c r="J74" s="31"/>
      <c r="K74" s="31"/>
      <c r="L74" s="31"/>
      <c r="M74" s="31"/>
      <c r="N74" s="31"/>
      <c r="O74" s="31"/>
      <c r="P74" s="31"/>
      <c r="Q74" s="31"/>
      <c r="R74" s="30"/>
      <c r="S74" s="30"/>
      <c r="T74" s="30"/>
      <c r="U74" s="31"/>
      <c r="V74" s="31"/>
      <c r="W74" s="32"/>
      <c r="X74" s="32"/>
      <c r="Y74" s="32"/>
      <c r="Z74" s="32"/>
      <c r="AA74" s="32"/>
      <c r="AB74" s="32"/>
      <c r="AD74" s="32"/>
      <c r="AE74" s="32"/>
      <c r="AF74" s="32"/>
    </row>
    <row r="75" spans="1:32">
      <c r="B75" s="488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AD75" s="493"/>
      <c r="AE75" s="493"/>
      <c r="AF75" s="493"/>
    </row>
    <row r="76" spans="1:32">
      <c r="A76" s="521"/>
      <c r="B76" s="488"/>
      <c r="D76" s="522"/>
      <c r="E76" s="526"/>
      <c r="F76" s="522"/>
      <c r="G76" s="522"/>
      <c r="H76" s="31"/>
      <c r="I76" s="31"/>
      <c r="J76" s="31"/>
      <c r="K76" s="31"/>
      <c r="L76" s="31"/>
      <c r="M76" s="31"/>
      <c r="N76" s="31"/>
      <c r="O76" s="31"/>
      <c r="P76" s="31"/>
      <c r="Q76" s="31"/>
      <c r="AD76" s="493"/>
      <c r="AE76" s="493"/>
      <c r="AF76" s="493"/>
    </row>
    <row r="77" spans="1:32">
      <c r="C77" s="507"/>
      <c r="E77" s="31"/>
      <c r="F77" s="31"/>
      <c r="G77" s="488"/>
      <c r="H77" s="31"/>
      <c r="I77" s="31"/>
      <c r="J77" s="31"/>
      <c r="K77" s="31"/>
      <c r="L77" s="31"/>
      <c r="M77" s="31"/>
      <c r="N77" s="31"/>
      <c r="P77" s="31"/>
      <c r="Q77" s="31"/>
    </row>
    <row r="78" spans="1:32">
      <c r="H78" s="31"/>
      <c r="I78" s="31"/>
      <c r="J78" s="31"/>
      <c r="K78" s="31"/>
      <c r="L78" s="31"/>
      <c r="M78" s="31"/>
      <c r="N78" s="31"/>
      <c r="O78" s="526"/>
      <c r="P78" s="31"/>
      <c r="Q78" s="31"/>
      <c r="R78" s="31"/>
      <c r="S78" s="518"/>
      <c r="T78" s="31"/>
      <c r="V78" s="494"/>
      <c r="W78" s="31"/>
      <c r="X78" s="31"/>
      <c r="Y78" s="31"/>
      <c r="Z78" s="30"/>
      <c r="AA78" s="31"/>
      <c r="AD78" s="493"/>
      <c r="AE78" s="493"/>
      <c r="AF78" s="493"/>
    </row>
    <row r="79" spans="1:32">
      <c r="H79" s="525"/>
      <c r="I79" s="488"/>
      <c r="J79" s="488"/>
      <c r="K79" s="488"/>
      <c r="L79" s="488"/>
      <c r="M79" s="31"/>
      <c r="N79" s="31"/>
      <c r="O79" s="31"/>
      <c r="P79" s="31"/>
      <c r="Q79" s="31"/>
      <c r="R79" s="31"/>
      <c r="S79" s="518"/>
      <c r="T79" s="31"/>
      <c r="V79" s="494"/>
      <c r="W79" s="31"/>
      <c r="X79" s="31"/>
      <c r="Y79" s="31"/>
      <c r="Z79" s="30"/>
      <c r="AA79" s="31"/>
      <c r="AB79" s="521"/>
    </row>
    <row r="80" spans="1:32">
      <c r="H80" s="488"/>
      <c r="I80" s="31"/>
      <c r="J80" s="31"/>
      <c r="K80" s="31"/>
      <c r="L80" s="31"/>
      <c r="M80" s="31"/>
      <c r="N80" s="31"/>
      <c r="O80" s="522"/>
      <c r="P80" s="31"/>
      <c r="Q80" s="31"/>
      <c r="R80" s="31"/>
      <c r="S80" s="518"/>
      <c r="T80" s="522"/>
      <c r="U80" s="522"/>
      <c r="V80" s="523"/>
      <c r="W80" s="31"/>
      <c r="X80" s="31"/>
      <c r="Y80" s="31"/>
      <c r="Z80" s="30"/>
      <c r="AA80" s="31"/>
    </row>
    <row r="81" spans="1:32">
      <c r="H81" s="31"/>
      <c r="I81" s="31"/>
      <c r="J81" s="31"/>
      <c r="K81" s="31"/>
      <c r="L81" s="31"/>
      <c r="M81" s="31"/>
      <c r="N81" s="31"/>
      <c r="O81" s="488"/>
      <c r="P81" s="526"/>
      <c r="Q81" s="526"/>
      <c r="R81" s="522"/>
      <c r="S81" s="526"/>
      <c r="T81" s="31"/>
      <c r="W81" s="31"/>
      <c r="X81" s="31"/>
      <c r="Y81" s="31"/>
      <c r="Z81" s="30"/>
      <c r="AA81" s="31"/>
    </row>
    <row r="82" spans="1:32" s="521" customFormat="1">
      <c r="A82" s="32"/>
      <c r="B82" s="31"/>
      <c r="C82" s="31"/>
      <c r="D82" s="31"/>
      <c r="E82" s="488"/>
      <c r="F82" s="32"/>
      <c r="G82" s="32"/>
      <c r="H82" s="31"/>
      <c r="I82" s="31"/>
      <c r="J82" s="31"/>
      <c r="K82" s="31"/>
      <c r="L82" s="31"/>
      <c r="M82" s="31"/>
      <c r="N82" s="31"/>
      <c r="O82" s="32"/>
      <c r="P82" s="31"/>
      <c r="Q82" s="31"/>
      <c r="R82" s="31"/>
      <c r="S82" s="518"/>
      <c r="T82" s="522"/>
      <c r="U82" s="522"/>
      <c r="V82" s="526"/>
      <c r="W82" s="522"/>
      <c r="X82" s="522"/>
      <c r="Y82" s="526"/>
      <c r="Z82" s="522"/>
      <c r="AA82" s="522"/>
      <c r="AB82" s="32"/>
      <c r="AD82" s="32"/>
      <c r="AE82" s="32"/>
      <c r="AF82" s="32"/>
    </row>
    <row r="83" spans="1:32">
      <c r="H83" s="31"/>
      <c r="I83" s="526"/>
      <c r="J83" s="526"/>
      <c r="K83" s="526"/>
      <c r="L83" s="526"/>
      <c r="M83" s="526"/>
      <c r="N83" s="526"/>
      <c r="P83" s="522"/>
      <c r="Q83" s="522"/>
      <c r="R83" s="522"/>
      <c r="S83" s="526"/>
      <c r="T83" s="32"/>
      <c r="U83" s="32"/>
      <c r="W83" s="31"/>
      <c r="X83" s="31"/>
      <c r="Y83" s="31"/>
      <c r="Z83" s="30"/>
      <c r="AA83" s="525"/>
    </row>
    <row r="84" spans="1:32">
      <c r="H84" s="526"/>
      <c r="I84" s="488"/>
      <c r="J84" s="488"/>
      <c r="K84" s="488"/>
      <c r="L84" s="488"/>
      <c r="M84" s="31"/>
      <c r="N84" s="31"/>
      <c r="P84" s="488"/>
      <c r="Q84" s="488"/>
      <c r="R84" s="32"/>
      <c r="S84" s="32"/>
      <c r="W84" s="522"/>
      <c r="X84" s="522"/>
      <c r="Y84" s="526"/>
      <c r="Z84" s="522"/>
      <c r="AA84" s="522"/>
      <c r="AD84" s="521"/>
      <c r="AE84" s="521"/>
      <c r="AF84" s="521"/>
    </row>
    <row r="85" spans="1:32">
      <c r="H85" s="488"/>
      <c r="I85" s="526"/>
      <c r="J85" s="526"/>
      <c r="K85" s="526"/>
      <c r="L85" s="526"/>
      <c r="M85" s="522"/>
      <c r="N85" s="522"/>
      <c r="W85" s="31"/>
    </row>
    <row r="86" spans="1:32">
      <c r="H86" s="526"/>
      <c r="I86" s="488"/>
      <c r="J86" s="488"/>
      <c r="K86" s="488"/>
      <c r="L86" s="488"/>
      <c r="M86" s="488"/>
      <c r="N86" s="488"/>
    </row>
    <row r="87" spans="1:32">
      <c r="H87" s="488"/>
    </row>
    <row r="91" spans="1:32">
      <c r="I91" s="59"/>
      <c r="J91" s="59"/>
      <c r="K91" s="59"/>
      <c r="L91" s="59"/>
    </row>
    <row r="92" spans="1:32">
      <c r="H92" s="527"/>
      <c r="I92" s="59"/>
      <c r="J92" s="59"/>
      <c r="K92" s="59"/>
      <c r="L92" s="59"/>
    </row>
    <row r="93" spans="1:32">
      <c r="H93" s="528"/>
      <c r="I93" s="59"/>
      <c r="J93" s="59"/>
      <c r="K93" s="59"/>
      <c r="L93" s="59"/>
    </row>
    <row r="94" spans="1:32">
      <c r="H94" s="528"/>
      <c r="I94" s="59"/>
      <c r="J94" s="59"/>
      <c r="K94" s="59"/>
      <c r="L94" s="59"/>
    </row>
    <row r="95" spans="1:32">
      <c r="H95" s="528"/>
      <c r="I95" s="59"/>
      <c r="J95" s="59"/>
      <c r="K95" s="59"/>
      <c r="L95" s="59"/>
    </row>
    <row r="96" spans="1:32">
      <c r="H96" s="529"/>
    </row>
  </sheetData>
  <mergeCells count="15">
    <mergeCell ref="B30:D30"/>
    <mergeCell ref="E30:G30"/>
    <mergeCell ref="H30:J30"/>
    <mergeCell ref="K30:M30"/>
    <mergeCell ref="N30:P30"/>
    <mergeCell ref="G4:M4"/>
    <mergeCell ref="Q12:AB12"/>
    <mergeCell ref="AK39:AN39"/>
    <mergeCell ref="I50:J50"/>
    <mergeCell ref="I51:J51"/>
    <mergeCell ref="V38:W38"/>
    <mergeCell ref="X38:Z38"/>
    <mergeCell ref="AB38:AB39"/>
    <mergeCell ref="AG39:AH39"/>
    <mergeCell ref="Q30:S30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66" orientation="landscape" r:id="rId1"/>
  <headerFooter alignWithMargins="0">
    <oddHeader>&amp;L&amp;"Times New Roman,Félkövér"&amp;13Szent László Völgye TKT&amp;C&amp;"Times New Roman,Félkövér"&amp;14
&amp;16 2015. ÉVI II. KÖLTSÉGVETÉS MÓDOSÍTÁS&amp;14
&amp;R5. sz. táblázat
ÓVODAI NORMATÍVA
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1"/>
  </sheetPr>
  <dimension ref="A1:L117"/>
  <sheetViews>
    <sheetView zoomScale="80" zoomScaleNormal="80" zoomScaleSheetLayoutView="85" workbookViewId="0">
      <selection activeCell="G8" sqref="G8"/>
    </sheetView>
  </sheetViews>
  <sheetFormatPr defaultColWidth="8.88671875" defaultRowHeight="13.8"/>
  <cols>
    <col min="1" max="1" width="64.6640625" style="101" customWidth="1"/>
    <col min="2" max="2" width="12.21875" style="102" customWidth="1"/>
    <col min="3" max="3" width="12.21875" style="103" customWidth="1"/>
    <col min="4" max="4" width="12.21875" style="81" customWidth="1"/>
    <col min="5" max="5" width="8.33203125" style="81" customWidth="1"/>
    <col min="6" max="6" width="11" style="81" customWidth="1"/>
    <col min="7" max="9" width="12.5546875" style="81" customWidth="1"/>
    <col min="10" max="10" width="13.88671875" style="119" bestFit="1" customWidth="1"/>
    <col min="11" max="11" width="11.6640625" style="82" customWidth="1"/>
    <col min="12" max="12" width="12.88671875" style="82" customWidth="1"/>
    <col min="13" max="16384" width="8.88671875" style="81"/>
  </cols>
  <sheetData>
    <row r="1" spans="1:12" ht="35.25" customHeight="1">
      <c r="A1" s="185"/>
      <c r="B1" s="186" t="s">
        <v>486</v>
      </c>
      <c r="C1" s="678" t="s">
        <v>452</v>
      </c>
      <c r="D1" s="682" t="s">
        <v>487</v>
      </c>
      <c r="E1" s="883"/>
      <c r="F1" s="883"/>
      <c r="G1" s="883"/>
      <c r="H1" s="883"/>
      <c r="I1" s="961" t="s">
        <v>25</v>
      </c>
      <c r="J1" s="961"/>
      <c r="K1" s="961"/>
      <c r="L1" s="81"/>
    </row>
    <row r="2" spans="1:12" ht="28.5" customHeight="1">
      <c r="A2" s="184" t="s">
        <v>80</v>
      </c>
      <c r="B2" s="757"/>
      <c r="C2" s="680"/>
      <c r="D2" s="791"/>
      <c r="E2" s="83"/>
      <c r="F2" s="83" t="s">
        <v>464</v>
      </c>
      <c r="G2" s="83" t="s">
        <v>466</v>
      </c>
      <c r="H2" s="83" t="s">
        <v>465</v>
      </c>
      <c r="I2" s="883" t="s">
        <v>42</v>
      </c>
      <c r="J2" s="79" t="s">
        <v>20</v>
      </c>
      <c r="K2" s="80" t="s">
        <v>339</v>
      </c>
      <c r="L2" s="81"/>
    </row>
    <row r="3" spans="1:12">
      <c r="A3" s="84" t="s">
        <v>83</v>
      </c>
      <c r="B3" s="87">
        <v>7377415</v>
      </c>
      <c r="C3" s="106"/>
      <c r="D3" s="683">
        <f>SUM(B3:C3)</f>
        <v>7377415</v>
      </c>
      <c r="E3" s="85"/>
      <c r="F3" s="85">
        <v>7377</v>
      </c>
      <c r="G3" s="85"/>
      <c r="H3" s="85"/>
      <c r="I3" s="86">
        <v>3.7353999999999998</v>
      </c>
      <c r="J3" s="75">
        <v>3950000</v>
      </c>
      <c r="K3" s="82">
        <f>+I3*J3/2</f>
        <v>7377415</v>
      </c>
      <c r="L3" s="81"/>
    </row>
    <row r="4" spans="1:12">
      <c r="A4" s="84" t="s">
        <v>82</v>
      </c>
      <c r="B4" s="87">
        <v>5603100</v>
      </c>
      <c r="C4" s="106"/>
      <c r="D4" s="683">
        <f t="shared" ref="D4:D10" si="0">SUM(B4:C4)</f>
        <v>5603100</v>
      </c>
      <c r="E4" s="85"/>
      <c r="F4" s="85">
        <v>5603</v>
      </c>
      <c r="G4" s="85"/>
      <c r="H4" s="85"/>
      <c r="I4" s="85">
        <v>18677</v>
      </c>
      <c r="J4" s="75">
        <v>300</v>
      </c>
      <c r="K4" s="82">
        <f>+I4*J4</f>
        <v>5603100</v>
      </c>
      <c r="L4" s="81"/>
    </row>
    <row r="5" spans="1:12">
      <c r="A5" s="88" t="s">
        <v>84</v>
      </c>
      <c r="B5" s="89">
        <v>7377415</v>
      </c>
      <c r="C5" s="106"/>
      <c r="D5" s="683">
        <f t="shared" si="0"/>
        <v>7377415</v>
      </c>
      <c r="E5" s="85"/>
      <c r="F5" s="85">
        <v>7377</v>
      </c>
      <c r="G5" s="85"/>
      <c r="H5" s="85"/>
      <c r="I5" s="86">
        <v>3.7353999999999998</v>
      </c>
      <c r="J5" s="75">
        <v>3950000</v>
      </c>
      <c r="K5" s="82">
        <f>+I5*J5/2</f>
        <v>7377415</v>
      </c>
      <c r="L5" s="81"/>
    </row>
    <row r="6" spans="1:12">
      <c r="A6" s="88" t="s">
        <v>340</v>
      </c>
      <c r="B6" s="89">
        <v>4437600</v>
      </c>
      <c r="C6" s="106"/>
      <c r="D6" s="683">
        <f t="shared" si="0"/>
        <v>4437600</v>
      </c>
      <c r="E6" s="85"/>
      <c r="F6" s="85">
        <v>4438</v>
      </c>
      <c r="G6" s="85"/>
      <c r="H6" s="85"/>
      <c r="I6" s="85">
        <v>3698</v>
      </c>
      <c r="J6" s="75">
        <v>1200</v>
      </c>
      <c r="K6" s="82">
        <f>+I6*J6</f>
        <v>4437600</v>
      </c>
      <c r="L6" s="81"/>
    </row>
    <row r="7" spans="1:12">
      <c r="A7" s="88" t="s">
        <v>100</v>
      </c>
      <c r="B7" s="89">
        <v>22431500</v>
      </c>
      <c r="C7" s="106"/>
      <c r="D7" s="683">
        <f t="shared" si="0"/>
        <v>22431500</v>
      </c>
      <c r="E7" s="85"/>
      <c r="F7" s="85">
        <v>22431</v>
      </c>
      <c r="G7" s="85"/>
      <c r="H7" s="85"/>
      <c r="I7" s="85">
        <v>119</v>
      </c>
      <c r="J7" s="74">
        <f>145000*1.3</f>
        <v>188500</v>
      </c>
      <c r="K7" s="82">
        <f>+I7*J7</f>
        <v>22431500</v>
      </c>
      <c r="L7" s="81"/>
    </row>
    <row r="8" spans="1:12">
      <c r="A8" s="88" t="s">
        <v>101</v>
      </c>
      <c r="B8" s="89">
        <v>1635000</v>
      </c>
      <c r="C8" s="106"/>
      <c r="D8" s="683">
        <f t="shared" si="0"/>
        <v>1635000</v>
      </c>
      <c r="E8" s="85"/>
      <c r="F8" s="85">
        <v>1635</v>
      </c>
      <c r="G8" s="85"/>
      <c r="H8" s="85"/>
      <c r="I8" s="85">
        <v>10</v>
      </c>
      <c r="J8" s="74">
        <f>109000*1.5</f>
        <v>163500</v>
      </c>
      <c r="K8" s="82">
        <f>+I8*J8</f>
        <v>1635000</v>
      </c>
      <c r="L8" s="81"/>
    </row>
    <row r="9" spans="1:12">
      <c r="A9" s="90" t="s">
        <v>341</v>
      </c>
      <c r="B9" s="89">
        <v>2500000</v>
      </c>
      <c r="C9" s="106"/>
      <c r="D9" s="683">
        <f t="shared" si="0"/>
        <v>2500000</v>
      </c>
      <c r="E9" s="85"/>
      <c r="F9" s="85">
        <v>2500</v>
      </c>
      <c r="G9" s="85"/>
      <c r="H9" s="85"/>
      <c r="I9" s="183">
        <v>1</v>
      </c>
      <c r="J9" s="74">
        <v>2500000</v>
      </c>
      <c r="K9" s="82">
        <f>+I9*J9</f>
        <v>2500000</v>
      </c>
      <c r="L9" s="81"/>
    </row>
    <row r="10" spans="1:12">
      <c r="A10" s="91" t="s">
        <v>342</v>
      </c>
      <c r="B10" s="92">
        <v>1394640</v>
      </c>
      <c r="C10" s="106"/>
      <c r="D10" s="683">
        <f t="shared" si="0"/>
        <v>1394640</v>
      </c>
      <c r="E10" s="85"/>
      <c r="F10" s="85">
        <v>1395</v>
      </c>
      <c r="G10" s="85"/>
      <c r="H10" s="85"/>
      <c r="I10" s="85">
        <v>4</v>
      </c>
      <c r="J10" s="74">
        <f>268200*1.3</f>
        <v>348660</v>
      </c>
      <c r="K10" s="82">
        <f>+I10*J10</f>
        <v>1394640</v>
      </c>
      <c r="L10" s="81"/>
    </row>
    <row r="11" spans="1:12">
      <c r="A11" s="93" t="s">
        <v>81</v>
      </c>
      <c r="B11" s="187">
        <f>SUM(B3:B10)</f>
        <v>52756670</v>
      </c>
      <c r="C11" s="679">
        <f>SUM(C3:C10)</f>
        <v>0</v>
      </c>
      <c r="D11" s="792">
        <f>SUM(D3:D10)</f>
        <v>52756670</v>
      </c>
      <c r="E11" s="94"/>
      <c r="F11" s="94">
        <f>SUM(F3:F10)</f>
        <v>52756</v>
      </c>
      <c r="G11" s="94">
        <f t="shared" ref="G11:H11" si="1">SUM(G3:G10)</f>
        <v>0</v>
      </c>
      <c r="H11" s="94">
        <f t="shared" si="1"/>
        <v>0</v>
      </c>
      <c r="I11" s="95"/>
      <c r="J11" s="95"/>
      <c r="K11" s="82">
        <f>SUM(K3:K10)</f>
        <v>52756670</v>
      </c>
      <c r="L11" s="81"/>
    </row>
    <row r="12" spans="1:12" ht="13.2" customHeight="1">
      <c r="A12" s="96"/>
      <c r="B12" s="757"/>
      <c r="C12" s="680"/>
      <c r="D12" s="791"/>
      <c r="E12" s="85"/>
      <c r="F12" s="85"/>
      <c r="G12" s="85"/>
      <c r="H12" s="85"/>
      <c r="I12" s="94"/>
      <c r="J12" s="97"/>
      <c r="L12" s="81"/>
    </row>
    <row r="13" spans="1:12" ht="14.4" customHeight="1">
      <c r="A13" s="88" t="s">
        <v>85</v>
      </c>
      <c r="B13" s="89"/>
      <c r="C13" s="111"/>
      <c r="D13" s="793"/>
      <c r="E13" s="85"/>
      <c r="F13" s="85"/>
      <c r="G13" s="85"/>
      <c r="H13" s="85"/>
      <c r="I13" s="85"/>
      <c r="J13" s="98"/>
      <c r="L13" s="81"/>
    </row>
    <row r="14" spans="1:12">
      <c r="A14" s="88" t="s">
        <v>47</v>
      </c>
      <c r="B14" s="89">
        <v>8550000</v>
      </c>
      <c r="C14" s="106"/>
      <c r="D14" s="683">
        <f t="shared" ref="D14" si="2">SUM(B14:C14)</f>
        <v>8550000</v>
      </c>
      <c r="E14" s="85"/>
      <c r="F14" s="85">
        <v>8550</v>
      </c>
      <c r="G14" s="85"/>
      <c r="H14" s="85"/>
      <c r="I14" s="85"/>
      <c r="J14" s="98"/>
      <c r="L14" s="81"/>
    </row>
    <row r="15" spans="1:12">
      <c r="A15" s="93" t="s">
        <v>96</v>
      </c>
      <c r="B15" s="187">
        <f>SUM(B14)</f>
        <v>8550000</v>
      </c>
      <c r="C15" s="681">
        <f>+C14</f>
        <v>0</v>
      </c>
      <c r="D15" s="792">
        <f>+D14</f>
        <v>8550000</v>
      </c>
      <c r="E15" s="94"/>
      <c r="F15" s="94"/>
      <c r="G15" s="94"/>
      <c r="H15" s="94"/>
      <c r="I15" s="85"/>
      <c r="J15" s="98"/>
      <c r="L15" s="81"/>
    </row>
    <row r="16" spans="1:12">
      <c r="A16" s="91"/>
      <c r="B16" s="92"/>
      <c r="C16" s="74"/>
      <c r="D16" s="794"/>
      <c r="E16" s="85"/>
      <c r="F16" s="85"/>
      <c r="G16" s="85"/>
      <c r="H16" s="85"/>
      <c r="I16" s="85"/>
      <c r="J16" s="98"/>
      <c r="L16" s="81"/>
    </row>
    <row r="17" spans="1:12">
      <c r="A17" s="88" t="s">
        <v>455</v>
      </c>
      <c r="B17" s="89">
        <f>+'[3]6.SZ.TÁBL. SZOCIÁLIS NORMATÍVA'!$D17</f>
        <v>19000</v>
      </c>
      <c r="C17" s="111"/>
      <c r="D17" s="793">
        <f t="shared" ref="D17:D22" si="3">SUM(B17:C17)</f>
        <v>19000</v>
      </c>
      <c r="E17" s="85"/>
      <c r="F17" s="85"/>
      <c r="G17" s="85"/>
      <c r="H17" s="85"/>
      <c r="I17" s="85"/>
      <c r="J17" s="98"/>
      <c r="L17" s="81"/>
    </row>
    <row r="18" spans="1:12">
      <c r="A18" s="88" t="s">
        <v>456</v>
      </c>
      <c r="B18" s="89">
        <f>+'[3]6.SZ.TÁBL. SZOCIÁLIS NORMATÍVA'!$D18</f>
        <v>217000</v>
      </c>
      <c r="C18" s="111">
        <v>147000</v>
      </c>
      <c r="D18" s="683">
        <f t="shared" si="3"/>
        <v>364000</v>
      </c>
      <c r="E18" s="85"/>
      <c r="F18" s="85"/>
      <c r="G18" s="85">
        <v>147</v>
      </c>
      <c r="H18" s="85"/>
      <c r="I18" s="85"/>
      <c r="J18" s="98"/>
      <c r="L18" s="81"/>
    </row>
    <row r="19" spans="1:12">
      <c r="A19" s="88" t="s">
        <v>457</v>
      </c>
      <c r="B19" s="89">
        <f>+'[3]6.SZ.TÁBL. SZOCIÁLIS NORMATÍVA'!$D19</f>
        <v>455000</v>
      </c>
      <c r="C19" s="111">
        <v>302000</v>
      </c>
      <c r="D19" s="683">
        <f t="shared" si="3"/>
        <v>757000</v>
      </c>
      <c r="E19" s="85"/>
      <c r="F19" s="85"/>
      <c r="G19" s="85">
        <v>302</v>
      </c>
      <c r="H19" s="85"/>
      <c r="I19" s="85"/>
      <c r="J19" s="98"/>
      <c r="L19" s="81"/>
    </row>
    <row r="20" spans="1:12">
      <c r="A20" s="88" t="s">
        <v>458</v>
      </c>
      <c r="B20" s="89">
        <f>+'[3]6.SZ.TÁBL. SZOCIÁLIS NORMATÍVA'!$D20</f>
        <v>294000</v>
      </c>
      <c r="C20" s="111">
        <v>193000</v>
      </c>
      <c r="D20" s="683">
        <f t="shared" si="3"/>
        <v>487000</v>
      </c>
      <c r="E20" s="85"/>
      <c r="F20" s="85"/>
      <c r="G20" s="85">
        <v>193</v>
      </c>
      <c r="H20" s="85"/>
      <c r="I20" s="85"/>
      <c r="J20" s="98"/>
      <c r="L20" s="81"/>
    </row>
    <row r="21" spans="1:12">
      <c r="A21" s="88" t="s">
        <v>459</v>
      </c>
      <c r="B21" s="89">
        <f>+'[3]6.SZ.TÁBL. SZOCIÁLIS NORMATÍVA'!$D21</f>
        <v>178000</v>
      </c>
      <c r="C21" s="111">
        <v>118000</v>
      </c>
      <c r="D21" s="683">
        <f t="shared" si="3"/>
        <v>296000</v>
      </c>
      <c r="E21" s="85"/>
      <c r="F21" s="85"/>
      <c r="G21" s="85">
        <v>118</v>
      </c>
      <c r="H21" s="85"/>
      <c r="I21" s="85"/>
      <c r="J21" s="98"/>
      <c r="L21" s="81"/>
    </row>
    <row r="22" spans="1:12">
      <c r="A22" s="759" t="s">
        <v>460</v>
      </c>
      <c r="B22" s="89">
        <f>+'[3]6.SZ.TÁBL. SZOCIÁLIS NORMATÍVA'!$D22</f>
        <v>75000</v>
      </c>
      <c r="C22" s="116">
        <v>50000</v>
      </c>
      <c r="D22" s="683">
        <f t="shared" si="3"/>
        <v>125000</v>
      </c>
      <c r="E22" s="85"/>
      <c r="F22" s="85"/>
      <c r="G22" s="85">
        <v>50</v>
      </c>
      <c r="H22" s="85"/>
      <c r="I22" s="85"/>
      <c r="J22" s="98"/>
      <c r="L22" s="81"/>
    </row>
    <row r="23" spans="1:12">
      <c r="A23" s="93" t="s">
        <v>461</v>
      </c>
      <c r="B23" s="187">
        <f>SUM(B17:B22)</f>
        <v>1238000</v>
      </c>
      <c r="C23" s="187">
        <f t="shared" ref="C23:D23" si="4">SUM(C17:C22)</f>
        <v>810000</v>
      </c>
      <c r="D23" s="792">
        <f t="shared" si="4"/>
        <v>2048000</v>
      </c>
      <c r="E23" s="85"/>
      <c r="F23" s="94">
        <f>SUM(F17:F22)</f>
        <v>0</v>
      </c>
      <c r="G23" s="94">
        <f t="shared" ref="G23:H23" si="5">SUM(G17:G22)</f>
        <v>810</v>
      </c>
      <c r="H23" s="94">
        <f t="shared" si="5"/>
        <v>0</v>
      </c>
      <c r="I23" s="85"/>
      <c r="J23" s="98"/>
      <c r="L23" s="81"/>
    </row>
    <row r="24" spans="1:12">
      <c r="A24" s="84"/>
      <c r="B24" s="87"/>
      <c r="C24" s="106"/>
      <c r="D24" s="683"/>
      <c r="E24" s="85"/>
      <c r="F24" s="85"/>
      <c r="G24" s="85"/>
      <c r="H24" s="85"/>
      <c r="I24" s="85"/>
      <c r="J24" s="98"/>
      <c r="L24" s="81"/>
    </row>
    <row r="25" spans="1:12">
      <c r="A25" s="88" t="s">
        <v>462</v>
      </c>
      <c r="B25" s="89">
        <f>+'[3]6.SZ.TÁBL. SZOCIÁLIS NORMATÍVA'!$D25</f>
        <v>178000</v>
      </c>
      <c r="C25" s="111">
        <v>59000</v>
      </c>
      <c r="D25" s="683">
        <f t="shared" ref="D25:D31" si="6">SUM(B25:C25)</f>
        <v>237000</v>
      </c>
      <c r="E25" s="85"/>
      <c r="F25" s="85"/>
      <c r="G25" s="85">
        <v>59</v>
      </c>
      <c r="H25" s="85"/>
      <c r="I25" s="85"/>
      <c r="J25" s="98"/>
      <c r="L25" s="81"/>
    </row>
    <row r="26" spans="1:12">
      <c r="A26" s="88" t="s">
        <v>455</v>
      </c>
      <c r="B26" s="89">
        <f>+'[3]6.SZ.TÁBL. SZOCIÁLIS NORMATÍVA'!$D26</f>
        <v>157000</v>
      </c>
      <c r="C26" s="111">
        <v>57000</v>
      </c>
      <c r="D26" s="683">
        <f t="shared" si="6"/>
        <v>214000</v>
      </c>
      <c r="E26" s="85"/>
      <c r="F26" s="85"/>
      <c r="G26" s="85">
        <v>57</v>
      </c>
      <c r="H26" s="85"/>
      <c r="I26" s="85"/>
      <c r="J26" s="98"/>
      <c r="L26" s="81"/>
    </row>
    <row r="27" spans="1:12">
      <c r="A27" s="88" t="s">
        <v>456</v>
      </c>
      <c r="B27" s="89">
        <f>+'[3]6.SZ.TÁBL. SZOCIÁLIS NORMATÍVA'!$D27</f>
        <v>570000</v>
      </c>
      <c r="C27" s="111">
        <v>253000</v>
      </c>
      <c r="D27" s="683">
        <f t="shared" si="6"/>
        <v>823000</v>
      </c>
      <c r="E27" s="85"/>
      <c r="F27" s="85"/>
      <c r="G27" s="85">
        <v>253</v>
      </c>
      <c r="H27" s="85"/>
      <c r="I27" s="85"/>
      <c r="J27" s="98"/>
      <c r="L27" s="81"/>
    </row>
    <row r="28" spans="1:12">
      <c r="A28" s="88" t="s">
        <v>457</v>
      </c>
      <c r="B28" s="89">
        <f>+'[3]6.SZ.TÁBL. SZOCIÁLIS NORMATÍVA'!$D28</f>
        <v>1286000</v>
      </c>
      <c r="C28" s="111">
        <v>435000</v>
      </c>
      <c r="D28" s="683">
        <f t="shared" si="6"/>
        <v>1721000</v>
      </c>
      <c r="E28" s="85"/>
      <c r="F28" s="85"/>
      <c r="G28" s="85">
        <v>435</v>
      </c>
      <c r="H28" s="85"/>
      <c r="I28" s="85"/>
      <c r="J28" s="98"/>
      <c r="L28" s="81"/>
    </row>
    <row r="29" spans="1:12">
      <c r="A29" s="88" t="s">
        <v>458</v>
      </c>
      <c r="B29" s="89">
        <f>+'[3]6.SZ.TÁBL. SZOCIÁLIS NORMATÍVA'!$D29</f>
        <v>461000</v>
      </c>
      <c r="C29" s="111">
        <v>147000</v>
      </c>
      <c r="D29" s="683">
        <f t="shared" si="6"/>
        <v>608000</v>
      </c>
      <c r="E29" s="85"/>
      <c r="F29" s="85"/>
      <c r="G29" s="85">
        <v>147</v>
      </c>
      <c r="H29" s="85"/>
      <c r="I29" s="85"/>
      <c r="J29" s="98"/>
      <c r="L29" s="81"/>
    </row>
    <row r="30" spans="1:12">
      <c r="A30" s="88" t="s">
        <v>459</v>
      </c>
      <c r="B30" s="89">
        <f>+'[3]6.SZ.TÁBL. SZOCIÁLIS NORMATÍVA'!$D30</f>
        <v>398000</v>
      </c>
      <c r="C30" s="111">
        <v>136000</v>
      </c>
      <c r="D30" s="683">
        <f t="shared" si="6"/>
        <v>534000</v>
      </c>
      <c r="E30" s="85"/>
      <c r="F30" s="85"/>
      <c r="G30" s="85">
        <v>136</v>
      </c>
      <c r="H30" s="85"/>
      <c r="I30" s="85"/>
      <c r="J30" s="98"/>
      <c r="L30" s="81"/>
    </row>
    <row r="31" spans="1:12">
      <c r="A31" s="759" t="s">
        <v>460</v>
      </c>
      <c r="B31" s="89">
        <f>+'[3]6.SZ.TÁBL. SZOCIÁLIS NORMATÍVA'!$D31</f>
        <v>73000</v>
      </c>
      <c r="C31" s="116"/>
      <c r="D31" s="683">
        <f t="shared" si="6"/>
        <v>73000</v>
      </c>
      <c r="E31" s="85"/>
      <c r="F31" s="85"/>
      <c r="G31" s="85"/>
      <c r="H31" s="85"/>
      <c r="I31" s="85"/>
      <c r="J31" s="98"/>
      <c r="L31" s="81"/>
    </row>
    <row r="32" spans="1:12">
      <c r="A32" s="93" t="s">
        <v>463</v>
      </c>
      <c r="B32" s="187">
        <f>SUM(B25:B31)</f>
        <v>3123000</v>
      </c>
      <c r="C32" s="187">
        <f t="shared" ref="C32:D32" si="7">SUM(C25:C31)</f>
        <v>1087000</v>
      </c>
      <c r="D32" s="792">
        <f t="shared" si="7"/>
        <v>4210000</v>
      </c>
      <c r="E32" s="85"/>
      <c r="F32" s="94">
        <f>SUM(F25:F31)</f>
        <v>0</v>
      </c>
      <c r="G32" s="94">
        <f t="shared" ref="G32:H32" si="8">SUM(G25:G31)</f>
        <v>1087</v>
      </c>
      <c r="H32" s="94">
        <f t="shared" si="8"/>
        <v>0</v>
      </c>
      <c r="I32" s="85"/>
      <c r="J32" s="98"/>
      <c r="L32" s="81"/>
    </row>
    <row r="33" spans="1:12">
      <c r="A33" s="84"/>
      <c r="B33" s="87"/>
      <c r="C33" s="106"/>
      <c r="D33" s="683"/>
      <c r="E33" s="85"/>
      <c r="F33" s="85"/>
      <c r="G33" s="85"/>
      <c r="H33" s="85"/>
      <c r="I33" s="85"/>
      <c r="J33" s="98"/>
      <c r="L33" s="81"/>
    </row>
    <row r="34" spans="1:12">
      <c r="A34" s="88" t="s">
        <v>462</v>
      </c>
      <c r="B34" s="89"/>
      <c r="C34" s="111">
        <v>52000</v>
      </c>
      <c r="D34" s="683">
        <f t="shared" ref="D34:D40" si="9">SUM(B34:C34)</f>
        <v>52000</v>
      </c>
      <c r="E34" s="85"/>
      <c r="F34" s="85"/>
      <c r="G34" s="85">
        <v>52</v>
      </c>
      <c r="H34" s="85"/>
      <c r="I34" s="85"/>
      <c r="J34" s="98"/>
      <c r="L34" s="81"/>
    </row>
    <row r="35" spans="1:12">
      <c r="A35" s="88" t="s">
        <v>455</v>
      </c>
      <c r="B35" s="89"/>
      <c r="C35" s="111">
        <v>155000</v>
      </c>
      <c r="D35" s="683">
        <f t="shared" si="9"/>
        <v>155000</v>
      </c>
      <c r="E35" s="85"/>
      <c r="F35" s="85"/>
      <c r="G35" s="85">
        <v>155</v>
      </c>
      <c r="H35" s="85"/>
      <c r="I35" s="85"/>
      <c r="J35" s="98"/>
      <c r="L35" s="81"/>
    </row>
    <row r="36" spans="1:12">
      <c r="A36" s="88" t="s">
        <v>456</v>
      </c>
      <c r="B36" s="89"/>
      <c r="C36" s="111">
        <v>926000</v>
      </c>
      <c r="D36" s="683">
        <f t="shared" si="9"/>
        <v>926000</v>
      </c>
      <c r="E36" s="85"/>
      <c r="F36" s="85"/>
      <c r="G36" s="85">
        <v>926</v>
      </c>
      <c r="H36" s="85"/>
      <c r="I36" s="85"/>
      <c r="J36" s="98"/>
      <c r="L36" s="81"/>
    </row>
    <row r="37" spans="1:12">
      <c r="A37" s="88" t="s">
        <v>457</v>
      </c>
      <c r="B37" s="89"/>
      <c r="C37" s="111">
        <v>778000</v>
      </c>
      <c r="D37" s="683">
        <f t="shared" si="9"/>
        <v>778000</v>
      </c>
      <c r="E37" s="85"/>
      <c r="F37" s="85"/>
      <c r="G37" s="85">
        <v>778</v>
      </c>
      <c r="H37" s="85"/>
      <c r="I37" s="85"/>
      <c r="J37" s="98"/>
      <c r="L37" s="81"/>
    </row>
    <row r="38" spans="1:12">
      <c r="A38" s="88" t="s">
        <v>458</v>
      </c>
      <c r="B38" s="89"/>
      <c r="C38" s="111">
        <v>517000</v>
      </c>
      <c r="D38" s="683">
        <f t="shared" si="9"/>
        <v>517000</v>
      </c>
      <c r="E38" s="85"/>
      <c r="F38" s="85"/>
      <c r="G38" s="85">
        <v>517</v>
      </c>
      <c r="H38" s="85"/>
      <c r="I38" s="85"/>
      <c r="J38" s="98"/>
      <c r="L38" s="81"/>
    </row>
    <row r="39" spans="1:12">
      <c r="A39" s="88" t="s">
        <v>459</v>
      </c>
      <c r="B39" s="89"/>
      <c r="C39" s="111">
        <v>315000</v>
      </c>
      <c r="D39" s="683">
        <f t="shared" si="9"/>
        <v>315000</v>
      </c>
      <c r="E39" s="85"/>
      <c r="F39" s="85"/>
      <c r="G39" s="85">
        <v>315</v>
      </c>
      <c r="H39" s="85"/>
      <c r="I39" s="85"/>
      <c r="J39" s="98"/>
      <c r="L39" s="81"/>
    </row>
    <row r="40" spans="1:12">
      <c r="A40" s="759" t="s">
        <v>460</v>
      </c>
      <c r="B40" s="89"/>
      <c r="C40" s="116"/>
      <c r="D40" s="683">
        <f t="shared" si="9"/>
        <v>0</v>
      </c>
      <c r="E40" s="85"/>
      <c r="F40" s="85"/>
      <c r="G40" s="85"/>
      <c r="H40" s="85"/>
      <c r="I40" s="85"/>
      <c r="J40" s="98"/>
      <c r="L40" s="81"/>
    </row>
    <row r="41" spans="1:12">
      <c r="A41" s="93" t="s">
        <v>490</v>
      </c>
      <c r="B41" s="187">
        <f>SUM(B34:B40)</f>
        <v>0</v>
      </c>
      <c r="C41" s="187">
        <f t="shared" ref="C41:D41" si="10">SUM(C34:C40)</f>
        <v>2743000</v>
      </c>
      <c r="D41" s="792">
        <f t="shared" si="10"/>
        <v>2743000</v>
      </c>
      <c r="E41" s="85"/>
      <c r="F41" s="94">
        <f>SUM(F34:F40)</f>
        <v>0</v>
      </c>
      <c r="G41" s="94">
        <f t="shared" ref="G41:H41" si="11">SUM(G34:G40)</f>
        <v>2743</v>
      </c>
      <c r="H41" s="94">
        <f t="shared" si="11"/>
        <v>0</v>
      </c>
      <c r="I41" s="85"/>
      <c r="J41" s="98"/>
      <c r="L41" s="81"/>
    </row>
    <row r="42" spans="1:12" ht="14.4" thickBot="1">
      <c r="A42" s="91"/>
      <c r="B42" s="92"/>
      <c r="C42" s="74"/>
      <c r="D42" s="794"/>
      <c r="E42" s="85"/>
      <c r="F42" s="85"/>
      <c r="G42" s="85"/>
      <c r="H42" s="85"/>
      <c r="I42" s="85"/>
      <c r="J42" s="98"/>
      <c r="L42" s="81"/>
    </row>
    <row r="43" spans="1:12" s="99" customFormat="1" ht="14.4" thickBot="1">
      <c r="A43" s="100" t="s">
        <v>48</v>
      </c>
      <c r="B43" s="758">
        <f>SUM(B11,B15,B23,B32,B41)</f>
        <v>65667670</v>
      </c>
      <c r="C43" s="758">
        <f t="shared" ref="C43:D43" si="12">SUM(C11,C15,C23,C32,C41)</f>
        <v>4640000</v>
      </c>
      <c r="D43" s="795">
        <f t="shared" si="12"/>
        <v>70307670</v>
      </c>
      <c r="E43" s="94"/>
      <c r="F43" s="94">
        <f>SUM(F11,F14,F23,F32)</f>
        <v>61306</v>
      </c>
      <c r="G43" s="94">
        <f>SUM(G11,G14,G23,G32,G41)</f>
        <v>4640</v>
      </c>
      <c r="H43" s="94">
        <f t="shared" ref="H43" si="13">SUM(H11,H14,H23,H32)</f>
        <v>0</v>
      </c>
      <c r="I43" s="85"/>
      <c r="J43" s="98"/>
      <c r="K43" s="82"/>
    </row>
    <row r="44" spans="1:12">
      <c r="G44" s="85"/>
      <c r="H44" s="85"/>
      <c r="I44" s="85"/>
      <c r="J44" s="98"/>
    </row>
    <row r="45" spans="1:12">
      <c r="J45" s="98"/>
    </row>
    <row r="46" spans="1:12">
      <c r="J46" s="98"/>
    </row>
    <row r="100" spans="1:12">
      <c r="A100" s="78"/>
      <c r="C100" s="81"/>
      <c r="J100" s="81"/>
      <c r="K100" s="81"/>
      <c r="L100" s="81"/>
    </row>
    <row r="113" spans="1:12">
      <c r="A113" s="104"/>
      <c r="B113" s="105"/>
      <c r="C113" s="106"/>
      <c r="D113" s="107"/>
      <c r="E113" s="107"/>
      <c r="F113" s="107"/>
      <c r="G113" s="107"/>
      <c r="H113" s="107"/>
      <c r="I113" s="107"/>
      <c r="J113" s="108"/>
      <c r="K113" s="81"/>
      <c r="L113" s="81"/>
    </row>
    <row r="114" spans="1:12">
      <c r="A114" s="109"/>
      <c r="B114" s="110"/>
      <c r="C114" s="111"/>
      <c r="D114" s="112"/>
      <c r="E114" s="112"/>
      <c r="F114" s="112"/>
      <c r="G114" s="112"/>
      <c r="H114" s="112"/>
      <c r="I114" s="112"/>
      <c r="J114" s="113"/>
      <c r="K114" s="81"/>
      <c r="L114" s="81"/>
    </row>
    <row r="115" spans="1:12">
      <c r="A115" s="109"/>
      <c r="B115" s="110"/>
      <c r="C115" s="111"/>
      <c r="D115" s="112"/>
      <c r="E115" s="112"/>
      <c r="F115" s="112"/>
      <c r="G115" s="112"/>
      <c r="H115" s="112"/>
      <c r="I115" s="112"/>
      <c r="J115" s="113"/>
      <c r="K115" s="81"/>
      <c r="L115" s="81"/>
    </row>
    <row r="116" spans="1:12">
      <c r="A116" s="109"/>
      <c r="B116" s="110"/>
      <c r="C116" s="111"/>
      <c r="D116" s="112"/>
      <c r="E116" s="112"/>
      <c r="F116" s="112"/>
      <c r="G116" s="112"/>
      <c r="H116" s="112"/>
      <c r="I116" s="112"/>
      <c r="J116" s="113"/>
      <c r="K116" s="81"/>
      <c r="L116" s="81"/>
    </row>
    <row r="117" spans="1:12">
      <c r="A117" s="114"/>
      <c r="B117" s="115"/>
      <c r="C117" s="116"/>
      <c r="D117" s="117"/>
      <c r="E117" s="117"/>
      <c r="F117" s="117"/>
      <c r="G117" s="117"/>
      <c r="H117" s="117"/>
      <c r="I117" s="117"/>
      <c r="J117" s="118"/>
      <c r="K117" s="81"/>
      <c r="L117" s="81"/>
    </row>
  </sheetData>
  <mergeCells count="1">
    <mergeCell ref="I1:K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0" orientation="portrait" r:id="rId1"/>
  <headerFooter alignWithMargins="0">
    <oddHeader>&amp;L&amp;"Times New Roman,Félkövér"&amp;13Szent László Völgye TKT&amp;C&amp;"Times New Roman,Félkövér"&amp;14
&amp;16 2015. ÉVI II. KÖLTSÉGVETÉS MÓDOSÍTÁS&amp;14
&amp;R6. sz. táblázat
SZOCIÁLIS NORMATÍVA
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W104"/>
  <sheetViews>
    <sheetView workbookViewId="0">
      <selection activeCell="G8" sqref="G8"/>
    </sheetView>
  </sheetViews>
  <sheetFormatPr defaultColWidth="8.88671875" defaultRowHeight="12"/>
  <cols>
    <col min="1" max="1" width="32" style="830" bestFit="1" customWidth="1"/>
    <col min="2" max="2" width="12.33203125" style="830" bestFit="1" customWidth="1"/>
    <col min="3" max="9" width="7.44140625" style="830" customWidth="1"/>
    <col min="10" max="10" width="8.44140625" style="830" bestFit="1" customWidth="1"/>
    <col min="11" max="11" width="8.77734375" style="830" bestFit="1" customWidth="1"/>
    <col min="12" max="12" width="7.44140625" style="830" customWidth="1"/>
    <col min="13" max="13" width="7.77734375" style="830" bestFit="1" customWidth="1"/>
    <col min="14" max="14" width="7.44140625" style="830" customWidth="1"/>
    <col min="15" max="15" width="12.5546875" style="830" bestFit="1" customWidth="1"/>
    <col min="16" max="21" width="8.88671875" style="830"/>
    <col min="22" max="22" width="9.33203125" style="830" customWidth="1"/>
    <col min="23" max="16384" width="8.88671875" style="830"/>
  </cols>
  <sheetData>
    <row r="1" spans="1:23" s="802" customFormat="1" ht="27.6" customHeight="1" thickBot="1">
      <c r="A1" s="819"/>
      <c r="B1" s="796" t="s">
        <v>488</v>
      </c>
      <c r="C1" s="797" t="s">
        <v>51</v>
      </c>
      <c r="D1" s="798" t="s">
        <v>52</v>
      </c>
      <c r="E1" s="798" t="s">
        <v>53</v>
      </c>
      <c r="F1" s="799" t="s">
        <v>54</v>
      </c>
      <c r="G1" s="798" t="s">
        <v>55</v>
      </c>
      <c r="H1" s="798" t="s">
        <v>56</v>
      </c>
      <c r="I1" s="798" t="s">
        <v>57</v>
      </c>
      <c r="J1" s="798" t="s">
        <v>58</v>
      </c>
      <c r="K1" s="798" t="s">
        <v>59</v>
      </c>
      <c r="L1" s="798" t="s">
        <v>60</v>
      </c>
      <c r="M1" s="798" t="s">
        <v>61</v>
      </c>
      <c r="N1" s="800" t="s">
        <v>62</v>
      </c>
      <c r="O1" s="796" t="s">
        <v>487</v>
      </c>
    </row>
    <row r="2" spans="1:23" s="802" customFormat="1" ht="34.950000000000003" customHeight="1">
      <c r="A2" s="820" t="s">
        <v>475</v>
      </c>
      <c r="B2" s="820"/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67"/>
      <c r="Q2" s="801"/>
    </row>
    <row r="3" spans="1:23">
      <c r="A3" s="821" t="s">
        <v>4</v>
      </c>
      <c r="B3" s="822">
        <f>+'[3]7.SZ.TÁBL. PÉNZE. ÁTAD - ÁTVÉT'!$O3</f>
        <v>11433</v>
      </c>
      <c r="C3" s="823">
        <f>+$S$3</f>
        <v>953</v>
      </c>
      <c r="D3" s="824">
        <f t="shared" ref="D3:K3" si="0">+$S$3</f>
        <v>953</v>
      </c>
      <c r="E3" s="824">
        <f t="shared" si="0"/>
        <v>953</v>
      </c>
      <c r="F3" s="824">
        <f t="shared" si="0"/>
        <v>953</v>
      </c>
      <c r="G3" s="824">
        <f t="shared" si="0"/>
        <v>953</v>
      </c>
      <c r="H3" s="824">
        <f t="shared" si="0"/>
        <v>953</v>
      </c>
      <c r="I3" s="824">
        <f t="shared" si="0"/>
        <v>953</v>
      </c>
      <c r="J3" s="824">
        <f t="shared" si="0"/>
        <v>953</v>
      </c>
      <c r="K3" s="824">
        <f t="shared" si="0"/>
        <v>953</v>
      </c>
      <c r="L3" s="824">
        <f>+$T$3</f>
        <v>1096</v>
      </c>
      <c r="M3" s="824">
        <f>+$T$3</f>
        <v>1096</v>
      </c>
      <c r="N3" s="825">
        <f>+U3</f>
        <v>1095</v>
      </c>
      <c r="O3" s="822">
        <f>SUM(C3:N3)</f>
        <v>11864</v>
      </c>
      <c r="P3" s="826"/>
      <c r="Q3" s="827">
        <f>+'2.SZ.TÁBL. BEVÉTELEK'!E7+'2.SZ.TÁBL. BEVÉTELEK'!E16+'2.SZ.TÁBL. BEVÉTELEK'!E21+'2.SZ.TÁBL. BEVÉTELEK'!E30+'2.SZ.TÁBL. BEVÉTELEK'!E40+'2.SZ.TÁBL. BEVÉTELEK'!E49</f>
        <v>11864</v>
      </c>
      <c r="R3" s="828">
        <f t="shared" ref="R3:R10" si="1">+Q3/12</f>
        <v>988.66666666666663</v>
      </c>
      <c r="S3" s="829">
        <v>953</v>
      </c>
      <c r="T3" s="830">
        <v>1096</v>
      </c>
      <c r="U3" s="827">
        <f t="shared" ref="U3:U12" si="2">+Q3-SUM(C3:M3)</f>
        <v>1095</v>
      </c>
    </row>
    <row r="4" spans="1:23">
      <c r="A4" s="831" t="s">
        <v>6</v>
      </c>
      <c r="B4" s="822">
        <f>+'[3]7.SZ.TÁBL. PÉNZE. ÁTAD - ÁTVÉT'!$O4</f>
        <v>4075</v>
      </c>
      <c r="C4" s="823">
        <f>+$S$4</f>
        <v>340</v>
      </c>
      <c r="D4" s="824">
        <f t="shared" ref="D4:M4" si="3">+$S$4</f>
        <v>340</v>
      </c>
      <c r="E4" s="824">
        <f t="shared" si="3"/>
        <v>340</v>
      </c>
      <c r="F4" s="824">
        <f t="shared" si="3"/>
        <v>340</v>
      </c>
      <c r="G4" s="824">
        <f t="shared" si="3"/>
        <v>340</v>
      </c>
      <c r="H4" s="824">
        <f t="shared" si="3"/>
        <v>340</v>
      </c>
      <c r="I4" s="824">
        <f t="shared" si="3"/>
        <v>340</v>
      </c>
      <c r="J4" s="824">
        <f t="shared" si="3"/>
        <v>340</v>
      </c>
      <c r="K4" s="824">
        <f t="shared" si="3"/>
        <v>340</v>
      </c>
      <c r="L4" s="824">
        <f t="shared" si="3"/>
        <v>340</v>
      </c>
      <c r="M4" s="824">
        <f t="shared" si="3"/>
        <v>340</v>
      </c>
      <c r="N4" s="825">
        <f t="shared" ref="N4:N9" si="4">+U4</f>
        <v>335</v>
      </c>
      <c r="O4" s="822">
        <f t="shared" ref="O4:O9" si="5">SUM(C4:N4)</f>
        <v>4075</v>
      </c>
      <c r="P4" s="827"/>
      <c r="Q4" s="827">
        <f>+'2.SZ.TÁBL. BEVÉTELEK'!E9+'2.SZ.TÁBL. BEVÉTELEK'!E17+'2.SZ.TÁBL. BEVÉTELEK'!E22+'2.SZ.TÁBL. BEVÉTELEK'!E32+'2.SZ.TÁBL. BEVÉTELEK'!E41+'2.SZ.TÁBL. BEVÉTELEK'!E51</f>
        <v>4075</v>
      </c>
      <c r="R4" s="828">
        <f t="shared" si="1"/>
        <v>339.58333333333331</v>
      </c>
      <c r="S4" s="829">
        <v>340</v>
      </c>
      <c r="U4" s="827">
        <f t="shared" si="2"/>
        <v>335</v>
      </c>
    </row>
    <row r="5" spans="1:23">
      <c r="A5" s="831" t="s">
        <v>5</v>
      </c>
      <c r="B5" s="822">
        <f>+'[3]7.SZ.TÁBL. PÉNZE. ÁTAD - ÁTVÉT'!$O5</f>
        <v>4814</v>
      </c>
      <c r="C5" s="823">
        <f>+$S$5</f>
        <v>401</v>
      </c>
      <c r="D5" s="824">
        <f t="shared" ref="D5:M5" si="6">+$S$5</f>
        <v>401</v>
      </c>
      <c r="E5" s="824">
        <f t="shared" si="6"/>
        <v>401</v>
      </c>
      <c r="F5" s="824">
        <f t="shared" si="6"/>
        <v>401</v>
      </c>
      <c r="G5" s="824">
        <f t="shared" si="6"/>
        <v>401</v>
      </c>
      <c r="H5" s="824">
        <f t="shared" si="6"/>
        <v>401</v>
      </c>
      <c r="I5" s="824">
        <f t="shared" si="6"/>
        <v>401</v>
      </c>
      <c r="J5" s="824">
        <f t="shared" si="6"/>
        <v>401</v>
      </c>
      <c r="K5" s="824">
        <f t="shared" si="6"/>
        <v>401</v>
      </c>
      <c r="L5" s="824">
        <f t="shared" si="6"/>
        <v>401</v>
      </c>
      <c r="M5" s="824">
        <f t="shared" si="6"/>
        <v>401</v>
      </c>
      <c r="N5" s="825">
        <f t="shared" si="4"/>
        <v>403</v>
      </c>
      <c r="O5" s="822">
        <f t="shared" si="5"/>
        <v>4814</v>
      </c>
      <c r="Q5" s="827">
        <f>+'2.SZ.TÁBL. BEVÉTELEK'!E8+'2.SZ.TÁBL. BEVÉTELEK'!E31+'2.SZ.TÁBL. BEVÉTELEK'!E50</f>
        <v>4814</v>
      </c>
      <c r="R5" s="828">
        <f t="shared" si="1"/>
        <v>401.16666666666669</v>
      </c>
      <c r="S5" s="829">
        <v>401</v>
      </c>
      <c r="U5" s="827">
        <f t="shared" si="2"/>
        <v>403</v>
      </c>
    </row>
    <row r="6" spans="1:23">
      <c r="A6" s="831" t="s">
        <v>7</v>
      </c>
      <c r="B6" s="822">
        <f>+'[3]7.SZ.TÁBL. PÉNZE. ÁTAD - ÁTVÉT'!$O6</f>
        <v>2413</v>
      </c>
      <c r="C6" s="823">
        <f>+$S$6</f>
        <v>201</v>
      </c>
      <c r="D6" s="824">
        <f t="shared" ref="D6:M6" si="7">+$S$6</f>
        <v>201</v>
      </c>
      <c r="E6" s="824">
        <f t="shared" si="7"/>
        <v>201</v>
      </c>
      <c r="F6" s="824">
        <f t="shared" si="7"/>
        <v>201</v>
      </c>
      <c r="G6" s="824">
        <f t="shared" si="7"/>
        <v>201</v>
      </c>
      <c r="H6" s="824">
        <f t="shared" si="7"/>
        <v>201</v>
      </c>
      <c r="I6" s="824">
        <f t="shared" si="7"/>
        <v>201</v>
      </c>
      <c r="J6" s="824">
        <f t="shared" si="7"/>
        <v>201</v>
      </c>
      <c r="K6" s="824">
        <f t="shared" si="7"/>
        <v>201</v>
      </c>
      <c r="L6" s="824">
        <f t="shared" si="7"/>
        <v>201</v>
      </c>
      <c r="M6" s="824">
        <f t="shared" si="7"/>
        <v>201</v>
      </c>
      <c r="N6" s="825">
        <f t="shared" si="4"/>
        <v>202</v>
      </c>
      <c r="O6" s="822">
        <f t="shared" si="5"/>
        <v>2413</v>
      </c>
      <c r="Q6" s="827">
        <f>+'2.SZ.TÁBL. BEVÉTELEK'!E10+'2.SZ.TÁBL. BEVÉTELEK'!E23+'2.SZ.TÁBL. BEVÉTELEK'!E33+'2.SZ.TÁBL. BEVÉTELEK'!E42+'2.SZ.TÁBL. BEVÉTELEK'!E52</f>
        <v>2413</v>
      </c>
      <c r="R6" s="828">
        <f t="shared" si="1"/>
        <v>201.08333333333334</v>
      </c>
      <c r="S6" s="829">
        <v>201</v>
      </c>
      <c r="U6" s="827">
        <f t="shared" si="2"/>
        <v>202</v>
      </c>
    </row>
    <row r="7" spans="1:23">
      <c r="A7" s="831" t="s">
        <v>8</v>
      </c>
      <c r="B7" s="822">
        <f>+'[3]7.SZ.TÁBL. PÉNZE. ÁTAD - ÁTVÉT'!$O7</f>
        <v>11005</v>
      </c>
      <c r="C7" s="823">
        <f>+$S$7</f>
        <v>917</v>
      </c>
      <c r="D7" s="824">
        <f t="shared" ref="D7:M7" si="8">+$S$7</f>
        <v>917</v>
      </c>
      <c r="E7" s="824">
        <f t="shared" si="8"/>
        <v>917</v>
      </c>
      <c r="F7" s="824">
        <f t="shared" si="8"/>
        <v>917</v>
      </c>
      <c r="G7" s="824">
        <f t="shared" si="8"/>
        <v>917</v>
      </c>
      <c r="H7" s="824">
        <f t="shared" si="8"/>
        <v>917</v>
      </c>
      <c r="I7" s="824">
        <f t="shared" si="8"/>
        <v>917</v>
      </c>
      <c r="J7" s="824">
        <f t="shared" si="8"/>
        <v>917</v>
      </c>
      <c r="K7" s="824">
        <f t="shared" si="8"/>
        <v>917</v>
      </c>
      <c r="L7" s="824">
        <f t="shared" si="8"/>
        <v>917</v>
      </c>
      <c r="M7" s="824">
        <f t="shared" si="8"/>
        <v>917</v>
      </c>
      <c r="N7" s="825">
        <f t="shared" si="4"/>
        <v>918</v>
      </c>
      <c r="O7" s="822">
        <f t="shared" si="5"/>
        <v>11005</v>
      </c>
      <c r="P7" s="827"/>
      <c r="Q7" s="827">
        <f>+'2.SZ.TÁBL. BEVÉTELEK'!E11+'2.SZ.TÁBL. BEVÉTELEK'!E24+'2.SZ.TÁBL. BEVÉTELEK'!E34+'2.SZ.TÁBL. BEVÉTELEK'!E43+'2.SZ.TÁBL. BEVÉTELEK'!E58</f>
        <v>11005</v>
      </c>
      <c r="R7" s="828">
        <f t="shared" si="1"/>
        <v>917.08333333333337</v>
      </c>
      <c r="S7" s="829">
        <v>917</v>
      </c>
      <c r="U7" s="827">
        <f t="shared" si="2"/>
        <v>918</v>
      </c>
    </row>
    <row r="8" spans="1:23">
      <c r="A8" s="831" t="s">
        <v>9</v>
      </c>
      <c r="B8" s="822">
        <f>+'[3]7.SZ.TÁBL. PÉNZE. ÁTAD - ÁTVÉT'!$O8</f>
        <v>6296</v>
      </c>
      <c r="C8" s="823">
        <f>+$S$8</f>
        <v>525</v>
      </c>
      <c r="D8" s="824">
        <f t="shared" ref="D8:M8" si="9">+$S$8</f>
        <v>525</v>
      </c>
      <c r="E8" s="824">
        <f t="shared" si="9"/>
        <v>525</v>
      </c>
      <c r="F8" s="824">
        <f t="shared" si="9"/>
        <v>525</v>
      </c>
      <c r="G8" s="824">
        <f t="shared" si="9"/>
        <v>525</v>
      </c>
      <c r="H8" s="824">
        <f t="shared" si="9"/>
        <v>525</v>
      </c>
      <c r="I8" s="824">
        <f t="shared" si="9"/>
        <v>525</v>
      </c>
      <c r="J8" s="824">
        <f t="shared" si="9"/>
        <v>525</v>
      </c>
      <c r="K8" s="824">
        <f t="shared" si="9"/>
        <v>525</v>
      </c>
      <c r="L8" s="824">
        <f t="shared" si="9"/>
        <v>525</v>
      </c>
      <c r="M8" s="824">
        <f t="shared" si="9"/>
        <v>525</v>
      </c>
      <c r="N8" s="825">
        <f t="shared" si="4"/>
        <v>521</v>
      </c>
      <c r="O8" s="822">
        <f t="shared" si="5"/>
        <v>6296</v>
      </c>
      <c r="P8" s="827"/>
      <c r="Q8" s="827">
        <f>+'2.SZ.TÁBL. BEVÉTELEK'!E12+'2.SZ.TÁBL. BEVÉTELEK'!E25+'2.SZ.TÁBL. BEVÉTELEK'!E35+'2.SZ.TÁBL. BEVÉTELEK'!E44+'2.SZ.TÁBL. BEVÉTELEK'!E53</f>
        <v>6296</v>
      </c>
      <c r="R8" s="828">
        <f t="shared" si="1"/>
        <v>524.66666666666663</v>
      </c>
      <c r="S8" s="829">
        <v>525</v>
      </c>
      <c r="U8" s="827">
        <f t="shared" si="2"/>
        <v>521</v>
      </c>
    </row>
    <row r="9" spans="1:23">
      <c r="A9" s="832" t="s">
        <v>10</v>
      </c>
      <c r="B9" s="822">
        <f>+'[3]7.SZ.TÁBL. PÉNZE. ÁTAD - ÁTVÉT'!$O9</f>
        <v>7010</v>
      </c>
      <c r="C9" s="833">
        <f>+$S$9</f>
        <v>584</v>
      </c>
      <c r="D9" s="834">
        <f t="shared" ref="D9:M9" si="10">+$S$9</f>
        <v>584</v>
      </c>
      <c r="E9" s="834">
        <f t="shared" si="10"/>
        <v>584</v>
      </c>
      <c r="F9" s="834">
        <f t="shared" si="10"/>
        <v>584</v>
      </c>
      <c r="G9" s="834">
        <f t="shared" si="10"/>
        <v>584</v>
      </c>
      <c r="H9" s="834">
        <f t="shared" si="10"/>
        <v>584</v>
      </c>
      <c r="I9" s="834">
        <f t="shared" si="10"/>
        <v>584</v>
      </c>
      <c r="J9" s="834">
        <f t="shared" si="10"/>
        <v>584</v>
      </c>
      <c r="K9" s="834">
        <f t="shared" si="10"/>
        <v>584</v>
      </c>
      <c r="L9" s="834">
        <f t="shared" si="10"/>
        <v>584</v>
      </c>
      <c r="M9" s="834">
        <f t="shared" si="10"/>
        <v>584</v>
      </c>
      <c r="N9" s="835">
        <f t="shared" si="4"/>
        <v>586</v>
      </c>
      <c r="O9" s="836">
        <f t="shared" si="5"/>
        <v>7010</v>
      </c>
      <c r="P9" s="827"/>
      <c r="Q9" s="827">
        <f>+'2.SZ.TÁBL. BEVÉTELEK'!E13+'2.SZ.TÁBL. BEVÉTELEK'!E18+'2.SZ.TÁBL. BEVÉTELEK'!E26+'2.SZ.TÁBL. BEVÉTELEK'!E36+'2.SZ.TÁBL. BEVÉTELEK'!E45+'2.SZ.TÁBL. BEVÉTELEK'!E54</f>
        <v>7010</v>
      </c>
      <c r="R9" s="828">
        <f t="shared" si="1"/>
        <v>584.16666666666663</v>
      </c>
      <c r="S9" s="829">
        <v>584</v>
      </c>
      <c r="U9" s="827">
        <f t="shared" si="2"/>
        <v>586</v>
      </c>
    </row>
    <row r="10" spans="1:23" ht="12.6" thickBot="1">
      <c r="A10" s="837" t="s">
        <v>349</v>
      </c>
      <c r="B10" s="822">
        <f>+'[3]7.SZ.TÁBL. PÉNZE. ÁTAD - ÁTVÉT'!$O10</f>
        <v>3035</v>
      </c>
      <c r="C10" s="833">
        <f>+$S$10</f>
        <v>253</v>
      </c>
      <c r="D10" s="834">
        <f t="shared" ref="D10:M10" si="11">+$S$10</f>
        <v>253</v>
      </c>
      <c r="E10" s="834">
        <f t="shared" si="11"/>
        <v>253</v>
      </c>
      <c r="F10" s="834">
        <f t="shared" si="11"/>
        <v>253</v>
      </c>
      <c r="G10" s="834">
        <f t="shared" si="11"/>
        <v>253</v>
      </c>
      <c r="H10" s="834">
        <f t="shared" si="11"/>
        <v>253</v>
      </c>
      <c r="I10" s="834">
        <f t="shared" si="11"/>
        <v>253</v>
      </c>
      <c r="J10" s="834">
        <f t="shared" si="11"/>
        <v>253</v>
      </c>
      <c r="K10" s="834">
        <f t="shared" si="11"/>
        <v>253</v>
      </c>
      <c r="L10" s="834">
        <f t="shared" si="11"/>
        <v>253</v>
      </c>
      <c r="M10" s="834">
        <f t="shared" si="11"/>
        <v>253</v>
      </c>
      <c r="N10" s="835">
        <f t="shared" ref="N10" si="12">+U10</f>
        <v>252</v>
      </c>
      <c r="O10" s="838">
        <f t="shared" ref="O10" si="13">SUM(C10:N10)</f>
        <v>3035</v>
      </c>
      <c r="P10" s="827"/>
      <c r="Q10" s="827">
        <f>+'2.SZ.TÁBL. BEVÉTELEK'!E27+'2.SZ.TÁBL. BEVÉTELEK'!E37+'2.SZ.TÁBL. BEVÉTELEK'!E46+'2.SZ.TÁBL. BEVÉTELEK'!E55</f>
        <v>3035</v>
      </c>
      <c r="R10" s="828">
        <f t="shared" si="1"/>
        <v>252.91666666666666</v>
      </c>
      <c r="S10" s="829">
        <v>253</v>
      </c>
      <c r="U10" s="827">
        <f t="shared" si="2"/>
        <v>252</v>
      </c>
    </row>
    <row r="11" spans="1:23" ht="12.6" thickBot="1">
      <c r="A11" s="839" t="s">
        <v>25</v>
      </c>
      <c r="B11" s="840">
        <f>SUM(B3:B10)</f>
        <v>50081</v>
      </c>
      <c r="C11" s="841">
        <f>SUM(C3:C10)</f>
        <v>4174</v>
      </c>
      <c r="D11" s="842">
        <f t="shared" ref="D11:N11" si="14">SUM(D3:D10)</f>
        <v>4174</v>
      </c>
      <c r="E11" s="842">
        <f t="shared" si="14"/>
        <v>4174</v>
      </c>
      <c r="F11" s="842">
        <f t="shared" si="14"/>
        <v>4174</v>
      </c>
      <c r="G11" s="842">
        <f t="shared" si="14"/>
        <v>4174</v>
      </c>
      <c r="H11" s="842">
        <f t="shared" si="14"/>
        <v>4174</v>
      </c>
      <c r="I11" s="842">
        <f t="shared" si="14"/>
        <v>4174</v>
      </c>
      <c r="J11" s="842">
        <f t="shared" si="14"/>
        <v>4174</v>
      </c>
      <c r="K11" s="842">
        <f t="shared" si="14"/>
        <v>4174</v>
      </c>
      <c r="L11" s="842">
        <f t="shared" si="14"/>
        <v>4317</v>
      </c>
      <c r="M11" s="842">
        <f t="shared" si="14"/>
        <v>4317</v>
      </c>
      <c r="N11" s="842">
        <f t="shared" si="14"/>
        <v>4312</v>
      </c>
      <c r="O11" s="840">
        <f>SUM(O3:O10)</f>
        <v>50512</v>
      </c>
      <c r="Q11" s="828"/>
      <c r="R11" s="828"/>
      <c r="S11" s="828"/>
      <c r="T11" s="828"/>
      <c r="U11" s="828"/>
    </row>
    <row r="12" spans="1:23" s="847" customFormat="1" ht="22.5" customHeight="1">
      <c r="A12" s="843" t="s">
        <v>413</v>
      </c>
      <c r="B12" s="822">
        <f>+'[3]7.SZ.TÁBL. PÉNZE. ÁTAD - ÁTVÉT'!$O12</f>
        <v>228729</v>
      </c>
      <c r="C12" s="844">
        <f>+$S$12+985</f>
        <v>19635</v>
      </c>
      <c r="D12" s="845">
        <f>+$S$12+985</f>
        <v>19635</v>
      </c>
      <c r="E12" s="845">
        <f>+$S$12+985</f>
        <v>19635</v>
      </c>
      <c r="F12" s="845">
        <f>+$S$12+985</f>
        <v>19635</v>
      </c>
      <c r="G12" s="845">
        <f>+$S$12+985</f>
        <v>19635</v>
      </c>
      <c r="H12" s="845">
        <f>+$S$12+4</f>
        <v>18654</v>
      </c>
      <c r="I12" s="845">
        <f>+$T$12</f>
        <v>19482</v>
      </c>
      <c r="J12" s="845">
        <f t="shared" ref="J12:M12" si="15">+$T$12</f>
        <v>19482</v>
      </c>
      <c r="K12" s="845">
        <f t="shared" si="15"/>
        <v>19482</v>
      </c>
      <c r="L12" s="845">
        <f t="shared" si="15"/>
        <v>19482</v>
      </c>
      <c r="M12" s="845">
        <f t="shared" si="15"/>
        <v>19482</v>
      </c>
      <c r="N12" s="846">
        <f>+U12</f>
        <v>19481</v>
      </c>
      <c r="O12" s="838">
        <f t="shared" ref="O12:O14" si="16">SUM(C12:N12)</f>
        <v>233720</v>
      </c>
      <c r="Q12" s="848">
        <f>+'2.SZ.TÁBL. BEVÉTELEK'!E60</f>
        <v>233720</v>
      </c>
      <c r="R12" s="849">
        <f>+Q12/12</f>
        <v>19476.666666666668</v>
      </c>
      <c r="S12" s="847">
        <v>18650</v>
      </c>
      <c r="T12" s="847">
        <v>19482</v>
      </c>
      <c r="U12" s="827">
        <f t="shared" si="2"/>
        <v>19481</v>
      </c>
      <c r="V12" s="848"/>
    </row>
    <row r="13" spans="1:23" ht="21" customHeight="1" thickBot="1">
      <c r="A13" s="803" t="s">
        <v>414</v>
      </c>
      <c r="B13" s="804">
        <f t="shared" ref="B13:O13" si="17">SUM(B12)</f>
        <v>228729</v>
      </c>
      <c r="C13" s="805">
        <f t="shared" si="17"/>
        <v>19635</v>
      </c>
      <c r="D13" s="805">
        <f t="shared" si="17"/>
        <v>19635</v>
      </c>
      <c r="E13" s="805">
        <f t="shared" si="17"/>
        <v>19635</v>
      </c>
      <c r="F13" s="805">
        <f t="shared" si="17"/>
        <v>19635</v>
      </c>
      <c r="G13" s="805">
        <f t="shared" si="17"/>
        <v>19635</v>
      </c>
      <c r="H13" s="805">
        <f t="shared" si="17"/>
        <v>18654</v>
      </c>
      <c r="I13" s="805">
        <f t="shared" si="17"/>
        <v>19482</v>
      </c>
      <c r="J13" s="805">
        <f t="shared" si="17"/>
        <v>19482</v>
      </c>
      <c r="K13" s="805">
        <f t="shared" si="17"/>
        <v>19482</v>
      </c>
      <c r="L13" s="805">
        <f t="shared" si="17"/>
        <v>19482</v>
      </c>
      <c r="M13" s="805">
        <f t="shared" si="17"/>
        <v>19482</v>
      </c>
      <c r="N13" s="805">
        <f t="shared" si="17"/>
        <v>19481</v>
      </c>
      <c r="O13" s="804">
        <f t="shared" si="17"/>
        <v>233720</v>
      </c>
      <c r="Q13" s="848"/>
      <c r="R13" s="849"/>
      <c r="S13" s="847"/>
      <c r="T13" s="847"/>
      <c r="U13" s="827"/>
      <c r="V13" s="848"/>
      <c r="W13" s="847"/>
    </row>
    <row r="14" spans="1:23" ht="24.6" thickBot="1">
      <c r="A14" s="811" t="s">
        <v>478</v>
      </c>
      <c r="B14" s="850">
        <f>+'[3]7.SZ.TÁBL. PÉNZE. ÁTAD - ÁTVÉT'!$O14</f>
        <v>81</v>
      </c>
      <c r="C14" s="813"/>
      <c r="D14" s="814"/>
      <c r="E14" s="814"/>
      <c r="F14" s="814"/>
      <c r="G14" s="814">
        <v>81</v>
      </c>
      <c r="H14" s="814"/>
      <c r="I14" s="814"/>
      <c r="J14" s="814"/>
      <c r="K14" s="814"/>
      <c r="L14" s="814"/>
      <c r="M14" s="814"/>
      <c r="N14" s="815"/>
      <c r="O14" s="812">
        <f t="shared" si="16"/>
        <v>81</v>
      </c>
      <c r="Q14" s="848"/>
      <c r="R14" s="849"/>
      <c r="S14" s="847"/>
      <c r="T14" s="847"/>
      <c r="U14" s="827"/>
      <c r="V14" s="848"/>
      <c r="W14" s="847"/>
    </row>
    <row r="15" spans="1:23" ht="22.5" customHeight="1" thickBot="1">
      <c r="A15" s="806" t="s">
        <v>415</v>
      </c>
      <c r="B15" s="807">
        <f>+B11+B13+B14</f>
        <v>278891</v>
      </c>
      <c r="C15" s="808">
        <f t="shared" ref="C15:O15" si="18">+C11+C13+C14</f>
        <v>23809</v>
      </c>
      <c r="D15" s="809">
        <f t="shared" si="18"/>
        <v>23809</v>
      </c>
      <c r="E15" s="809">
        <f t="shared" si="18"/>
        <v>23809</v>
      </c>
      <c r="F15" s="809">
        <f t="shared" si="18"/>
        <v>23809</v>
      </c>
      <c r="G15" s="809">
        <f t="shared" si="18"/>
        <v>23890</v>
      </c>
      <c r="H15" s="809">
        <f t="shared" si="18"/>
        <v>22828</v>
      </c>
      <c r="I15" s="809">
        <f t="shared" si="18"/>
        <v>23656</v>
      </c>
      <c r="J15" s="809">
        <f t="shared" si="18"/>
        <v>23656</v>
      </c>
      <c r="K15" s="809">
        <f t="shared" si="18"/>
        <v>23656</v>
      </c>
      <c r="L15" s="809">
        <f t="shared" si="18"/>
        <v>23799</v>
      </c>
      <c r="M15" s="809">
        <f t="shared" si="18"/>
        <v>23799</v>
      </c>
      <c r="N15" s="810">
        <f t="shared" si="18"/>
        <v>23793</v>
      </c>
      <c r="O15" s="807">
        <f t="shared" si="18"/>
        <v>284313</v>
      </c>
      <c r="Q15" s="848"/>
      <c r="R15" s="849"/>
      <c r="S15" s="847"/>
      <c r="T15" s="847"/>
      <c r="U15" s="827"/>
      <c r="V15" s="848"/>
      <c r="W15" s="847"/>
    </row>
    <row r="16" spans="1:23" ht="28.5" customHeight="1" thickBot="1">
      <c r="A16" s="851"/>
      <c r="B16" s="852"/>
      <c r="C16" s="852"/>
      <c r="D16" s="852"/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Q16" s="848"/>
      <c r="R16" s="849"/>
      <c r="S16" s="847"/>
      <c r="T16" s="847"/>
      <c r="U16" s="827"/>
      <c r="V16" s="848"/>
      <c r="W16" s="847"/>
    </row>
    <row r="17" spans="1:22" ht="37.5" customHeight="1" thickBot="1">
      <c r="A17" s="885" t="s">
        <v>476</v>
      </c>
      <c r="B17" s="796" t="s">
        <v>488</v>
      </c>
      <c r="C17" s="797" t="s">
        <v>51</v>
      </c>
      <c r="D17" s="798" t="s">
        <v>52</v>
      </c>
      <c r="E17" s="798" t="s">
        <v>53</v>
      </c>
      <c r="F17" s="799" t="s">
        <v>54</v>
      </c>
      <c r="G17" s="798" t="s">
        <v>55</v>
      </c>
      <c r="H17" s="798" t="s">
        <v>56</v>
      </c>
      <c r="I17" s="798" t="s">
        <v>57</v>
      </c>
      <c r="J17" s="798" t="s">
        <v>58</v>
      </c>
      <c r="K17" s="798" t="s">
        <v>59</v>
      </c>
      <c r="L17" s="798" t="s">
        <v>60</v>
      </c>
      <c r="M17" s="798" t="s">
        <v>61</v>
      </c>
      <c r="N17" s="800" t="s">
        <v>62</v>
      </c>
      <c r="O17" s="796" t="s">
        <v>487</v>
      </c>
    </row>
    <row r="18" spans="1:22">
      <c r="A18" s="884" t="s">
        <v>99</v>
      </c>
      <c r="B18" s="857">
        <f>+'[3]7.SZ.TÁBL. PÉNZE. ÁTAD - ÁTVÉT'!$O18</f>
        <v>6301</v>
      </c>
      <c r="C18" s="854">
        <f>+$S$18</f>
        <v>525</v>
      </c>
      <c r="D18" s="855">
        <f t="shared" ref="D18:M18" si="19">+$S$18</f>
        <v>525</v>
      </c>
      <c r="E18" s="855">
        <f t="shared" si="19"/>
        <v>525</v>
      </c>
      <c r="F18" s="855">
        <f t="shared" si="19"/>
        <v>525</v>
      </c>
      <c r="G18" s="855">
        <f t="shared" si="19"/>
        <v>525</v>
      </c>
      <c r="H18" s="855">
        <f t="shared" si="19"/>
        <v>525</v>
      </c>
      <c r="I18" s="855">
        <f t="shared" si="19"/>
        <v>525</v>
      </c>
      <c r="J18" s="855">
        <f t="shared" si="19"/>
        <v>525</v>
      </c>
      <c r="K18" s="855">
        <f t="shared" si="19"/>
        <v>525</v>
      </c>
      <c r="L18" s="855">
        <f t="shared" si="19"/>
        <v>525</v>
      </c>
      <c r="M18" s="855">
        <f t="shared" si="19"/>
        <v>525</v>
      </c>
      <c r="N18" s="856">
        <f>+U18</f>
        <v>526</v>
      </c>
      <c r="O18" s="857">
        <f>SUM(C18:N18)</f>
        <v>6301</v>
      </c>
      <c r="Q18" s="858">
        <f>+'1.1.SZ.TÁBL. BEV - KIAD'!L88</f>
        <v>6301</v>
      </c>
      <c r="R18" s="828">
        <f>+Q18/12</f>
        <v>525.08333333333337</v>
      </c>
      <c r="S18" s="827">
        <v>525</v>
      </c>
      <c r="T18" s="827"/>
      <c r="U18" s="827">
        <f>+Q18-SUM(C18:M18)</f>
        <v>526</v>
      </c>
    </row>
    <row r="19" spans="1:22">
      <c r="A19" s="859" t="s">
        <v>4</v>
      </c>
      <c r="B19" s="822">
        <f>+'[3]7.SZ.TÁBL. PÉNZE. ÁTAD - ÁTVÉT'!$O19</f>
        <v>6218</v>
      </c>
      <c r="C19" s="860"/>
      <c r="D19" s="861"/>
      <c r="E19" s="861"/>
      <c r="F19" s="861"/>
      <c r="G19" s="861">
        <v>6218</v>
      </c>
      <c r="H19" s="861"/>
      <c r="I19" s="861"/>
      <c r="J19" s="861"/>
      <c r="K19" s="861"/>
      <c r="L19" s="861"/>
      <c r="M19" s="861"/>
      <c r="N19" s="862"/>
      <c r="O19" s="822">
        <f t="shared" ref="O19:O25" si="20">SUM(C19:N19)</f>
        <v>6218</v>
      </c>
      <c r="Q19" s="858"/>
      <c r="R19" s="828"/>
      <c r="S19" s="827"/>
      <c r="T19" s="827"/>
      <c r="U19" s="827"/>
    </row>
    <row r="20" spans="1:22">
      <c r="A20" s="863" t="s">
        <v>5</v>
      </c>
      <c r="B20" s="822">
        <f>+'[3]7.SZ.TÁBL. PÉNZE. ÁTAD - ÁTVÉT'!$O20</f>
        <v>411</v>
      </c>
      <c r="C20" s="823"/>
      <c r="D20" s="824"/>
      <c r="E20" s="824"/>
      <c r="F20" s="824"/>
      <c r="G20" s="824">
        <v>411</v>
      </c>
      <c r="H20" s="824"/>
      <c r="I20" s="824"/>
      <c r="J20" s="824"/>
      <c r="K20" s="824"/>
      <c r="L20" s="824"/>
      <c r="M20" s="824"/>
      <c r="N20" s="864"/>
      <c r="O20" s="836">
        <f t="shared" si="20"/>
        <v>411</v>
      </c>
      <c r="Q20" s="858"/>
      <c r="R20" s="828"/>
      <c r="S20" s="827"/>
      <c r="T20" s="827"/>
      <c r="U20" s="827"/>
    </row>
    <row r="21" spans="1:22">
      <c r="A21" s="863" t="s">
        <v>6</v>
      </c>
      <c r="B21" s="822">
        <f>+'[3]7.SZ.TÁBL. PÉNZE. ÁTAD - ÁTVÉT'!$O21</f>
        <v>369</v>
      </c>
      <c r="C21" s="823"/>
      <c r="D21" s="824"/>
      <c r="E21" s="824"/>
      <c r="F21" s="824"/>
      <c r="G21" s="824">
        <v>369</v>
      </c>
      <c r="H21" s="824"/>
      <c r="I21" s="824"/>
      <c r="J21" s="824"/>
      <c r="K21" s="824"/>
      <c r="L21" s="824"/>
      <c r="M21" s="824"/>
      <c r="N21" s="864"/>
      <c r="O21" s="836">
        <f t="shared" si="20"/>
        <v>369</v>
      </c>
      <c r="Q21" s="858"/>
      <c r="R21" s="828"/>
      <c r="S21" s="827"/>
      <c r="T21" s="827"/>
      <c r="U21" s="827"/>
    </row>
    <row r="22" spans="1:22">
      <c r="A22" s="863" t="s">
        <v>7</v>
      </c>
      <c r="B22" s="822">
        <f>+'[3]7.SZ.TÁBL. PÉNZE. ÁTAD - ÁTVÉT'!$O22</f>
        <v>267</v>
      </c>
      <c r="C22" s="823"/>
      <c r="D22" s="824"/>
      <c r="E22" s="824"/>
      <c r="F22" s="824"/>
      <c r="G22" s="824">
        <v>267</v>
      </c>
      <c r="H22" s="824"/>
      <c r="I22" s="824"/>
      <c r="J22" s="824"/>
      <c r="K22" s="824"/>
      <c r="L22" s="824"/>
      <c r="M22" s="824"/>
      <c r="N22" s="864"/>
      <c r="O22" s="836">
        <f t="shared" si="20"/>
        <v>267</v>
      </c>
      <c r="Q22" s="858"/>
      <c r="R22" s="828"/>
      <c r="S22" s="827"/>
      <c r="T22" s="827"/>
      <c r="U22" s="827"/>
    </row>
    <row r="23" spans="1:22">
      <c r="A23" s="863" t="s">
        <v>8</v>
      </c>
      <c r="B23" s="822">
        <f>+'[3]7.SZ.TÁBL. PÉNZE. ÁTAD - ÁTVÉT'!$O23</f>
        <v>460</v>
      </c>
      <c r="C23" s="823"/>
      <c r="D23" s="824"/>
      <c r="E23" s="824"/>
      <c r="F23" s="824"/>
      <c r="G23" s="824">
        <v>460</v>
      </c>
      <c r="H23" s="824"/>
      <c r="I23" s="824"/>
      <c r="J23" s="824"/>
      <c r="K23" s="824"/>
      <c r="L23" s="824"/>
      <c r="M23" s="824"/>
      <c r="N23" s="864"/>
      <c r="O23" s="836">
        <f t="shared" si="20"/>
        <v>460</v>
      </c>
      <c r="Q23" s="858"/>
      <c r="R23" s="828"/>
      <c r="S23" s="827"/>
      <c r="T23" s="827"/>
      <c r="U23" s="827"/>
    </row>
    <row r="24" spans="1:22">
      <c r="A24" s="863" t="s">
        <v>10</v>
      </c>
      <c r="B24" s="822">
        <f>+'[3]7.SZ.TÁBL. PÉNZE. ÁTAD - ÁTVÉT'!$O24</f>
        <v>1618</v>
      </c>
      <c r="C24" s="823"/>
      <c r="D24" s="824"/>
      <c r="E24" s="824"/>
      <c r="F24" s="824"/>
      <c r="G24" s="824">
        <v>1618</v>
      </c>
      <c r="H24" s="824"/>
      <c r="I24" s="824"/>
      <c r="J24" s="824"/>
      <c r="K24" s="824"/>
      <c r="L24" s="824"/>
      <c r="M24" s="824"/>
      <c r="N24" s="864"/>
      <c r="O24" s="836">
        <f t="shared" si="20"/>
        <v>1618</v>
      </c>
      <c r="Q24" s="858"/>
      <c r="R24" s="828"/>
      <c r="S24" s="827"/>
      <c r="T24" s="827"/>
      <c r="U24" s="827"/>
    </row>
    <row r="25" spans="1:22">
      <c r="A25" s="865" t="s">
        <v>349</v>
      </c>
      <c r="B25" s="822">
        <f>+'[3]7.SZ.TÁBL. PÉNZE. ÁTAD - ÁTVÉT'!$O25</f>
        <v>483</v>
      </c>
      <c r="C25" s="833"/>
      <c r="D25" s="834"/>
      <c r="E25" s="834"/>
      <c r="F25" s="834"/>
      <c r="G25" s="834">
        <v>483</v>
      </c>
      <c r="H25" s="834"/>
      <c r="I25" s="834"/>
      <c r="J25" s="834"/>
      <c r="K25" s="834"/>
      <c r="L25" s="834"/>
      <c r="M25" s="834"/>
      <c r="N25" s="866"/>
      <c r="O25" s="867">
        <f t="shared" si="20"/>
        <v>483</v>
      </c>
      <c r="Q25" s="858"/>
      <c r="R25" s="828"/>
      <c r="S25" s="827"/>
      <c r="T25" s="827"/>
      <c r="U25" s="827"/>
    </row>
    <row r="26" spans="1:22">
      <c r="A26" s="853" t="s">
        <v>480</v>
      </c>
      <c r="B26" s="857">
        <f>SUM(B19:B25)</f>
        <v>9826</v>
      </c>
      <c r="C26" s="854"/>
      <c r="D26" s="855"/>
      <c r="E26" s="855"/>
      <c r="F26" s="855"/>
      <c r="G26" s="855">
        <f>SUM(G19:G25)</f>
        <v>9826</v>
      </c>
      <c r="H26" s="855"/>
      <c r="I26" s="855"/>
      <c r="J26" s="855"/>
      <c r="K26" s="855"/>
      <c r="L26" s="855"/>
      <c r="M26" s="855"/>
      <c r="N26" s="856"/>
      <c r="O26" s="857">
        <f>SUM(C26:N26)</f>
        <v>9826</v>
      </c>
      <c r="Q26" s="858"/>
      <c r="R26" s="828"/>
      <c r="S26" s="827"/>
      <c r="T26" s="827"/>
      <c r="U26" s="827"/>
    </row>
    <row r="27" spans="1:22">
      <c r="A27" s="859" t="s">
        <v>6</v>
      </c>
      <c r="B27" s="822"/>
      <c r="C27" s="860"/>
      <c r="D27" s="861"/>
      <c r="E27" s="861"/>
      <c r="F27" s="861"/>
      <c r="G27" s="861"/>
      <c r="H27" s="861"/>
      <c r="I27" s="861"/>
      <c r="J27" s="861">
        <v>500</v>
      </c>
      <c r="K27" s="861"/>
      <c r="L27" s="861"/>
      <c r="M27" s="861"/>
      <c r="N27" s="862"/>
      <c r="O27" s="822">
        <f>SUM(C27:N27)</f>
        <v>500</v>
      </c>
      <c r="Q27" s="858"/>
      <c r="R27" s="828"/>
      <c r="S27" s="827"/>
      <c r="T27" s="827"/>
      <c r="U27" s="827"/>
    </row>
    <row r="28" spans="1:22">
      <c r="A28" s="865" t="s">
        <v>349</v>
      </c>
      <c r="B28" s="822"/>
      <c r="C28" s="833"/>
      <c r="D28" s="834"/>
      <c r="E28" s="834"/>
      <c r="F28" s="834"/>
      <c r="G28" s="834"/>
      <c r="H28" s="834"/>
      <c r="I28" s="834"/>
      <c r="J28" s="834">
        <v>500</v>
      </c>
      <c r="K28" s="834"/>
      <c r="L28" s="834"/>
      <c r="M28" s="834"/>
      <c r="N28" s="866"/>
      <c r="O28" s="867">
        <f>SUM(C28:N28)</f>
        <v>500</v>
      </c>
      <c r="Q28" s="858"/>
      <c r="R28" s="828"/>
      <c r="S28" s="827"/>
      <c r="T28" s="827"/>
      <c r="U28" s="827"/>
    </row>
    <row r="29" spans="1:22">
      <c r="A29" s="886" t="s">
        <v>491</v>
      </c>
      <c r="B29" s="887"/>
      <c r="C29" s="888"/>
      <c r="D29" s="889"/>
      <c r="E29" s="889"/>
      <c r="F29" s="889"/>
      <c r="G29" s="889"/>
      <c r="H29" s="889"/>
      <c r="I29" s="889"/>
      <c r="J29" s="889">
        <f>SUM(J27:J28)</f>
        <v>1000</v>
      </c>
      <c r="K29" s="889"/>
      <c r="L29" s="889"/>
      <c r="M29" s="889"/>
      <c r="N29" s="890"/>
      <c r="O29" s="887">
        <f>SUM(C29:N29)</f>
        <v>1000</v>
      </c>
      <c r="Q29" s="858"/>
      <c r="R29" s="828"/>
      <c r="S29" s="827"/>
      <c r="T29" s="827"/>
      <c r="U29" s="827"/>
    </row>
    <row r="30" spans="1:22" ht="12.6" thickBot="1">
      <c r="A30" s="868" t="s">
        <v>492</v>
      </c>
      <c r="B30" s="869"/>
      <c r="C30" s="870"/>
      <c r="D30" s="871"/>
      <c r="E30" s="871"/>
      <c r="F30" s="871"/>
      <c r="G30" s="871"/>
      <c r="H30" s="871"/>
      <c r="I30" s="871"/>
      <c r="J30" s="871">
        <v>1000</v>
      </c>
      <c r="K30" s="871"/>
      <c r="L30" s="871"/>
      <c r="M30" s="871"/>
      <c r="N30" s="872"/>
      <c r="O30" s="869">
        <f>SUM(C30:N30)</f>
        <v>1000</v>
      </c>
      <c r="Q30" s="858">
        <f>+'1.1.SZ.TÁBL. BEV - KIAD'!L100</f>
        <v>0</v>
      </c>
      <c r="R30" s="828">
        <f>+Q30/12</f>
        <v>0</v>
      </c>
      <c r="S30" s="827">
        <v>525</v>
      </c>
      <c r="T30" s="827"/>
      <c r="U30" s="827">
        <f>+Q30-SUM(C30:M30)</f>
        <v>-1000</v>
      </c>
    </row>
    <row r="31" spans="1:22" ht="12.6" thickBot="1">
      <c r="A31" s="839" t="s">
        <v>25</v>
      </c>
      <c r="B31" s="840">
        <f>SUM(B18,B26,B29)</f>
        <v>16127</v>
      </c>
      <c r="C31" s="841">
        <f>SUM(C18,C26,C29)</f>
        <v>525</v>
      </c>
      <c r="D31" s="842">
        <f>SUM(D18,D26,D29)</f>
        <v>525</v>
      </c>
      <c r="E31" s="842">
        <f t="shared" ref="E31:I31" si="21">SUM(E18,E26,E29)</f>
        <v>525</v>
      </c>
      <c r="F31" s="842">
        <f t="shared" si="21"/>
        <v>525</v>
      </c>
      <c r="G31" s="842">
        <f t="shared" si="21"/>
        <v>10351</v>
      </c>
      <c r="H31" s="842">
        <f t="shared" si="21"/>
        <v>525</v>
      </c>
      <c r="I31" s="842">
        <f t="shared" si="21"/>
        <v>525</v>
      </c>
      <c r="J31" s="842">
        <f>SUM(J18,J26,J29,J30)</f>
        <v>2525</v>
      </c>
      <c r="K31" s="842">
        <f t="shared" ref="K31:N31" si="22">SUM(K18,K26,K29,K30)</f>
        <v>525</v>
      </c>
      <c r="L31" s="842">
        <f t="shared" si="22"/>
        <v>525</v>
      </c>
      <c r="M31" s="842">
        <f t="shared" si="22"/>
        <v>525</v>
      </c>
      <c r="N31" s="842">
        <f t="shared" si="22"/>
        <v>526</v>
      </c>
      <c r="O31" s="840">
        <f>SUM(O18,O26,O29,O30)</f>
        <v>18127</v>
      </c>
      <c r="Q31" s="858"/>
      <c r="R31" s="827"/>
      <c r="S31" s="827"/>
      <c r="T31" s="827"/>
      <c r="U31" s="827"/>
      <c r="V31" s="827"/>
    </row>
    <row r="32" spans="1:22" ht="37.5" customHeight="1">
      <c r="A32" s="874" t="s">
        <v>477</v>
      </c>
      <c r="B32" s="875"/>
      <c r="C32" s="876"/>
      <c r="D32" s="877"/>
      <c r="E32" s="877"/>
      <c r="F32" s="877"/>
      <c r="G32" s="877"/>
      <c r="H32" s="877"/>
      <c r="I32" s="877"/>
      <c r="J32" s="877"/>
      <c r="K32" s="877"/>
      <c r="L32" s="877"/>
      <c r="M32" s="877"/>
      <c r="N32" s="878"/>
      <c r="O32" s="875"/>
      <c r="Q32" s="858"/>
      <c r="R32" s="828"/>
      <c r="S32" s="827"/>
      <c r="T32" s="827"/>
      <c r="U32" s="827"/>
      <c r="V32" s="827"/>
    </row>
    <row r="33" spans="1:22" ht="12" customHeight="1">
      <c r="A33" s="879" t="s">
        <v>479</v>
      </c>
      <c r="B33" s="822">
        <f>+'[3]7.SZ.TÁBL. PÉNZE. ÁTAD - ÁTVÉT'!$O29</f>
        <v>131</v>
      </c>
      <c r="C33" s="860"/>
      <c r="D33" s="880"/>
      <c r="E33" s="880"/>
      <c r="F33" s="880"/>
      <c r="G33" s="880">
        <v>131</v>
      </c>
      <c r="H33" s="880"/>
      <c r="I33" s="880"/>
      <c r="J33" s="880"/>
      <c r="K33" s="880"/>
      <c r="L33" s="880"/>
      <c r="M33" s="880"/>
      <c r="N33" s="862"/>
      <c r="O33" s="822">
        <f>SUM(C33:N33)</f>
        <v>131</v>
      </c>
      <c r="Q33" s="858"/>
      <c r="R33" s="828"/>
      <c r="S33" s="827"/>
      <c r="T33" s="827"/>
      <c r="U33" s="827"/>
      <c r="V33" s="827"/>
    </row>
    <row r="34" spans="1:22">
      <c r="A34" s="863" t="s">
        <v>398</v>
      </c>
      <c r="B34" s="822">
        <f>+'[3]7.SZ.TÁBL. PÉNZE. ÁTAD - ÁTVÉT'!$O30</f>
        <v>4498</v>
      </c>
      <c r="C34" s="823">
        <f>+$S$34</f>
        <v>375</v>
      </c>
      <c r="D34" s="881">
        <f t="shared" ref="D34:K34" si="23">+$S$34</f>
        <v>375</v>
      </c>
      <c r="E34" s="881">
        <f t="shared" si="23"/>
        <v>375</v>
      </c>
      <c r="F34" s="881">
        <f t="shared" si="23"/>
        <v>375</v>
      </c>
      <c r="G34" s="881">
        <f t="shared" si="23"/>
        <v>375</v>
      </c>
      <c r="H34" s="881">
        <f t="shared" si="23"/>
        <v>375</v>
      </c>
      <c r="I34" s="881">
        <f t="shared" si="23"/>
        <v>375</v>
      </c>
      <c r="J34" s="881">
        <f t="shared" si="23"/>
        <v>375</v>
      </c>
      <c r="K34" s="881">
        <f t="shared" si="23"/>
        <v>375</v>
      </c>
      <c r="L34" s="881">
        <f>+$T$34</f>
        <v>358</v>
      </c>
      <c r="M34" s="881">
        <f>+$T$34</f>
        <v>358</v>
      </c>
      <c r="N34" s="864">
        <f>+U34</f>
        <v>359</v>
      </c>
      <c r="O34" s="822">
        <f>SUM(C34:N34)</f>
        <v>4450</v>
      </c>
      <c r="Q34" s="858">
        <f>+'4.SZ.TÁBL. ÓVODA'!K91</f>
        <v>4450</v>
      </c>
      <c r="R34" s="829">
        <f>+Q34/12</f>
        <v>370.83333333333331</v>
      </c>
      <c r="S34" s="829">
        <v>375</v>
      </c>
      <c r="T34" s="827">
        <v>358</v>
      </c>
      <c r="U34" s="827">
        <f>+Q34-SUM(C34:M34)</f>
        <v>359</v>
      </c>
    </row>
    <row r="35" spans="1:22" ht="12.6" thickBot="1">
      <c r="A35" s="863" t="s">
        <v>399</v>
      </c>
      <c r="B35" s="822">
        <f>+'[3]7.SZ.TÁBL. PÉNZE. ÁTAD - ÁTVÉT'!$O31</f>
        <v>7776</v>
      </c>
      <c r="C35" s="823">
        <f>+$S$35</f>
        <v>648</v>
      </c>
      <c r="D35" s="881">
        <f t="shared" ref="D35:M35" si="24">+$S$35</f>
        <v>648</v>
      </c>
      <c r="E35" s="881">
        <f t="shared" si="24"/>
        <v>648</v>
      </c>
      <c r="F35" s="881">
        <f t="shared" si="24"/>
        <v>648</v>
      </c>
      <c r="G35" s="881">
        <f t="shared" si="24"/>
        <v>648</v>
      </c>
      <c r="H35" s="881">
        <f t="shared" si="24"/>
        <v>648</v>
      </c>
      <c r="I35" s="881">
        <f t="shared" si="24"/>
        <v>648</v>
      </c>
      <c r="J35" s="881">
        <f t="shared" si="24"/>
        <v>648</v>
      </c>
      <c r="K35" s="881">
        <f t="shared" si="24"/>
        <v>648</v>
      </c>
      <c r="L35" s="881">
        <f t="shared" si="24"/>
        <v>648</v>
      </c>
      <c r="M35" s="881">
        <f t="shared" si="24"/>
        <v>648</v>
      </c>
      <c r="N35" s="864">
        <f>+U35</f>
        <v>648</v>
      </c>
      <c r="O35" s="822">
        <f>SUM(C35:N35)</f>
        <v>7776</v>
      </c>
      <c r="Q35" s="858">
        <f>+'4.SZ.TÁBL. ÓVODA'!L91</f>
        <v>7776</v>
      </c>
      <c r="R35" s="829">
        <f>+Q35/12</f>
        <v>648</v>
      </c>
      <c r="S35" s="829">
        <v>648</v>
      </c>
      <c r="T35" s="827"/>
      <c r="U35" s="827">
        <f>+Q35-SUM(C35:M35)</f>
        <v>648</v>
      </c>
    </row>
    <row r="36" spans="1:22" ht="12.6" thickBot="1">
      <c r="A36" s="882" t="s">
        <v>25</v>
      </c>
      <c r="B36" s="840">
        <f>SUM(B33:B35)</f>
        <v>12405</v>
      </c>
      <c r="C36" s="841">
        <f t="shared" ref="C36:N36" si="25">SUM(C33:C35)</f>
        <v>1023</v>
      </c>
      <c r="D36" s="842">
        <f t="shared" si="25"/>
        <v>1023</v>
      </c>
      <c r="E36" s="842">
        <f t="shared" si="25"/>
        <v>1023</v>
      </c>
      <c r="F36" s="842">
        <f t="shared" si="25"/>
        <v>1023</v>
      </c>
      <c r="G36" s="842">
        <f t="shared" si="25"/>
        <v>1154</v>
      </c>
      <c r="H36" s="842">
        <f t="shared" si="25"/>
        <v>1023</v>
      </c>
      <c r="I36" s="842">
        <f t="shared" si="25"/>
        <v>1023</v>
      </c>
      <c r="J36" s="842">
        <f t="shared" si="25"/>
        <v>1023</v>
      </c>
      <c r="K36" s="842">
        <f t="shared" si="25"/>
        <v>1023</v>
      </c>
      <c r="L36" s="842">
        <f t="shared" si="25"/>
        <v>1006</v>
      </c>
      <c r="M36" s="842">
        <f t="shared" si="25"/>
        <v>1006</v>
      </c>
      <c r="N36" s="873">
        <f t="shared" si="25"/>
        <v>1007</v>
      </c>
      <c r="O36" s="840">
        <f>SUM(O33:O35)</f>
        <v>12357</v>
      </c>
      <c r="Q36" s="858">
        <f>SUM(Q18:Q35)</f>
        <v>18527</v>
      </c>
    </row>
    <row r="104" spans="1:5">
      <c r="A104" s="847"/>
      <c r="B104" s="847"/>
      <c r="C104" s="847"/>
      <c r="D104" s="847"/>
      <c r="E104" s="847"/>
    </row>
  </sheetData>
  <phoneticPr fontId="34" type="noConversion"/>
  <printOptions horizontalCentered="1"/>
  <pageMargins left="0.15748031496062992" right="0.15748031496062992" top="1.1499999999999999" bottom="0.51181102362204722" header="0.35433070866141736" footer="0.15748031496062992"/>
  <pageSetup paperSize="9" scale="87" orientation="landscape" r:id="rId1"/>
  <headerFooter alignWithMargins="0">
    <oddHeader>&amp;L&amp;"Times New Roman,Félkövér"&amp;13Szent László Völgye TKT&amp;C&amp;"Times New Roman,Félkövér"&amp;14
&amp;16 2015. ÉVI II. KÖLTSÉGVETÉS MÓDOSÍTÁS&amp;14
&amp;R7. sz. táblázat
PÉNZESZKÖZ ÁTADÁS - ÁTVÉTEL
Adatok: eFt</oddHeader>
    <oddFooter>&amp;L&amp;F&amp;R&amp;P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1"/>
  </sheetPr>
  <dimension ref="A1:Q90"/>
  <sheetViews>
    <sheetView zoomScale="90" zoomScaleNormal="90" workbookViewId="0">
      <selection activeCell="G8" sqref="G8"/>
    </sheetView>
  </sheetViews>
  <sheetFormatPr defaultColWidth="9.109375" defaultRowHeight="13.8"/>
  <cols>
    <col min="1" max="1" width="32.44140625" style="25" customWidth="1"/>
    <col min="2" max="2" width="9.6640625" style="589" customWidth="1"/>
    <col min="3" max="10" width="8" style="589" bestFit="1" customWidth="1"/>
    <col min="11" max="11" width="10.109375" style="589" bestFit="1" customWidth="1"/>
    <col min="12" max="12" width="8" style="589" bestFit="1" customWidth="1"/>
    <col min="13" max="13" width="8.6640625" style="589" customWidth="1"/>
    <col min="14" max="14" width="8.88671875" style="590" bestFit="1" customWidth="1"/>
    <col min="15" max="15" width="9.6640625" style="589" customWidth="1"/>
    <col min="16" max="16" width="11.5546875" style="25" bestFit="1" customWidth="1"/>
    <col min="17" max="16384" width="9.109375" style="25"/>
  </cols>
  <sheetData>
    <row r="1" spans="1:17" ht="24.75" customHeight="1">
      <c r="A1" s="567" t="s">
        <v>207</v>
      </c>
      <c r="B1" s="560" t="s">
        <v>474</v>
      </c>
      <c r="C1" s="580" t="s">
        <v>64</v>
      </c>
      <c r="D1" s="559" t="s">
        <v>65</v>
      </c>
      <c r="E1" s="559" t="s">
        <v>66</v>
      </c>
      <c r="F1" s="559" t="s">
        <v>67</v>
      </c>
      <c r="G1" s="559" t="s">
        <v>68</v>
      </c>
      <c r="H1" s="559" t="s">
        <v>69</v>
      </c>
      <c r="I1" s="559" t="s">
        <v>70</v>
      </c>
      <c r="J1" s="559" t="s">
        <v>416</v>
      </c>
      <c r="K1" s="559" t="s">
        <v>71</v>
      </c>
      <c r="L1" s="559" t="s">
        <v>72</v>
      </c>
      <c r="M1" s="559" t="s">
        <v>73</v>
      </c>
      <c r="N1" s="584" t="s">
        <v>74</v>
      </c>
      <c r="O1" s="561" t="s">
        <v>417</v>
      </c>
    </row>
    <row r="2" spans="1:17" ht="23.25" customHeight="1">
      <c r="A2" s="568" t="s">
        <v>49</v>
      </c>
      <c r="B2" s="583"/>
      <c r="C2" s="581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85"/>
      <c r="O2" s="587"/>
    </row>
    <row r="3" spans="1:17" ht="15" customHeight="1">
      <c r="A3" s="569" t="s">
        <v>426</v>
      </c>
      <c r="B3" s="595">
        <f>+'1.1.SZ.TÁBL. BEV - KIAD'!Q7</f>
        <v>313533</v>
      </c>
      <c r="C3" s="596">
        <f>25259+1001</f>
        <v>26260</v>
      </c>
      <c r="D3" s="596">
        <f>25258+1001</f>
        <v>26259</v>
      </c>
      <c r="E3" s="596">
        <f>25259+1001</f>
        <v>26260</v>
      </c>
      <c r="F3" s="596">
        <f>25258+1001</f>
        <v>26259</v>
      </c>
      <c r="G3" s="596">
        <f>25259+1003</f>
        <v>26262</v>
      </c>
      <c r="H3" s="596">
        <v>26162</v>
      </c>
      <c r="I3" s="596">
        <v>26163</v>
      </c>
      <c r="J3" s="596">
        <v>26162</v>
      </c>
      <c r="K3" s="596">
        <v>26163</v>
      </c>
      <c r="L3" s="596">
        <v>26162</v>
      </c>
      <c r="M3" s="596">
        <v>26161</v>
      </c>
      <c r="N3" s="596">
        <v>25260</v>
      </c>
      <c r="O3" s="597">
        <f>SUM(C3:N3)</f>
        <v>313533</v>
      </c>
      <c r="P3" s="26"/>
    </row>
    <row r="4" spans="1:17" ht="15" customHeight="1">
      <c r="A4" s="569" t="s">
        <v>159</v>
      </c>
      <c r="B4" s="595">
        <f>+'1.1.SZ.TÁBL. BEV - KIAD'!Q21</f>
        <v>12804</v>
      </c>
      <c r="C4" s="596">
        <v>1029</v>
      </c>
      <c r="D4" s="598">
        <v>1029</v>
      </c>
      <c r="E4" s="598">
        <v>1029</v>
      </c>
      <c r="F4" s="598">
        <v>1029</v>
      </c>
      <c r="G4" s="598">
        <v>1129</v>
      </c>
      <c r="H4" s="598">
        <v>1129</v>
      </c>
      <c r="I4" s="598">
        <v>1039</v>
      </c>
      <c r="J4" s="598">
        <v>1111</v>
      </c>
      <c r="K4" s="598">
        <v>1047</v>
      </c>
      <c r="L4" s="598">
        <v>1178</v>
      </c>
      <c r="M4" s="598">
        <v>1029</v>
      </c>
      <c r="N4" s="599">
        <v>1026</v>
      </c>
      <c r="O4" s="597">
        <f t="shared" ref="O4:O5" si="0">SUM(C4:N4)</f>
        <v>12804</v>
      </c>
    </row>
    <row r="5" spans="1:17" ht="15" customHeight="1">
      <c r="A5" s="570" t="s">
        <v>422</v>
      </c>
      <c r="B5" s="600"/>
      <c r="C5" s="601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3"/>
      <c r="O5" s="604">
        <f t="shared" si="0"/>
        <v>0</v>
      </c>
    </row>
    <row r="6" spans="1:17" ht="15" customHeight="1">
      <c r="A6" s="571" t="s">
        <v>424</v>
      </c>
      <c r="B6" s="605">
        <f>+SUM(B3:B5)</f>
        <v>326337</v>
      </c>
      <c r="C6" s="606">
        <f t="shared" ref="C6:O6" si="1">+SUM(C3:C5)</f>
        <v>27289</v>
      </c>
      <c r="D6" s="607">
        <f t="shared" si="1"/>
        <v>27288</v>
      </c>
      <c r="E6" s="607">
        <f t="shared" si="1"/>
        <v>27289</v>
      </c>
      <c r="F6" s="607">
        <f t="shared" si="1"/>
        <v>27288</v>
      </c>
      <c r="G6" s="607">
        <f t="shared" si="1"/>
        <v>27391</v>
      </c>
      <c r="H6" s="607">
        <f t="shared" si="1"/>
        <v>27291</v>
      </c>
      <c r="I6" s="607">
        <f t="shared" si="1"/>
        <v>27202</v>
      </c>
      <c r="J6" s="607">
        <f t="shared" si="1"/>
        <v>27273</v>
      </c>
      <c r="K6" s="607">
        <f t="shared" si="1"/>
        <v>27210</v>
      </c>
      <c r="L6" s="607">
        <f t="shared" si="1"/>
        <v>27340</v>
      </c>
      <c r="M6" s="607">
        <f t="shared" si="1"/>
        <v>27190</v>
      </c>
      <c r="N6" s="608">
        <f t="shared" si="1"/>
        <v>26286</v>
      </c>
      <c r="O6" s="609">
        <f t="shared" si="1"/>
        <v>326337</v>
      </c>
    </row>
    <row r="7" spans="1:17" s="49" customFormat="1" ht="15" customHeight="1">
      <c r="A7" s="572" t="s">
        <v>423</v>
      </c>
      <c r="B7" s="610"/>
      <c r="C7" s="611"/>
      <c r="D7" s="612"/>
      <c r="E7" s="612"/>
      <c r="F7" s="612"/>
      <c r="G7" s="612"/>
      <c r="H7" s="612"/>
      <c r="I7" s="612"/>
      <c r="J7" s="612"/>
      <c r="K7" s="612"/>
      <c r="L7" s="612"/>
      <c r="M7" s="612"/>
      <c r="N7" s="613"/>
      <c r="O7" s="614">
        <f>SUM(C7:N7)</f>
        <v>0</v>
      </c>
    </row>
    <row r="8" spans="1:17" ht="15" customHeight="1">
      <c r="A8" s="569" t="s">
        <v>160</v>
      </c>
      <c r="B8" s="595"/>
      <c r="C8" s="596"/>
      <c r="D8" s="598"/>
      <c r="E8" s="598"/>
      <c r="F8" s="598"/>
      <c r="G8" s="598"/>
      <c r="H8" s="598"/>
      <c r="I8" s="598"/>
      <c r="J8" s="598"/>
      <c r="K8" s="598"/>
      <c r="L8" s="598"/>
      <c r="M8" s="598"/>
      <c r="N8" s="599"/>
      <c r="O8" s="615">
        <f t="shared" ref="O8:O9" si="2">SUM(C8:N8)</f>
        <v>0</v>
      </c>
      <c r="P8" s="26"/>
    </row>
    <row r="9" spans="1:17" ht="15" customHeight="1">
      <c r="A9" s="570" t="s">
        <v>425</v>
      </c>
      <c r="B9" s="600"/>
      <c r="C9" s="601"/>
      <c r="D9" s="602"/>
      <c r="E9" s="602"/>
      <c r="F9" s="602"/>
      <c r="G9" s="602"/>
      <c r="H9" s="602"/>
      <c r="I9" s="602"/>
      <c r="J9" s="602"/>
      <c r="K9" s="602"/>
      <c r="L9" s="602"/>
      <c r="M9" s="602"/>
      <c r="N9" s="603"/>
      <c r="O9" s="616">
        <f t="shared" si="2"/>
        <v>0</v>
      </c>
      <c r="P9" s="26"/>
      <c r="Q9" s="26"/>
    </row>
    <row r="10" spans="1:17" ht="15" customHeight="1">
      <c r="A10" s="571" t="s">
        <v>427</v>
      </c>
      <c r="B10" s="605">
        <f>+SUM(B7:B9)</f>
        <v>0</v>
      </c>
      <c r="C10" s="606">
        <f t="shared" ref="C10:N10" si="3">+SUM(C7:C9)</f>
        <v>0</v>
      </c>
      <c r="D10" s="607">
        <f t="shared" si="3"/>
        <v>0</v>
      </c>
      <c r="E10" s="607">
        <f t="shared" si="3"/>
        <v>0</v>
      </c>
      <c r="F10" s="607">
        <f t="shared" si="3"/>
        <v>0</v>
      </c>
      <c r="G10" s="607">
        <f t="shared" si="3"/>
        <v>0</v>
      </c>
      <c r="H10" s="607">
        <f t="shared" si="3"/>
        <v>0</v>
      </c>
      <c r="I10" s="607">
        <f t="shared" si="3"/>
        <v>0</v>
      </c>
      <c r="J10" s="607">
        <f t="shared" si="3"/>
        <v>0</v>
      </c>
      <c r="K10" s="607">
        <f t="shared" si="3"/>
        <v>0</v>
      </c>
      <c r="L10" s="607">
        <f t="shared" si="3"/>
        <v>0</v>
      </c>
      <c r="M10" s="607">
        <f t="shared" si="3"/>
        <v>0</v>
      </c>
      <c r="N10" s="608">
        <f t="shared" si="3"/>
        <v>0</v>
      </c>
      <c r="O10" s="609">
        <f>+SUM(O7:O9)</f>
        <v>0</v>
      </c>
      <c r="Q10" s="26"/>
    </row>
    <row r="11" spans="1:17" ht="15" customHeight="1">
      <c r="A11" s="572" t="s">
        <v>418</v>
      </c>
      <c r="B11" s="610"/>
      <c r="C11" s="611"/>
      <c r="D11" s="612"/>
      <c r="E11" s="612"/>
      <c r="F11" s="612"/>
      <c r="G11" s="612"/>
      <c r="H11" s="612"/>
      <c r="I11" s="612"/>
      <c r="J11" s="612"/>
      <c r="K11" s="612"/>
      <c r="L11" s="612"/>
      <c r="M11" s="612"/>
      <c r="N11" s="613"/>
      <c r="O11" s="614"/>
      <c r="P11" s="26"/>
      <c r="Q11" s="26"/>
    </row>
    <row r="12" spans="1:17" ht="15" customHeight="1">
      <c r="A12" s="569" t="s">
        <v>128</v>
      </c>
      <c r="B12" s="595">
        <f>+'1.1.SZ.TÁBL. BEV - KIAD'!Q28</f>
        <v>15584</v>
      </c>
      <c r="C12" s="596"/>
      <c r="D12" s="598"/>
      <c r="E12" s="598"/>
      <c r="F12" s="598"/>
      <c r="G12" s="598">
        <v>15264</v>
      </c>
      <c r="H12" s="598"/>
      <c r="I12" s="598">
        <v>150</v>
      </c>
      <c r="J12" s="598">
        <v>150</v>
      </c>
      <c r="K12" s="598">
        <v>20</v>
      </c>
      <c r="L12" s="598"/>
      <c r="M12" s="598"/>
      <c r="N12" s="599"/>
      <c r="O12" s="615">
        <f>SUM(C12:N12)</f>
        <v>15584</v>
      </c>
      <c r="P12" s="26"/>
    </row>
    <row r="13" spans="1:17" ht="15" customHeight="1">
      <c r="A13" s="570" t="s">
        <v>134</v>
      </c>
      <c r="B13" s="600"/>
      <c r="C13" s="601"/>
      <c r="D13" s="602"/>
      <c r="E13" s="602"/>
      <c r="F13" s="602"/>
      <c r="G13" s="602"/>
      <c r="H13" s="602"/>
      <c r="I13" s="602"/>
      <c r="J13" s="602"/>
      <c r="K13" s="602"/>
      <c r="L13" s="602"/>
      <c r="M13" s="602"/>
      <c r="N13" s="603"/>
      <c r="O13" s="616">
        <f>SUM(C13:N13)</f>
        <v>0</v>
      </c>
      <c r="P13" s="26"/>
    </row>
    <row r="14" spans="1:17" ht="15" customHeight="1">
      <c r="A14" s="166" t="s">
        <v>164</v>
      </c>
      <c r="B14" s="605">
        <f>+B13+B12</f>
        <v>15584</v>
      </c>
      <c r="C14" s="606">
        <f t="shared" ref="C14:O14" si="4">+C13+C12</f>
        <v>0</v>
      </c>
      <c r="D14" s="607">
        <f t="shared" si="4"/>
        <v>0</v>
      </c>
      <c r="E14" s="607">
        <f t="shared" si="4"/>
        <v>0</v>
      </c>
      <c r="F14" s="607">
        <f t="shared" si="4"/>
        <v>0</v>
      </c>
      <c r="G14" s="607">
        <f t="shared" si="4"/>
        <v>15264</v>
      </c>
      <c r="H14" s="607">
        <f t="shared" si="4"/>
        <v>0</v>
      </c>
      <c r="I14" s="607">
        <f t="shared" si="4"/>
        <v>150</v>
      </c>
      <c r="J14" s="607">
        <f t="shared" si="4"/>
        <v>150</v>
      </c>
      <c r="K14" s="607">
        <f t="shared" si="4"/>
        <v>20</v>
      </c>
      <c r="L14" s="607">
        <f t="shared" si="4"/>
        <v>0</v>
      </c>
      <c r="M14" s="607">
        <f t="shared" si="4"/>
        <v>0</v>
      </c>
      <c r="N14" s="608">
        <f t="shared" si="4"/>
        <v>0</v>
      </c>
      <c r="O14" s="609">
        <f t="shared" si="4"/>
        <v>15584</v>
      </c>
    </row>
    <row r="15" spans="1:17" s="49" customFormat="1" ht="15" customHeight="1">
      <c r="A15" s="166" t="s">
        <v>419</v>
      </c>
      <c r="B15" s="605">
        <f>+B14</f>
        <v>15584</v>
      </c>
      <c r="C15" s="606">
        <f t="shared" ref="C15:O15" si="5">+C14</f>
        <v>0</v>
      </c>
      <c r="D15" s="607">
        <f t="shared" si="5"/>
        <v>0</v>
      </c>
      <c r="E15" s="607">
        <f t="shared" si="5"/>
        <v>0</v>
      </c>
      <c r="F15" s="607">
        <f t="shared" si="5"/>
        <v>0</v>
      </c>
      <c r="G15" s="607">
        <f t="shared" si="5"/>
        <v>15264</v>
      </c>
      <c r="H15" s="607">
        <f t="shared" si="5"/>
        <v>0</v>
      </c>
      <c r="I15" s="607">
        <f t="shared" si="5"/>
        <v>150</v>
      </c>
      <c r="J15" s="607">
        <f t="shared" si="5"/>
        <v>150</v>
      </c>
      <c r="K15" s="607">
        <f t="shared" si="5"/>
        <v>20</v>
      </c>
      <c r="L15" s="607">
        <f t="shared" si="5"/>
        <v>0</v>
      </c>
      <c r="M15" s="607">
        <f t="shared" si="5"/>
        <v>0</v>
      </c>
      <c r="N15" s="608">
        <f t="shared" si="5"/>
        <v>0</v>
      </c>
      <c r="O15" s="609">
        <f t="shared" si="5"/>
        <v>15584</v>
      </c>
    </row>
    <row r="16" spans="1:17" ht="16.5" customHeight="1">
      <c r="A16" s="573" t="s">
        <v>0</v>
      </c>
      <c r="B16" s="617">
        <f>+B15+B10+B6</f>
        <v>341921</v>
      </c>
      <c r="C16" s="618">
        <f t="shared" ref="C16:O16" si="6">+C15+C10+C6</f>
        <v>27289</v>
      </c>
      <c r="D16" s="619">
        <f t="shared" si="6"/>
        <v>27288</v>
      </c>
      <c r="E16" s="619">
        <f t="shared" si="6"/>
        <v>27289</v>
      </c>
      <c r="F16" s="619">
        <f t="shared" si="6"/>
        <v>27288</v>
      </c>
      <c r="G16" s="619">
        <f t="shared" si="6"/>
        <v>42655</v>
      </c>
      <c r="H16" s="619">
        <f t="shared" si="6"/>
        <v>27291</v>
      </c>
      <c r="I16" s="619">
        <f t="shared" si="6"/>
        <v>27352</v>
      </c>
      <c r="J16" s="619">
        <f t="shared" si="6"/>
        <v>27423</v>
      </c>
      <c r="K16" s="619">
        <f t="shared" si="6"/>
        <v>27230</v>
      </c>
      <c r="L16" s="619">
        <f t="shared" si="6"/>
        <v>27340</v>
      </c>
      <c r="M16" s="619">
        <f t="shared" si="6"/>
        <v>27190</v>
      </c>
      <c r="N16" s="620">
        <f t="shared" si="6"/>
        <v>26286</v>
      </c>
      <c r="O16" s="621">
        <f t="shared" si="6"/>
        <v>341921</v>
      </c>
    </row>
    <row r="17" spans="1:15" ht="23.25" customHeight="1">
      <c r="A17" s="568" t="s">
        <v>98</v>
      </c>
      <c r="B17" s="622"/>
      <c r="C17" s="623"/>
      <c r="D17" s="624"/>
      <c r="E17" s="624"/>
      <c r="F17" s="624"/>
      <c r="G17" s="624"/>
      <c r="H17" s="624"/>
      <c r="I17" s="624"/>
      <c r="J17" s="624"/>
      <c r="K17" s="624"/>
      <c r="L17" s="624"/>
      <c r="M17" s="624"/>
      <c r="N17" s="625"/>
      <c r="O17" s="626"/>
    </row>
    <row r="18" spans="1:15" s="27" customFormat="1">
      <c r="A18" s="574" t="s">
        <v>168</v>
      </c>
      <c r="B18" s="595">
        <f>+'1.SZ.TÁBL. TÁRSULÁS KON. MÉRLEG'!I2</f>
        <v>172675</v>
      </c>
      <c r="C18" s="596">
        <f>13697+924</f>
        <v>14621</v>
      </c>
      <c r="D18" s="596">
        <f>13697+924</f>
        <v>14621</v>
      </c>
      <c r="E18" s="596">
        <f>13697+924</f>
        <v>14621</v>
      </c>
      <c r="F18" s="596">
        <f>13697+926</f>
        <v>14623</v>
      </c>
      <c r="G18" s="596">
        <v>13697</v>
      </c>
      <c r="H18" s="596">
        <v>13697</v>
      </c>
      <c r="I18" s="596">
        <v>14466</v>
      </c>
      <c r="J18" s="596">
        <v>14466</v>
      </c>
      <c r="K18" s="596">
        <v>14466</v>
      </c>
      <c r="L18" s="596">
        <v>14466</v>
      </c>
      <c r="M18" s="596">
        <v>14466</v>
      </c>
      <c r="N18" s="599">
        <v>14465</v>
      </c>
      <c r="O18" s="597">
        <f>SUM(C18:N18)</f>
        <v>172675</v>
      </c>
    </row>
    <row r="19" spans="1:15" s="27" customFormat="1" ht="26.4">
      <c r="A19" s="574" t="s">
        <v>169</v>
      </c>
      <c r="B19" s="595">
        <f>+'1.SZ.TÁBL. TÁRSULÁS KON. MÉRLEG'!I3</f>
        <v>49581</v>
      </c>
      <c r="C19" s="596">
        <f>3937+275</f>
        <v>4212</v>
      </c>
      <c r="D19" s="598">
        <f t="shared" ref="D19:F19" si="7">3937+275</f>
        <v>4212</v>
      </c>
      <c r="E19" s="598">
        <f t="shared" si="7"/>
        <v>4212</v>
      </c>
      <c r="F19" s="598">
        <f t="shared" si="7"/>
        <v>4212</v>
      </c>
      <c r="G19" s="598">
        <v>3937</v>
      </c>
      <c r="H19" s="598">
        <v>3937</v>
      </c>
      <c r="I19" s="598">
        <v>4143</v>
      </c>
      <c r="J19" s="598">
        <v>4143</v>
      </c>
      <c r="K19" s="598">
        <v>4143</v>
      </c>
      <c r="L19" s="598">
        <v>4143</v>
      </c>
      <c r="M19" s="598">
        <v>4143</v>
      </c>
      <c r="N19" s="598">
        <v>4144</v>
      </c>
      <c r="O19" s="597">
        <f t="shared" ref="O19:O23" si="8">SUM(C19:N19)</f>
        <v>49581</v>
      </c>
    </row>
    <row r="20" spans="1:15" s="27" customFormat="1">
      <c r="A20" s="574" t="s">
        <v>175</v>
      </c>
      <c r="B20" s="595">
        <f>+'1.SZ.TÁBL. TÁRSULÁS KON. MÉRLEG'!I4</f>
        <v>83429</v>
      </c>
      <c r="C20" s="596">
        <f>6811+221</f>
        <v>7032</v>
      </c>
      <c r="D20" s="598">
        <f t="shared" ref="D20:H20" si="9">6811+221</f>
        <v>7032</v>
      </c>
      <c r="E20" s="598">
        <f t="shared" si="9"/>
        <v>7032</v>
      </c>
      <c r="F20" s="598">
        <f t="shared" si="9"/>
        <v>7032</v>
      </c>
      <c r="G20" s="598">
        <f t="shared" si="9"/>
        <v>7032</v>
      </c>
      <c r="H20" s="598">
        <f t="shared" si="9"/>
        <v>7032</v>
      </c>
      <c r="I20" s="598">
        <v>6815</v>
      </c>
      <c r="J20" s="598">
        <v>6933</v>
      </c>
      <c r="K20" s="598">
        <v>6811</v>
      </c>
      <c r="L20" s="598">
        <v>6933</v>
      </c>
      <c r="M20" s="598">
        <v>6933</v>
      </c>
      <c r="N20" s="598">
        <v>6812</v>
      </c>
      <c r="O20" s="597">
        <f t="shared" si="8"/>
        <v>83429</v>
      </c>
    </row>
    <row r="21" spans="1:15">
      <c r="A21" s="575" t="s">
        <v>420</v>
      </c>
      <c r="B21" s="595"/>
      <c r="C21" s="596"/>
      <c r="D21" s="598"/>
      <c r="E21" s="598"/>
      <c r="F21" s="598"/>
      <c r="G21" s="598"/>
      <c r="H21" s="598"/>
      <c r="I21" s="598"/>
      <c r="J21" s="598"/>
      <c r="K21" s="598"/>
      <c r="L21" s="598"/>
      <c r="M21" s="598"/>
      <c r="N21" s="599"/>
      <c r="O21" s="597">
        <f t="shared" si="8"/>
        <v>0</v>
      </c>
    </row>
    <row r="22" spans="1:15">
      <c r="A22" s="574" t="s">
        <v>176</v>
      </c>
      <c r="B22" s="595">
        <f>+'1.SZ.TÁBL. TÁRSULÁS KON. MÉRLEG'!I6+'1.SZ.TÁBL. TÁRSULÁS KON. MÉRLEG'!I8</f>
        <v>30614</v>
      </c>
      <c r="C22" s="596">
        <v>1548</v>
      </c>
      <c r="D22" s="598">
        <v>1548</v>
      </c>
      <c r="E22" s="598">
        <v>1548</v>
      </c>
      <c r="F22" s="598">
        <v>1548</v>
      </c>
      <c r="G22" s="598">
        <f>1548+10087</f>
        <v>11635</v>
      </c>
      <c r="H22" s="598">
        <v>1548</v>
      </c>
      <c r="I22" s="598">
        <v>1548</v>
      </c>
      <c r="J22" s="598">
        <v>3548</v>
      </c>
      <c r="K22" s="598">
        <v>1548</v>
      </c>
      <c r="L22" s="598">
        <v>1532</v>
      </c>
      <c r="M22" s="598">
        <v>1531</v>
      </c>
      <c r="N22" s="598">
        <v>1532</v>
      </c>
      <c r="O22" s="597">
        <f t="shared" si="8"/>
        <v>30614</v>
      </c>
    </row>
    <row r="23" spans="1:15">
      <c r="A23" s="576" t="s">
        <v>50</v>
      </c>
      <c r="B23" s="600">
        <f>+'1.SZ.TÁBL. TÁRSULÁS KON. MÉRLEG'!I7</f>
        <v>4707</v>
      </c>
      <c r="C23" s="601"/>
      <c r="D23" s="602"/>
      <c r="E23" s="602"/>
      <c r="F23" s="602"/>
      <c r="G23" s="602"/>
      <c r="H23" s="602"/>
      <c r="I23" s="602"/>
      <c r="J23" s="602"/>
      <c r="K23" s="602">
        <v>869</v>
      </c>
      <c r="L23" s="602">
        <v>1279</v>
      </c>
      <c r="M23" s="602">
        <v>1279</v>
      </c>
      <c r="N23" s="603">
        <v>1280</v>
      </c>
      <c r="O23" s="604">
        <f t="shared" si="8"/>
        <v>4707</v>
      </c>
    </row>
    <row r="24" spans="1:15">
      <c r="A24" s="571" t="s">
        <v>428</v>
      </c>
      <c r="B24" s="563">
        <f>SUM(B18:B23)</f>
        <v>341006</v>
      </c>
      <c r="C24" s="582">
        <f>SUM(C18:C23)</f>
        <v>27413</v>
      </c>
      <c r="D24" s="566">
        <f t="shared" ref="D24:N24" si="10">SUM(D18:D23)</f>
        <v>27413</v>
      </c>
      <c r="E24" s="566">
        <f t="shared" si="10"/>
        <v>27413</v>
      </c>
      <c r="F24" s="566">
        <f t="shared" si="10"/>
        <v>27415</v>
      </c>
      <c r="G24" s="566">
        <f t="shared" si="10"/>
        <v>36301</v>
      </c>
      <c r="H24" s="566">
        <f t="shared" si="10"/>
        <v>26214</v>
      </c>
      <c r="I24" s="566">
        <f t="shared" si="10"/>
        <v>26972</v>
      </c>
      <c r="J24" s="566">
        <f t="shared" si="10"/>
        <v>29090</v>
      </c>
      <c r="K24" s="566">
        <f t="shared" si="10"/>
        <v>27837</v>
      </c>
      <c r="L24" s="566">
        <f t="shared" si="10"/>
        <v>28353</v>
      </c>
      <c r="M24" s="566">
        <f t="shared" si="10"/>
        <v>28352</v>
      </c>
      <c r="N24" s="586">
        <f t="shared" si="10"/>
        <v>28233</v>
      </c>
      <c r="O24" s="564">
        <f>SUM(O18:O23)</f>
        <v>341006</v>
      </c>
    </row>
    <row r="25" spans="1:15">
      <c r="A25" s="577" t="s">
        <v>132</v>
      </c>
      <c r="B25" s="610">
        <f>+'1.SZ.TÁBL. TÁRSULÁS KON. MÉRLEG'!I11</f>
        <v>915</v>
      </c>
      <c r="C25" s="611"/>
      <c r="D25" s="612"/>
      <c r="E25" s="612"/>
      <c r="F25" s="612"/>
      <c r="G25" s="612"/>
      <c r="H25" s="612"/>
      <c r="I25" s="612"/>
      <c r="J25" s="612">
        <v>445</v>
      </c>
      <c r="K25" s="612">
        <v>470</v>
      </c>
      <c r="L25" s="612"/>
      <c r="M25" s="612"/>
      <c r="N25" s="613"/>
      <c r="O25" s="626">
        <f>SUM(C25:N25)</f>
        <v>915</v>
      </c>
    </row>
    <row r="26" spans="1:15">
      <c r="A26" s="574" t="s">
        <v>177</v>
      </c>
      <c r="B26" s="595"/>
      <c r="C26" s="596"/>
      <c r="D26" s="598"/>
      <c r="E26" s="598"/>
      <c r="F26" s="598"/>
      <c r="G26" s="598"/>
      <c r="H26" s="598"/>
      <c r="I26" s="598"/>
      <c r="J26" s="598"/>
      <c r="K26" s="598"/>
      <c r="L26" s="598"/>
      <c r="M26" s="598"/>
      <c r="N26" s="599"/>
      <c r="O26" s="597">
        <f>SUM(C26:N26)</f>
        <v>0</v>
      </c>
    </row>
    <row r="27" spans="1:15">
      <c r="A27" s="576" t="s">
        <v>178</v>
      </c>
      <c r="B27" s="600"/>
      <c r="C27" s="601"/>
      <c r="D27" s="602"/>
      <c r="E27" s="602"/>
      <c r="F27" s="602"/>
      <c r="G27" s="602"/>
      <c r="H27" s="602"/>
      <c r="I27" s="602"/>
      <c r="J27" s="602"/>
      <c r="K27" s="602"/>
      <c r="L27" s="602"/>
      <c r="M27" s="602"/>
      <c r="N27" s="603"/>
      <c r="O27" s="604">
        <f>SUM(C27:N27)</f>
        <v>0</v>
      </c>
    </row>
    <row r="28" spans="1:15">
      <c r="A28" s="571" t="s">
        <v>429</v>
      </c>
      <c r="B28" s="605">
        <f>SUM(B25:B27)</f>
        <v>915</v>
      </c>
      <c r="C28" s="606">
        <f t="shared" ref="C28:O28" si="11">SUM(C25:C27)</f>
        <v>0</v>
      </c>
      <c r="D28" s="607">
        <f t="shared" si="11"/>
        <v>0</v>
      </c>
      <c r="E28" s="607">
        <f t="shared" si="11"/>
        <v>0</v>
      </c>
      <c r="F28" s="607">
        <f t="shared" si="11"/>
        <v>0</v>
      </c>
      <c r="G28" s="607">
        <f t="shared" si="11"/>
        <v>0</v>
      </c>
      <c r="H28" s="607">
        <f t="shared" si="11"/>
        <v>0</v>
      </c>
      <c r="I28" s="607">
        <f t="shared" si="11"/>
        <v>0</v>
      </c>
      <c r="J28" s="607">
        <f t="shared" si="11"/>
        <v>445</v>
      </c>
      <c r="K28" s="607">
        <f t="shared" si="11"/>
        <v>470</v>
      </c>
      <c r="L28" s="607">
        <f t="shared" si="11"/>
        <v>0</v>
      </c>
      <c r="M28" s="607">
        <f t="shared" si="11"/>
        <v>0</v>
      </c>
      <c r="N28" s="608">
        <f t="shared" si="11"/>
        <v>0</v>
      </c>
      <c r="O28" s="609">
        <f t="shared" si="11"/>
        <v>915</v>
      </c>
    </row>
    <row r="29" spans="1:15">
      <c r="A29" s="578" t="s">
        <v>180</v>
      </c>
      <c r="B29" s="605"/>
      <c r="C29" s="627"/>
      <c r="D29" s="628"/>
      <c r="E29" s="628"/>
      <c r="F29" s="628"/>
      <c r="G29" s="628"/>
      <c r="H29" s="628"/>
      <c r="I29" s="628"/>
      <c r="J29" s="628"/>
      <c r="K29" s="628"/>
      <c r="L29" s="628"/>
      <c r="M29" s="628"/>
      <c r="N29" s="629"/>
      <c r="O29" s="621">
        <f>SUM(C29:N29)</f>
        <v>0</v>
      </c>
    </row>
    <row r="30" spans="1:15" ht="14.4" thickBot="1">
      <c r="A30" s="579" t="s">
        <v>343</v>
      </c>
      <c r="B30" s="630">
        <f>+B29+B28+B24</f>
        <v>341921</v>
      </c>
      <c r="C30" s="631">
        <f>+C29+C28+C24</f>
        <v>27413</v>
      </c>
      <c r="D30" s="632">
        <f t="shared" ref="D30:O30" si="12">+D29+D28+D24</f>
        <v>27413</v>
      </c>
      <c r="E30" s="632">
        <f t="shared" si="12"/>
        <v>27413</v>
      </c>
      <c r="F30" s="632">
        <f t="shared" si="12"/>
        <v>27415</v>
      </c>
      <c r="G30" s="632">
        <f t="shared" si="12"/>
        <v>36301</v>
      </c>
      <c r="H30" s="632">
        <f t="shared" si="12"/>
        <v>26214</v>
      </c>
      <c r="I30" s="632">
        <f t="shared" si="12"/>
        <v>26972</v>
      </c>
      <c r="J30" s="632">
        <f t="shared" si="12"/>
        <v>29535</v>
      </c>
      <c r="K30" s="632">
        <f t="shared" si="12"/>
        <v>28307</v>
      </c>
      <c r="L30" s="632">
        <f t="shared" si="12"/>
        <v>28353</v>
      </c>
      <c r="M30" s="632">
        <f t="shared" si="12"/>
        <v>28352</v>
      </c>
      <c r="N30" s="633">
        <f t="shared" si="12"/>
        <v>28233</v>
      </c>
      <c r="O30" s="634">
        <f t="shared" si="12"/>
        <v>341921</v>
      </c>
    </row>
    <row r="31" spans="1:15">
      <c r="A31" s="562"/>
      <c r="B31" s="635"/>
      <c r="C31" s="635"/>
      <c r="D31" s="635"/>
      <c r="E31" s="635"/>
      <c r="F31" s="635"/>
      <c r="G31" s="635"/>
      <c r="H31" s="635"/>
      <c r="I31" s="635"/>
      <c r="J31" s="635"/>
      <c r="K31" s="635"/>
      <c r="L31" s="635"/>
      <c r="M31" s="635"/>
      <c r="N31" s="635"/>
      <c r="O31" s="635"/>
    </row>
    <row r="32" spans="1:15">
      <c r="A32" s="588" t="s">
        <v>421</v>
      </c>
      <c r="B32" s="617">
        <f t="shared" ref="B32:O32" si="13">+B16-B30</f>
        <v>0</v>
      </c>
      <c r="C32" s="617">
        <f t="shared" si="13"/>
        <v>-124</v>
      </c>
      <c r="D32" s="617">
        <f t="shared" si="13"/>
        <v>-125</v>
      </c>
      <c r="E32" s="617">
        <f t="shared" si="13"/>
        <v>-124</v>
      </c>
      <c r="F32" s="617">
        <f t="shared" si="13"/>
        <v>-127</v>
      </c>
      <c r="G32" s="617">
        <f t="shared" si="13"/>
        <v>6354</v>
      </c>
      <c r="H32" s="617">
        <f t="shared" si="13"/>
        <v>1077</v>
      </c>
      <c r="I32" s="617">
        <f t="shared" si="13"/>
        <v>380</v>
      </c>
      <c r="J32" s="617">
        <f t="shared" si="13"/>
        <v>-2112</v>
      </c>
      <c r="K32" s="617">
        <f t="shared" si="13"/>
        <v>-1077</v>
      </c>
      <c r="L32" s="617">
        <f t="shared" si="13"/>
        <v>-1013</v>
      </c>
      <c r="M32" s="617">
        <f t="shared" si="13"/>
        <v>-1162</v>
      </c>
      <c r="N32" s="617">
        <f t="shared" si="13"/>
        <v>-1947</v>
      </c>
      <c r="O32" s="617">
        <f t="shared" si="13"/>
        <v>0</v>
      </c>
    </row>
    <row r="73" spans="1:4">
      <c r="A73" s="27"/>
      <c r="B73" s="591"/>
      <c r="C73" s="591"/>
      <c r="D73" s="591"/>
    </row>
    <row r="86" spans="1:8">
      <c r="A86" s="50"/>
      <c r="B86" s="592"/>
      <c r="C86" s="592"/>
      <c r="D86" s="592"/>
      <c r="E86" s="592"/>
      <c r="F86" s="592"/>
      <c r="G86" s="592"/>
      <c r="H86" s="592"/>
    </row>
    <row r="87" spans="1:8">
      <c r="A87" s="51"/>
      <c r="B87" s="593"/>
      <c r="C87" s="593"/>
      <c r="D87" s="593"/>
      <c r="E87" s="593"/>
      <c r="F87" s="593"/>
      <c r="G87" s="593"/>
      <c r="H87" s="593"/>
    </row>
    <row r="88" spans="1:8">
      <c r="A88" s="51"/>
      <c r="B88" s="593"/>
      <c r="C88" s="593"/>
      <c r="D88" s="593"/>
      <c r="E88" s="593"/>
      <c r="F88" s="593"/>
      <c r="G88" s="593"/>
      <c r="H88" s="593"/>
    </row>
    <row r="89" spans="1:8">
      <c r="A89" s="51"/>
      <c r="B89" s="593"/>
      <c r="C89" s="593"/>
      <c r="D89" s="593"/>
      <c r="E89" s="593"/>
      <c r="F89" s="593"/>
      <c r="G89" s="593"/>
      <c r="H89" s="593"/>
    </row>
    <row r="90" spans="1:8">
      <c r="A90" s="52"/>
      <c r="B90" s="594"/>
      <c r="C90" s="594"/>
      <c r="D90" s="594"/>
      <c r="E90" s="594"/>
      <c r="F90" s="594"/>
      <c r="G90" s="594"/>
      <c r="H90" s="594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5" orientation="landscape" r:id="rId1"/>
  <headerFooter alignWithMargins="0">
    <oddHeader>&amp;L&amp;"Times New Roman,Félkövér"&amp;13Szent László Völgye TKT&amp;C&amp;"Times New Roman,Félkövér"&amp;14
&amp;16 2015. ÉVI II. KÖLTSÉGVETÉS MÓDOSÍTÁS&amp;14
&amp;R8. sz. táblázat
ELŐIRÁNYZAT FELHASZNÁLÁS
Adatok: eFt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14</vt:i4>
      </vt:variant>
    </vt:vector>
  </HeadingPairs>
  <TitlesOfParts>
    <vt:vector size="24" baseType="lpstr">
      <vt:lpstr>1.SZ.TÁBL. TÁRSULÁS KON. MÉRLEG</vt:lpstr>
      <vt:lpstr>1.1.SZ.TÁBL. BEV - KIAD</vt:lpstr>
      <vt:lpstr>2.SZ.TÁBL. BEVÉTELEK</vt:lpstr>
      <vt:lpstr>3.SZ.TÁBL. SEGÍTŐ SZOLGÁLAT</vt:lpstr>
      <vt:lpstr>4.SZ.TÁBL. ÓVODA</vt:lpstr>
      <vt:lpstr>5.SZ.TÁBL. ÓVODAI NORMATÍVA</vt:lpstr>
      <vt:lpstr>6.SZ.TÁBL. SZOCIÁLIS NORMATÍVA</vt:lpstr>
      <vt:lpstr>7.SZ.TÁBL. PÉNZE. ÁTAD - ÁTVÉT</vt:lpstr>
      <vt:lpstr>8.SZ.TÁBL. ELŐIRÁNYZAT FELHASZN</vt:lpstr>
      <vt:lpstr>9.SZ.TÁBL. LÉTSZÁMADATOK</vt:lpstr>
      <vt:lpstr>'1.1.SZ.TÁBL. BEV - KIAD'!Nyomtatási_cím</vt:lpstr>
      <vt:lpstr>'2.SZ.TÁBL. BEVÉTELEK'!Nyomtatási_cím</vt:lpstr>
      <vt:lpstr>'3.SZ.TÁBL. SEGÍTŐ SZOLGÁLAT'!Nyomtatási_cím</vt:lpstr>
      <vt:lpstr>'4.SZ.TÁBL. ÓVODA'!Nyomtatási_cím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ÓVODA'!Nyomtatási_terület</vt:lpstr>
      <vt:lpstr>'5.SZ.TÁBL. ÓVODAI NORMATÍVA'!Nyomtatási_terület</vt:lpstr>
      <vt:lpstr>'6.SZ.TÁBL. SZOCIÁLIS NORMATÍVA'!Nyomtatási_terület</vt:lpstr>
      <vt:lpstr>'7.SZ.TÁBL. PÉNZE. ÁTAD - ÁTVÉT'!Nyomtatási_terület</vt:lpstr>
      <vt:lpstr>'8.SZ.TÁBL. ELŐIRÁNYZAT FELHASZN'!Nyomtatási_terület</vt:lpstr>
      <vt:lpstr>'9.SZ.TÁBL. LÉTSZÁMADATOK'!Nyomtatási_terület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Judit</cp:lastModifiedBy>
  <cp:lastPrinted>2015-10-28T08:47:34Z</cp:lastPrinted>
  <dcterms:created xsi:type="dcterms:W3CDTF">2011-02-23T07:11:55Z</dcterms:created>
  <dcterms:modified xsi:type="dcterms:W3CDTF">2015-10-28T08:47:41Z</dcterms:modified>
</cp:coreProperties>
</file>