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570" windowHeight="7755"/>
  </bookViews>
  <sheets>
    <sheet name="TARTALOM" sheetId="24" r:id="rId1"/>
    <sheet name="1.SZ.TÁBL. KONSZOLIDÁLT MÉRLEG" sheetId="25" r:id="rId2"/>
    <sheet name="2.SZ.TÁBL. TÁRSULÁS KV. MÉRLEG" sheetId="22" r:id="rId3"/>
    <sheet name="2.1.SZ.TÁBL. BEV - KIAD" sheetId="1" r:id="rId4"/>
    <sheet name="2.2.SZ.TÁBL. KIADÁS COFOG" sheetId="26" r:id="rId5"/>
    <sheet name="2.3.SZ.TÁBL. BEVÉTEL COFOG" sheetId="27" r:id="rId6"/>
    <sheet name="3.SZ.TÁBL. BEVÉTELEK" sheetId="2" r:id="rId7"/>
    <sheet name="4.SZ.TÁBL. SEGÍTŐ SZOLGÁLAT" sheetId="9" r:id="rId8"/>
    <sheet name="5.SZ.TÁBL. ÓVODA" sheetId="10" r:id="rId9"/>
    <sheet name="6.SZ.TÁBL. ÓVODAI NORMATÍVA" sheetId="15" r:id="rId10"/>
    <sheet name="7.SZ.TÁBL. SZOCIÁLIS NORMATÍVA" sheetId="18" r:id="rId11"/>
    <sheet name="8.SZ.TÁBL. PÉNZE. ÁTAD - ÁTVÉT" sheetId="21" r:id="rId12"/>
    <sheet name="8.SZ.TÁBL. ELŐIRÁNYZAT FELHASZN" sheetId="20" state="hidden" r:id="rId13"/>
    <sheet name="9.SZ.TÁBL. MARADVÁNY" sheetId="28" r:id="rId14"/>
    <sheet name="10.SZ.TÁBL. LÉTSZÁMADATOK" sheetId="13" r:id="rId15"/>
    <sheet name="11.SZ.TÁBL. ÖNK. ELSZÁMOLÁSAI" sheetId="29" r:id="rId16"/>
    <sheet name="12.SZ.TÁBL. VAGYONKIMUTATÁS" sheetId="30" r:id="rId17"/>
    <sheet name="12.1.SZ.TÁBL. VAGYONK. ESZKÖZÖK" sheetId="31" r:id="rId18"/>
    <sheet name="12.2.SZ.TÁBL. VAGYONK. FORRÁSOK" sheetId="32" r:id="rId19"/>
    <sheet name="12.3.SZ.TÁBL. ÉRTÉK N. ESZKÖZÖK" sheetId="33" r:id="rId20"/>
    <sheet name="13.SZ.TÁBL. EREDMÉNYKIMUTATÁS" sheetId="34" r:id="rId21"/>
    <sheet name="14.SZ.TÁBL. PÉNZESZKÖZ VÁLT." sheetId="35" r:id="rId22"/>
    <sheet name="Munka1" sheetId="23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mi">[1]kod!$BT$34:$BT$3184</definedName>
    <definedName name="_xlnm.Print_Titles" localSheetId="17">'12.1.SZ.TÁBL. VAGYONK. ESZKÖZÖK'!#REF!</definedName>
    <definedName name="_xlnm.Print_Titles" localSheetId="18">'12.2.SZ.TÁBL. VAGYONK. FORRÁSOK'!#REF!</definedName>
    <definedName name="_xlnm.Print_Titles" localSheetId="19">'12.3.SZ.TÁBL. ÉRTÉK N. ESZKÖZÖK'!#REF!</definedName>
    <definedName name="_xlnm.Print_Titles" localSheetId="16">'12.SZ.TÁBL. VAGYONKIMUTATÁS'!$1:$1</definedName>
    <definedName name="_xlnm.Print_Titles" localSheetId="20">'13.SZ.TÁBL. EREDMÉNYKIMUTATÁS'!#REF!</definedName>
    <definedName name="_xlnm.Print_Titles" localSheetId="3">'2.1.SZ.TÁBL. BEV - KIAD'!$1:$2</definedName>
    <definedName name="_xlnm.Print_Titles" localSheetId="4">'2.2.SZ.TÁBL. KIADÁS COFOG'!$1:$2</definedName>
    <definedName name="_xlnm.Print_Titles" localSheetId="5">'2.3.SZ.TÁBL. BEVÉTEL COFOG'!$1:$2</definedName>
    <definedName name="_xlnm.Print_Titles" localSheetId="6">'3.SZ.TÁBL. BEVÉTELEK'!$1:$2</definedName>
    <definedName name="_xlnm.Print_Titles" localSheetId="7">'4.SZ.TÁBL. SEGÍTŐ SZOLGÁLAT'!$1:$2</definedName>
    <definedName name="_xlnm.Print_Titles" localSheetId="8">'5.SZ.TÁBL. ÓVODA'!$1:$2</definedName>
    <definedName name="_xlnm.Print_Area" localSheetId="1">'1.SZ.TÁBL. KONSZOLIDÁLT MÉRLEG'!$A$1:$T$28</definedName>
    <definedName name="_xlnm.Print_Area" localSheetId="14">'10.SZ.TÁBL. LÉTSZÁMADATOK'!$A$1:$J$26</definedName>
    <definedName name="_xlnm.Print_Area" localSheetId="15">'11.SZ.TÁBL. ÖNK. ELSZÁMOLÁSAI'!$A$1:$I$10</definedName>
    <definedName name="_xlnm.Print_Area" localSheetId="17">'12.1.SZ.TÁBL. VAGYONK. ESZKÖZÖK'!$A$1:$E$66</definedName>
    <definedName name="_xlnm.Print_Area" localSheetId="18">'12.2.SZ.TÁBL. VAGYONK. FORRÁSOK'!$A$1:$C$17</definedName>
    <definedName name="_xlnm.Print_Area" localSheetId="19">'12.3.SZ.TÁBL. ÉRTÉK N. ESZKÖZÖK'!$A$1:$D$22</definedName>
    <definedName name="_xlnm.Print_Area" localSheetId="16">'12.SZ.TÁBL. VAGYONKIMUTATÁS'!$A$1:$D$157</definedName>
    <definedName name="_xlnm.Print_Area" localSheetId="20">'13.SZ.TÁBL. EREDMÉNYKIMUTATÁS'!$A$1:$I$44</definedName>
    <definedName name="_xlnm.Print_Area" localSheetId="21">'14.SZ.TÁBL. PÉNZESZKÖZ VÁLT.'!$A$1:$F$11</definedName>
    <definedName name="_xlnm.Print_Area" localSheetId="3">'2.1.SZ.TÁBL. BEV - KIAD'!$A$1:$U$115</definedName>
    <definedName name="_xlnm.Print_Area" localSheetId="2">'2.SZ.TÁBL. TÁRSULÁS KV. MÉRLEG'!$A$1:$J$18</definedName>
    <definedName name="_xlnm.Print_Area" localSheetId="6">'3.SZ.TÁBL. BEVÉTELEK'!$A$3:$F$96</definedName>
    <definedName name="_xlnm.Print_Area" localSheetId="7">'4.SZ.TÁBL. SEGÍTŐ SZOLGÁLAT'!$A$1:$AC$119</definedName>
    <definedName name="_xlnm.Print_Area" localSheetId="8">'5.SZ.TÁBL. ÓVODA'!$A$1:$T$117</definedName>
    <definedName name="_xlnm.Print_Area" localSheetId="9">'6.SZ.TÁBL. ÓVODAI NORMATÍVA'!$A$30:$S$46</definedName>
    <definedName name="_xlnm.Print_Area" localSheetId="10">'7.SZ.TÁBL. SZOCIÁLIS NORMATÍVA'!$A$1:$F$38</definedName>
    <definedName name="_xlnm.Print_Area" localSheetId="12">'8.SZ.TÁBL. ELŐIRÁNYZAT FELHASZN'!$A$1:$O$32</definedName>
    <definedName name="_xlnm.Print_Area" localSheetId="11">'8.SZ.TÁBL. PÉNZE. ÁTAD - ÁTVÉT'!$A$1:$P$63</definedName>
    <definedName name="_xlnm.Print_Area" localSheetId="13">'9.SZ.TÁBL. MARADVÁNY'!$A$1:$F$42</definedName>
    <definedName name="_xlnm.Print_Area" localSheetId="0">TARTALOM!$A$1:$B$22</definedName>
    <definedName name="onev" localSheetId="1">[1]kod!$BT$34:$BT$3184</definedName>
    <definedName name="onev" localSheetId="14">[2]kod!$BT$34:$BT$3184</definedName>
    <definedName name="onev" localSheetId="15">[2]kod!$BT$34:$BT$3184</definedName>
    <definedName name="onev" localSheetId="13">[2]kod!$BT$34:$BT$3184</definedName>
    <definedName name="onev" localSheetId="0">[3]kod!$BT$34:$BT$3184</definedName>
    <definedName name="onev">[1]kod!$BT$34:$BT$3184</definedName>
    <definedName name="Z_761909A2_FB62_44EA_8BD4_BD7AD1205265_.wvu.PrintArea" localSheetId="0" hidden="1">TARTALOM!$A$1:$B$15</definedName>
  </definedNames>
  <calcPr calcId="124519"/>
</workbook>
</file>

<file path=xl/calcChain.xml><?xml version="1.0" encoding="utf-8"?>
<calcChain xmlns="http://schemas.openxmlformats.org/spreadsheetml/2006/main">
  <c r="F42" i="28"/>
  <c r="C42"/>
  <c r="D42"/>
  <c r="E42"/>
  <c r="D61" i="2"/>
  <c r="C61"/>
  <c r="H3" i="29"/>
  <c r="H4"/>
  <c r="H5"/>
  <c r="H6"/>
  <c r="H7"/>
  <c r="H8"/>
  <c r="H2"/>
  <c r="V9" i="2"/>
  <c r="V10"/>
  <c r="V11"/>
  <c r="V12"/>
  <c r="V13"/>
  <c r="V14"/>
  <c r="V8"/>
  <c r="R8"/>
  <c r="W15"/>
  <c r="T15"/>
  <c r="U14"/>
  <c r="U13"/>
  <c r="U12"/>
  <c r="U11"/>
  <c r="U10"/>
  <c r="U9"/>
  <c r="U8"/>
  <c r="V15" s="1"/>
  <c r="O8" l="1"/>
  <c r="O9"/>
  <c r="O10"/>
  <c r="O11"/>
  <c r="O12"/>
  <c r="O13"/>
  <c r="O14"/>
  <c r="O15"/>
  <c r="O20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7"/>
  <c r="E8" i="29"/>
  <c r="E4"/>
  <c r="E2"/>
  <c r="Q130" i="10"/>
  <c r="E130"/>
  <c r="F8" i="29"/>
  <c r="F4"/>
  <c r="F2"/>
  <c r="E124" i="10"/>
  <c r="C6" i="29"/>
  <c r="B9"/>
  <c r="B8"/>
  <c r="B7"/>
  <c r="B6"/>
  <c r="B5"/>
  <c r="B4"/>
  <c r="D2"/>
  <c r="B2"/>
  <c r="B10" s="1"/>
  <c r="AC131" i="9"/>
  <c r="AC134"/>
  <c r="AC133"/>
  <c r="AC132"/>
  <c r="AC130"/>
  <c r="AC129"/>
  <c r="AC128"/>
  <c r="AA40"/>
  <c r="AB40"/>
  <c r="AC40"/>
  <c r="Q110" i="1"/>
  <c r="F86"/>
  <c r="I4" i="29" l="1"/>
  <c r="F28" i="28"/>
  <c r="F33"/>
  <c r="F34"/>
  <c r="E35"/>
  <c r="D35"/>
  <c r="C35"/>
  <c r="F39" l="1"/>
  <c r="C10" i="29"/>
  <c r="I62" i="21" l="1"/>
  <c r="G59"/>
  <c r="E19" i="2" l="1"/>
  <c r="O19" s="1"/>
  <c r="E18"/>
  <c r="O18" s="1"/>
  <c r="E17"/>
  <c r="O17" s="1"/>
  <c r="E75" l="1"/>
  <c r="E31" i="18" l="1"/>
  <c r="F68" i="2"/>
  <c r="E67"/>
  <c r="D67"/>
  <c r="E63"/>
  <c r="Z30" i="9"/>
  <c r="W30"/>
  <c r="T30"/>
  <c r="Q30"/>
  <c r="N30"/>
  <c r="K30"/>
  <c r="H30"/>
  <c r="E30"/>
  <c r="F18" i="18"/>
  <c r="D35"/>
  <c r="D25"/>
  <c r="D15"/>
  <c r="D11"/>
  <c r="D38" s="1"/>
  <c r="L44" i="15"/>
  <c r="L46" s="1"/>
  <c r="L42"/>
  <c r="L39"/>
  <c r="L34"/>
  <c r="O44"/>
  <c r="O46" s="1"/>
  <c r="O39"/>
  <c r="O34"/>
  <c r="I44"/>
  <c r="I46" s="1"/>
  <c r="I42"/>
  <c r="I39"/>
  <c r="I34"/>
  <c r="F42"/>
  <c r="F39"/>
  <c r="F34"/>
  <c r="C42"/>
  <c r="C39"/>
  <c r="C34"/>
  <c r="K42" l="1"/>
  <c r="H34"/>
  <c r="Q47"/>
  <c r="D21" i="33" l="1"/>
  <c r="P46" i="21"/>
  <c r="P2" l="1"/>
  <c r="E36"/>
  <c r="F36"/>
  <c r="G36"/>
  <c r="H36"/>
  <c r="I36"/>
  <c r="J36"/>
  <c r="K36"/>
  <c r="L36"/>
  <c r="M36"/>
  <c r="N36"/>
  <c r="O36"/>
  <c r="D36"/>
  <c r="P29"/>
  <c r="P30"/>
  <c r="P31"/>
  <c r="P32"/>
  <c r="P33"/>
  <c r="P34"/>
  <c r="P35"/>
  <c r="P28"/>
  <c r="P36" l="1"/>
  <c r="C87" i="30"/>
  <c r="C22" i="31"/>
  <c r="I14" i="34"/>
  <c r="H14"/>
  <c r="H26" s="1"/>
  <c r="E9" i="35"/>
  <c r="C9"/>
  <c r="F4"/>
  <c r="F3"/>
  <c r="D12" i="31"/>
  <c r="S14" i="25" l="1"/>
  <c r="S12"/>
  <c r="S10"/>
  <c r="S8"/>
  <c r="S7"/>
  <c r="S5"/>
  <c r="E5"/>
  <c r="E6" s="1"/>
  <c r="I18"/>
  <c r="I7"/>
  <c r="E7"/>
  <c r="I8"/>
  <c r="I9"/>
  <c r="I22"/>
  <c r="I25" s="1"/>
  <c r="I19"/>
  <c r="I21" s="1"/>
  <c r="E19"/>
  <c r="S15"/>
  <c r="H21"/>
  <c r="D21"/>
  <c r="O14"/>
  <c r="O12"/>
  <c r="O10"/>
  <c r="O9"/>
  <c r="O8"/>
  <c r="O7"/>
  <c r="O6"/>
  <c r="O5"/>
  <c r="E18"/>
  <c r="E26"/>
  <c r="E24"/>
  <c r="E23"/>
  <c r="E22"/>
  <c r="E8"/>
  <c r="D6"/>
  <c r="C6"/>
  <c r="B6"/>
  <c r="I13" i="34"/>
  <c r="F8" i="28"/>
  <c r="F5"/>
  <c r="F4"/>
  <c r="T51" i="10"/>
  <c r="N93"/>
  <c r="K93"/>
  <c r="E93"/>
  <c r="W80" i="9"/>
  <c r="Q80"/>
  <c r="K97"/>
  <c r="K80"/>
  <c r="H80"/>
  <c r="O110" i="1"/>
  <c r="O95"/>
  <c r="O94"/>
  <c r="O90"/>
  <c r="O89"/>
  <c r="O88"/>
  <c r="O87"/>
  <c r="O78"/>
  <c r="O73"/>
  <c r="O72"/>
  <c r="O59"/>
  <c r="Q59" s="1"/>
  <c r="O28"/>
  <c r="O10"/>
  <c r="O6"/>
  <c r="O5"/>
  <c r="Y89" i="9"/>
  <c r="Y77"/>
  <c r="Y74"/>
  <c r="Y70"/>
  <c r="Y36"/>
  <c r="Y30"/>
  <c r="Y16"/>
  <c r="V107"/>
  <c r="V104"/>
  <c r="V89"/>
  <c r="V86"/>
  <c r="V83"/>
  <c r="V84"/>
  <c r="V76"/>
  <c r="V74"/>
  <c r="V70"/>
  <c r="V69"/>
  <c r="V65"/>
  <c r="V66"/>
  <c r="V67"/>
  <c r="V68"/>
  <c r="V64"/>
  <c r="V44"/>
  <c r="V45"/>
  <c r="V46"/>
  <c r="V47"/>
  <c r="V48"/>
  <c r="V49"/>
  <c r="V50"/>
  <c r="V51"/>
  <c r="V52"/>
  <c r="V53"/>
  <c r="V54"/>
  <c r="V55"/>
  <c r="V43"/>
  <c r="V30"/>
  <c r="V16"/>
  <c r="S93"/>
  <c r="S89"/>
  <c r="S84"/>
  <c r="S79"/>
  <c r="S74"/>
  <c r="S70"/>
  <c r="S65"/>
  <c r="S66"/>
  <c r="S67"/>
  <c r="S68"/>
  <c r="S64"/>
  <c r="S59"/>
  <c r="S44"/>
  <c r="S45"/>
  <c r="S46"/>
  <c r="S47"/>
  <c r="S48"/>
  <c r="S49"/>
  <c r="S50"/>
  <c r="S51"/>
  <c r="S52"/>
  <c r="S53"/>
  <c r="S54"/>
  <c r="S55"/>
  <c r="S43"/>
  <c r="S33"/>
  <c r="S30"/>
  <c r="S28"/>
  <c r="S13"/>
  <c r="P93"/>
  <c r="P89"/>
  <c r="P86"/>
  <c r="P84"/>
  <c r="P83"/>
  <c r="P82"/>
  <c r="P77"/>
  <c r="P78"/>
  <c r="P79"/>
  <c r="P76"/>
  <c r="P74"/>
  <c r="P70"/>
  <c r="P65"/>
  <c r="P66"/>
  <c r="P67"/>
  <c r="P68"/>
  <c r="P64"/>
  <c r="P60"/>
  <c r="P59"/>
  <c r="P55"/>
  <c r="P51"/>
  <c r="P49"/>
  <c r="P46"/>
  <c r="P43"/>
  <c r="P34"/>
  <c r="P35"/>
  <c r="P36"/>
  <c r="P37"/>
  <c r="P38"/>
  <c r="P39"/>
  <c r="P33"/>
  <c r="P30"/>
  <c r="P28"/>
  <c r="P16"/>
  <c r="P14"/>
  <c r="P13"/>
  <c r="M89"/>
  <c r="M86"/>
  <c r="M84"/>
  <c r="M83"/>
  <c r="M77"/>
  <c r="M78"/>
  <c r="M79"/>
  <c r="M76"/>
  <c r="M74"/>
  <c r="M73"/>
  <c r="M70"/>
  <c r="M69"/>
  <c r="M65"/>
  <c r="M66"/>
  <c r="M67"/>
  <c r="M68"/>
  <c r="M64"/>
  <c r="M60"/>
  <c r="M59"/>
  <c r="M44"/>
  <c r="M45"/>
  <c r="M46"/>
  <c r="M47"/>
  <c r="M48"/>
  <c r="M49"/>
  <c r="M50"/>
  <c r="M51"/>
  <c r="M52"/>
  <c r="M53"/>
  <c r="M54"/>
  <c r="M55"/>
  <c r="M43"/>
  <c r="M34"/>
  <c r="M35"/>
  <c r="M36"/>
  <c r="M37"/>
  <c r="M38"/>
  <c r="M39"/>
  <c r="M33"/>
  <c r="M30"/>
  <c r="M28"/>
  <c r="M13"/>
  <c r="J98"/>
  <c r="J93"/>
  <c r="J89"/>
  <c r="J86"/>
  <c r="J84"/>
  <c r="J83"/>
  <c r="J82"/>
  <c r="J77"/>
  <c r="J78"/>
  <c r="J79"/>
  <c r="J76"/>
  <c r="J74"/>
  <c r="J70"/>
  <c r="J65"/>
  <c r="J66"/>
  <c r="J67"/>
  <c r="J68"/>
  <c r="J64"/>
  <c r="J60"/>
  <c r="J59"/>
  <c r="J47"/>
  <c r="J48"/>
  <c r="J49"/>
  <c r="J50"/>
  <c r="J51"/>
  <c r="J52"/>
  <c r="J53"/>
  <c r="J54"/>
  <c r="J55"/>
  <c r="J46"/>
  <c r="J43"/>
  <c r="J34"/>
  <c r="J35"/>
  <c r="J36"/>
  <c r="J37"/>
  <c r="J38"/>
  <c r="J39"/>
  <c r="J33"/>
  <c r="J30"/>
  <c r="J28"/>
  <c r="J16"/>
  <c r="J14"/>
  <c r="J13"/>
  <c r="G107"/>
  <c r="G104"/>
  <c r="G103"/>
  <c r="G93"/>
  <c r="G89"/>
  <c r="G86"/>
  <c r="G84"/>
  <c r="G83"/>
  <c r="G82"/>
  <c r="G79"/>
  <c r="G77"/>
  <c r="G78"/>
  <c r="G76"/>
  <c r="G74"/>
  <c r="G70"/>
  <c r="G69"/>
  <c r="G65"/>
  <c r="G66"/>
  <c r="G67"/>
  <c r="G68"/>
  <c r="G64"/>
  <c r="G60"/>
  <c r="G59"/>
  <c r="G44"/>
  <c r="G45"/>
  <c r="G46"/>
  <c r="G47"/>
  <c r="G48"/>
  <c r="G49"/>
  <c r="G50"/>
  <c r="G51"/>
  <c r="G52"/>
  <c r="G53"/>
  <c r="G54"/>
  <c r="G55"/>
  <c r="G43"/>
  <c r="G34"/>
  <c r="G35"/>
  <c r="G36"/>
  <c r="G37"/>
  <c r="G38"/>
  <c r="G39"/>
  <c r="G33"/>
  <c r="G30"/>
  <c r="G28"/>
  <c r="G14"/>
  <c r="D93"/>
  <c r="D89"/>
  <c r="D86"/>
  <c r="D84"/>
  <c r="D77"/>
  <c r="D78"/>
  <c r="D79"/>
  <c r="D76"/>
  <c r="D74"/>
  <c r="D70"/>
  <c r="D69"/>
  <c r="D68"/>
  <c r="D65"/>
  <c r="D66"/>
  <c r="D67"/>
  <c r="D64"/>
  <c r="D44"/>
  <c r="D45"/>
  <c r="D46"/>
  <c r="D47"/>
  <c r="D48"/>
  <c r="D49"/>
  <c r="D50"/>
  <c r="D51"/>
  <c r="D52"/>
  <c r="D53"/>
  <c r="D54"/>
  <c r="D55"/>
  <c r="D43"/>
  <c r="D34"/>
  <c r="D35"/>
  <c r="D36"/>
  <c r="D37"/>
  <c r="D38"/>
  <c r="D39"/>
  <c r="D33"/>
  <c r="D30"/>
  <c r="D28"/>
  <c r="D16"/>
  <c r="D13"/>
  <c r="F6" i="28" l="1"/>
  <c r="P105" i="10"/>
  <c r="P102"/>
  <c r="P101"/>
  <c r="P89"/>
  <c r="P85"/>
  <c r="P82"/>
  <c r="P80"/>
  <c r="P79"/>
  <c r="P70"/>
  <c r="P69"/>
  <c r="P65"/>
  <c r="P66"/>
  <c r="P61"/>
  <c r="P62"/>
  <c r="P63"/>
  <c r="P64"/>
  <c r="P60"/>
  <c r="P56"/>
  <c r="P51"/>
  <c r="P47"/>
  <c r="P45"/>
  <c r="P42"/>
  <c r="P39"/>
  <c r="P35"/>
  <c r="P34"/>
  <c r="P33"/>
  <c r="P30"/>
  <c r="M94"/>
  <c r="M85"/>
  <c r="M82"/>
  <c r="M80"/>
  <c r="M79"/>
  <c r="M70"/>
  <c r="M61"/>
  <c r="M62"/>
  <c r="M63"/>
  <c r="M64"/>
  <c r="M60"/>
  <c r="M55"/>
  <c r="M40"/>
  <c r="M41"/>
  <c r="M42"/>
  <c r="M43"/>
  <c r="M44"/>
  <c r="M45"/>
  <c r="M46"/>
  <c r="M47"/>
  <c r="M48"/>
  <c r="M49"/>
  <c r="M50"/>
  <c r="M51"/>
  <c r="M39"/>
  <c r="M30"/>
  <c r="J82"/>
  <c r="J85"/>
  <c r="J80"/>
  <c r="J70"/>
  <c r="J66"/>
  <c r="J61"/>
  <c r="J62"/>
  <c r="J63"/>
  <c r="J64"/>
  <c r="J60"/>
  <c r="J40"/>
  <c r="J41"/>
  <c r="J42"/>
  <c r="J43"/>
  <c r="J44"/>
  <c r="J45"/>
  <c r="J46"/>
  <c r="J47"/>
  <c r="J48"/>
  <c r="J49"/>
  <c r="J50"/>
  <c r="J51"/>
  <c r="J39"/>
  <c r="J34"/>
  <c r="J30"/>
  <c r="G110"/>
  <c r="G107"/>
  <c r="G105"/>
  <c r="G102"/>
  <c r="G85"/>
  <c r="G82"/>
  <c r="G80"/>
  <c r="G79"/>
  <c r="G73"/>
  <c r="G74"/>
  <c r="G75"/>
  <c r="G72"/>
  <c r="G70"/>
  <c r="G66"/>
  <c r="G65"/>
  <c r="G61"/>
  <c r="G62"/>
  <c r="G63"/>
  <c r="G64"/>
  <c r="G60"/>
  <c r="G56"/>
  <c r="G55"/>
  <c r="G40"/>
  <c r="G41"/>
  <c r="G42"/>
  <c r="G43"/>
  <c r="G44"/>
  <c r="G45"/>
  <c r="G46"/>
  <c r="G47"/>
  <c r="G48"/>
  <c r="G49"/>
  <c r="G50"/>
  <c r="G51"/>
  <c r="G39"/>
  <c r="G33"/>
  <c r="G30"/>
  <c r="D105"/>
  <c r="D102"/>
  <c r="D94"/>
  <c r="D89"/>
  <c r="D85"/>
  <c r="D82"/>
  <c r="D80"/>
  <c r="D79"/>
  <c r="D73"/>
  <c r="D74"/>
  <c r="D75"/>
  <c r="D72"/>
  <c r="D70"/>
  <c r="D66"/>
  <c r="D65"/>
  <c r="D61"/>
  <c r="D62"/>
  <c r="D63"/>
  <c r="D64"/>
  <c r="D60"/>
  <c r="D56"/>
  <c r="D40"/>
  <c r="D41"/>
  <c r="D42"/>
  <c r="D43"/>
  <c r="D44"/>
  <c r="D45"/>
  <c r="D46"/>
  <c r="D47"/>
  <c r="D48"/>
  <c r="D49"/>
  <c r="D50"/>
  <c r="D51"/>
  <c r="D39"/>
  <c r="D35"/>
  <c r="D34"/>
  <c r="D33"/>
  <c r="D31"/>
  <c r="D30"/>
  <c r="D28"/>
  <c r="D93" i="2"/>
  <c r="D81"/>
  <c r="D79"/>
  <c r="D78"/>
  <c r="D75"/>
  <c r="D65"/>
  <c r="D64"/>
  <c r="D63"/>
  <c r="D62"/>
  <c r="D51"/>
  <c r="D52"/>
  <c r="D53"/>
  <c r="D54"/>
  <c r="D55"/>
  <c r="D56"/>
  <c r="D50"/>
  <c r="D42"/>
  <c r="D43"/>
  <c r="D44"/>
  <c r="D45"/>
  <c r="D46"/>
  <c r="D47"/>
  <c r="D41"/>
  <c r="D32"/>
  <c r="D33"/>
  <c r="D34"/>
  <c r="D35"/>
  <c r="D36"/>
  <c r="D37"/>
  <c r="D38"/>
  <c r="D31"/>
  <c r="D23"/>
  <c r="D24"/>
  <c r="D25"/>
  <c r="D26"/>
  <c r="D27"/>
  <c r="D28"/>
  <c r="D22"/>
  <c r="D18"/>
  <c r="D19"/>
  <c r="D17"/>
  <c r="D9"/>
  <c r="D10"/>
  <c r="D11"/>
  <c r="D12"/>
  <c r="D13"/>
  <c r="D14"/>
  <c r="D8"/>
  <c r="D5"/>
  <c r="P32" i="10" l="1"/>
  <c r="AC35" i="9" l="1"/>
  <c r="E74" i="2"/>
  <c r="P10" i="1" s="1"/>
  <c r="E24" i="2" l="1"/>
  <c r="O24" s="1"/>
  <c r="G5" i="29" s="1"/>
  <c r="P9" i="1"/>
  <c r="Q10"/>
  <c r="Q24" i="26"/>
  <c r="AE85" i="27"/>
  <c r="AE25"/>
  <c r="AE21"/>
  <c r="AE14"/>
  <c r="AE63"/>
  <c r="AE84"/>
  <c r="R85"/>
  <c r="R63"/>
  <c r="C49" i="21"/>
  <c r="C24"/>
  <c r="Q88" i="1" l="1"/>
  <c r="R88"/>
  <c r="S88"/>
  <c r="T88"/>
  <c r="O82"/>
  <c r="O9"/>
  <c r="Q9" s="1"/>
  <c r="P40" i="10"/>
  <c r="P41"/>
  <c r="P43"/>
  <c r="P44"/>
  <c r="P46"/>
  <c r="P48"/>
  <c r="P49"/>
  <c r="P50"/>
  <c r="M93"/>
  <c r="J93"/>
  <c r="D93"/>
  <c r="R31"/>
  <c r="S31"/>
  <c r="T31"/>
  <c r="V77" i="9"/>
  <c r="V78"/>
  <c r="V79"/>
  <c r="P44"/>
  <c r="P45"/>
  <c r="P47"/>
  <c r="P48"/>
  <c r="P50"/>
  <c r="P52"/>
  <c r="P53"/>
  <c r="P54"/>
  <c r="J97"/>
  <c r="J44"/>
  <c r="J45"/>
  <c r="J15"/>
  <c r="J17"/>
  <c r="J18"/>
  <c r="J19"/>
  <c r="J20"/>
  <c r="D71"/>
  <c r="D60"/>
  <c r="D14"/>
  <c r="D15"/>
  <c r="D17"/>
  <c r="D18"/>
  <c r="D19"/>
  <c r="D20"/>
  <c r="U88" i="1" l="1"/>
  <c r="P23" i="21" l="1"/>
  <c r="P22"/>
  <c r="P21"/>
  <c r="P20"/>
  <c r="P19"/>
  <c r="P18"/>
  <c r="P16"/>
  <c r="P15"/>
  <c r="P14"/>
  <c r="P13"/>
  <c r="P12"/>
  <c r="P11"/>
  <c r="P10"/>
  <c r="P9"/>
  <c r="P8"/>
  <c r="P7"/>
  <c r="P6"/>
  <c r="P5"/>
  <c r="P4"/>
  <c r="P3"/>
  <c r="O24"/>
  <c r="N24"/>
  <c r="M24"/>
  <c r="L24"/>
  <c r="K24"/>
  <c r="J24"/>
  <c r="I24"/>
  <c r="H24"/>
  <c r="G24"/>
  <c r="F24"/>
  <c r="E24"/>
  <c r="D24"/>
  <c r="P24" l="1"/>
  <c r="C81" i="2"/>
  <c r="C78"/>
  <c r="C75"/>
  <c r="C63"/>
  <c r="C62"/>
  <c r="C51"/>
  <c r="C52"/>
  <c r="C53"/>
  <c r="C54"/>
  <c r="C55"/>
  <c r="C56"/>
  <c r="C50"/>
  <c r="C42"/>
  <c r="C43"/>
  <c r="C44"/>
  <c r="C45"/>
  <c r="C46"/>
  <c r="C47"/>
  <c r="C41"/>
  <c r="C32"/>
  <c r="C33"/>
  <c r="C34"/>
  <c r="C35"/>
  <c r="C36"/>
  <c r="C37"/>
  <c r="C38"/>
  <c r="C31"/>
  <c r="C23"/>
  <c r="C24"/>
  <c r="C25"/>
  <c r="C26"/>
  <c r="C27"/>
  <c r="C28"/>
  <c r="C22"/>
  <c r="C18"/>
  <c r="C19"/>
  <c r="C17"/>
  <c r="C9"/>
  <c r="C10"/>
  <c r="C11"/>
  <c r="C12"/>
  <c r="C13"/>
  <c r="C14"/>
  <c r="C8"/>
  <c r="C5"/>
  <c r="N94" i="1"/>
  <c r="N87"/>
  <c r="N82"/>
  <c r="N78"/>
  <c r="N73"/>
  <c r="N72"/>
  <c r="N10"/>
  <c r="N9" s="1"/>
  <c r="N6"/>
  <c r="N5"/>
  <c r="N86"/>
  <c r="O105" i="10"/>
  <c r="O101"/>
  <c r="O85"/>
  <c r="O82"/>
  <c r="O80"/>
  <c r="O79"/>
  <c r="O75"/>
  <c r="O70"/>
  <c r="O69"/>
  <c r="O66"/>
  <c r="O65"/>
  <c r="O61"/>
  <c r="O62"/>
  <c r="O63"/>
  <c r="O64"/>
  <c r="O60"/>
  <c r="O56"/>
  <c r="O40"/>
  <c r="O41"/>
  <c r="O42"/>
  <c r="O43"/>
  <c r="O44"/>
  <c r="O45"/>
  <c r="O46"/>
  <c r="O47"/>
  <c r="O48"/>
  <c r="O49"/>
  <c r="O50"/>
  <c r="O51"/>
  <c r="O39"/>
  <c r="O35"/>
  <c r="O34"/>
  <c r="O33"/>
  <c r="O30"/>
  <c r="L94"/>
  <c r="L93" s="1"/>
  <c r="L85"/>
  <c r="L79"/>
  <c r="L70"/>
  <c r="L61"/>
  <c r="L62"/>
  <c r="L63"/>
  <c r="L64"/>
  <c r="L60"/>
  <c r="L55"/>
  <c r="L40"/>
  <c r="L41"/>
  <c r="L42"/>
  <c r="L43"/>
  <c r="L44"/>
  <c r="L45"/>
  <c r="L46"/>
  <c r="L47"/>
  <c r="L48"/>
  <c r="L49"/>
  <c r="L50"/>
  <c r="L51"/>
  <c r="L39"/>
  <c r="L30"/>
  <c r="I94"/>
  <c r="I93" s="1"/>
  <c r="I85"/>
  <c r="I70"/>
  <c r="I61"/>
  <c r="I62"/>
  <c r="I63"/>
  <c r="I64"/>
  <c r="I60"/>
  <c r="I40"/>
  <c r="I41"/>
  <c r="I42"/>
  <c r="I43"/>
  <c r="I44"/>
  <c r="I45"/>
  <c r="I46"/>
  <c r="I47"/>
  <c r="I48"/>
  <c r="I49"/>
  <c r="I50"/>
  <c r="I51"/>
  <c r="I39"/>
  <c r="I34"/>
  <c r="I30"/>
  <c r="F105"/>
  <c r="F102"/>
  <c r="F85"/>
  <c r="F82"/>
  <c r="F80"/>
  <c r="F79"/>
  <c r="F73"/>
  <c r="F74"/>
  <c r="F75"/>
  <c r="F72"/>
  <c r="F70"/>
  <c r="F66"/>
  <c r="F65"/>
  <c r="F61"/>
  <c r="F62"/>
  <c r="F63"/>
  <c r="F64"/>
  <c r="F60"/>
  <c r="F56"/>
  <c r="F55"/>
  <c r="F40"/>
  <c r="F41"/>
  <c r="F42"/>
  <c r="F43"/>
  <c r="F44"/>
  <c r="F45"/>
  <c r="F46"/>
  <c r="F47"/>
  <c r="F48"/>
  <c r="F49"/>
  <c r="F50"/>
  <c r="F51"/>
  <c r="F39"/>
  <c r="F33"/>
  <c r="F30"/>
  <c r="C85"/>
  <c r="C82"/>
  <c r="C80"/>
  <c r="C79"/>
  <c r="C75"/>
  <c r="C73"/>
  <c r="C72"/>
  <c r="C70"/>
  <c r="C66"/>
  <c r="C65"/>
  <c r="C61"/>
  <c r="C62"/>
  <c r="C63"/>
  <c r="C64"/>
  <c r="C60"/>
  <c r="C56"/>
  <c r="C55"/>
  <c r="C40"/>
  <c r="C41"/>
  <c r="C42"/>
  <c r="C43"/>
  <c r="C44"/>
  <c r="C45"/>
  <c r="C46"/>
  <c r="C47"/>
  <c r="C48"/>
  <c r="C49"/>
  <c r="C50"/>
  <c r="C51"/>
  <c r="C39"/>
  <c r="C35"/>
  <c r="C34"/>
  <c r="C33"/>
  <c r="C30"/>
  <c r="C16"/>
  <c r="X89" i="9"/>
  <c r="X94" s="1"/>
  <c r="X77"/>
  <c r="X74"/>
  <c r="X75" s="1"/>
  <c r="X70"/>
  <c r="X72" s="1"/>
  <c r="X36"/>
  <c r="X30"/>
  <c r="X16"/>
  <c r="X21" s="1"/>
  <c r="AC116"/>
  <c r="AB116"/>
  <c r="AA116"/>
  <c r="AC114"/>
  <c r="AB114"/>
  <c r="AA114"/>
  <c r="AC112"/>
  <c r="AA112"/>
  <c r="AC111"/>
  <c r="AA111"/>
  <c r="AC110"/>
  <c r="AA110"/>
  <c r="AC109"/>
  <c r="AA109"/>
  <c r="AC107"/>
  <c r="AC106"/>
  <c r="AA106"/>
  <c r="AC105"/>
  <c r="AA105"/>
  <c r="AC104"/>
  <c r="AC103"/>
  <c r="AC102"/>
  <c r="AA102"/>
  <c r="AC101"/>
  <c r="AA101"/>
  <c r="AC99"/>
  <c r="AA99"/>
  <c r="AC98"/>
  <c r="AA98"/>
  <c r="AC96"/>
  <c r="AA96"/>
  <c r="AC93"/>
  <c r="AC92"/>
  <c r="AC91"/>
  <c r="AC90"/>
  <c r="AC89"/>
  <c r="AB89"/>
  <c r="AC87"/>
  <c r="AC86"/>
  <c r="AC84"/>
  <c r="AB84"/>
  <c r="AC83"/>
  <c r="AC82"/>
  <c r="AC81"/>
  <c r="AC79"/>
  <c r="AB79"/>
  <c r="AC78"/>
  <c r="AC77"/>
  <c r="AC76"/>
  <c r="AC74"/>
  <c r="AB74"/>
  <c r="AC73"/>
  <c r="AC71"/>
  <c r="AC70"/>
  <c r="AB70"/>
  <c r="AC69"/>
  <c r="AC68"/>
  <c r="AB68"/>
  <c r="AC67"/>
  <c r="AB67"/>
  <c r="AC66"/>
  <c r="AB66"/>
  <c r="AC65"/>
  <c r="AB65"/>
  <c r="AC64"/>
  <c r="AB64"/>
  <c r="AC60"/>
  <c r="AC59"/>
  <c r="AC58"/>
  <c r="AC56"/>
  <c r="AC55"/>
  <c r="AB55"/>
  <c r="AC54"/>
  <c r="AC53"/>
  <c r="AC52"/>
  <c r="AC51"/>
  <c r="AB51"/>
  <c r="AC50"/>
  <c r="AC49"/>
  <c r="AB49"/>
  <c r="AC48"/>
  <c r="AC47"/>
  <c r="AC46"/>
  <c r="AB46"/>
  <c r="AC45"/>
  <c r="AC44"/>
  <c r="AC43"/>
  <c r="AB43"/>
  <c r="AC39"/>
  <c r="E28" i="2" s="1"/>
  <c r="O28" s="1"/>
  <c r="AC38" i="9"/>
  <c r="E27" i="2" s="1"/>
  <c r="O27" s="1"/>
  <c r="AC37" i="9"/>
  <c r="E26" i="2" s="1"/>
  <c r="O26" s="1"/>
  <c r="G7" i="29" s="1"/>
  <c r="AC36" i="9"/>
  <c r="E25" i="2" s="1"/>
  <c r="O25" s="1"/>
  <c r="AC34" i="9"/>
  <c r="E23" i="2" s="1"/>
  <c r="O23" s="1"/>
  <c r="AC33" i="9"/>
  <c r="AB31"/>
  <c r="AA31"/>
  <c r="AB30"/>
  <c r="AC28"/>
  <c r="AB28"/>
  <c r="AA28"/>
  <c r="AC20"/>
  <c r="AC19"/>
  <c r="AC18"/>
  <c r="AC17"/>
  <c r="AC16"/>
  <c r="AC15"/>
  <c r="AC14"/>
  <c r="AC13"/>
  <c r="AC12"/>
  <c r="AB12"/>
  <c r="AA12"/>
  <c r="Z113"/>
  <c r="Y113"/>
  <c r="X113"/>
  <c r="Z108"/>
  <c r="Y108"/>
  <c r="X108"/>
  <c r="Z100"/>
  <c r="Y100"/>
  <c r="X100"/>
  <c r="Z94"/>
  <c r="Y94"/>
  <c r="Z88"/>
  <c r="Y88"/>
  <c r="X88"/>
  <c r="Z85"/>
  <c r="Y85"/>
  <c r="X85"/>
  <c r="Z75"/>
  <c r="Y75"/>
  <c r="Z72"/>
  <c r="Y72"/>
  <c r="Z63"/>
  <c r="Y63"/>
  <c r="X63"/>
  <c r="Z61"/>
  <c r="Y61"/>
  <c r="X61"/>
  <c r="X62" s="1"/>
  <c r="Z57"/>
  <c r="Y57"/>
  <c r="X57"/>
  <c r="Z32"/>
  <c r="Z29" s="1"/>
  <c r="Z41" s="1"/>
  <c r="Y32"/>
  <c r="Y29" s="1"/>
  <c r="Y41" s="1"/>
  <c r="X32"/>
  <c r="Z26"/>
  <c r="Y26"/>
  <c r="X26"/>
  <c r="Z24"/>
  <c r="Y24"/>
  <c r="X24"/>
  <c r="Z21"/>
  <c r="Y21"/>
  <c r="Z11"/>
  <c r="Y11"/>
  <c r="X11"/>
  <c r="Z7"/>
  <c r="Y7"/>
  <c r="X7"/>
  <c r="U89"/>
  <c r="U86"/>
  <c r="U84"/>
  <c r="U74"/>
  <c r="U70"/>
  <c r="U69"/>
  <c r="U65"/>
  <c r="U66"/>
  <c r="U67"/>
  <c r="U68"/>
  <c r="U64"/>
  <c r="U44"/>
  <c r="U45"/>
  <c r="U46"/>
  <c r="U47"/>
  <c r="U48"/>
  <c r="U49"/>
  <c r="U50"/>
  <c r="U51"/>
  <c r="U52"/>
  <c r="U53"/>
  <c r="U54"/>
  <c r="U55"/>
  <c r="U43"/>
  <c r="U30"/>
  <c r="U16"/>
  <c r="R93"/>
  <c r="R89"/>
  <c r="R84"/>
  <c r="R79"/>
  <c r="R74"/>
  <c r="R70"/>
  <c r="R65"/>
  <c r="R66"/>
  <c r="R67"/>
  <c r="R68"/>
  <c r="R64"/>
  <c r="R59"/>
  <c r="R44"/>
  <c r="R45"/>
  <c r="R46"/>
  <c r="R47"/>
  <c r="R48"/>
  <c r="R49"/>
  <c r="R50"/>
  <c r="R51"/>
  <c r="R52"/>
  <c r="R53"/>
  <c r="R54"/>
  <c r="R55"/>
  <c r="R56"/>
  <c r="R43"/>
  <c r="R33"/>
  <c r="R30"/>
  <c r="R13"/>
  <c r="O93"/>
  <c r="O89"/>
  <c r="O86"/>
  <c r="O84"/>
  <c r="O77"/>
  <c r="O78"/>
  <c r="O79"/>
  <c r="O76"/>
  <c r="O74"/>
  <c r="O70"/>
  <c r="O65"/>
  <c r="O66"/>
  <c r="O67"/>
  <c r="O68"/>
  <c r="O64"/>
  <c r="O60"/>
  <c r="O44"/>
  <c r="O45"/>
  <c r="O46"/>
  <c r="O47"/>
  <c r="O48"/>
  <c r="O49"/>
  <c r="O50"/>
  <c r="O51"/>
  <c r="O43"/>
  <c r="O34"/>
  <c r="O35"/>
  <c r="O36"/>
  <c r="O37"/>
  <c r="O38"/>
  <c r="O39"/>
  <c r="O33"/>
  <c r="O30"/>
  <c r="O14"/>
  <c r="O15"/>
  <c r="O16"/>
  <c r="O17"/>
  <c r="O18"/>
  <c r="O19"/>
  <c r="O20"/>
  <c r="AA20" s="1"/>
  <c r="O13"/>
  <c r="L69"/>
  <c r="L89"/>
  <c r="L86"/>
  <c r="L83"/>
  <c r="L84"/>
  <c r="L80"/>
  <c r="L81"/>
  <c r="L82"/>
  <c r="L77"/>
  <c r="L78"/>
  <c r="L79"/>
  <c r="L76"/>
  <c r="L74"/>
  <c r="L73"/>
  <c r="L70"/>
  <c r="L68"/>
  <c r="L66"/>
  <c r="L65"/>
  <c r="L64"/>
  <c r="L60"/>
  <c r="L59"/>
  <c r="L51"/>
  <c r="L49"/>
  <c r="L48"/>
  <c r="L43"/>
  <c r="L39"/>
  <c r="L38"/>
  <c r="L37"/>
  <c r="L36"/>
  <c r="L35"/>
  <c r="L34"/>
  <c r="L33"/>
  <c r="L30"/>
  <c r="I93"/>
  <c r="I89"/>
  <c r="I86"/>
  <c r="I84"/>
  <c r="I79"/>
  <c r="I76"/>
  <c r="I74"/>
  <c r="I70"/>
  <c r="I68"/>
  <c r="I66"/>
  <c r="I65"/>
  <c r="I64"/>
  <c r="I60"/>
  <c r="I59"/>
  <c r="I51"/>
  <c r="I49"/>
  <c r="I46"/>
  <c r="I43"/>
  <c r="I39"/>
  <c r="I38"/>
  <c r="I37"/>
  <c r="I36"/>
  <c r="I35"/>
  <c r="I34"/>
  <c r="I33"/>
  <c r="I30"/>
  <c r="I16"/>
  <c r="I13"/>
  <c r="F107"/>
  <c r="AA107" s="1"/>
  <c r="F104"/>
  <c r="AA104" s="1"/>
  <c r="F103"/>
  <c r="AA103" s="1"/>
  <c r="F93"/>
  <c r="F89"/>
  <c r="F86"/>
  <c r="F84"/>
  <c r="F83"/>
  <c r="F79"/>
  <c r="F76"/>
  <c r="F74"/>
  <c r="F70"/>
  <c r="F69"/>
  <c r="F68"/>
  <c r="F66"/>
  <c r="F65"/>
  <c r="F64"/>
  <c r="F60"/>
  <c r="F59"/>
  <c r="F51"/>
  <c r="F49"/>
  <c r="F46"/>
  <c r="F43"/>
  <c r="F39"/>
  <c r="F38"/>
  <c r="F37"/>
  <c r="F36"/>
  <c r="F35"/>
  <c r="F34"/>
  <c r="F33"/>
  <c r="F30"/>
  <c r="C68"/>
  <c r="C93"/>
  <c r="C89"/>
  <c r="C86"/>
  <c r="C84"/>
  <c r="C79"/>
  <c r="C77"/>
  <c r="C76"/>
  <c r="C74"/>
  <c r="C69"/>
  <c r="C70"/>
  <c r="C67"/>
  <c r="C66"/>
  <c r="C65"/>
  <c r="C64"/>
  <c r="C49"/>
  <c r="C43"/>
  <c r="C37"/>
  <c r="C36"/>
  <c r="C35"/>
  <c r="C33"/>
  <c r="C30"/>
  <c r="C16"/>
  <c r="C13"/>
  <c r="Z62" l="1"/>
  <c r="Y62"/>
  <c r="E22" i="2"/>
  <c r="O22" s="1"/>
  <c r="AC32" i="9"/>
  <c r="AA70"/>
  <c r="AA43"/>
  <c r="AA66"/>
  <c r="AA74"/>
  <c r="AA84"/>
  <c r="AA68"/>
  <c r="AA51"/>
  <c r="AA64"/>
  <c r="AA89"/>
  <c r="Z95"/>
  <c r="Z115" s="1"/>
  <c r="Z117" s="1"/>
  <c r="X29"/>
  <c r="X41" s="1"/>
  <c r="AA30"/>
  <c r="AA49"/>
  <c r="AA65"/>
  <c r="Z27"/>
  <c r="Z42" s="1"/>
  <c r="C32" i="10"/>
  <c r="Y95" i="9"/>
  <c r="Y115" s="1"/>
  <c r="Y117" s="1"/>
  <c r="Y27"/>
  <c r="Y42" s="1"/>
  <c r="X95"/>
  <c r="X115" s="1"/>
  <c r="X117" s="1"/>
  <c r="X27"/>
  <c r="E21" i="2" l="1"/>
  <c r="O21" s="1"/>
  <c r="X42" i="9"/>
  <c r="X119" s="1"/>
  <c r="Z119"/>
  <c r="Y119"/>
  <c r="P145" l="1"/>
  <c r="I8" i="29"/>
  <c r="I2"/>
  <c r="I9"/>
  <c r="I7"/>
  <c r="I6"/>
  <c r="I5"/>
  <c r="I3"/>
  <c r="F10"/>
  <c r="E62" i="2"/>
  <c r="E24" i="18"/>
  <c r="E23"/>
  <c r="E22"/>
  <c r="E21"/>
  <c r="E20"/>
  <c r="E14"/>
  <c r="E15" s="1"/>
  <c r="E8"/>
  <c r="E7"/>
  <c r="O56" i="21"/>
  <c r="N56"/>
  <c r="D56"/>
  <c r="Q30" i="10"/>
  <c r="N30"/>
  <c r="K30"/>
  <c r="H30"/>
  <c r="E30"/>
  <c r="P44" i="15"/>
  <c r="M44"/>
  <c r="J44"/>
  <c r="G44"/>
  <c r="F44"/>
  <c r="C44"/>
  <c r="AC31" i="9"/>
  <c r="F11" i="35"/>
  <c r="F10"/>
  <c r="F8"/>
  <c r="F7"/>
  <c r="F6"/>
  <c r="F5"/>
  <c r="F2"/>
  <c r="E2"/>
  <c r="D2"/>
  <c r="D9" s="1"/>
  <c r="C2"/>
  <c r="I42" i="34"/>
  <c r="E42"/>
  <c r="H41"/>
  <c r="H43" s="1"/>
  <c r="G41"/>
  <c r="G43" s="1"/>
  <c r="F41"/>
  <c r="D41"/>
  <c r="D43" s="1"/>
  <c r="C41"/>
  <c r="C43" s="1"/>
  <c r="B41"/>
  <c r="B43" s="1"/>
  <c r="I40"/>
  <c r="E40"/>
  <c r="I39"/>
  <c r="I41" s="1"/>
  <c r="I43" s="1"/>
  <c r="E39"/>
  <c r="E41" s="1"/>
  <c r="E43" s="1"/>
  <c r="H36"/>
  <c r="G36"/>
  <c r="F36"/>
  <c r="D36"/>
  <c r="C36"/>
  <c r="B36"/>
  <c r="I35"/>
  <c r="E35"/>
  <c r="I34"/>
  <c r="E34"/>
  <c r="I33"/>
  <c r="E33"/>
  <c r="I32"/>
  <c r="I36" s="1"/>
  <c r="E32"/>
  <c r="E36" s="1"/>
  <c r="H31"/>
  <c r="H37" s="1"/>
  <c r="G31"/>
  <c r="G37" s="1"/>
  <c r="F31"/>
  <c r="F37" s="1"/>
  <c r="D31"/>
  <c r="D37" s="1"/>
  <c r="C31"/>
  <c r="C37" s="1"/>
  <c r="B31"/>
  <c r="B37" s="1"/>
  <c r="I30"/>
  <c r="E30"/>
  <c r="I29"/>
  <c r="E29"/>
  <c r="I28"/>
  <c r="E28"/>
  <c r="I27"/>
  <c r="I31" s="1"/>
  <c r="I37" s="1"/>
  <c r="E27"/>
  <c r="E31" s="1"/>
  <c r="E37" s="1"/>
  <c r="I25"/>
  <c r="E25"/>
  <c r="I24"/>
  <c r="E24"/>
  <c r="H23"/>
  <c r="G23"/>
  <c r="F23"/>
  <c r="D23"/>
  <c r="C23"/>
  <c r="B23"/>
  <c r="I22"/>
  <c r="E22"/>
  <c r="I21"/>
  <c r="E21"/>
  <c r="I20"/>
  <c r="I23" s="1"/>
  <c r="E20"/>
  <c r="E23" s="1"/>
  <c r="H19"/>
  <c r="G19"/>
  <c r="F19"/>
  <c r="D19"/>
  <c r="C19"/>
  <c r="B19"/>
  <c r="I18"/>
  <c r="E18"/>
  <c r="I17"/>
  <c r="E17"/>
  <c r="I16"/>
  <c r="E16"/>
  <c r="I15"/>
  <c r="I19" s="1"/>
  <c r="E15"/>
  <c r="E19" s="1"/>
  <c r="G14"/>
  <c r="F14"/>
  <c r="D14"/>
  <c r="C14"/>
  <c r="B14"/>
  <c r="I12"/>
  <c r="E12"/>
  <c r="I11"/>
  <c r="E11"/>
  <c r="I10"/>
  <c r="E10"/>
  <c r="E14" s="1"/>
  <c r="H9"/>
  <c r="G9"/>
  <c r="F9"/>
  <c r="D9"/>
  <c r="C9"/>
  <c r="B9"/>
  <c r="I8"/>
  <c r="E8"/>
  <c r="I7"/>
  <c r="I9" s="1"/>
  <c r="E7"/>
  <c r="E9" s="1"/>
  <c r="H6"/>
  <c r="H38" s="1"/>
  <c r="H44" s="1"/>
  <c r="G6"/>
  <c r="G26" s="1"/>
  <c r="G38" s="1"/>
  <c r="G44" s="1"/>
  <c r="F6"/>
  <c r="F26" s="1"/>
  <c r="F38" s="1"/>
  <c r="F44" s="1"/>
  <c r="D6"/>
  <c r="D26" s="1"/>
  <c r="D38" s="1"/>
  <c r="D44" s="1"/>
  <c r="C6"/>
  <c r="C26" s="1"/>
  <c r="C38" s="1"/>
  <c r="C44" s="1"/>
  <c r="B6"/>
  <c r="B26" s="1"/>
  <c r="B38" s="1"/>
  <c r="B44" s="1"/>
  <c r="I5"/>
  <c r="E5"/>
  <c r="I4"/>
  <c r="E4"/>
  <c r="I3"/>
  <c r="I6" s="1"/>
  <c r="I26" s="1"/>
  <c r="I38" s="1"/>
  <c r="I44" s="1"/>
  <c r="E3"/>
  <c r="E6" s="1"/>
  <c r="E26" s="1"/>
  <c r="E38" s="1"/>
  <c r="E44" s="1"/>
  <c r="D16" i="33"/>
  <c r="D12"/>
  <c r="D7"/>
  <c r="C14" i="32"/>
  <c r="C10"/>
  <c r="E64" i="31"/>
  <c r="D64"/>
  <c r="C64"/>
  <c r="E61"/>
  <c r="D61"/>
  <c r="C61"/>
  <c r="E57"/>
  <c r="D57"/>
  <c r="C57"/>
  <c r="E52"/>
  <c r="D52"/>
  <c r="C52"/>
  <c r="E43"/>
  <c r="D43"/>
  <c r="C43"/>
  <c r="E38"/>
  <c r="D38"/>
  <c r="C38"/>
  <c r="E33"/>
  <c r="D33"/>
  <c r="D32" s="1"/>
  <c r="C33"/>
  <c r="E32"/>
  <c r="C32"/>
  <c r="E27"/>
  <c r="D27"/>
  <c r="C27"/>
  <c r="E22"/>
  <c r="D22"/>
  <c r="E17"/>
  <c r="D17"/>
  <c r="C17"/>
  <c r="E12"/>
  <c r="C12"/>
  <c r="C6" s="1"/>
  <c r="C49" s="1"/>
  <c r="E7"/>
  <c r="D7"/>
  <c r="D6" s="1"/>
  <c r="C7"/>
  <c r="E6"/>
  <c r="E49" s="1"/>
  <c r="E66" s="1"/>
  <c r="D156" i="30"/>
  <c r="C156"/>
  <c r="D149"/>
  <c r="C149"/>
  <c r="D141"/>
  <c r="C141"/>
  <c r="D121"/>
  <c r="C121"/>
  <c r="D101"/>
  <c r="C101"/>
  <c r="D92"/>
  <c r="C92"/>
  <c r="D86"/>
  <c r="C86"/>
  <c r="D73"/>
  <c r="C73"/>
  <c r="D59"/>
  <c r="D87" s="1"/>
  <c r="C59"/>
  <c r="D45"/>
  <c r="C45"/>
  <c r="D38"/>
  <c r="C38"/>
  <c r="D30"/>
  <c r="C30"/>
  <c r="D23"/>
  <c r="C23"/>
  <c r="D20"/>
  <c r="C20"/>
  <c r="D12"/>
  <c r="C12"/>
  <c r="D6"/>
  <c r="C6"/>
  <c r="G25" i="13"/>
  <c r="G26" s="1"/>
  <c r="F25"/>
  <c r="F26" s="1"/>
  <c r="E25"/>
  <c r="E26" s="1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D16"/>
  <c r="D26" s="1"/>
  <c r="C16"/>
  <c r="C26" s="1"/>
  <c r="B16"/>
  <c r="B26" s="1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9"/>
  <c r="I9"/>
  <c r="H9"/>
  <c r="J8"/>
  <c r="I8"/>
  <c r="H8"/>
  <c r="J7"/>
  <c r="I7"/>
  <c r="H7"/>
  <c r="J6"/>
  <c r="I6"/>
  <c r="H6"/>
  <c r="J5"/>
  <c r="I5"/>
  <c r="H5"/>
  <c r="J4"/>
  <c r="J16" s="1"/>
  <c r="I4"/>
  <c r="H4"/>
  <c r="H16" s="1"/>
  <c r="F40" i="28"/>
  <c r="F37"/>
  <c r="F32"/>
  <c r="F31"/>
  <c r="F30"/>
  <c r="F29"/>
  <c r="F27"/>
  <c r="F35" s="1"/>
  <c r="E20"/>
  <c r="D20"/>
  <c r="C20"/>
  <c r="F19"/>
  <c r="F18"/>
  <c r="E16"/>
  <c r="D16"/>
  <c r="C16"/>
  <c r="F15"/>
  <c r="F14"/>
  <c r="E10"/>
  <c r="D10"/>
  <c r="C10"/>
  <c r="F9"/>
  <c r="F10" s="1"/>
  <c r="E6"/>
  <c r="D6"/>
  <c r="C6"/>
  <c r="I27" i="25"/>
  <c r="E27"/>
  <c r="H25"/>
  <c r="G25"/>
  <c r="F25"/>
  <c r="D25"/>
  <c r="C25"/>
  <c r="B25"/>
  <c r="J24"/>
  <c r="I23"/>
  <c r="J22"/>
  <c r="E25"/>
  <c r="G21"/>
  <c r="F21"/>
  <c r="C21"/>
  <c r="B21"/>
  <c r="I20"/>
  <c r="E20"/>
  <c r="J19"/>
  <c r="S18"/>
  <c r="O18"/>
  <c r="E21"/>
  <c r="S17"/>
  <c r="O17"/>
  <c r="S16"/>
  <c r="O16"/>
  <c r="H16"/>
  <c r="G16"/>
  <c r="F16"/>
  <c r="D16"/>
  <c r="C16"/>
  <c r="B16"/>
  <c r="R15"/>
  <c r="Q15"/>
  <c r="P15"/>
  <c r="N15"/>
  <c r="M15"/>
  <c r="L15"/>
  <c r="I15"/>
  <c r="E15"/>
  <c r="T14"/>
  <c r="I14"/>
  <c r="I16" s="1"/>
  <c r="E14"/>
  <c r="E16" s="1"/>
  <c r="O13"/>
  <c r="O15"/>
  <c r="I12"/>
  <c r="E12"/>
  <c r="R11"/>
  <c r="R28" s="1"/>
  <c r="Q11"/>
  <c r="Q28" s="1"/>
  <c r="P11"/>
  <c r="N11"/>
  <c r="N28" s="1"/>
  <c r="M11"/>
  <c r="M28" s="1"/>
  <c r="L11"/>
  <c r="O11" s="1"/>
  <c r="I11"/>
  <c r="E11"/>
  <c r="T10"/>
  <c r="H10"/>
  <c r="G10"/>
  <c r="F10"/>
  <c r="D10"/>
  <c r="C10"/>
  <c r="B10"/>
  <c r="E9"/>
  <c r="T8"/>
  <c r="T7"/>
  <c r="J7"/>
  <c r="E10"/>
  <c r="H6"/>
  <c r="H13" s="1"/>
  <c r="H28" s="1"/>
  <c r="G6"/>
  <c r="F6"/>
  <c r="D13"/>
  <c r="D28" s="1"/>
  <c r="C13"/>
  <c r="C28" s="1"/>
  <c r="B13"/>
  <c r="B28" s="1"/>
  <c r="T5"/>
  <c r="I5"/>
  <c r="E13"/>
  <c r="E28" s="1"/>
  <c r="J25" i="13" l="1"/>
  <c r="J26" s="1"/>
  <c r="C66" i="31"/>
  <c r="F9" i="35"/>
  <c r="C17" i="32"/>
  <c r="S11" i="25"/>
  <c r="T11" s="1"/>
  <c r="G13"/>
  <c r="G28" s="1"/>
  <c r="F13"/>
  <c r="F28" s="1"/>
  <c r="T15"/>
  <c r="J21"/>
  <c r="I25" i="13"/>
  <c r="H26"/>
  <c r="H25"/>
  <c r="E12" i="28"/>
  <c r="F16"/>
  <c r="E22"/>
  <c r="F20"/>
  <c r="J8" i="25"/>
  <c r="I16" i="13"/>
  <c r="I26" s="1"/>
  <c r="C24" i="30"/>
  <c r="C39"/>
  <c r="C150"/>
  <c r="C157" s="1"/>
  <c r="J26" i="25"/>
  <c r="D12" i="28"/>
  <c r="C12"/>
  <c r="D22"/>
  <c r="C22"/>
  <c r="D24" i="30"/>
  <c r="D93" s="1"/>
  <c r="D39"/>
  <c r="D150"/>
  <c r="D157" s="1"/>
  <c r="D49" i="31"/>
  <c r="D66" s="1"/>
  <c r="I6" i="25"/>
  <c r="J25"/>
  <c r="L28"/>
  <c r="O28" s="1"/>
  <c r="P28"/>
  <c r="S28" s="1"/>
  <c r="I10"/>
  <c r="J10" s="1"/>
  <c r="T12"/>
  <c r="E24" i="28" l="1"/>
  <c r="C24"/>
  <c r="F22"/>
  <c r="C93" i="30"/>
  <c r="F12" i="28"/>
  <c r="F24" s="1"/>
  <c r="D24"/>
  <c r="I13" i="25"/>
  <c r="T28"/>
  <c r="I28" l="1"/>
  <c r="J28" s="1"/>
  <c r="J13"/>
  <c r="T94" i="9" l="1"/>
  <c r="D80" i="2"/>
  <c r="D82"/>
  <c r="D83"/>
  <c r="D59"/>
  <c r="T89" i="1"/>
  <c r="R89"/>
  <c r="S89"/>
  <c r="O79"/>
  <c r="O80"/>
  <c r="O81"/>
  <c r="P112" i="10"/>
  <c r="P110"/>
  <c r="P109"/>
  <c r="P108"/>
  <c r="P107"/>
  <c r="P104"/>
  <c r="P103"/>
  <c r="P100"/>
  <c r="P99"/>
  <c r="P97"/>
  <c r="P96"/>
  <c r="P95"/>
  <c r="P94"/>
  <c r="P93"/>
  <c r="P98" s="1"/>
  <c r="P92"/>
  <c r="P88"/>
  <c r="P87"/>
  <c r="P86"/>
  <c r="P90" s="1"/>
  <c r="P83"/>
  <c r="P84" s="1"/>
  <c r="P78"/>
  <c r="P77"/>
  <c r="P76"/>
  <c r="P74"/>
  <c r="P73"/>
  <c r="P72"/>
  <c r="P71"/>
  <c r="P67"/>
  <c r="P68" s="1"/>
  <c r="P59"/>
  <c r="P55"/>
  <c r="P54"/>
  <c r="P57" s="1"/>
  <c r="P52"/>
  <c r="P53" s="1"/>
  <c r="P28"/>
  <c r="P18"/>
  <c r="P17"/>
  <c r="P16"/>
  <c r="P15"/>
  <c r="P14"/>
  <c r="P13"/>
  <c r="P12"/>
  <c r="P21" s="1"/>
  <c r="P26"/>
  <c r="P24"/>
  <c r="M112"/>
  <c r="M110"/>
  <c r="M111" s="1"/>
  <c r="M109"/>
  <c r="M108"/>
  <c r="M107"/>
  <c r="M105"/>
  <c r="M104"/>
  <c r="M103"/>
  <c r="M102"/>
  <c r="M101"/>
  <c r="M100"/>
  <c r="M99"/>
  <c r="M97"/>
  <c r="M96"/>
  <c r="M95"/>
  <c r="M98" s="1"/>
  <c r="M89"/>
  <c r="M88"/>
  <c r="M87"/>
  <c r="M86"/>
  <c r="M83"/>
  <c r="M78"/>
  <c r="M77"/>
  <c r="M76"/>
  <c r="M75"/>
  <c r="M74"/>
  <c r="M73"/>
  <c r="M72"/>
  <c r="M69"/>
  <c r="M71" s="1"/>
  <c r="M67"/>
  <c r="M66"/>
  <c r="M65"/>
  <c r="M56"/>
  <c r="M54"/>
  <c r="M57" s="1"/>
  <c r="M52"/>
  <c r="M53" s="1"/>
  <c r="M35"/>
  <c r="M34"/>
  <c r="M33"/>
  <c r="M28"/>
  <c r="M20"/>
  <c r="M19"/>
  <c r="M18"/>
  <c r="M17"/>
  <c r="M16"/>
  <c r="M15"/>
  <c r="M14"/>
  <c r="M13"/>
  <c r="M12"/>
  <c r="M84"/>
  <c r="M59"/>
  <c r="M26"/>
  <c r="M24"/>
  <c r="J112"/>
  <c r="J110"/>
  <c r="J109"/>
  <c r="J108"/>
  <c r="J107"/>
  <c r="J105"/>
  <c r="J104"/>
  <c r="J103"/>
  <c r="J102"/>
  <c r="J101"/>
  <c r="J100"/>
  <c r="J99"/>
  <c r="J97"/>
  <c r="J96"/>
  <c r="J95"/>
  <c r="J89"/>
  <c r="J88"/>
  <c r="J87"/>
  <c r="J86"/>
  <c r="J83"/>
  <c r="J84" s="1"/>
  <c r="J78"/>
  <c r="J77"/>
  <c r="J76"/>
  <c r="J75"/>
  <c r="J74"/>
  <c r="J73"/>
  <c r="J72"/>
  <c r="J69"/>
  <c r="J71" s="1"/>
  <c r="J67"/>
  <c r="J65"/>
  <c r="J56"/>
  <c r="J54"/>
  <c r="J57" s="1"/>
  <c r="J52"/>
  <c r="J53" s="1"/>
  <c r="J35"/>
  <c r="J33"/>
  <c r="J28"/>
  <c r="J20"/>
  <c r="J19"/>
  <c r="J18"/>
  <c r="J17"/>
  <c r="J16"/>
  <c r="J15"/>
  <c r="J14"/>
  <c r="J13"/>
  <c r="J12"/>
  <c r="J98"/>
  <c r="J59"/>
  <c r="J26"/>
  <c r="J24"/>
  <c r="G109"/>
  <c r="G108"/>
  <c r="G104"/>
  <c r="G103"/>
  <c r="G101"/>
  <c r="G100"/>
  <c r="G99"/>
  <c r="G97"/>
  <c r="G96"/>
  <c r="G95"/>
  <c r="G94"/>
  <c r="G93"/>
  <c r="G92"/>
  <c r="G89"/>
  <c r="G88"/>
  <c r="G87"/>
  <c r="G86"/>
  <c r="G83"/>
  <c r="G84" s="1"/>
  <c r="G78"/>
  <c r="G77"/>
  <c r="G76"/>
  <c r="G69"/>
  <c r="G67"/>
  <c r="G68" s="1"/>
  <c r="G54"/>
  <c r="G57" s="1"/>
  <c r="G52"/>
  <c r="G35"/>
  <c r="G34"/>
  <c r="G20"/>
  <c r="G19"/>
  <c r="G18"/>
  <c r="G17"/>
  <c r="G16"/>
  <c r="G15"/>
  <c r="G14"/>
  <c r="G13"/>
  <c r="G12"/>
  <c r="G26"/>
  <c r="G24"/>
  <c r="D109"/>
  <c r="D108"/>
  <c r="D104"/>
  <c r="D103"/>
  <c r="D101"/>
  <c r="D100"/>
  <c r="D99"/>
  <c r="D97"/>
  <c r="D96"/>
  <c r="D95"/>
  <c r="D88"/>
  <c r="D87"/>
  <c r="D86"/>
  <c r="D83"/>
  <c r="D78"/>
  <c r="D77"/>
  <c r="D76"/>
  <c r="D69"/>
  <c r="D67"/>
  <c r="D54"/>
  <c r="D52"/>
  <c r="D20"/>
  <c r="D19"/>
  <c r="D18"/>
  <c r="D17"/>
  <c r="D15"/>
  <c r="D14"/>
  <c r="D13"/>
  <c r="D12"/>
  <c r="J106" l="1"/>
  <c r="J111"/>
  <c r="G81"/>
  <c r="J68"/>
  <c r="M21"/>
  <c r="G21"/>
  <c r="M81"/>
  <c r="M90"/>
  <c r="G90"/>
  <c r="G98"/>
  <c r="P81"/>
  <c r="G111"/>
  <c r="P106"/>
  <c r="J21"/>
  <c r="J90"/>
  <c r="M106"/>
  <c r="P111"/>
  <c r="G106"/>
  <c r="J81"/>
  <c r="G32"/>
  <c r="G29" s="1"/>
  <c r="G37" s="1"/>
  <c r="M32"/>
  <c r="M29" s="1"/>
  <c r="M37" s="1"/>
  <c r="M68"/>
  <c r="P58"/>
  <c r="D32"/>
  <c r="G53"/>
  <c r="G58" s="1"/>
  <c r="P29"/>
  <c r="P37" s="1"/>
  <c r="J58"/>
  <c r="G71"/>
  <c r="G91" s="1"/>
  <c r="J32"/>
  <c r="J29" s="1"/>
  <c r="J37" s="1"/>
  <c r="G59"/>
  <c r="U89" i="1"/>
  <c r="Q89"/>
  <c r="P91" i="10"/>
  <c r="M58"/>
  <c r="J91" l="1"/>
  <c r="J113" s="1"/>
  <c r="J115" s="1"/>
  <c r="M91"/>
  <c r="M113" s="1"/>
  <c r="M115" s="1"/>
  <c r="P113"/>
  <c r="P115" s="1"/>
  <c r="G113"/>
  <c r="G115" s="1"/>
  <c r="V112" i="9" l="1"/>
  <c r="V111"/>
  <c r="V110"/>
  <c r="V109"/>
  <c r="V113" s="1"/>
  <c r="V106"/>
  <c r="V105"/>
  <c r="V103"/>
  <c r="V102"/>
  <c r="V101"/>
  <c r="V99"/>
  <c r="V98"/>
  <c r="V97"/>
  <c r="V100" s="1"/>
  <c r="V93"/>
  <c r="V92"/>
  <c r="V91"/>
  <c r="V90"/>
  <c r="V87"/>
  <c r="V88" s="1"/>
  <c r="V81"/>
  <c r="V80" s="1"/>
  <c r="V73"/>
  <c r="V75" s="1"/>
  <c r="V71"/>
  <c r="V72" s="1"/>
  <c r="V60"/>
  <c r="V59"/>
  <c r="V58"/>
  <c r="V56"/>
  <c r="AB54"/>
  <c r="AB53"/>
  <c r="AB52"/>
  <c r="AB50"/>
  <c r="AB48"/>
  <c r="AB47"/>
  <c r="AB45"/>
  <c r="AB44"/>
  <c r="V39"/>
  <c r="V38"/>
  <c r="V37"/>
  <c r="V35"/>
  <c r="V34"/>
  <c r="V33"/>
  <c r="AB33" s="1"/>
  <c r="V20"/>
  <c r="V19"/>
  <c r="V18"/>
  <c r="V17"/>
  <c r="V15"/>
  <c r="V13"/>
  <c r="AB13" s="1"/>
  <c r="V63"/>
  <c r="V26"/>
  <c r="V24"/>
  <c r="S112"/>
  <c r="S111"/>
  <c r="S110"/>
  <c r="S109"/>
  <c r="S107"/>
  <c r="S106"/>
  <c r="S105"/>
  <c r="S104"/>
  <c r="S103"/>
  <c r="S102"/>
  <c r="S101"/>
  <c r="S99"/>
  <c r="S98"/>
  <c r="S97"/>
  <c r="S92"/>
  <c r="S91"/>
  <c r="S90"/>
  <c r="S87"/>
  <c r="S86"/>
  <c r="AB86" s="1"/>
  <c r="S83"/>
  <c r="S82"/>
  <c r="S81"/>
  <c r="S80"/>
  <c r="S78"/>
  <c r="AB78" s="1"/>
  <c r="S77"/>
  <c r="AB77" s="1"/>
  <c r="S76"/>
  <c r="AB76" s="1"/>
  <c r="S73"/>
  <c r="S71"/>
  <c r="S69"/>
  <c r="S60"/>
  <c r="AB60" s="1"/>
  <c r="S58"/>
  <c r="S56"/>
  <c r="S39"/>
  <c r="AB39" s="1"/>
  <c r="S38"/>
  <c r="S37"/>
  <c r="AB37" s="1"/>
  <c r="S36"/>
  <c r="S35"/>
  <c r="S34"/>
  <c r="S20"/>
  <c r="S19"/>
  <c r="S18"/>
  <c r="S17"/>
  <c r="S16"/>
  <c r="S15"/>
  <c r="S14"/>
  <c r="S26"/>
  <c r="S24"/>
  <c r="P112"/>
  <c r="P111"/>
  <c r="P110"/>
  <c r="P109"/>
  <c r="P107"/>
  <c r="P106"/>
  <c r="P105"/>
  <c r="P104"/>
  <c r="P103"/>
  <c r="P102"/>
  <c r="P101"/>
  <c r="P99"/>
  <c r="P98"/>
  <c r="P97"/>
  <c r="P96"/>
  <c r="P92"/>
  <c r="P91"/>
  <c r="P90"/>
  <c r="P87"/>
  <c r="P81"/>
  <c r="P80" s="1"/>
  <c r="P73"/>
  <c r="P71"/>
  <c r="P69"/>
  <c r="P58"/>
  <c r="P56"/>
  <c r="P20"/>
  <c r="P19"/>
  <c r="P18"/>
  <c r="P17"/>
  <c r="P15"/>
  <c r="P26"/>
  <c r="P24"/>
  <c r="M112"/>
  <c r="M111"/>
  <c r="M110"/>
  <c r="M109"/>
  <c r="M107"/>
  <c r="M106"/>
  <c r="M105"/>
  <c r="M104"/>
  <c r="M103"/>
  <c r="M102"/>
  <c r="M101"/>
  <c r="M99"/>
  <c r="M98"/>
  <c r="M97"/>
  <c r="M93"/>
  <c r="AB93" s="1"/>
  <c r="M92"/>
  <c r="M91"/>
  <c r="M90"/>
  <c r="M87"/>
  <c r="M82"/>
  <c r="M81"/>
  <c r="M80"/>
  <c r="M71"/>
  <c r="M72" s="1"/>
  <c r="M58"/>
  <c r="M61" s="1"/>
  <c r="M56"/>
  <c r="M20"/>
  <c r="M18"/>
  <c r="M17"/>
  <c r="M16"/>
  <c r="M15"/>
  <c r="M14"/>
  <c r="M26"/>
  <c r="M24"/>
  <c r="J112"/>
  <c r="J111"/>
  <c r="J110"/>
  <c r="J109"/>
  <c r="J107"/>
  <c r="J106"/>
  <c r="J105"/>
  <c r="J104"/>
  <c r="J103"/>
  <c r="J102"/>
  <c r="J101"/>
  <c r="J99"/>
  <c r="J92"/>
  <c r="J91"/>
  <c r="J90"/>
  <c r="J87"/>
  <c r="J81"/>
  <c r="J80" s="1"/>
  <c r="J85" s="1"/>
  <c r="J73"/>
  <c r="J71"/>
  <c r="J69"/>
  <c r="J58"/>
  <c r="J61" s="1"/>
  <c r="J56"/>
  <c r="J26"/>
  <c r="J24"/>
  <c r="G112"/>
  <c r="G111"/>
  <c r="G110"/>
  <c r="G109"/>
  <c r="G106"/>
  <c r="G105"/>
  <c r="G102"/>
  <c r="G101"/>
  <c r="G99"/>
  <c r="G98"/>
  <c r="G97"/>
  <c r="G96"/>
  <c r="AB96" s="1"/>
  <c r="G92"/>
  <c r="G91"/>
  <c r="G90"/>
  <c r="G87"/>
  <c r="G81"/>
  <c r="G80" s="1"/>
  <c r="G73"/>
  <c r="G71"/>
  <c r="G58"/>
  <c r="G56"/>
  <c r="G20"/>
  <c r="G19"/>
  <c r="G18"/>
  <c r="G17"/>
  <c r="G16"/>
  <c r="G15"/>
  <c r="G88"/>
  <c r="G26"/>
  <c r="G24"/>
  <c r="D112"/>
  <c r="D111"/>
  <c r="AB111" s="1"/>
  <c r="D110"/>
  <c r="AB110" s="1"/>
  <c r="D109"/>
  <c r="D107"/>
  <c r="AB107" s="1"/>
  <c r="D106"/>
  <c r="D105"/>
  <c r="D104"/>
  <c r="AB104" s="1"/>
  <c r="D103"/>
  <c r="AB103" s="1"/>
  <c r="D102"/>
  <c r="AB102" s="1"/>
  <c r="D101"/>
  <c r="D99"/>
  <c r="AB99" s="1"/>
  <c r="D98"/>
  <c r="D97"/>
  <c r="D92"/>
  <c r="AB92" s="1"/>
  <c r="D91"/>
  <c r="AB91" s="1"/>
  <c r="D90"/>
  <c r="AB90" s="1"/>
  <c r="D87"/>
  <c r="D81"/>
  <c r="D80" s="1"/>
  <c r="D73"/>
  <c r="D59"/>
  <c r="AB59" s="1"/>
  <c r="D58"/>
  <c r="D56"/>
  <c r="C63" i="21"/>
  <c r="P60"/>
  <c r="K56"/>
  <c r="P50"/>
  <c r="P51"/>
  <c r="P52"/>
  <c r="C56"/>
  <c r="C57" s="1"/>
  <c r="AB38" i="9" l="1"/>
  <c r="P94"/>
  <c r="AB98"/>
  <c r="M113"/>
  <c r="AB112"/>
  <c r="V94"/>
  <c r="AB101"/>
  <c r="AB109"/>
  <c r="AB69"/>
  <c r="V108"/>
  <c r="AB105"/>
  <c r="AB56"/>
  <c r="V61"/>
  <c r="AB106"/>
  <c r="AB58"/>
  <c r="AB35"/>
  <c r="P72"/>
  <c r="V85"/>
  <c r="V95" s="1"/>
  <c r="AB73"/>
  <c r="AB87"/>
  <c r="AB15"/>
  <c r="AB18"/>
  <c r="AB20"/>
  <c r="AB83"/>
  <c r="AB81"/>
  <c r="AB17"/>
  <c r="AB19"/>
  <c r="AB14"/>
  <c r="AB16"/>
  <c r="AB71"/>
  <c r="AB82"/>
  <c r="S88"/>
  <c r="AB34"/>
  <c r="AB36"/>
  <c r="V21"/>
  <c r="G32"/>
  <c r="G29" s="1"/>
  <c r="G41" s="1"/>
  <c r="G75"/>
  <c r="G100"/>
  <c r="J57"/>
  <c r="J75"/>
  <c r="J88"/>
  <c r="J100"/>
  <c r="J108"/>
  <c r="M32"/>
  <c r="M29" s="1"/>
  <c r="M41" s="1"/>
  <c r="M57"/>
  <c r="M62" s="1"/>
  <c r="M63"/>
  <c r="M75"/>
  <c r="M88"/>
  <c r="P32"/>
  <c r="P88"/>
  <c r="S61"/>
  <c r="S94"/>
  <c r="P75"/>
  <c r="V57"/>
  <c r="S72"/>
  <c r="S21"/>
  <c r="S32"/>
  <c r="S29" s="1"/>
  <c r="S41" s="1"/>
  <c r="S63"/>
  <c r="S75"/>
  <c r="S113"/>
  <c r="P21"/>
  <c r="P61"/>
  <c r="P63"/>
  <c r="P113"/>
  <c r="J21"/>
  <c r="J32"/>
  <c r="J29" s="1"/>
  <c r="J41" s="1"/>
  <c r="J62"/>
  <c r="J63"/>
  <c r="J72"/>
  <c r="J94"/>
  <c r="J113"/>
  <c r="M21"/>
  <c r="M85"/>
  <c r="M94"/>
  <c r="M100"/>
  <c r="M108"/>
  <c r="V32"/>
  <c r="V29" s="1"/>
  <c r="V41" s="1"/>
  <c r="G21"/>
  <c r="G57"/>
  <c r="G61"/>
  <c r="G72"/>
  <c r="G85"/>
  <c r="G94"/>
  <c r="G108"/>
  <c r="G113"/>
  <c r="P57"/>
  <c r="P85"/>
  <c r="P100"/>
  <c r="P108"/>
  <c r="S85"/>
  <c r="S100"/>
  <c r="S108"/>
  <c r="S57"/>
  <c r="S62" s="1"/>
  <c r="D32"/>
  <c r="D29" s="1"/>
  <c r="P29"/>
  <c r="P41" s="1"/>
  <c r="D21"/>
  <c r="G63"/>
  <c r="V62" l="1"/>
  <c r="P62"/>
  <c r="S95"/>
  <c r="S115" s="1"/>
  <c r="S117" s="1"/>
  <c r="M95"/>
  <c r="J95"/>
  <c r="J115" s="1"/>
  <c r="J117" s="1"/>
  <c r="G95"/>
  <c r="G62"/>
  <c r="P95"/>
  <c r="V115"/>
  <c r="V117" s="1"/>
  <c r="M115"/>
  <c r="M117" s="1"/>
  <c r="P115" l="1"/>
  <c r="P117" s="1"/>
  <c r="G115"/>
  <c r="G117" s="1"/>
  <c r="C36" i="21"/>
  <c r="B36"/>
  <c r="B24" l="1"/>
  <c r="D43" i="15" l="1"/>
  <c r="D44" s="1"/>
  <c r="R36" l="1"/>
  <c r="Q36"/>
  <c r="S36" l="1"/>
  <c r="AE4" i="27" l="1"/>
  <c r="AE5"/>
  <c r="AE6"/>
  <c r="AE7"/>
  <c r="AE8"/>
  <c r="AE10"/>
  <c r="AE11"/>
  <c r="AE12"/>
  <c r="AE13"/>
  <c r="AE15"/>
  <c r="AE16"/>
  <c r="AE17"/>
  <c r="AE18"/>
  <c r="AE19"/>
  <c r="AE20"/>
  <c r="AE22"/>
  <c r="AE23"/>
  <c r="AE24"/>
  <c r="AE26"/>
  <c r="AE27"/>
  <c r="AE28"/>
  <c r="AE29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4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R3"/>
  <c r="U47" i="26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44"/>
  <c r="H10" i="29" l="1"/>
  <c r="G10"/>
  <c r="D10"/>
  <c r="E10"/>
  <c r="R45" i="15"/>
  <c r="Q45"/>
  <c r="R43"/>
  <c r="Q43"/>
  <c r="H42"/>
  <c r="H44" s="1"/>
  <c r="E42"/>
  <c r="B42"/>
  <c r="R41"/>
  <c r="Q41"/>
  <c r="R40"/>
  <c r="R42" s="1"/>
  <c r="Q40"/>
  <c r="N39"/>
  <c r="K39"/>
  <c r="H39"/>
  <c r="E39"/>
  <c r="B39"/>
  <c r="R38"/>
  <c r="Q38"/>
  <c r="R37"/>
  <c r="Q37"/>
  <c r="R35"/>
  <c r="Q35"/>
  <c r="N34"/>
  <c r="N44" s="1"/>
  <c r="K34"/>
  <c r="K44" s="1"/>
  <c r="F46"/>
  <c r="E34"/>
  <c r="B34"/>
  <c r="R33"/>
  <c r="Q33"/>
  <c r="R32"/>
  <c r="Q32"/>
  <c r="AE30" i="27"/>
  <c r="S9"/>
  <c r="AE9" s="1"/>
  <c r="AE3"/>
  <c r="G3"/>
  <c r="G50" i="26"/>
  <c r="G49"/>
  <c r="G47"/>
  <c r="U46"/>
  <c r="Q46"/>
  <c r="G46"/>
  <c r="U44"/>
  <c r="Q44"/>
  <c r="U43"/>
  <c r="Q43"/>
  <c r="G43"/>
  <c r="U42"/>
  <c r="Q42"/>
  <c r="G42"/>
  <c r="U41"/>
  <c r="Q41"/>
  <c r="G41"/>
  <c r="U40"/>
  <c r="Q40"/>
  <c r="G40"/>
  <c r="U39"/>
  <c r="Q39"/>
  <c r="G39"/>
  <c r="U38"/>
  <c r="Q38"/>
  <c r="G38"/>
  <c r="U36"/>
  <c r="Q36"/>
  <c r="G36"/>
  <c r="U35"/>
  <c r="Q35"/>
  <c r="G35"/>
  <c r="U33"/>
  <c r="Q33"/>
  <c r="G33"/>
  <c r="U32"/>
  <c r="Q32"/>
  <c r="G32"/>
  <c r="U31"/>
  <c r="Q31"/>
  <c r="G31"/>
  <c r="U30"/>
  <c r="Q30"/>
  <c r="G30"/>
  <c r="U29"/>
  <c r="Q29"/>
  <c r="G29"/>
  <c r="U28"/>
  <c r="Q28"/>
  <c r="G28"/>
  <c r="U27"/>
  <c r="Q27"/>
  <c r="G27"/>
  <c r="U26"/>
  <c r="Q26"/>
  <c r="G26"/>
  <c r="U25"/>
  <c r="Q25"/>
  <c r="G25"/>
  <c r="U24"/>
  <c r="G24"/>
  <c r="U20"/>
  <c r="Q20"/>
  <c r="G20"/>
  <c r="U19"/>
  <c r="Q19"/>
  <c r="G19"/>
  <c r="U18"/>
  <c r="Q18"/>
  <c r="G18"/>
  <c r="U16"/>
  <c r="Q16"/>
  <c r="G16"/>
  <c r="U15"/>
  <c r="Q15"/>
  <c r="G15"/>
  <c r="U14"/>
  <c r="Q14"/>
  <c r="G14"/>
  <c r="U13"/>
  <c r="Q13"/>
  <c r="G13"/>
  <c r="U12"/>
  <c r="Q12"/>
  <c r="G12"/>
  <c r="U11"/>
  <c r="Q11"/>
  <c r="G11"/>
  <c r="U10"/>
  <c r="Q10"/>
  <c r="G10"/>
  <c r="U9"/>
  <c r="Q9"/>
  <c r="G9"/>
  <c r="U8"/>
  <c r="Q8"/>
  <c r="G8"/>
  <c r="U7"/>
  <c r="Q7"/>
  <c r="G7"/>
  <c r="U6"/>
  <c r="Q6"/>
  <c r="G6"/>
  <c r="U5"/>
  <c r="Q5"/>
  <c r="G5"/>
  <c r="U4"/>
  <c r="Q4"/>
  <c r="G4"/>
  <c r="U3"/>
  <c r="Q3"/>
  <c r="G3"/>
  <c r="E35" i="18"/>
  <c r="E19"/>
  <c r="E25" s="1"/>
  <c r="E4"/>
  <c r="E5"/>
  <c r="E6"/>
  <c r="E9"/>
  <c r="E10"/>
  <c r="E3"/>
  <c r="P7" i="10"/>
  <c r="P27" s="1"/>
  <c r="P38" s="1"/>
  <c r="M7"/>
  <c r="M27" s="1"/>
  <c r="M38" s="1"/>
  <c r="J7"/>
  <c r="J27" s="1"/>
  <c r="J38" s="1"/>
  <c r="G7"/>
  <c r="G27" s="1"/>
  <c r="G38" s="1"/>
  <c r="E68"/>
  <c r="V11" i="9"/>
  <c r="V7"/>
  <c r="V27" s="1"/>
  <c r="V42" s="1"/>
  <c r="S11"/>
  <c r="S7"/>
  <c r="S27" s="1"/>
  <c r="S42" s="1"/>
  <c r="P11"/>
  <c r="P7"/>
  <c r="P27" s="1"/>
  <c r="P42" s="1"/>
  <c r="M11"/>
  <c r="M7"/>
  <c r="M27" s="1"/>
  <c r="M42" s="1"/>
  <c r="J11"/>
  <c r="J7"/>
  <c r="J27" s="1"/>
  <c r="J42" s="1"/>
  <c r="G11"/>
  <c r="G7"/>
  <c r="G27" s="1"/>
  <c r="G42" s="1"/>
  <c r="O93" i="1"/>
  <c r="O92"/>
  <c r="O91" l="1"/>
  <c r="E44" i="15"/>
  <c r="Q23" i="26"/>
  <c r="E11" i="18"/>
  <c r="E38" s="1"/>
  <c r="B44" i="15"/>
  <c r="B46" s="1"/>
  <c r="R39"/>
  <c r="R34"/>
  <c r="R44" s="1"/>
  <c r="S41"/>
  <c r="S45"/>
  <c r="S37"/>
  <c r="N46"/>
  <c r="K46"/>
  <c r="H46"/>
  <c r="Q42"/>
  <c r="S38"/>
  <c r="D68" i="10"/>
  <c r="Q34" i="15"/>
  <c r="E46"/>
  <c r="S43"/>
  <c r="S35"/>
  <c r="S33"/>
  <c r="U23" i="26"/>
  <c r="Q34"/>
  <c r="G37"/>
  <c r="U45"/>
  <c r="G21"/>
  <c r="G34"/>
  <c r="U37"/>
  <c r="G45"/>
  <c r="G48"/>
  <c r="G17"/>
  <c r="U34"/>
  <c r="Q37"/>
  <c r="Q45"/>
  <c r="G23"/>
  <c r="U17"/>
  <c r="U21"/>
  <c r="Q21"/>
  <c r="Q17"/>
  <c r="I10" i="29"/>
  <c r="C46" i="15"/>
  <c r="D46"/>
  <c r="S40"/>
  <c r="Q39"/>
  <c r="S32"/>
  <c r="R46" l="1"/>
  <c r="Q44"/>
  <c r="Q46" s="1"/>
  <c r="S39"/>
  <c r="S42"/>
  <c r="S34"/>
  <c r="G22" i="26"/>
  <c r="U22"/>
  <c r="Q22"/>
  <c r="S44" i="15" l="1"/>
  <c r="S46" s="1"/>
  <c r="F56" i="21" l="1"/>
  <c r="G56"/>
  <c r="H56"/>
  <c r="I56"/>
  <c r="J56"/>
  <c r="L56"/>
  <c r="M56"/>
  <c r="E56"/>
  <c r="B56"/>
  <c r="P55"/>
  <c r="P54"/>
  <c r="P56" s="1"/>
  <c r="P53"/>
  <c r="AC30" i="9" l="1"/>
  <c r="P59" i="21" l="1"/>
  <c r="D49"/>
  <c r="D57" s="1"/>
  <c r="E49"/>
  <c r="E57" s="1"/>
  <c r="F49"/>
  <c r="F57" s="1"/>
  <c r="G49"/>
  <c r="G57" s="1"/>
  <c r="H49"/>
  <c r="H57" s="1"/>
  <c r="I49"/>
  <c r="I57" s="1"/>
  <c r="J49"/>
  <c r="J57" s="1"/>
  <c r="K49"/>
  <c r="K57" s="1"/>
  <c r="L49"/>
  <c r="L57" s="1"/>
  <c r="M49"/>
  <c r="M57" s="1"/>
  <c r="N49"/>
  <c r="O49"/>
  <c r="P43"/>
  <c r="P44"/>
  <c r="P45"/>
  <c r="P47"/>
  <c r="P48"/>
  <c r="P42"/>
  <c r="P41"/>
  <c r="B49"/>
  <c r="B57" s="1"/>
  <c r="N57" l="1"/>
  <c r="O57"/>
  <c r="P49"/>
  <c r="T36" i="10" l="1"/>
  <c r="R17" l="1"/>
  <c r="G17" i="1" s="1"/>
  <c r="S17" i="10"/>
  <c r="H17" i="1" s="1"/>
  <c r="T17" i="10"/>
  <c r="I17" i="1" s="1"/>
  <c r="R18" i="10"/>
  <c r="S18"/>
  <c r="H18" i="1" s="1"/>
  <c r="T18" i="10"/>
  <c r="R19"/>
  <c r="G19" i="1" s="1"/>
  <c r="S19" i="10"/>
  <c r="T19"/>
  <c r="I19" i="1" s="1"/>
  <c r="G18"/>
  <c r="I18"/>
  <c r="H19"/>
  <c r="S20" i="10"/>
  <c r="H20" i="1" s="1"/>
  <c r="T20" i="10"/>
  <c r="I20" i="1" s="1"/>
  <c r="R20" i="10"/>
  <c r="G20" i="1" s="1"/>
  <c r="Q28" l="1"/>
  <c r="D86" i="2" l="1"/>
  <c r="D98" i="10" l="1"/>
  <c r="N93" i="1" l="1"/>
  <c r="N91" s="1"/>
  <c r="O112" i="10"/>
  <c r="O110"/>
  <c r="O109"/>
  <c r="O108"/>
  <c r="O107"/>
  <c r="O104"/>
  <c r="O103"/>
  <c r="O100"/>
  <c r="O99"/>
  <c r="O97"/>
  <c r="O96"/>
  <c r="O95"/>
  <c r="O94"/>
  <c r="O93"/>
  <c r="O89"/>
  <c r="O88"/>
  <c r="O87"/>
  <c r="O86"/>
  <c r="O83"/>
  <c r="O78"/>
  <c r="O77"/>
  <c r="O76"/>
  <c r="O74"/>
  <c r="O73"/>
  <c r="O72"/>
  <c r="O67"/>
  <c r="O55"/>
  <c r="O54"/>
  <c r="O52"/>
  <c r="O16"/>
  <c r="L112"/>
  <c r="L110"/>
  <c r="L109"/>
  <c r="L108"/>
  <c r="L107"/>
  <c r="L105"/>
  <c r="L104"/>
  <c r="L103"/>
  <c r="L102"/>
  <c r="L101"/>
  <c r="L100"/>
  <c r="L99"/>
  <c r="L97"/>
  <c r="L96"/>
  <c r="L95"/>
  <c r="L98" s="1"/>
  <c r="L89"/>
  <c r="L88"/>
  <c r="L87"/>
  <c r="L86"/>
  <c r="L83"/>
  <c r="L82"/>
  <c r="L80"/>
  <c r="L78"/>
  <c r="L77"/>
  <c r="L76"/>
  <c r="L75"/>
  <c r="L74"/>
  <c r="L73"/>
  <c r="L72"/>
  <c r="L69"/>
  <c r="L67"/>
  <c r="L66"/>
  <c r="L65"/>
  <c r="L56"/>
  <c r="L54"/>
  <c r="L52"/>
  <c r="L35"/>
  <c r="L34"/>
  <c r="L33"/>
  <c r="L16"/>
  <c r="I112"/>
  <c r="I110"/>
  <c r="I109"/>
  <c r="I108"/>
  <c r="I107"/>
  <c r="I105"/>
  <c r="I104"/>
  <c r="I103"/>
  <c r="I102"/>
  <c r="I101"/>
  <c r="I100"/>
  <c r="I99"/>
  <c r="I97"/>
  <c r="I96"/>
  <c r="I95"/>
  <c r="I98" s="1"/>
  <c r="I89"/>
  <c r="I88"/>
  <c r="I87"/>
  <c r="I86"/>
  <c r="I83"/>
  <c r="I82"/>
  <c r="I80"/>
  <c r="I79"/>
  <c r="I78"/>
  <c r="I77"/>
  <c r="I76"/>
  <c r="I75"/>
  <c r="I74"/>
  <c r="I73"/>
  <c r="I72"/>
  <c r="I69"/>
  <c r="I67"/>
  <c r="I66"/>
  <c r="I65"/>
  <c r="I56"/>
  <c r="I55"/>
  <c r="I54"/>
  <c r="I52"/>
  <c r="I35"/>
  <c r="I33"/>
  <c r="I16"/>
  <c r="I21" s="1"/>
  <c r="F112"/>
  <c r="F110"/>
  <c r="F109"/>
  <c r="F108"/>
  <c r="F107"/>
  <c r="F104"/>
  <c r="F103"/>
  <c r="F101"/>
  <c r="F100"/>
  <c r="F99"/>
  <c r="F97"/>
  <c r="F96"/>
  <c r="F95"/>
  <c r="F94"/>
  <c r="F93"/>
  <c r="F89"/>
  <c r="F88"/>
  <c r="F87"/>
  <c r="F86"/>
  <c r="F83"/>
  <c r="F78"/>
  <c r="F77"/>
  <c r="F76"/>
  <c r="F69"/>
  <c r="F71" s="1"/>
  <c r="F67"/>
  <c r="F54"/>
  <c r="F52"/>
  <c r="F35"/>
  <c r="F34"/>
  <c r="F16"/>
  <c r="O98"/>
  <c r="O71"/>
  <c r="O68"/>
  <c r="O53"/>
  <c r="O26"/>
  <c r="O24"/>
  <c r="O21"/>
  <c r="O11"/>
  <c r="O7"/>
  <c r="L84"/>
  <c r="L26"/>
  <c r="L24"/>
  <c r="L21"/>
  <c r="L11"/>
  <c r="L7"/>
  <c r="I71"/>
  <c r="I59"/>
  <c r="I26"/>
  <c r="I24"/>
  <c r="I11"/>
  <c r="I7"/>
  <c r="F98"/>
  <c r="F59"/>
  <c r="F26"/>
  <c r="F24"/>
  <c r="F21"/>
  <c r="F11"/>
  <c r="F7"/>
  <c r="C112"/>
  <c r="C110"/>
  <c r="C109"/>
  <c r="C108"/>
  <c r="C107"/>
  <c r="C105"/>
  <c r="C104"/>
  <c r="C103"/>
  <c r="C102"/>
  <c r="C101"/>
  <c r="C100"/>
  <c r="C99"/>
  <c r="C96"/>
  <c r="C97"/>
  <c r="C95"/>
  <c r="C94"/>
  <c r="C93"/>
  <c r="C89"/>
  <c r="C88"/>
  <c r="C87"/>
  <c r="C86"/>
  <c r="C83"/>
  <c r="C78"/>
  <c r="C77"/>
  <c r="C76"/>
  <c r="C74"/>
  <c r="C69"/>
  <c r="C67"/>
  <c r="C54"/>
  <c r="C52"/>
  <c r="U93" i="9"/>
  <c r="U92"/>
  <c r="U91"/>
  <c r="U90"/>
  <c r="U87"/>
  <c r="U88" s="1"/>
  <c r="U83"/>
  <c r="U82"/>
  <c r="U81"/>
  <c r="U80"/>
  <c r="U79"/>
  <c r="AA79" s="1"/>
  <c r="U78"/>
  <c r="U77"/>
  <c r="U76"/>
  <c r="U73"/>
  <c r="U75" s="1"/>
  <c r="U71"/>
  <c r="U60"/>
  <c r="U59"/>
  <c r="U58"/>
  <c r="U56"/>
  <c r="U39"/>
  <c r="U38"/>
  <c r="U37"/>
  <c r="U36"/>
  <c r="U35"/>
  <c r="U34"/>
  <c r="U33"/>
  <c r="AA33" s="1"/>
  <c r="U19"/>
  <c r="U18"/>
  <c r="U17"/>
  <c r="U15"/>
  <c r="U14"/>
  <c r="U13"/>
  <c r="U113"/>
  <c r="U108"/>
  <c r="U97"/>
  <c r="U100" s="1"/>
  <c r="U26"/>
  <c r="U24"/>
  <c r="U11"/>
  <c r="U7"/>
  <c r="R92"/>
  <c r="R91"/>
  <c r="R90"/>
  <c r="R87"/>
  <c r="R86"/>
  <c r="AA86" s="1"/>
  <c r="R83"/>
  <c r="R82"/>
  <c r="R81"/>
  <c r="R80"/>
  <c r="R78"/>
  <c r="R77"/>
  <c r="R76"/>
  <c r="R73"/>
  <c r="R71"/>
  <c r="R69"/>
  <c r="R60"/>
  <c r="R58"/>
  <c r="R39"/>
  <c r="R38"/>
  <c r="R37"/>
  <c r="R36"/>
  <c r="R35"/>
  <c r="R19"/>
  <c r="R18"/>
  <c r="R17"/>
  <c r="R16"/>
  <c r="R15"/>
  <c r="R14"/>
  <c r="R113"/>
  <c r="R108"/>
  <c r="R97"/>
  <c r="R100" s="1"/>
  <c r="R26"/>
  <c r="R24"/>
  <c r="R11"/>
  <c r="R7"/>
  <c r="O92"/>
  <c r="O91"/>
  <c r="O90"/>
  <c r="O87"/>
  <c r="O88" s="1"/>
  <c r="O83"/>
  <c r="O82"/>
  <c r="O81"/>
  <c r="O80"/>
  <c r="O73"/>
  <c r="O75" s="1"/>
  <c r="O71"/>
  <c r="O69"/>
  <c r="O63"/>
  <c r="O59"/>
  <c r="O58"/>
  <c r="O56"/>
  <c r="O55"/>
  <c r="O54"/>
  <c r="O53"/>
  <c r="O52"/>
  <c r="O32"/>
  <c r="O113"/>
  <c r="O108"/>
  <c r="O97"/>
  <c r="O100" s="1"/>
  <c r="O26"/>
  <c r="O24"/>
  <c r="O11"/>
  <c r="O7"/>
  <c r="L93"/>
  <c r="L92"/>
  <c r="L91"/>
  <c r="L90"/>
  <c r="L87"/>
  <c r="L71"/>
  <c r="L67"/>
  <c r="L58"/>
  <c r="L56"/>
  <c r="L55"/>
  <c r="L54"/>
  <c r="L53"/>
  <c r="L52"/>
  <c r="L50"/>
  <c r="L47"/>
  <c r="L46"/>
  <c r="AA46" s="1"/>
  <c r="L45"/>
  <c r="L44"/>
  <c r="L19"/>
  <c r="L18"/>
  <c r="L17"/>
  <c r="L16"/>
  <c r="L15"/>
  <c r="L14"/>
  <c r="L13"/>
  <c r="L113"/>
  <c r="L108"/>
  <c r="L97"/>
  <c r="L100" s="1"/>
  <c r="L26"/>
  <c r="L24"/>
  <c r="L11"/>
  <c r="L7"/>
  <c r="I92"/>
  <c r="I91"/>
  <c r="I90"/>
  <c r="I87"/>
  <c r="I83"/>
  <c r="I82"/>
  <c r="I81"/>
  <c r="I80"/>
  <c r="I78"/>
  <c r="I77"/>
  <c r="I73"/>
  <c r="I71"/>
  <c r="I69"/>
  <c r="I67"/>
  <c r="I58"/>
  <c r="I56"/>
  <c r="I55"/>
  <c r="I54"/>
  <c r="I53"/>
  <c r="I52"/>
  <c r="I50"/>
  <c r="I47"/>
  <c r="I45"/>
  <c r="I44"/>
  <c r="I19"/>
  <c r="I18"/>
  <c r="I17"/>
  <c r="I15"/>
  <c r="I14"/>
  <c r="I113"/>
  <c r="I108"/>
  <c r="I97"/>
  <c r="I100" s="1"/>
  <c r="I26"/>
  <c r="I24"/>
  <c r="I11"/>
  <c r="I7"/>
  <c r="F92"/>
  <c r="F91"/>
  <c r="F90"/>
  <c r="F87"/>
  <c r="F88" s="1"/>
  <c r="F82"/>
  <c r="F81"/>
  <c r="F80"/>
  <c r="F78"/>
  <c r="F77"/>
  <c r="F73"/>
  <c r="F71"/>
  <c r="F72" s="1"/>
  <c r="F67"/>
  <c r="F58"/>
  <c r="F56"/>
  <c r="F55"/>
  <c r="F54"/>
  <c r="F53"/>
  <c r="F52"/>
  <c r="F50"/>
  <c r="F48"/>
  <c r="F47"/>
  <c r="F45"/>
  <c r="F44"/>
  <c r="F19"/>
  <c r="F18"/>
  <c r="F17"/>
  <c r="F16"/>
  <c r="F15"/>
  <c r="F14"/>
  <c r="F13"/>
  <c r="F113"/>
  <c r="F108"/>
  <c r="F97"/>
  <c r="F100" s="1"/>
  <c r="F26"/>
  <c r="F24"/>
  <c r="F11"/>
  <c r="F7"/>
  <c r="C92"/>
  <c r="C91"/>
  <c r="C90"/>
  <c r="C87"/>
  <c r="C83"/>
  <c r="C82"/>
  <c r="C81"/>
  <c r="C80"/>
  <c r="C78"/>
  <c r="C73"/>
  <c r="C71"/>
  <c r="C59"/>
  <c r="C58"/>
  <c r="C52"/>
  <c r="C53"/>
  <c r="C54"/>
  <c r="C55"/>
  <c r="C56"/>
  <c r="C48"/>
  <c r="C50"/>
  <c r="C45"/>
  <c r="C47"/>
  <c r="C44"/>
  <c r="C39"/>
  <c r="C34"/>
  <c r="C38"/>
  <c r="C14"/>
  <c r="C15"/>
  <c r="C17"/>
  <c r="C18"/>
  <c r="C19"/>
  <c r="C59" i="2"/>
  <c r="AA93" i="9" l="1"/>
  <c r="AA19"/>
  <c r="L57" i="10"/>
  <c r="AA17" i="9"/>
  <c r="I94"/>
  <c r="AA60"/>
  <c r="I111" i="10"/>
  <c r="L106"/>
  <c r="AA45" i="9"/>
  <c r="AA48"/>
  <c r="AA13"/>
  <c r="AA58"/>
  <c r="AA90"/>
  <c r="AA92"/>
  <c r="AA14"/>
  <c r="AA34"/>
  <c r="AA44"/>
  <c r="AA55"/>
  <c r="AA53"/>
  <c r="AA71"/>
  <c r="AA78"/>
  <c r="AA81"/>
  <c r="AA83"/>
  <c r="AA67"/>
  <c r="AA36"/>
  <c r="U61"/>
  <c r="AA35"/>
  <c r="AA37"/>
  <c r="AA38"/>
  <c r="AA82"/>
  <c r="O72"/>
  <c r="O94"/>
  <c r="AA76"/>
  <c r="L81" i="10"/>
  <c r="F90"/>
  <c r="O57"/>
  <c r="I84"/>
  <c r="I72" i="9"/>
  <c r="AA69"/>
  <c r="AA18"/>
  <c r="AA15"/>
  <c r="AA39"/>
  <c r="AA47"/>
  <c r="AA50"/>
  <c r="AA56"/>
  <c r="AA54"/>
  <c r="AA52"/>
  <c r="AA59"/>
  <c r="AA73"/>
  <c r="AA87"/>
  <c r="AA91"/>
  <c r="AA16"/>
  <c r="AA77"/>
  <c r="L94"/>
  <c r="L63"/>
  <c r="L88"/>
  <c r="F53" i="10"/>
  <c r="F81"/>
  <c r="F84"/>
  <c r="F106"/>
  <c r="F111"/>
  <c r="I57"/>
  <c r="I68"/>
  <c r="I81"/>
  <c r="I90"/>
  <c r="L32"/>
  <c r="L59"/>
  <c r="L68"/>
  <c r="L71"/>
  <c r="L90"/>
  <c r="O32"/>
  <c r="O29" s="1"/>
  <c r="O37" s="1"/>
  <c r="O59"/>
  <c r="O84"/>
  <c r="O106"/>
  <c r="I85" i="9"/>
  <c r="R61"/>
  <c r="F57" i="10"/>
  <c r="I32"/>
  <c r="I29" s="1"/>
  <c r="I37" s="1"/>
  <c r="I53"/>
  <c r="I58" s="1"/>
  <c r="I106"/>
  <c r="L53"/>
  <c r="L58" s="1"/>
  <c r="L111"/>
  <c r="O81"/>
  <c r="O90"/>
  <c r="O111"/>
  <c r="C68"/>
  <c r="F68"/>
  <c r="R85" i="9"/>
  <c r="I32"/>
  <c r="I29" s="1"/>
  <c r="I41" s="1"/>
  <c r="I88"/>
  <c r="U63"/>
  <c r="U94"/>
  <c r="I61"/>
  <c r="L21"/>
  <c r="L27" s="1"/>
  <c r="L57"/>
  <c r="L61"/>
  <c r="U57"/>
  <c r="U62" s="1"/>
  <c r="U85"/>
  <c r="I63"/>
  <c r="I75"/>
  <c r="L75"/>
  <c r="F32" i="10"/>
  <c r="F29" s="1"/>
  <c r="F37" s="1"/>
  <c r="L72" i="9"/>
  <c r="L85"/>
  <c r="F63"/>
  <c r="F75"/>
  <c r="F94"/>
  <c r="R21"/>
  <c r="R27" s="1"/>
  <c r="L29" i="10"/>
  <c r="L37" s="1"/>
  <c r="F57" i="9"/>
  <c r="O29"/>
  <c r="O41" s="1"/>
  <c r="F61"/>
  <c r="F85"/>
  <c r="R32"/>
  <c r="R29" s="1"/>
  <c r="R63"/>
  <c r="F21"/>
  <c r="F27" s="1"/>
  <c r="F32"/>
  <c r="F29" s="1"/>
  <c r="I21"/>
  <c r="I27" s="1"/>
  <c r="R72"/>
  <c r="R75"/>
  <c r="R94"/>
  <c r="U21"/>
  <c r="U27" s="1"/>
  <c r="U32"/>
  <c r="U72"/>
  <c r="L32"/>
  <c r="L29" s="1"/>
  <c r="I57"/>
  <c r="O57"/>
  <c r="R57"/>
  <c r="R62" s="1"/>
  <c r="R88"/>
  <c r="O21"/>
  <c r="O27" s="1"/>
  <c r="O61"/>
  <c r="O85"/>
  <c r="F27" i="10"/>
  <c r="I27"/>
  <c r="L27"/>
  <c r="O27"/>
  <c r="O58"/>
  <c r="L91" l="1"/>
  <c r="L113" s="1"/>
  <c r="L115" s="1"/>
  <c r="I95" i="9"/>
  <c r="F91" i="10"/>
  <c r="O91"/>
  <c r="O113" s="1"/>
  <c r="O115" s="1"/>
  <c r="O95" i="9"/>
  <c r="I91" i="10"/>
  <c r="I113" s="1"/>
  <c r="I115" s="1"/>
  <c r="F58"/>
  <c r="F113" s="1"/>
  <c r="F115" s="1"/>
  <c r="U95" i="9"/>
  <c r="U115" s="1"/>
  <c r="U117" s="1"/>
  <c r="L62"/>
  <c r="F62"/>
  <c r="L95"/>
  <c r="F95"/>
  <c r="I62"/>
  <c r="L38" i="10"/>
  <c r="F38"/>
  <c r="O42" i="9"/>
  <c r="I38" i="10"/>
  <c r="I42" i="9"/>
  <c r="O38" i="10"/>
  <c r="F41" i="9"/>
  <c r="F42" s="1"/>
  <c r="U29"/>
  <c r="U41" s="1"/>
  <c r="U42" s="1"/>
  <c r="L41"/>
  <c r="L42" s="1"/>
  <c r="R41"/>
  <c r="R42" s="1"/>
  <c r="R95"/>
  <c r="R115" s="1"/>
  <c r="R117" s="1"/>
  <c r="L115"/>
  <c r="L117" s="1"/>
  <c r="O62"/>
  <c r="I115" l="1"/>
  <c r="I117" s="1"/>
  <c r="I119" s="1"/>
  <c r="O115"/>
  <c r="O117" s="1"/>
  <c r="O119" s="1"/>
  <c r="F115"/>
  <c r="F117" s="1"/>
  <c r="F119" s="1"/>
  <c r="U119"/>
  <c r="L119"/>
  <c r="R119"/>
  <c r="P86" i="1"/>
  <c r="Q90" l="1"/>
  <c r="O74"/>
  <c r="F56" i="2"/>
  <c r="F55"/>
  <c r="F54"/>
  <c r="F53"/>
  <c r="F52"/>
  <c r="F51"/>
  <c r="F50"/>
  <c r="F47"/>
  <c r="F46"/>
  <c r="F45"/>
  <c r="F44"/>
  <c r="F43"/>
  <c r="F42"/>
  <c r="F41"/>
  <c r="F38"/>
  <c r="F37"/>
  <c r="F36"/>
  <c r="F35"/>
  <c r="F34"/>
  <c r="F33"/>
  <c r="F32"/>
  <c r="F31"/>
  <c r="S6" i="10"/>
  <c r="H6" i="1" s="1"/>
  <c r="L6" s="1"/>
  <c r="R5" i="10"/>
  <c r="T5"/>
  <c r="I5" i="1" s="1"/>
  <c r="M5" s="1"/>
  <c r="R6" i="10"/>
  <c r="T6"/>
  <c r="I6" i="1" s="1"/>
  <c r="M6" s="1"/>
  <c r="S5" i="10"/>
  <c r="H5" i="1" s="1"/>
  <c r="L5" s="1"/>
  <c r="G5"/>
  <c r="K5" s="1"/>
  <c r="G6"/>
  <c r="K6" s="1"/>
  <c r="D7" i="10"/>
  <c r="D29"/>
  <c r="P74" i="1"/>
  <c r="H57" i="9"/>
  <c r="K57"/>
  <c r="N57"/>
  <c r="Q57"/>
  <c r="T57"/>
  <c r="W57"/>
  <c r="W113"/>
  <c r="W108"/>
  <c r="W100"/>
  <c r="W94"/>
  <c r="W88"/>
  <c r="W85"/>
  <c r="W75"/>
  <c r="W72"/>
  <c r="W63"/>
  <c r="W61"/>
  <c r="W32"/>
  <c r="W29" s="1"/>
  <c r="W41" s="1"/>
  <c r="W26"/>
  <c r="W24"/>
  <c r="W21"/>
  <c r="W11"/>
  <c r="W7"/>
  <c r="T113"/>
  <c r="T108"/>
  <c r="T100"/>
  <c r="T88"/>
  <c r="T85"/>
  <c r="T75"/>
  <c r="T72"/>
  <c r="T63"/>
  <c r="T61"/>
  <c r="T32"/>
  <c r="T29" s="1"/>
  <c r="T41" s="1"/>
  <c r="T26"/>
  <c r="T24"/>
  <c r="T21"/>
  <c r="T11"/>
  <c r="T7"/>
  <c r="Q113"/>
  <c r="Q108"/>
  <c r="Q100"/>
  <c r="Q94"/>
  <c r="Q88"/>
  <c r="Q85"/>
  <c r="Q75"/>
  <c r="Q72"/>
  <c r="Q63"/>
  <c r="Q61"/>
  <c r="Q32"/>
  <c r="Q29" s="1"/>
  <c r="Q41" s="1"/>
  <c r="Q26"/>
  <c r="Q24"/>
  <c r="Q21"/>
  <c r="Q11"/>
  <c r="Q7"/>
  <c r="N113"/>
  <c r="N108"/>
  <c r="N100"/>
  <c r="N94"/>
  <c r="N88"/>
  <c r="N85"/>
  <c r="N75"/>
  <c r="N72"/>
  <c r="N63"/>
  <c r="N61"/>
  <c r="N32"/>
  <c r="N29" s="1"/>
  <c r="N41" s="1"/>
  <c r="N26"/>
  <c r="N24"/>
  <c r="N21"/>
  <c r="N11"/>
  <c r="N7"/>
  <c r="K113"/>
  <c r="K108"/>
  <c r="K100"/>
  <c r="K94"/>
  <c r="K88"/>
  <c r="K85"/>
  <c r="K75"/>
  <c r="K72"/>
  <c r="K63"/>
  <c r="K61"/>
  <c r="K32"/>
  <c r="K29" s="1"/>
  <c r="K41" s="1"/>
  <c r="K26"/>
  <c r="K24"/>
  <c r="K21"/>
  <c r="K11"/>
  <c r="K7"/>
  <c r="H113"/>
  <c r="H108"/>
  <c r="H100"/>
  <c r="H94"/>
  <c r="H88"/>
  <c r="H85"/>
  <c r="H75"/>
  <c r="H72"/>
  <c r="H63"/>
  <c r="H61"/>
  <c r="H32"/>
  <c r="H29" s="1"/>
  <c r="H41" s="1"/>
  <c r="H26"/>
  <c r="H24"/>
  <c r="H21"/>
  <c r="H11"/>
  <c r="H7"/>
  <c r="P61" i="21"/>
  <c r="P40"/>
  <c r="P57" s="1"/>
  <c r="B63"/>
  <c r="O63"/>
  <c r="N63"/>
  <c r="M63"/>
  <c r="L63"/>
  <c r="K63"/>
  <c r="J63"/>
  <c r="I63"/>
  <c r="H63"/>
  <c r="G63"/>
  <c r="F63"/>
  <c r="E63"/>
  <c r="P62"/>
  <c r="T95" i="9" l="1"/>
  <c r="W62"/>
  <c r="K62"/>
  <c r="N62"/>
  <c r="Q62"/>
  <c r="D63" i="21"/>
  <c r="H62" i="9"/>
  <c r="H27"/>
  <c r="H42" s="1"/>
  <c r="W95"/>
  <c r="T62"/>
  <c r="W27"/>
  <c r="W42" s="1"/>
  <c r="T27"/>
  <c r="T42" s="1"/>
  <c r="Q95"/>
  <c r="Q27"/>
  <c r="Q42" s="1"/>
  <c r="N95"/>
  <c r="N27"/>
  <c r="N42" s="1"/>
  <c r="K95"/>
  <c r="K27"/>
  <c r="K42" s="1"/>
  <c r="H95"/>
  <c r="P63" i="21"/>
  <c r="O86" i="1"/>
  <c r="W115" i="9" l="1"/>
  <c r="W117" s="1"/>
  <c r="N115"/>
  <c r="N117" s="1"/>
  <c r="K115"/>
  <c r="K117" s="1"/>
  <c r="H115"/>
  <c r="H117" s="1"/>
  <c r="Q115"/>
  <c r="Q117" s="1"/>
  <c r="T115"/>
  <c r="T117" s="1"/>
  <c r="H35" i="18" l="1"/>
  <c r="E65" i="2" s="1"/>
  <c r="C35" i="18"/>
  <c r="C38" s="1"/>
  <c r="F34"/>
  <c r="F33"/>
  <c r="F32"/>
  <c r="F31"/>
  <c r="F30"/>
  <c r="F29"/>
  <c r="F28"/>
  <c r="H25"/>
  <c r="F23"/>
  <c r="F22"/>
  <c r="F21"/>
  <c r="F20"/>
  <c r="F19"/>
  <c r="C25"/>
  <c r="E64" i="2" l="1"/>
  <c r="E61" s="1"/>
  <c r="F62"/>
  <c r="F25" i="18"/>
  <c r="F35"/>
  <c r="F64" i="2" l="1"/>
  <c r="F65"/>
  <c r="E32" i="9" l="1"/>
  <c r="E29" s="1"/>
  <c r="E41" s="1"/>
  <c r="N7" i="10" l="1"/>
  <c r="H7"/>
  <c r="T4"/>
  <c r="S4"/>
  <c r="H4" i="1" s="1"/>
  <c r="L4" s="1"/>
  <c r="L7" s="1"/>
  <c r="R4" i="10"/>
  <c r="G4" i="1" s="1"/>
  <c r="K4" s="1"/>
  <c r="K7" s="1"/>
  <c r="Q93" i="10"/>
  <c r="Q87" i="1"/>
  <c r="Q78"/>
  <c r="Q73"/>
  <c r="Q72"/>
  <c r="I4" l="1"/>
  <c r="M4" s="1"/>
  <c r="M7" s="1"/>
  <c r="G7"/>
  <c r="H7"/>
  <c r="P91"/>
  <c r="Q111" i="10"/>
  <c r="Q106"/>
  <c r="Q98"/>
  <c r="Q90"/>
  <c r="Q84"/>
  <c r="Q81"/>
  <c r="Q71"/>
  <c r="Q68"/>
  <c r="Q59"/>
  <c r="Q57"/>
  <c r="Q53"/>
  <c r="Q32"/>
  <c r="Q26"/>
  <c r="Q24"/>
  <c r="Q21"/>
  <c r="N111"/>
  <c r="N106"/>
  <c r="N98"/>
  <c r="N90"/>
  <c r="N84"/>
  <c r="N81"/>
  <c r="N71"/>
  <c r="N68"/>
  <c r="N59"/>
  <c r="N57"/>
  <c r="N53"/>
  <c r="N32"/>
  <c r="N26"/>
  <c r="N24"/>
  <c r="N21"/>
  <c r="K111"/>
  <c r="K106"/>
  <c r="K98"/>
  <c r="K90"/>
  <c r="K84"/>
  <c r="K81"/>
  <c r="K71"/>
  <c r="K68"/>
  <c r="K59"/>
  <c r="K57"/>
  <c r="K53"/>
  <c r="K32"/>
  <c r="K26"/>
  <c r="K24"/>
  <c r="K21"/>
  <c r="H111"/>
  <c r="H106"/>
  <c r="H98"/>
  <c r="H90"/>
  <c r="H84"/>
  <c r="H81"/>
  <c r="H71"/>
  <c r="H68"/>
  <c r="H59"/>
  <c r="H57"/>
  <c r="H53"/>
  <c r="H32"/>
  <c r="H26"/>
  <c r="H24"/>
  <c r="H21"/>
  <c r="W119" i="9"/>
  <c r="T119"/>
  <c r="Q119"/>
  <c r="N119"/>
  <c r="K119"/>
  <c r="H119"/>
  <c r="K58" i="10" l="1"/>
  <c r="I7" i="1"/>
  <c r="Q29" i="10"/>
  <c r="Q37" s="1"/>
  <c r="H29"/>
  <c r="H37" s="1"/>
  <c r="K29"/>
  <c r="K37" s="1"/>
  <c r="N29"/>
  <c r="N37" s="1"/>
  <c r="Q27"/>
  <c r="Q58"/>
  <c r="N91"/>
  <c r="H91"/>
  <c r="H27"/>
  <c r="H58"/>
  <c r="Q91"/>
  <c r="K27"/>
  <c r="K91"/>
  <c r="N27"/>
  <c r="N58"/>
  <c r="V119" i="9"/>
  <c r="P119"/>
  <c r="J119"/>
  <c r="K113" i="10" l="1"/>
  <c r="K115" s="1"/>
  <c r="Q38"/>
  <c r="N38"/>
  <c r="H38"/>
  <c r="K38"/>
  <c r="Q113"/>
  <c r="Q115" s="1"/>
  <c r="N113"/>
  <c r="N115" s="1"/>
  <c r="H113"/>
  <c r="H115" s="1"/>
  <c r="G119" i="9"/>
  <c r="M119"/>
  <c r="S119"/>
  <c r="M22" i="20" l="1"/>
  <c r="L22"/>
  <c r="I22"/>
  <c r="N22"/>
  <c r="K22"/>
  <c r="J22"/>
  <c r="H22"/>
  <c r="G22"/>
  <c r="F22"/>
  <c r="E22"/>
  <c r="D22"/>
  <c r="C22"/>
  <c r="M23"/>
  <c r="N23"/>
  <c r="L23"/>
  <c r="K23"/>
  <c r="K20"/>
  <c r="F20"/>
  <c r="N20"/>
  <c r="M20"/>
  <c r="L20"/>
  <c r="J20"/>
  <c r="I20"/>
  <c r="H20"/>
  <c r="G20"/>
  <c r="E20"/>
  <c r="D20"/>
  <c r="C20"/>
  <c r="H19"/>
  <c r="G19"/>
  <c r="F19"/>
  <c r="E19"/>
  <c r="D19"/>
  <c r="C19"/>
  <c r="H18"/>
  <c r="D18"/>
  <c r="E18"/>
  <c r="F18"/>
  <c r="G18"/>
  <c r="C18"/>
  <c r="C14"/>
  <c r="F14"/>
  <c r="N14"/>
  <c r="H14"/>
  <c r="C15"/>
  <c r="F15"/>
  <c r="H3"/>
  <c r="G3"/>
  <c r="F3"/>
  <c r="E3"/>
  <c r="D3"/>
  <c r="C3"/>
  <c r="R90" i="1" l="1"/>
  <c r="S90"/>
  <c r="T90" l="1"/>
  <c r="U90" s="1"/>
  <c r="C67" i="2"/>
  <c r="F67" l="1"/>
  <c r="N30" i="1"/>
  <c r="O30"/>
  <c r="P30"/>
  <c r="Q30" l="1"/>
  <c r="O96"/>
  <c r="E28"/>
  <c r="D28"/>
  <c r="C28"/>
  <c r="S92" i="10"/>
  <c r="H85" i="1" s="1"/>
  <c r="R92" i="10"/>
  <c r="G85" i="1" s="1"/>
  <c r="D85"/>
  <c r="C85"/>
  <c r="E100" i="9"/>
  <c r="D100"/>
  <c r="E85" i="1" l="1"/>
  <c r="F28"/>
  <c r="L85"/>
  <c r="S85" s="1"/>
  <c r="H7" i="22" l="1"/>
  <c r="T92" i="10"/>
  <c r="T114"/>
  <c r="S114"/>
  <c r="T112"/>
  <c r="S112"/>
  <c r="S110"/>
  <c r="S109"/>
  <c r="S108"/>
  <c r="S107"/>
  <c r="S105"/>
  <c r="S104"/>
  <c r="S103"/>
  <c r="S102"/>
  <c r="S101"/>
  <c r="S100"/>
  <c r="S99"/>
  <c r="S97"/>
  <c r="S96"/>
  <c r="S95"/>
  <c r="S94"/>
  <c r="H87" i="1" s="1"/>
  <c r="S93" i="10"/>
  <c r="S89"/>
  <c r="S88"/>
  <c r="S87"/>
  <c r="S86"/>
  <c r="S85"/>
  <c r="S83"/>
  <c r="S82"/>
  <c r="S80"/>
  <c r="S79"/>
  <c r="S78"/>
  <c r="S77"/>
  <c r="S75"/>
  <c r="S74"/>
  <c r="S73"/>
  <c r="S72"/>
  <c r="S70"/>
  <c r="S69"/>
  <c r="S67"/>
  <c r="S66"/>
  <c r="S65"/>
  <c r="S64"/>
  <c r="S63"/>
  <c r="S62"/>
  <c r="S61"/>
  <c r="S60"/>
  <c r="S56"/>
  <c r="S55"/>
  <c r="S54"/>
  <c r="S52"/>
  <c r="S51"/>
  <c r="S50"/>
  <c r="S49"/>
  <c r="S48"/>
  <c r="S47"/>
  <c r="S46"/>
  <c r="S45"/>
  <c r="S44"/>
  <c r="S43"/>
  <c r="S42"/>
  <c r="S41"/>
  <c r="S40"/>
  <c r="S39"/>
  <c r="S35"/>
  <c r="S34"/>
  <c r="S33"/>
  <c r="S30"/>
  <c r="T28"/>
  <c r="E93" i="2" s="1"/>
  <c r="S28" i="10"/>
  <c r="T26"/>
  <c r="S26"/>
  <c r="T24"/>
  <c r="S24"/>
  <c r="S16"/>
  <c r="S21" s="1"/>
  <c r="T11"/>
  <c r="S11"/>
  <c r="T7"/>
  <c r="S7"/>
  <c r="P117"/>
  <c r="M117"/>
  <c r="J117"/>
  <c r="G117"/>
  <c r="D111"/>
  <c r="D106"/>
  <c r="D90"/>
  <c r="D84"/>
  <c r="D81"/>
  <c r="D71"/>
  <c r="D59"/>
  <c r="D57"/>
  <c r="D53"/>
  <c r="T110"/>
  <c r="T109"/>
  <c r="T108"/>
  <c r="T107"/>
  <c r="D26"/>
  <c r="E26"/>
  <c r="D24"/>
  <c r="E24"/>
  <c r="D21"/>
  <c r="D27" s="1"/>
  <c r="D113" i="9"/>
  <c r="E113"/>
  <c r="D108"/>
  <c r="E108"/>
  <c r="D94"/>
  <c r="D88"/>
  <c r="D85"/>
  <c r="D75"/>
  <c r="D72"/>
  <c r="D63"/>
  <c r="D61"/>
  <c r="D57"/>
  <c r="D41"/>
  <c r="E26"/>
  <c r="D26"/>
  <c r="D24"/>
  <c r="E24"/>
  <c r="D11"/>
  <c r="E11"/>
  <c r="D7"/>
  <c r="D27" s="1"/>
  <c r="E7"/>
  <c r="AB7"/>
  <c r="AC7"/>
  <c r="AB11"/>
  <c r="AC11"/>
  <c r="E79" i="2"/>
  <c r="AB24" i="9"/>
  <c r="AC24"/>
  <c r="AB26"/>
  <c r="AC26"/>
  <c r="D91" i="2"/>
  <c r="E91"/>
  <c r="D89"/>
  <c r="E89"/>
  <c r="D74"/>
  <c r="E76"/>
  <c r="D58"/>
  <c r="D49"/>
  <c r="D40"/>
  <c r="D76" l="1"/>
  <c r="F76" s="1"/>
  <c r="F74"/>
  <c r="AC113" i="9"/>
  <c r="S98" i="10"/>
  <c r="AC108" i="9"/>
  <c r="AB113"/>
  <c r="S76" i="10"/>
  <c r="S81" s="1"/>
  <c r="S71"/>
  <c r="S111"/>
  <c r="S53"/>
  <c r="F93" i="2"/>
  <c r="S57" i="10"/>
  <c r="S59"/>
  <c r="S84"/>
  <c r="S106"/>
  <c r="T111"/>
  <c r="S68"/>
  <c r="S90"/>
  <c r="AB21" i="9"/>
  <c r="AB27" s="1"/>
  <c r="AB88"/>
  <c r="AB94"/>
  <c r="AB72"/>
  <c r="AB75"/>
  <c r="AB108"/>
  <c r="AB61"/>
  <c r="D95"/>
  <c r="D62"/>
  <c r="AB57"/>
  <c r="S27" i="10"/>
  <c r="S32"/>
  <c r="S29" s="1"/>
  <c r="D37"/>
  <c r="D38" s="1"/>
  <c r="AC97" i="9"/>
  <c r="AC100" s="1"/>
  <c r="AB97"/>
  <c r="AB100" s="1"/>
  <c r="D91" i="10"/>
  <c r="E111"/>
  <c r="H28" i="1"/>
  <c r="L28" s="1"/>
  <c r="S28" s="1"/>
  <c r="D95" i="2"/>
  <c r="I28" i="1"/>
  <c r="E95" i="2"/>
  <c r="I85" i="1"/>
  <c r="D58" i="10"/>
  <c r="D42" i="9"/>
  <c r="AB80"/>
  <c r="AB85" s="1"/>
  <c r="AB63"/>
  <c r="AB32"/>
  <c r="AB29" s="1"/>
  <c r="P109" i="1"/>
  <c r="O109"/>
  <c r="N109"/>
  <c r="P104"/>
  <c r="O104"/>
  <c r="N104"/>
  <c r="O83"/>
  <c r="P77"/>
  <c r="O77"/>
  <c r="N77"/>
  <c r="P64"/>
  <c r="O64"/>
  <c r="N64"/>
  <c r="P61"/>
  <c r="O61"/>
  <c r="N61"/>
  <c r="O52"/>
  <c r="O50"/>
  <c r="P24"/>
  <c r="O24"/>
  <c r="N24"/>
  <c r="P21"/>
  <c r="O21"/>
  <c r="N21"/>
  <c r="P11"/>
  <c r="O11"/>
  <c r="S3"/>
  <c r="T3"/>
  <c r="S8"/>
  <c r="T8"/>
  <c r="S10"/>
  <c r="T10"/>
  <c r="T9" s="1"/>
  <c r="T11" s="1"/>
  <c r="D12" i="22" s="1"/>
  <c r="S22" i="1"/>
  <c r="T22"/>
  <c r="S23"/>
  <c r="S24" s="1"/>
  <c r="C4" i="22" s="1"/>
  <c r="T23" i="1"/>
  <c r="T24" s="1"/>
  <c r="D4" i="22" s="1"/>
  <c r="S25" i="1"/>
  <c r="T25"/>
  <c r="T26" s="1"/>
  <c r="D13" i="22" s="1"/>
  <c r="S26" i="1"/>
  <c r="L24"/>
  <c r="M24"/>
  <c r="L26"/>
  <c r="M26"/>
  <c r="L94"/>
  <c r="S94" s="1"/>
  <c r="M94"/>
  <c r="L95"/>
  <c r="S95" s="1"/>
  <c r="M95"/>
  <c r="T95" s="1"/>
  <c r="H16"/>
  <c r="H21" s="1"/>
  <c r="H27" s="1"/>
  <c r="H24"/>
  <c r="I24"/>
  <c r="H26"/>
  <c r="I26"/>
  <c r="H32"/>
  <c r="H33"/>
  <c r="H34"/>
  <c r="H35"/>
  <c r="H36"/>
  <c r="H37"/>
  <c r="H38"/>
  <c r="H39"/>
  <c r="H40"/>
  <c r="H41"/>
  <c r="H42"/>
  <c r="H43"/>
  <c r="H44"/>
  <c r="H45"/>
  <c r="H47"/>
  <c r="H48"/>
  <c r="H49"/>
  <c r="H53"/>
  <c r="H54"/>
  <c r="H55"/>
  <c r="H56"/>
  <c r="H57"/>
  <c r="H58"/>
  <c r="H59"/>
  <c r="H60"/>
  <c r="H62"/>
  <c r="H63"/>
  <c r="H65"/>
  <c r="H66"/>
  <c r="H67"/>
  <c r="H68"/>
  <c r="H70"/>
  <c r="H71"/>
  <c r="H72"/>
  <c r="H73"/>
  <c r="H75"/>
  <c r="H76"/>
  <c r="H78"/>
  <c r="H79"/>
  <c r="H80"/>
  <c r="H81"/>
  <c r="H82"/>
  <c r="H86"/>
  <c r="H92"/>
  <c r="H93"/>
  <c r="L93" s="1"/>
  <c r="S93" s="1"/>
  <c r="H97"/>
  <c r="H98"/>
  <c r="H99"/>
  <c r="H100"/>
  <c r="H101"/>
  <c r="H102"/>
  <c r="H103"/>
  <c r="H105"/>
  <c r="I105"/>
  <c r="H106"/>
  <c r="I106"/>
  <c r="H107"/>
  <c r="I107"/>
  <c r="H108"/>
  <c r="I108"/>
  <c r="J108" s="1"/>
  <c r="H110"/>
  <c r="I110"/>
  <c r="H112"/>
  <c r="I112"/>
  <c r="D12"/>
  <c r="L12" s="1"/>
  <c r="E12"/>
  <c r="M12" s="1"/>
  <c r="D13"/>
  <c r="L13" s="1"/>
  <c r="S13" s="1"/>
  <c r="D14"/>
  <c r="L14" s="1"/>
  <c r="S14" s="1"/>
  <c r="E14"/>
  <c r="D15"/>
  <c r="L15" s="1"/>
  <c r="S15" s="1"/>
  <c r="D16"/>
  <c r="D17"/>
  <c r="L17" s="1"/>
  <c r="S17" s="1"/>
  <c r="E17"/>
  <c r="M17" s="1"/>
  <c r="T17" s="1"/>
  <c r="D18"/>
  <c r="L18" s="1"/>
  <c r="S18" s="1"/>
  <c r="E18"/>
  <c r="M18" s="1"/>
  <c r="T18" s="1"/>
  <c r="D19"/>
  <c r="L19" s="1"/>
  <c r="S19" s="1"/>
  <c r="E19"/>
  <c r="M19" s="1"/>
  <c r="T19" s="1"/>
  <c r="D20"/>
  <c r="L20" s="1"/>
  <c r="S20" s="1"/>
  <c r="E20"/>
  <c r="M20" s="1"/>
  <c r="T20" s="1"/>
  <c r="D24"/>
  <c r="E24"/>
  <c r="D26"/>
  <c r="E26"/>
  <c r="D32"/>
  <c r="D33"/>
  <c r="D34"/>
  <c r="D35"/>
  <c r="D36"/>
  <c r="D37"/>
  <c r="D38"/>
  <c r="D39"/>
  <c r="D40"/>
  <c r="D41"/>
  <c r="D42"/>
  <c r="D43"/>
  <c r="D44"/>
  <c r="D45"/>
  <c r="D47"/>
  <c r="D48"/>
  <c r="D49"/>
  <c r="D53"/>
  <c r="D54"/>
  <c r="D55"/>
  <c r="D56"/>
  <c r="D57"/>
  <c r="D58"/>
  <c r="D59"/>
  <c r="D60"/>
  <c r="E60"/>
  <c r="D62"/>
  <c r="D63"/>
  <c r="L63" s="1"/>
  <c r="S63" s="1"/>
  <c r="D65"/>
  <c r="D66"/>
  <c r="L66" s="1"/>
  <c r="S66" s="1"/>
  <c r="D67"/>
  <c r="D68"/>
  <c r="L68" s="1"/>
  <c r="S68" s="1"/>
  <c r="D70"/>
  <c r="D71"/>
  <c r="L71" s="1"/>
  <c r="S71" s="1"/>
  <c r="D72"/>
  <c r="D73"/>
  <c r="L73" s="1"/>
  <c r="S73" s="1"/>
  <c r="D75"/>
  <c r="D76"/>
  <c r="L76" s="1"/>
  <c r="S76" s="1"/>
  <c r="E76"/>
  <c r="D78"/>
  <c r="D79"/>
  <c r="E79"/>
  <c r="D80"/>
  <c r="E80"/>
  <c r="D81"/>
  <c r="E81"/>
  <c r="D82"/>
  <c r="E86"/>
  <c r="L87"/>
  <c r="S87" s="1"/>
  <c r="D91"/>
  <c r="E91"/>
  <c r="D97"/>
  <c r="E97"/>
  <c r="D98"/>
  <c r="E98"/>
  <c r="D99"/>
  <c r="E99"/>
  <c r="D100"/>
  <c r="L100" s="1"/>
  <c r="S100" s="1"/>
  <c r="E100"/>
  <c r="D101"/>
  <c r="E101"/>
  <c r="D102"/>
  <c r="E102"/>
  <c r="D103"/>
  <c r="E103"/>
  <c r="D105"/>
  <c r="E105"/>
  <c r="M105" s="1"/>
  <c r="D106"/>
  <c r="E106"/>
  <c r="M106" s="1"/>
  <c r="T106" s="1"/>
  <c r="D107"/>
  <c r="E107"/>
  <c r="M107" s="1"/>
  <c r="T107" s="1"/>
  <c r="D108"/>
  <c r="E108"/>
  <c r="D110"/>
  <c r="E110"/>
  <c r="M110" s="1"/>
  <c r="T110" s="1"/>
  <c r="D112"/>
  <c r="E112"/>
  <c r="M112" s="1"/>
  <c r="C13" i="22"/>
  <c r="J105" i="1" l="1"/>
  <c r="I14" i="22"/>
  <c r="F103" i="1"/>
  <c r="F100"/>
  <c r="F99"/>
  <c r="Q11"/>
  <c r="S9"/>
  <c r="U9" s="1"/>
  <c r="U10"/>
  <c r="M108"/>
  <c r="T108" s="1"/>
  <c r="L103"/>
  <c r="S103" s="1"/>
  <c r="L99"/>
  <c r="S99" s="1"/>
  <c r="L78"/>
  <c r="S78" s="1"/>
  <c r="L98"/>
  <c r="S98" s="1"/>
  <c r="L102"/>
  <c r="S102" s="1"/>
  <c r="D115" i="9"/>
  <c r="D117" s="1"/>
  <c r="D119" s="1"/>
  <c r="S30" i="1"/>
  <c r="F79" i="2"/>
  <c r="S37" i="10"/>
  <c r="S38" s="1"/>
  <c r="M14" i="1"/>
  <c r="T14" s="1"/>
  <c r="U14" s="1"/>
  <c r="F14"/>
  <c r="E104"/>
  <c r="L59"/>
  <c r="S59" s="1"/>
  <c r="L55"/>
  <c r="S55" s="1"/>
  <c r="L43"/>
  <c r="S43" s="1"/>
  <c r="L39"/>
  <c r="S39" s="1"/>
  <c r="L35"/>
  <c r="S35" s="1"/>
  <c r="L16"/>
  <c r="S16" s="1"/>
  <c r="L45"/>
  <c r="S45" s="1"/>
  <c r="L41"/>
  <c r="S41" s="1"/>
  <c r="L37"/>
  <c r="S37" s="1"/>
  <c r="L33"/>
  <c r="S33" s="1"/>
  <c r="L58"/>
  <c r="S58" s="1"/>
  <c r="L54"/>
  <c r="S54" s="1"/>
  <c r="L47"/>
  <c r="S47" s="1"/>
  <c r="L42"/>
  <c r="S42" s="1"/>
  <c r="L38"/>
  <c r="S38" s="1"/>
  <c r="L34"/>
  <c r="S34" s="1"/>
  <c r="I109"/>
  <c r="H64"/>
  <c r="S58" i="10"/>
  <c r="L108" i="1"/>
  <c r="S108" s="1"/>
  <c r="L106"/>
  <c r="S106" s="1"/>
  <c r="L81"/>
  <c r="S81" s="1"/>
  <c r="L60"/>
  <c r="S60" s="1"/>
  <c r="L56"/>
  <c r="S56" s="1"/>
  <c r="L49"/>
  <c r="S49" s="1"/>
  <c r="H77"/>
  <c r="L110"/>
  <c r="S110" s="1"/>
  <c r="H14" i="22" s="1"/>
  <c r="L82" i="1"/>
  <c r="S82" s="1"/>
  <c r="L80"/>
  <c r="S80" s="1"/>
  <c r="L72"/>
  <c r="S72" s="1"/>
  <c r="L67"/>
  <c r="S67" s="1"/>
  <c r="L62"/>
  <c r="S62" s="1"/>
  <c r="H61"/>
  <c r="S91" i="10"/>
  <c r="L75" i="1"/>
  <c r="L77" s="1"/>
  <c r="L65"/>
  <c r="S65" s="1"/>
  <c r="D113" i="10"/>
  <c r="D115" s="1"/>
  <c r="D117" s="1"/>
  <c r="H83" i="1"/>
  <c r="AB95" i="9"/>
  <c r="D83" i="1"/>
  <c r="D61"/>
  <c r="AB62" i="9"/>
  <c r="D104" i="1"/>
  <c r="D86"/>
  <c r="D96" s="1"/>
  <c r="H109"/>
  <c r="H104"/>
  <c r="H50"/>
  <c r="H46"/>
  <c r="S11"/>
  <c r="L79"/>
  <c r="S79" s="1"/>
  <c r="D50"/>
  <c r="D46"/>
  <c r="D21"/>
  <c r="D27" s="1"/>
  <c r="H29"/>
  <c r="H30" s="1"/>
  <c r="H31" s="1"/>
  <c r="L112"/>
  <c r="D109"/>
  <c r="L107"/>
  <c r="S107" s="1"/>
  <c r="L105"/>
  <c r="S105" s="1"/>
  <c r="L101"/>
  <c r="S101" s="1"/>
  <c r="L97"/>
  <c r="S97" s="1"/>
  <c r="E109"/>
  <c r="D77"/>
  <c r="D64"/>
  <c r="L57"/>
  <c r="S57" s="1"/>
  <c r="L48"/>
  <c r="S48" s="1"/>
  <c r="L44"/>
  <c r="S44" s="1"/>
  <c r="L40"/>
  <c r="S40" s="1"/>
  <c r="L36"/>
  <c r="S36" s="1"/>
  <c r="L32"/>
  <c r="S32" s="1"/>
  <c r="F95" i="2"/>
  <c r="L70" i="1"/>
  <c r="D69"/>
  <c r="D74" s="1"/>
  <c r="H69"/>
  <c r="H74" s="1"/>
  <c r="AB41" i="9"/>
  <c r="AB42" s="1"/>
  <c r="D29" i="1"/>
  <c r="S86"/>
  <c r="H6" i="22" s="1"/>
  <c r="O51" i="1"/>
  <c r="M28"/>
  <c r="T28" s="1"/>
  <c r="U28" s="1"/>
  <c r="J28"/>
  <c r="B27" i="20"/>
  <c r="E96" i="1"/>
  <c r="C5" i="22"/>
  <c r="D17"/>
  <c r="O84" i="1"/>
  <c r="H91"/>
  <c r="L91" s="1"/>
  <c r="H52"/>
  <c r="L92"/>
  <c r="S92" s="1"/>
  <c r="S91" s="1"/>
  <c r="H8" i="22" s="1"/>
  <c r="T105" i="1"/>
  <c r="D52"/>
  <c r="L53"/>
  <c r="T12"/>
  <c r="S12"/>
  <c r="J109" l="1"/>
  <c r="T109"/>
  <c r="U105"/>
  <c r="F104"/>
  <c r="U108"/>
  <c r="U110"/>
  <c r="C12" i="22"/>
  <c r="C17" s="1"/>
  <c r="U11" i="1"/>
  <c r="M109"/>
  <c r="S21"/>
  <c r="C3" i="22" s="1"/>
  <c r="S113" i="10"/>
  <c r="S115" s="1"/>
  <c r="S117" s="1"/>
  <c r="L21" i="1"/>
  <c r="L27" s="1"/>
  <c r="L64"/>
  <c r="AB115" i="9"/>
  <c r="AB117" s="1"/>
  <c r="AB119" s="1"/>
  <c r="L61" i="1"/>
  <c r="S75"/>
  <c r="S77" s="1"/>
  <c r="H84"/>
  <c r="H51"/>
  <c r="L86"/>
  <c r="L96" s="1"/>
  <c r="L83"/>
  <c r="L50"/>
  <c r="L104"/>
  <c r="D84"/>
  <c r="S109"/>
  <c r="H13" i="22" s="1"/>
  <c r="L109" i="1"/>
  <c r="L46"/>
  <c r="D51"/>
  <c r="S50"/>
  <c r="S104"/>
  <c r="H12" i="22" s="1"/>
  <c r="S70" i="1"/>
  <c r="S69" s="1"/>
  <c r="L69"/>
  <c r="L74" s="1"/>
  <c r="S46"/>
  <c r="S61"/>
  <c r="S64"/>
  <c r="S83"/>
  <c r="O111"/>
  <c r="L29"/>
  <c r="D30"/>
  <c r="D31" s="1"/>
  <c r="T30"/>
  <c r="U30" s="1"/>
  <c r="D5" i="22"/>
  <c r="B14" i="20" s="1"/>
  <c r="F96" i="1"/>
  <c r="H96"/>
  <c r="S96"/>
  <c r="L52"/>
  <c r="S53"/>
  <c r="T94"/>
  <c r="N74"/>
  <c r="N11"/>
  <c r="T105" i="10"/>
  <c r="I103" i="1" s="1"/>
  <c r="T104" i="10"/>
  <c r="I102" i="1" s="1"/>
  <c r="M102" s="1"/>
  <c r="T102" s="1"/>
  <c r="T103" i="10"/>
  <c r="I101" i="1" s="1"/>
  <c r="M101" s="1"/>
  <c r="T101" s="1"/>
  <c r="T102" i="10"/>
  <c r="I100" i="1" s="1"/>
  <c r="T101" i="10"/>
  <c r="I99" i="1" s="1"/>
  <c r="T100" i="10"/>
  <c r="I98" i="1" s="1"/>
  <c r="M98" s="1"/>
  <c r="T98" s="1"/>
  <c r="T97" i="10"/>
  <c r="I93" i="1" s="1"/>
  <c r="M93" s="1"/>
  <c r="T93" s="1"/>
  <c r="T96" i="10"/>
  <c r="I92" i="1" s="1"/>
  <c r="T94" i="10"/>
  <c r="T89"/>
  <c r="I82" i="1" s="1"/>
  <c r="T88" i="10"/>
  <c r="I81" i="1" s="1"/>
  <c r="M81" s="1"/>
  <c r="T81" s="1"/>
  <c r="T87" i="10"/>
  <c r="I80" i="1" s="1"/>
  <c r="M80" s="1"/>
  <c r="T80" s="1"/>
  <c r="T86" i="10"/>
  <c r="I79" i="1" s="1"/>
  <c r="M79" s="1"/>
  <c r="T79" s="1"/>
  <c r="T83" i="10"/>
  <c r="I76" i="1" s="1"/>
  <c r="M76" s="1"/>
  <c r="T76" s="1"/>
  <c r="T80" i="10"/>
  <c r="I73" i="1" s="1"/>
  <c r="J73" s="1"/>
  <c r="T79" i="10"/>
  <c r="I72" i="1" s="1"/>
  <c r="J72" s="1"/>
  <c r="T78" i="10"/>
  <c r="I71" i="1" s="1"/>
  <c r="T77" i="10"/>
  <c r="T75"/>
  <c r="I68" i="1" s="1"/>
  <c r="J68" s="1"/>
  <c r="T74" i="10"/>
  <c r="I67" i="1" s="1"/>
  <c r="T73" i="10"/>
  <c r="I66" i="1" s="1"/>
  <c r="J66" s="1"/>
  <c r="T70" i="10"/>
  <c r="I63" i="1" s="1"/>
  <c r="J63" s="1"/>
  <c r="T67" i="10"/>
  <c r="I60" i="1" s="1"/>
  <c r="M60" s="1"/>
  <c r="T60" s="1"/>
  <c r="T66" i="10"/>
  <c r="I59" i="1" s="1"/>
  <c r="J59" s="1"/>
  <c r="T64" i="10"/>
  <c r="I57" i="1" s="1"/>
  <c r="J57" s="1"/>
  <c r="T63" i="10"/>
  <c r="I56" i="1" s="1"/>
  <c r="J56" s="1"/>
  <c r="T62" i="10"/>
  <c r="I55" i="1" s="1"/>
  <c r="J55" s="1"/>
  <c r="T61" i="10"/>
  <c r="I54" i="1" s="1"/>
  <c r="J54" s="1"/>
  <c r="T56" i="10"/>
  <c r="I49" i="1" s="1"/>
  <c r="J49" s="1"/>
  <c r="T55" i="10"/>
  <c r="I48" i="1" s="1"/>
  <c r="J48" s="1"/>
  <c r="T52" i="10"/>
  <c r="I45" i="1" s="1"/>
  <c r="I44"/>
  <c r="J44" s="1"/>
  <c r="T50" i="10"/>
  <c r="I43" i="1" s="1"/>
  <c r="T49" i="10"/>
  <c r="I42" i="1" s="1"/>
  <c r="T48" i="10"/>
  <c r="I41" i="1" s="1"/>
  <c r="T47" i="10"/>
  <c r="I40" i="1" s="1"/>
  <c r="J40" s="1"/>
  <c r="T46" i="10"/>
  <c r="I39" i="1" s="1"/>
  <c r="T45" i="10"/>
  <c r="I38" i="1" s="1"/>
  <c r="J38" s="1"/>
  <c r="T44" i="10"/>
  <c r="I37" i="1" s="1"/>
  <c r="J37" s="1"/>
  <c r="T43" i="10"/>
  <c r="I36" i="1" s="1"/>
  <c r="T42" i="10"/>
  <c r="I35" i="1" s="1"/>
  <c r="J35" s="1"/>
  <c r="T41" i="10"/>
  <c r="I34" i="1" s="1"/>
  <c r="T40" i="10"/>
  <c r="I33" i="1" s="1"/>
  <c r="T35" i="10"/>
  <c r="T34"/>
  <c r="E82" i="1"/>
  <c r="E73"/>
  <c r="E72"/>
  <c r="E68"/>
  <c r="E67"/>
  <c r="M67" s="1"/>
  <c r="T67" s="1"/>
  <c r="E66"/>
  <c r="E63"/>
  <c r="E59"/>
  <c r="E57"/>
  <c r="E56"/>
  <c r="F56" s="1"/>
  <c r="E55"/>
  <c r="E54"/>
  <c r="E49"/>
  <c r="E48"/>
  <c r="E45"/>
  <c r="E44"/>
  <c r="E43"/>
  <c r="E42"/>
  <c r="E41"/>
  <c r="E40"/>
  <c r="E39"/>
  <c r="E38"/>
  <c r="E37"/>
  <c r="E36"/>
  <c r="E35"/>
  <c r="E34"/>
  <c r="E33"/>
  <c r="E58" i="2"/>
  <c r="E49"/>
  <c r="E40"/>
  <c r="E30"/>
  <c r="E7"/>
  <c r="M99" i="1" l="1"/>
  <c r="T99" s="1"/>
  <c r="U99" s="1"/>
  <c r="J99"/>
  <c r="I13" i="22"/>
  <c r="U109" i="1"/>
  <c r="F40" i="2"/>
  <c r="F49"/>
  <c r="F27"/>
  <c r="F28"/>
  <c r="F26"/>
  <c r="E71" i="1"/>
  <c r="F71" s="1"/>
  <c r="AC80" i="9"/>
  <c r="S74" i="1"/>
  <c r="S84" s="1"/>
  <c r="H4" i="22" s="1"/>
  <c r="H111" i="1"/>
  <c r="H113" s="1"/>
  <c r="H115" s="1"/>
  <c r="L84"/>
  <c r="L51"/>
  <c r="M34"/>
  <c r="T34" s="1"/>
  <c r="M42"/>
  <c r="T42" s="1"/>
  <c r="D111"/>
  <c r="D113" s="1"/>
  <c r="D115" s="1"/>
  <c r="H17" i="22"/>
  <c r="M33" i="1"/>
  <c r="T33" s="1"/>
  <c r="M41"/>
  <c r="T41" s="1"/>
  <c r="M45"/>
  <c r="T45" s="1"/>
  <c r="M39"/>
  <c r="T39" s="1"/>
  <c r="M43"/>
  <c r="T43" s="1"/>
  <c r="E5" i="22"/>
  <c r="M36" i="1"/>
  <c r="T36" s="1"/>
  <c r="M56"/>
  <c r="T56" s="1"/>
  <c r="U56" s="1"/>
  <c r="E16"/>
  <c r="F16" s="1"/>
  <c r="S52"/>
  <c r="H3" i="22" s="1"/>
  <c r="L30" i="1"/>
  <c r="L31" s="1"/>
  <c r="O112"/>
  <c r="O113" s="1"/>
  <c r="S51"/>
  <c r="M100"/>
  <c r="T100" s="1"/>
  <c r="U100" s="1"/>
  <c r="J100"/>
  <c r="M103"/>
  <c r="T103" s="1"/>
  <c r="U103" s="1"/>
  <c r="J103"/>
  <c r="M35"/>
  <c r="T35" s="1"/>
  <c r="U35" s="1"/>
  <c r="F35"/>
  <c r="M37"/>
  <c r="T37" s="1"/>
  <c r="U37" s="1"/>
  <c r="F37"/>
  <c r="M38"/>
  <c r="T38" s="1"/>
  <c r="U38" s="1"/>
  <c r="F38"/>
  <c r="M40"/>
  <c r="T40" s="1"/>
  <c r="U40" s="1"/>
  <c r="F40"/>
  <c r="M44"/>
  <c r="T44" s="1"/>
  <c r="U44" s="1"/>
  <c r="F44"/>
  <c r="M48"/>
  <c r="T48" s="1"/>
  <c r="U48" s="1"/>
  <c r="F48"/>
  <c r="M49"/>
  <c r="T49" s="1"/>
  <c r="U49" s="1"/>
  <c r="F49"/>
  <c r="M54"/>
  <c r="T54" s="1"/>
  <c r="U54" s="1"/>
  <c r="F54"/>
  <c r="M55"/>
  <c r="T55" s="1"/>
  <c r="U55" s="1"/>
  <c r="F55"/>
  <c r="M57"/>
  <c r="T57" s="1"/>
  <c r="U57" s="1"/>
  <c r="F57"/>
  <c r="M59"/>
  <c r="T59" s="1"/>
  <c r="U59" s="1"/>
  <c r="F59"/>
  <c r="M63"/>
  <c r="T63" s="1"/>
  <c r="U63" s="1"/>
  <c r="F63"/>
  <c r="M66"/>
  <c r="T66" s="1"/>
  <c r="U66" s="1"/>
  <c r="F66"/>
  <c r="M68"/>
  <c r="T68" s="1"/>
  <c r="U68" s="1"/>
  <c r="F68"/>
  <c r="M72"/>
  <c r="T72" s="1"/>
  <c r="U72" s="1"/>
  <c r="F72"/>
  <c r="M73"/>
  <c r="T73" s="1"/>
  <c r="U73" s="1"/>
  <c r="F73"/>
  <c r="M82"/>
  <c r="T82" s="1"/>
  <c r="U82" s="1"/>
  <c r="F82"/>
  <c r="F22" i="2"/>
  <c r="Q86" i="1"/>
  <c r="N96"/>
  <c r="I87"/>
  <c r="C98" i="10"/>
  <c r="T95"/>
  <c r="E98"/>
  <c r="E21" i="9"/>
  <c r="E27" s="1"/>
  <c r="E15" i="1"/>
  <c r="M15" s="1"/>
  <c r="T15" s="1"/>
  <c r="E57" i="9"/>
  <c r="E61"/>
  <c r="E63"/>
  <c r="E72"/>
  <c r="E75"/>
  <c r="E85"/>
  <c r="E65" i="1"/>
  <c r="F65" s="1"/>
  <c r="E70"/>
  <c r="E88" i="9"/>
  <c r="E94"/>
  <c r="E78" i="2"/>
  <c r="F78" s="1"/>
  <c r="T16" i="10"/>
  <c r="E81" i="2" s="1"/>
  <c r="F81" s="1"/>
  <c r="E21" i="10"/>
  <c r="E27" s="1"/>
  <c r="T30"/>
  <c r="C29"/>
  <c r="T39"/>
  <c r="E53"/>
  <c r="T54"/>
  <c r="E57"/>
  <c r="T60"/>
  <c r="E59"/>
  <c r="T65"/>
  <c r="T69"/>
  <c r="E71"/>
  <c r="T72"/>
  <c r="E81"/>
  <c r="T76"/>
  <c r="I70" i="1"/>
  <c r="I69" s="1"/>
  <c r="T82" i="10"/>
  <c r="E84"/>
  <c r="T85"/>
  <c r="E90"/>
  <c r="T93"/>
  <c r="I91" i="1"/>
  <c r="M91" s="1"/>
  <c r="M92"/>
  <c r="T92" s="1"/>
  <c r="T91" s="1"/>
  <c r="I8" i="22" s="1"/>
  <c r="T99" i="10"/>
  <c r="E106"/>
  <c r="P50" i="1"/>
  <c r="N50"/>
  <c r="N51" s="1"/>
  <c r="P52"/>
  <c r="N52"/>
  <c r="Q74"/>
  <c r="P83"/>
  <c r="Q83" s="1"/>
  <c r="N83"/>
  <c r="N84" s="1"/>
  <c r="P96"/>
  <c r="Q96" s="1"/>
  <c r="Q117" i="10"/>
  <c r="P5" i="1"/>
  <c r="F25" i="2" l="1"/>
  <c r="F24"/>
  <c r="F23"/>
  <c r="F19"/>
  <c r="M71" i="1"/>
  <c r="T71" s="1"/>
  <c r="U71" s="1"/>
  <c r="E69"/>
  <c r="F69" s="1"/>
  <c r="L111"/>
  <c r="L113" s="1"/>
  <c r="L115" s="1"/>
  <c r="E62" i="9"/>
  <c r="AC29"/>
  <c r="AF29" s="1"/>
  <c r="E91" i="10"/>
  <c r="E58"/>
  <c r="S111" i="1"/>
  <c r="S113" s="1"/>
  <c r="P51"/>
  <c r="E86" i="2"/>
  <c r="F86" s="1"/>
  <c r="H2" i="22"/>
  <c r="H10" s="1"/>
  <c r="H18" s="1"/>
  <c r="M87" i="1"/>
  <c r="T87" s="1"/>
  <c r="J87"/>
  <c r="B23" i="20"/>
  <c r="J8" i="22"/>
  <c r="T98" i="10"/>
  <c r="I86" i="1"/>
  <c r="J86" s="1"/>
  <c r="N117" i="10"/>
  <c r="K117"/>
  <c r="H117"/>
  <c r="T106"/>
  <c r="I97" i="1"/>
  <c r="T90" i="10"/>
  <c r="I78" i="1"/>
  <c r="T84" i="10"/>
  <c r="I75" i="1"/>
  <c r="T81" i="10"/>
  <c r="I65" i="1"/>
  <c r="M65" s="1"/>
  <c r="T71" i="10"/>
  <c r="I62" i="1"/>
  <c r="T68" i="10"/>
  <c r="I58" i="1"/>
  <c r="T59" i="10"/>
  <c r="I53" i="1"/>
  <c r="T57" i="10"/>
  <c r="I47" i="1"/>
  <c r="I50" s="1"/>
  <c r="J50" s="1"/>
  <c r="T53" i="10"/>
  <c r="I32" i="1"/>
  <c r="T33" i="10"/>
  <c r="E32"/>
  <c r="E29" s="1"/>
  <c r="T21"/>
  <c r="T27" s="1"/>
  <c r="I16" i="1"/>
  <c r="AC21" i="9"/>
  <c r="AC27" s="1"/>
  <c r="E13" i="1"/>
  <c r="F13" s="1"/>
  <c r="AC94" i="9"/>
  <c r="E78" i="1"/>
  <c r="F78" s="1"/>
  <c r="AC88" i="9"/>
  <c r="E75" i="1"/>
  <c r="F75" s="1"/>
  <c r="AC85" i="9"/>
  <c r="AC75"/>
  <c r="E62" i="1"/>
  <c r="F62" s="1"/>
  <c r="AC72" i="9"/>
  <c r="E58" i="1"/>
  <c r="F58" s="1"/>
  <c r="AC63" i="9"/>
  <c r="E53" i="1"/>
  <c r="F53" s="1"/>
  <c r="AC61" i="9"/>
  <c r="E47" i="1"/>
  <c r="AC57" i="9"/>
  <c r="E32" i="1"/>
  <c r="F32" s="1"/>
  <c r="P84"/>
  <c r="N111"/>
  <c r="M70"/>
  <c r="E95" i="9"/>
  <c r="T5" i="1"/>
  <c r="F14" i="18"/>
  <c r="C15"/>
  <c r="E113" i="10" l="1"/>
  <c r="E115" s="1"/>
  <c r="E74" i="1"/>
  <c r="F74" s="1"/>
  <c r="E115" i="9"/>
  <c r="E117" s="1"/>
  <c r="I21" i="1"/>
  <c r="E29"/>
  <c r="F29" s="1"/>
  <c r="AC41" i="9"/>
  <c r="AC42" s="1"/>
  <c r="AC62"/>
  <c r="T91" i="10"/>
  <c r="M85" i="1" s="1"/>
  <c r="T85" s="1"/>
  <c r="I7" i="22" s="1"/>
  <c r="T58" i="10"/>
  <c r="T70" i="1"/>
  <c r="T69" s="1"/>
  <c r="U69" s="1"/>
  <c r="M69"/>
  <c r="M74" s="1"/>
  <c r="I96"/>
  <c r="J96" s="1"/>
  <c r="P111"/>
  <c r="Q111" s="1"/>
  <c r="Q84"/>
  <c r="T86"/>
  <c r="U87"/>
  <c r="I46"/>
  <c r="J32"/>
  <c r="I52"/>
  <c r="J52" s="1"/>
  <c r="J53"/>
  <c r="I61"/>
  <c r="J58"/>
  <c r="I64"/>
  <c r="J64" s="1"/>
  <c r="J62"/>
  <c r="I74"/>
  <c r="J74" s="1"/>
  <c r="J65"/>
  <c r="I77"/>
  <c r="J77" s="1"/>
  <c r="J75"/>
  <c r="I83"/>
  <c r="J83" s="1"/>
  <c r="J78"/>
  <c r="M32"/>
  <c r="E46"/>
  <c r="F46" s="1"/>
  <c r="M47"/>
  <c r="E50"/>
  <c r="F50" s="1"/>
  <c r="E52"/>
  <c r="F52" s="1"/>
  <c r="M53"/>
  <c r="M58"/>
  <c r="E61"/>
  <c r="F61" s="1"/>
  <c r="M62"/>
  <c r="E64"/>
  <c r="F64" s="1"/>
  <c r="T65"/>
  <c r="M75"/>
  <c r="E77"/>
  <c r="F77" s="1"/>
  <c r="M78"/>
  <c r="E83"/>
  <c r="F83" s="1"/>
  <c r="M13"/>
  <c r="E21"/>
  <c r="M16"/>
  <c r="T16" s="1"/>
  <c r="U16" s="1"/>
  <c r="T32" i="10"/>
  <c r="T29" s="1"/>
  <c r="W29" s="1"/>
  <c r="E37"/>
  <c r="M86" i="1"/>
  <c r="I104"/>
  <c r="J104" s="1"/>
  <c r="M97"/>
  <c r="AC95" i="9"/>
  <c r="E16" i="2" l="1"/>
  <c r="O16" s="1"/>
  <c r="AC115" i="9"/>
  <c r="AC117" s="1"/>
  <c r="AC119" s="1"/>
  <c r="T113" i="10"/>
  <c r="T115" s="1"/>
  <c r="T37"/>
  <c r="T38" s="1"/>
  <c r="M96" i="1"/>
  <c r="E30"/>
  <c r="F30" s="1"/>
  <c r="T96"/>
  <c r="U96" s="1"/>
  <c r="T74"/>
  <c r="U74" s="1"/>
  <c r="U65"/>
  <c r="I6" i="22"/>
  <c r="U86" i="1"/>
  <c r="I27"/>
  <c r="I84"/>
  <c r="J84" s="1"/>
  <c r="J61"/>
  <c r="I51"/>
  <c r="J51" s="1"/>
  <c r="J46"/>
  <c r="E27"/>
  <c r="F21"/>
  <c r="E38" i="10"/>
  <c r="E117" s="1"/>
  <c r="T97" i="1"/>
  <c r="T104" s="1"/>
  <c r="M104"/>
  <c r="I29"/>
  <c r="J29" s="1"/>
  <c r="T13"/>
  <c r="M21"/>
  <c r="M27" s="1"/>
  <c r="T78"/>
  <c r="M83"/>
  <c r="T75"/>
  <c r="M77"/>
  <c r="T62"/>
  <c r="M64"/>
  <c r="T58"/>
  <c r="M61"/>
  <c r="M52"/>
  <c r="T53"/>
  <c r="T47"/>
  <c r="T50" s="1"/>
  <c r="U50" s="1"/>
  <c r="M50"/>
  <c r="T32"/>
  <c r="M46"/>
  <c r="E84"/>
  <c r="F84" s="1"/>
  <c r="E51"/>
  <c r="T117" i="10" l="1"/>
  <c r="M51" i="1"/>
  <c r="M84"/>
  <c r="I111"/>
  <c r="I113" s="1"/>
  <c r="J113" s="1"/>
  <c r="T46"/>
  <c r="U32"/>
  <c r="T52"/>
  <c r="U53"/>
  <c r="T61"/>
  <c r="U58"/>
  <c r="T64"/>
  <c r="U64" s="1"/>
  <c r="U62"/>
  <c r="T77"/>
  <c r="U77" s="1"/>
  <c r="U75"/>
  <c r="T83"/>
  <c r="U83" s="1"/>
  <c r="U78"/>
  <c r="T21"/>
  <c r="U21" s="1"/>
  <c r="U13"/>
  <c r="I12" i="22"/>
  <c r="J12" s="1"/>
  <c r="U104" i="1"/>
  <c r="J6" i="22"/>
  <c r="B22" i="20"/>
  <c r="E111" i="1"/>
  <c r="F51"/>
  <c r="E31"/>
  <c r="F31" s="1"/>
  <c r="F27"/>
  <c r="I30"/>
  <c r="M29"/>
  <c r="B25" i="20" l="1"/>
  <c r="M111" i="1"/>
  <c r="M113" s="1"/>
  <c r="D3" i="22"/>
  <c r="E3" s="1"/>
  <c r="J111" i="1"/>
  <c r="I17" i="22"/>
  <c r="J17" s="1"/>
  <c r="T84" i="1"/>
  <c r="U61"/>
  <c r="I3" i="22"/>
  <c r="U52" i="1"/>
  <c r="T51"/>
  <c r="U46"/>
  <c r="I31"/>
  <c r="J30"/>
  <c r="E113"/>
  <c r="F111"/>
  <c r="M30"/>
  <c r="M31" s="1"/>
  <c r="P112"/>
  <c r="Q112" s="1"/>
  <c r="C24" i="20"/>
  <c r="C6"/>
  <c r="D6"/>
  <c r="E6"/>
  <c r="F6"/>
  <c r="G6"/>
  <c r="H6"/>
  <c r="I6"/>
  <c r="J6"/>
  <c r="K6"/>
  <c r="L6"/>
  <c r="M6"/>
  <c r="N6"/>
  <c r="C10"/>
  <c r="D10"/>
  <c r="E10"/>
  <c r="F10"/>
  <c r="G10"/>
  <c r="H10"/>
  <c r="I10"/>
  <c r="J10"/>
  <c r="K10"/>
  <c r="L10"/>
  <c r="M10"/>
  <c r="N10"/>
  <c r="B10"/>
  <c r="O3"/>
  <c r="O29"/>
  <c r="N28"/>
  <c r="M28"/>
  <c r="L28"/>
  <c r="K28"/>
  <c r="J28"/>
  <c r="I28"/>
  <c r="H28"/>
  <c r="G28"/>
  <c r="F28"/>
  <c r="E28"/>
  <c r="D28"/>
  <c r="C28"/>
  <c r="O27"/>
  <c r="O26"/>
  <c r="O25"/>
  <c r="O28" s="1"/>
  <c r="N24"/>
  <c r="M24"/>
  <c r="L24"/>
  <c r="K24"/>
  <c r="J24"/>
  <c r="I24"/>
  <c r="H24"/>
  <c r="G24"/>
  <c r="F24"/>
  <c r="E24"/>
  <c r="D24"/>
  <c r="O23"/>
  <c r="O22"/>
  <c r="O21"/>
  <c r="O20"/>
  <c r="O19"/>
  <c r="O18"/>
  <c r="O24" s="1"/>
  <c r="N15"/>
  <c r="M14"/>
  <c r="M15" s="1"/>
  <c r="L14"/>
  <c r="L15" s="1"/>
  <c r="K14"/>
  <c r="K15" s="1"/>
  <c r="J14"/>
  <c r="J15" s="1"/>
  <c r="I14"/>
  <c r="I15" s="1"/>
  <c r="H15"/>
  <c r="G14"/>
  <c r="G15" s="1"/>
  <c r="E14"/>
  <c r="E15" s="1"/>
  <c r="D14"/>
  <c r="D15" s="1"/>
  <c r="O13"/>
  <c r="O12"/>
  <c r="B15"/>
  <c r="O9"/>
  <c r="O8"/>
  <c r="O7"/>
  <c r="O10" s="1"/>
  <c r="O5"/>
  <c r="O4"/>
  <c r="M115" i="1" l="1"/>
  <c r="B4" i="20"/>
  <c r="U51" i="1"/>
  <c r="I2" i="22"/>
  <c r="T111" i="1"/>
  <c r="B19" i="20"/>
  <c r="J3" i="22"/>
  <c r="I4"/>
  <c r="U84" i="1"/>
  <c r="J31"/>
  <c r="I115"/>
  <c r="E115"/>
  <c r="F113"/>
  <c r="O6" i="20"/>
  <c r="O14"/>
  <c r="O15" s="1"/>
  <c r="C30"/>
  <c r="D30"/>
  <c r="E30"/>
  <c r="F30"/>
  <c r="G30"/>
  <c r="H30"/>
  <c r="I30"/>
  <c r="J30"/>
  <c r="K30"/>
  <c r="L30"/>
  <c r="M30"/>
  <c r="N30"/>
  <c r="C16"/>
  <c r="C32" s="1"/>
  <c r="D16"/>
  <c r="D32" s="1"/>
  <c r="E16"/>
  <c r="E32" s="1"/>
  <c r="F16"/>
  <c r="F32" s="1"/>
  <c r="G16"/>
  <c r="G32" s="1"/>
  <c r="H16"/>
  <c r="H32" s="1"/>
  <c r="I16"/>
  <c r="I32" s="1"/>
  <c r="J16"/>
  <c r="J32" s="1"/>
  <c r="K16"/>
  <c r="K32" s="1"/>
  <c r="L16"/>
  <c r="L32" s="1"/>
  <c r="M16"/>
  <c r="M32" s="1"/>
  <c r="N16"/>
  <c r="N32" s="1"/>
  <c r="O30"/>
  <c r="O16"/>
  <c r="O32" s="1"/>
  <c r="B20" l="1"/>
  <c r="J4" i="22"/>
  <c r="T113" i="1"/>
  <c r="U111"/>
  <c r="I10" i="22"/>
  <c r="B18" i="20"/>
  <c r="J2" i="22"/>
  <c r="K54" i="2"/>
  <c r="K53"/>
  <c r="K52"/>
  <c r="I18" i="22" l="1"/>
  <c r="J18" s="1"/>
  <c r="J10"/>
  <c r="U113" i="1"/>
  <c r="R97" i="10"/>
  <c r="G93" i="1" s="1"/>
  <c r="K93" s="1"/>
  <c r="R93" s="1"/>
  <c r="R96" i="10"/>
  <c r="G92" i="1" s="1"/>
  <c r="K95"/>
  <c r="R95" s="1"/>
  <c r="K94"/>
  <c r="C91"/>
  <c r="L49" i="2"/>
  <c r="K45"/>
  <c r="K48"/>
  <c r="C40"/>
  <c r="N26" i="1"/>
  <c r="R25"/>
  <c r="R26" s="1"/>
  <c r="B13" i="22" s="1"/>
  <c r="R23" i="1"/>
  <c r="R24" s="1"/>
  <c r="B4" i="22" s="1"/>
  <c r="R22" i="1"/>
  <c r="R10"/>
  <c r="R9" s="1"/>
  <c r="R8"/>
  <c r="R5"/>
  <c r="R3"/>
  <c r="J64" i="2"/>
  <c r="C58"/>
  <c r="M64"/>
  <c r="K55"/>
  <c r="L55"/>
  <c r="J55"/>
  <c r="L39"/>
  <c r="K38"/>
  <c r="J39"/>
  <c r="K32"/>
  <c r="K33"/>
  <c r="K34"/>
  <c r="K35"/>
  <c r="K36"/>
  <c r="K37"/>
  <c r="K31"/>
  <c r="M15"/>
  <c r="J15"/>
  <c r="K9" s="1"/>
  <c r="K26" i="1"/>
  <c r="K24"/>
  <c r="G26"/>
  <c r="G24"/>
  <c r="C26"/>
  <c r="C24"/>
  <c r="C91" i="2"/>
  <c r="C89"/>
  <c r="C74"/>
  <c r="C76" s="1"/>
  <c r="G145" i="9"/>
  <c r="R11" i="1" l="1"/>
  <c r="B12" i="22" s="1"/>
  <c r="K63" i="2"/>
  <c r="L63" s="1"/>
  <c r="K39"/>
  <c r="K59"/>
  <c r="K92" i="1"/>
  <c r="R92" s="1"/>
  <c r="G91"/>
  <c r="C7" i="2"/>
  <c r="C30"/>
  <c r="C49"/>
  <c r="K42"/>
  <c r="K43"/>
  <c r="K44"/>
  <c r="K46"/>
  <c r="K47"/>
  <c r="C21"/>
  <c r="K68"/>
  <c r="L68" s="1"/>
  <c r="K67"/>
  <c r="L67" s="1"/>
  <c r="K58"/>
  <c r="L58" s="1"/>
  <c r="K62"/>
  <c r="L62" s="1"/>
  <c r="K61"/>
  <c r="L61" s="1"/>
  <c r="K60"/>
  <c r="L60" s="1"/>
  <c r="K10"/>
  <c r="L10" s="1"/>
  <c r="K11"/>
  <c r="L11" s="1"/>
  <c r="K12"/>
  <c r="L12" s="1"/>
  <c r="K13"/>
  <c r="L13" s="1"/>
  <c r="K14"/>
  <c r="L14" s="1"/>
  <c r="K8"/>
  <c r="L8" s="1"/>
  <c r="L9"/>
  <c r="C20" i="1"/>
  <c r="K20" s="1"/>
  <c r="R20" s="1"/>
  <c r="C19"/>
  <c r="K19" s="1"/>
  <c r="R19" s="1"/>
  <c r="C18"/>
  <c r="K18" s="1"/>
  <c r="R18" s="1"/>
  <c r="C17"/>
  <c r="K17" s="1"/>
  <c r="R17" s="1"/>
  <c r="C14"/>
  <c r="K14" s="1"/>
  <c r="R14" s="1"/>
  <c r="C12"/>
  <c r="K12" s="1"/>
  <c r="R12" s="1"/>
  <c r="C112"/>
  <c r="C110"/>
  <c r="C108"/>
  <c r="C107"/>
  <c r="C106"/>
  <c r="C105"/>
  <c r="C103"/>
  <c r="C102"/>
  <c r="C101"/>
  <c r="C100"/>
  <c r="C99"/>
  <c r="C98"/>
  <c r="C97"/>
  <c r="AA97" i="9"/>
  <c r="C82" i="1"/>
  <c r="C81"/>
  <c r="C80"/>
  <c r="C79"/>
  <c r="C78"/>
  <c r="C76"/>
  <c r="C75"/>
  <c r="C73"/>
  <c r="C72"/>
  <c r="C71"/>
  <c r="C70"/>
  <c r="C68"/>
  <c r="C67"/>
  <c r="C66"/>
  <c r="C65"/>
  <c r="C63"/>
  <c r="C62"/>
  <c r="C60"/>
  <c r="C59"/>
  <c r="C58"/>
  <c r="C57"/>
  <c r="C56"/>
  <c r="C55"/>
  <c r="C54"/>
  <c r="C63" i="9"/>
  <c r="C49" i="1"/>
  <c r="C48"/>
  <c r="C33"/>
  <c r="C34"/>
  <c r="C35"/>
  <c r="C36"/>
  <c r="C37"/>
  <c r="C38"/>
  <c r="C39"/>
  <c r="C40"/>
  <c r="C41"/>
  <c r="C42"/>
  <c r="C43"/>
  <c r="C44"/>
  <c r="C45"/>
  <c r="H11" i="18"/>
  <c r="H38" s="1"/>
  <c r="AA26" i="9"/>
  <c r="AA24"/>
  <c r="AA11"/>
  <c r="AA7"/>
  <c r="C113"/>
  <c r="C108"/>
  <c r="C97"/>
  <c r="C100" s="1"/>
  <c r="C94"/>
  <c r="C88"/>
  <c r="C85"/>
  <c r="C75"/>
  <c r="C72"/>
  <c r="C61"/>
  <c r="C57"/>
  <c r="C32"/>
  <c r="C26"/>
  <c r="C24"/>
  <c r="C21"/>
  <c r="C11"/>
  <c r="C7"/>
  <c r="L59" i="2" l="1"/>
  <c r="C29" i="9"/>
  <c r="C41" s="1"/>
  <c r="AA80"/>
  <c r="AA94"/>
  <c r="AA108"/>
  <c r="AA100"/>
  <c r="AA88"/>
  <c r="AA113"/>
  <c r="AA72"/>
  <c r="AA32"/>
  <c r="C69" i="1"/>
  <c r="C74" s="1"/>
  <c r="C104"/>
  <c r="C109"/>
  <c r="AA75" i="9"/>
  <c r="C62"/>
  <c r="E42"/>
  <c r="E119" s="1"/>
  <c r="AA85"/>
  <c r="C86" i="1"/>
  <c r="C96" s="1"/>
  <c r="C15"/>
  <c r="K15" s="1"/>
  <c r="R15" s="1"/>
  <c r="C16"/>
  <c r="K49" i="2"/>
  <c r="K64"/>
  <c r="AA57" i="9"/>
  <c r="C32" i="1"/>
  <c r="AA61" i="9"/>
  <c r="C47" i="1"/>
  <c r="AA63" i="9"/>
  <c r="C53" i="1"/>
  <c r="C61"/>
  <c r="C64"/>
  <c r="C77"/>
  <c r="C83"/>
  <c r="AA21" i="9"/>
  <c r="AA27" s="1"/>
  <c r="C13" i="1"/>
  <c r="L64" i="2"/>
  <c r="L15"/>
  <c r="C27" i="9"/>
  <c r="C95"/>
  <c r="C115" s="1"/>
  <c r="C117" s="1"/>
  <c r="R34" i="10"/>
  <c r="R35"/>
  <c r="R28"/>
  <c r="R16"/>
  <c r="G16" i="1" s="1"/>
  <c r="G21" s="1"/>
  <c r="G27" s="1"/>
  <c r="R26" i="10"/>
  <c r="R24"/>
  <c r="R11"/>
  <c r="R7"/>
  <c r="R94"/>
  <c r="C26"/>
  <c r="C24"/>
  <c r="C11"/>
  <c r="C7"/>
  <c r="C21"/>
  <c r="R93"/>
  <c r="C42" i="9" l="1"/>
  <c r="AA29"/>
  <c r="C29" i="1" s="1"/>
  <c r="C30" s="1"/>
  <c r="R21" i="10"/>
  <c r="R27" s="1"/>
  <c r="AA95" i="9"/>
  <c r="F63" i="2"/>
  <c r="G87" i="1"/>
  <c r="K87" s="1"/>
  <c r="R87" s="1"/>
  <c r="R86" s="1"/>
  <c r="G6" i="22" s="1"/>
  <c r="C93" i="2"/>
  <c r="C95" s="1"/>
  <c r="G28" i="1"/>
  <c r="K28" s="1"/>
  <c r="R28" s="1"/>
  <c r="G86"/>
  <c r="R94"/>
  <c r="R91" s="1"/>
  <c r="C27" i="10"/>
  <c r="K16" i="1"/>
  <c r="R16" s="1"/>
  <c r="C52"/>
  <c r="C50"/>
  <c r="C46"/>
  <c r="AA62" i="9"/>
  <c r="K13" i="1"/>
  <c r="C21"/>
  <c r="C27" s="1"/>
  <c r="C84"/>
  <c r="C119" i="9"/>
  <c r="R33" i="10"/>
  <c r="R32"/>
  <c r="C106"/>
  <c r="E70" i="2" l="1"/>
  <c r="AA41" i="9"/>
  <c r="AA42" s="1"/>
  <c r="C31" i="1"/>
  <c r="F61" i="2"/>
  <c r="AA115" i="9"/>
  <c r="AA117" s="1"/>
  <c r="C51" i="1"/>
  <c r="C111" s="1"/>
  <c r="C113" s="1"/>
  <c r="B5" i="22"/>
  <c r="R30" i="1"/>
  <c r="K86"/>
  <c r="G96"/>
  <c r="C86" i="2"/>
  <c r="C16"/>
  <c r="K21" i="1"/>
  <c r="K27" s="1"/>
  <c r="R13"/>
  <c r="R21" s="1"/>
  <c r="R114" i="10"/>
  <c r="G112" i="1" s="1"/>
  <c r="K112" s="1"/>
  <c r="R112" i="10"/>
  <c r="G110" i="1" s="1"/>
  <c r="K110" s="1"/>
  <c r="R110" s="1"/>
  <c r="G14" i="22" s="1"/>
  <c r="R110" i="10"/>
  <c r="G108" i="1" s="1"/>
  <c r="K108" s="1"/>
  <c r="R108" s="1"/>
  <c r="R109" i="10"/>
  <c r="G107" i="1" s="1"/>
  <c r="K107" s="1"/>
  <c r="R107" s="1"/>
  <c r="R108" i="10"/>
  <c r="G106" i="1" s="1"/>
  <c r="K106" s="1"/>
  <c r="R106" s="1"/>
  <c r="R107" i="10"/>
  <c r="G105" i="1" s="1"/>
  <c r="R105" i="10"/>
  <c r="G103" i="1" s="1"/>
  <c r="K103" s="1"/>
  <c r="R103" s="1"/>
  <c r="R104" i="10"/>
  <c r="G102" i="1" s="1"/>
  <c r="K102" s="1"/>
  <c r="R102" s="1"/>
  <c r="R103" i="10"/>
  <c r="G101" i="1" s="1"/>
  <c r="K101" s="1"/>
  <c r="R101" s="1"/>
  <c r="R102" i="10"/>
  <c r="G100" i="1" s="1"/>
  <c r="R101" i="10"/>
  <c r="G99" i="1" s="1"/>
  <c r="K99" s="1"/>
  <c r="R99" s="1"/>
  <c r="R100" i="10"/>
  <c r="G98" i="1" s="1"/>
  <c r="K98" s="1"/>
  <c r="R98" s="1"/>
  <c r="R99" i="10"/>
  <c r="R95"/>
  <c r="R98" s="1"/>
  <c r="R89"/>
  <c r="G82" i="1" s="1"/>
  <c r="K82" s="1"/>
  <c r="R82" s="1"/>
  <c r="R88" i="10"/>
  <c r="G81" i="1" s="1"/>
  <c r="K81" s="1"/>
  <c r="R81" s="1"/>
  <c r="R87" i="10"/>
  <c r="G80" i="1" s="1"/>
  <c r="K80" s="1"/>
  <c r="R80" s="1"/>
  <c r="R86" i="10"/>
  <c r="G79" i="1" s="1"/>
  <c r="K79" s="1"/>
  <c r="R79" s="1"/>
  <c r="R85" i="10"/>
  <c r="G78" i="1" s="1"/>
  <c r="R83" i="10"/>
  <c r="G76" i="1" s="1"/>
  <c r="K76" s="1"/>
  <c r="R76" s="1"/>
  <c r="R82" i="10"/>
  <c r="G75" i="1" s="1"/>
  <c r="R80" i="10"/>
  <c r="G73" i="1" s="1"/>
  <c r="K73" s="1"/>
  <c r="R73" s="1"/>
  <c r="R79" i="10"/>
  <c r="G72" i="1" s="1"/>
  <c r="K72" s="1"/>
  <c r="R72" s="1"/>
  <c r="R78" i="10"/>
  <c r="G71" i="1" s="1"/>
  <c r="K71" s="1"/>
  <c r="R71" s="1"/>
  <c r="R77" i="10"/>
  <c r="G70" i="1" s="1"/>
  <c r="R75" i="10"/>
  <c r="G68" i="1" s="1"/>
  <c r="K68" s="1"/>
  <c r="R68" s="1"/>
  <c r="R74" i="10"/>
  <c r="G67" i="1" s="1"/>
  <c r="K67" s="1"/>
  <c r="R67" s="1"/>
  <c r="R73" i="10"/>
  <c r="G66" i="1" s="1"/>
  <c r="K66" s="1"/>
  <c r="R66" s="1"/>
  <c r="R72" i="10"/>
  <c r="G65" i="1" s="1"/>
  <c r="R70" i="10"/>
  <c r="G63" i="1" s="1"/>
  <c r="K63" s="1"/>
  <c r="R63" s="1"/>
  <c r="R69" i="10"/>
  <c r="G62" i="1" s="1"/>
  <c r="R67" i="10"/>
  <c r="G60" i="1" s="1"/>
  <c r="K60" s="1"/>
  <c r="R60" s="1"/>
  <c r="R66" i="10"/>
  <c r="G59" i="1" s="1"/>
  <c r="K59" s="1"/>
  <c r="R59" s="1"/>
  <c r="R65" i="10"/>
  <c r="G58" i="1" s="1"/>
  <c r="C111" i="10"/>
  <c r="C90"/>
  <c r="C84"/>
  <c r="C81"/>
  <c r="C71"/>
  <c r="R64"/>
  <c r="G57" i="1" s="1"/>
  <c r="K57" s="1"/>
  <c r="R57" s="1"/>
  <c r="R63" i="10"/>
  <c r="G56" i="1" s="1"/>
  <c r="K56" s="1"/>
  <c r="R56" s="1"/>
  <c r="R62" i="10"/>
  <c r="G55" i="1" s="1"/>
  <c r="K55" s="1"/>
  <c r="R55" s="1"/>
  <c r="R61" i="10"/>
  <c r="G54" i="1" s="1"/>
  <c r="K54" s="1"/>
  <c r="R54" s="1"/>
  <c r="R60" i="10"/>
  <c r="R56"/>
  <c r="G49" i="1" s="1"/>
  <c r="K49" s="1"/>
  <c r="R49" s="1"/>
  <c r="R55" i="10"/>
  <c r="G48" i="1" s="1"/>
  <c r="K48" s="1"/>
  <c r="R48" s="1"/>
  <c r="R54" i="10"/>
  <c r="R40"/>
  <c r="G33" i="1" s="1"/>
  <c r="K33" s="1"/>
  <c r="R33" s="1"/>
  <c r="R41" i="10"/>
  <c r="G34" i="1" s="1"/>
  <c r="K34" s="1"/>
  <c r="R34" s="1"/>
  <c r="R42" i="10"/>
  <c r="G35" i="1" s="1"/>
  <c r="K35" s="1"/>
  <c r="R35" s="1"/>
  <c r="R43" i="10"/>
  <c r="G36" i="1" s="1"/>
  <c r="K36" s="1"/>
  <c r="R36" s="1"/>
  <c r="R44" i="10"/>
  <c r="G37" i="1" s="1"/>
  <c r="K37" s="1"/>
  <c r="R37" s="1"/>
  <c r="R45" i="10"/>
  <c r="G38" i="1" s="1"/>
  <c r="K38" s="1"/>
  <c r="R38" s="1"/>
  <c r="R46" i="10"/>
  <c r="G39" i="1" s="1"/>
  <c r="K39" s="1"/>
  <c r="R39" s="1"/>
  <c r="R47" i="10"/>
  <c r="G40" i="1" s="1"/>
  <c r="K40" s="1"/>
  <c r="R40" s="1"/>
  <c r="R48" i="10"/>
  <c r="G41" i="1" s="1"/>
  <c r="K41" s="1"/>
  <c r="R41" s="1"/>
  <c r="R49" i="10"/>
  <c r="G42" i="1" s="1"/>
  <c r="K42" s="1"/>
  <c r="R42" s="1"/>
  <c r="R50" i="10"/>
  <c r="G43" i="1" s="1"/>
  <c r="K43" s="1"/>
  <c r="R43" s="1"/>
  <c r="R51" i="10"/>
  <c r="G44" i="1" s="1"/>
  <c r="K44" s="1"/>
  <c r="R44" s="1"/>
  <c r="R52" i="10"/>
  <c r="G45" i="1" s="1"/>
  <c r="K45" s="1"/>
  <c r="R45" s="1"/>
  <c r="R39" i="10"/>
  <c r="F117"/>
  <c r="C115" i="1" l="1"/>
  <c r="E72" i="2"/>
  <c r="E92" s="1"/>
  <c r="E96" s="1"/>
  <c r="C70"/>
  <c r="N4" i="1" s="1"/>
  <c r="N7" s="1"/>
  <c r="N27" s="1"/>
  <c r="N31" s="1"/>
  <c r="AA119" i="9"/>
  <c r="E4" i="2"/>
  <c r="R111" i="10"/>
  <c r="P6" i="1"/>
  <c r="R76" i="10"/>
  <c r="R90"/>
  <c r="R71"/>
  <c r="R68"/>
  <c r="R84"/>
  <c r="K70" i="1"/>
  <c r="G69"/>
  <c r="G74" s="1"/>
  <c r="B3" i="22"/>
  <c r="R81" i="10"/>
  <c r="G83" i="1"/>
  <c r="K78"/>
  <c r="R106" i="10"/>
  <c r="G97" i="1"/>
  <c r="K97" s="1"/>
  <c r="R97" s="1"/>
  <c r="G109"/>
  <c r="K105"/>
  <c r="R53" i="10"/>
  <c r="G32" i="1"/>
  <c r="R57" i="10"/>
  <c r="G47" i="1"/>
  <c r="R59" i="10"/>
  <c r="G53" i="1"/>
  <c r="G61"/>
  <c r="K58"/>
  <c r="G64"/>
  <c r="K62"/>
  <c r="K65"/>
  <c r="G77"/>
  <c r="K75"/>
  <c r="K100"/>
  <c r="I117" i="10"/>
  <c r="L117"/>
  <c r="O117"/>
  <c r="C37"/>
  <c r="C38" s="1"/>
  <c r="R30"/>
  <c r="R29" s="1"/>
  <c r="R37" s="1"/>
  <c r="C91"/>
  <c r="C53"/>
  <c r="C57"/>
  <c r="C59"/>
  <c r="F15" i="18"/>
  <c r="F9"/>
  <c r="C11"/>
  <c r="F6"/>
  <c r="F5"/>
  <c r="F4"/>
  <c r="F3"/>
  <c r="J65" i="15"/>
  <c r="D65"/>
  <c r="C65"/>
  <c r="B65"/>
  <c r="J64"/>
  <c r="E64"/>
  <c r="J63"/>
  <c r="E63"/>
  <c r="J62"/>
  <c r="E62"/>
  <c r="E61"/>
  <c r="E60"/>
  <c r="J58"/>
  <c r="J57"/>
  <c r="D57"/>
  <c r="C57"/>
  <c r="B57"/>
  <c r="J56"/>
  <c r="E56"/>
  <c r="J55"/>
  <c r="E55"/>
  <c r="M28"/>
  <c r="H28"/>
  <c r="D28"/>
  <c r="C28"/>
  <c r="B28"/>
  <c r="N27"/>
  <c r="J27"/>
  <c r="L27" s="1"/>
  <c r="N26"/>
  <c r="J26"/>
  <c r="E26"/>
  <c r="K26" s="1"/>
  <c r="N25"/>
  <c r="J25"/>
  <c r="E25"/>
  <c r="K25" s="1"/>
  <c r="L25" s="1"/>
  <c r="N24"/>
  <c r="I24"/>
  <c r="I28" s="1"/>
  <c r="E24"/>
  <c r="K24" s="1"/>
  <c r="N23"/>
  <c r="J23"/>
  <c r="E23"/>
  <c r="E28" s="1"/>
  <c r="M19"/>
  <c r="H19"/>
  <c r="D19"/>
  <c r="C19"/>
  <c r="B19"/>
  <c r="N18"/>
  <c r="J18"/>
  <c r="L18" s="1"/>
  <c r="N17"/>
  <c r="J17"/>
  <c r="E17"/>
  <c r="K17" s="1"/>
  <c r="L17" s="1"/>
  <c r="N16"/>
  <c r="J16"/>
  <c r="E16"/>
  <c r="K16" s="1"/>
  <c r="N15"/>
  <c r="I15"/>
  <c r="I19" s="1"/>
  <c r="E15"/>
  <c r="K15" s="1"/>
  <c r="N14"/>
  <c r="J14"/>
  <c r="E14"/>
  <c r="E19" s="1"/>
  <c r="M11"/>
  <c r="N11" s="1"/>
  <c r="H11"/>
  <c r="D11"/>
  <c r="C11"/>
  <c r="B11"/>
  <c r="N10"/>
  <c r="J10"/>
  <c r="L10" s="1"/>
  <c r="N9"/>
  <c r="J9"/>
  <c r="E9"/>
  <c r="K9" s="1"/>
  <c r="N8"/>
  <c r="J8"/>
  <c r="E8"/>
  <c r="K8" s="1"/>
  <c r="N7"/>
  <c r="I7"/>
  <c r="I11" s="1"/>
  <c r="E7"/>
  <c r="K7" s="1"/>
  <c r="N6"/>
  <c r="J6"/>
  <c r="E6"/>
  <c r="E11" s="1"/>
  <c r="L16" l="1"/>
  <c r="L26"/>
  <c r="C72" i="2"/>
  <c r="J66" i="15"/>
  <c r="P4" i="1"/>
  <c r="P7" s="1"/>
  <c r="P27" s="1"/>
  <c r="T6"/>
  <c r="T4" s="1"/>
  <c r="T7" s="1"/>
  <c r="G104"/>
  <c r="R91" i="10"/>
  <c r="K85" i="1" s="1"/>
  <c r="R85" s="1"/>
  <c r="R96" s="1"/>
  <c r="R70"/>
  <c r="R69" s="1"/>
  <c r="K69"/>
  <c r="K74" s="1"/>
  <c r="J59" i="15"/>
  <c r="F56"/>
  <c r="F64"/>
  <c r="F55"/>
  <c r="F63"/>
  <c r="F62"/>
  <c r="F61"/>
  <c r="E57"/>
  <c r="E65"/>
  <c r="C4" i="2"/>
  <c r="R105" i="1"/>
  <c r="R109" s="1"/>
  <c r="G13" i="22" s="1"/>
  <c r="K109" i="1"/>
  <c r="R78"/>
  <c r="R83" s="1"/>
  <c r="K83"/>
  <c r="R38" i="10"/>
  <c r="G29" i="1"/>
  <c r="R100"/>
  <c r="R104" s="1"/>
  <c r="G12" i="22" s="1"/>
  <c r="B28" i="20" s="1"/>
  <c r="K104" i="1"/>
  <c r="K77"/>
  <c r="R75"/>
  <c r="R77" s="1"/>
  <c r="R65"/>
  <c r="K64"/>
  <c r="R62"/>
  <c r="R64" s="1"/>
  <c r="K61"/>
  <c r="R58"/>
  <c r="R61" s="1"/>
  <c r="G52"/>
  <c r="K53"/>
  <c r="G50"/>
  <c r="K47"/>
  <c r="G46"/>
  <c r="K32"/>
  <c r="G84"/>
  <c r="R58" i="10"/>
  <c r="K91" i="1"/>
  <c r="C58" i="10"/>
  <c r="C113" s="1"/>
  <c r="C115" s="1"/>
  <c r="C117" s="1"/>
  <c r="F7" i="18"/>
  <c r="F8"/>
  <c r="F10"/>
  <c r="L8" i="15"/>
  <c r="L9"/>
  <c r="K6"/>
  <c r="K11" s="1"/>
  <c r="J7"/>
  <c r="L7" s="1"/>
  <c r="K14"/>
  <c r="J15"/>
  <c r="J19" s="1"/>
  <c r="N19"/>
  <c r="K23"/>
  <c r="J24"/>
  <c r="J28" s="1"/>
  <c r="N28"/>
  <c r="F60"/>
  <c r="L6" l="1"/>
  <c r="R113" i="10"/>
  <c r="R115" s="1"/>
  <c r="R117" s="1"/>
  <c r="G7" i="22"/>
  <c r="K96" i="1"/>
  <c r="K84"/>
  <c r="R74"/>
  <c r="R84" s="1"/>
  <c r="G4" i="22" s="1"/>
  <c r="G51" i="1"/>
  <c r="G111" s="1"/>
  <c r="G113" s="1"/>
  <c r="P31"/>
  <c r="T27"/>
  <c r="D2" i="22"/>
  <c r="D10" s="1"/>
  <c r="C92" i="2"/>
  <c r="R6" i="1"/>
  <c r="K46"/>
  <c r="R32"/>
  <c r="R46" s="1"/>
  <c r="K50"/>
  <c r="R47"/>
  <c r="R50" s="1"/>
  <c r="K52"/>
  <c r="R53"/>
  <c r="R52" s="1"/>
  <c r="G3" i="22" s="1"/>
  <c r="G30" i="1"/>
  <c r="G31" s="1"/>
  <c r="K29"/>
  <c r="F65" i="15"/>
  <c r="F57"/>
  <c r="K28"/>
  <c r="L23"/>
  <c r="K19"/>
  <c r="L14"/>
  <c r="L24"/>
  <c r="L15"/>
  <c r="J11"/>
  <c r="L11" s="1"/>
  <c r="G115" i="1" l="1"/>
  <c r="R4"/>
  <c r="R7" s="1"/>
  <c r="B3" i="20"/>
  <c r="B6" s="1"/>
  <c r="B16" s="1"/>
  <c r="T31" i="1"/>
  <c r="F38" i="18"/>
  <c r="F11"/>
  <c r="C96" i="2"/>
  <c r="K30" i="1"/>
  <c r="K31" s="1"/>
  <c r="N112"/>
  <c r="R51"/>
  <c r="G2" i="22" s="1"/>
  <c r="K51" i="1"/>
  <c r="K111" s="1"/>
  <c r="K113" s="1"/>
  <c r="G8" i="22"/>
  <c r="L19" i="15"/>
  <c r="L28"/>
  <c r="K115" i="1" l="1"/>
  <c r="R111"/>
  <c r="R113" s="1"/>
  <c r="R27"/>
  <c r="R31" s="1"/>
  <c r="B2" i="22"/>
  <c r="B10" s="1"/>
  <c r="T115" i="1"/>
  <c r="D18" i="22"/>
  <c r="N113" i="1"/>
  <c r="N115" s="1"/>
  <c r="P113"/>
  <c r="P115" s="1"/>
  <c r="B24" i="20"/>
  <c r="B30" s="1"/>
  <c r="B32" s="1"/>
  <c r="G17" i="22"/>
  <c r="B17"/>
  <c r="G10"/>
  <c r="R115" i="1" l="1"/>
  <c r="Q113"/>
  <c r="G18" i="22"/>
  <c r="B18"/>
  <c r="F5" i="2" l="1"/>
  <c r="S5" i="1" l="1"/>
  <c r="Q5"/>
  <c r="U5" l="1"/>
  <c r="F18" i="2" l="1"/>
  <c r="F9"/>
  <c r="F10"/>
  <c r="F11"/>
  <c r="F12"/>
  <c r="F13"/>
  <c r="F14"/>
  <c r="D16" l="1"/>
  <c r="F17"/>
  <c r="D7"/>
  <c r="F8"/>
  <c r="D30"/>
  <c r="D21"/>
  <c r="D70" l="1"/>
  <c r="D4" s="1"/>
  <c r="F30"/>
  <c r="F16"/>
  <c r="F7"/>
  <c r="F21"/>
  <c r="D72" l="1"/>
  <c r="O4" i="1"/>
  <c r="F4" i="2"/>
  <c r="F70"/>
  <c r="Q6" i="1" l="1"/>
  <c r="S6"/>
  <c r="U6" s="1"/>
  <c r="F72" i="2"/>
  <c r="D92"/>
  <c r="O7" i="1"/>
  <c r="Q4"/>
  <c r="S4" l="1"/>
  <c r="D96" i="2"/>
  <c r="F96" s="1"/>
  <c r="F92"/>
  <c r="O27" i="1"/>
  <c r="Q7"/>
  <c r="U4" l="1"/>
  <c r="S7"/>
  <c r="U7" s="1"/>
  <c r="O31"/>
  <c r="Q27"/>
  <c r="S27" l="1"/>
  <c r="U27" s="1"/>
  <c r="C2" i="22"/>
  <c r="C10" s="1"/>
  <c r="O115" i="1"/>
  <c r="Q31"/>
  <c r="E2" i="22" l="1"/>
  <c r="S31" i="1"/>
  <c r="U31" s="1"/>
  <c r="C18" i="22"/>
  <c r="E18" s="1"/>
  <c r="E10"/>
  <c r="S115" i="1" l="1"/>
</calcChain>
</file>

<file path=xl/sharedStrings.xml><?xml version="1.0" encoding="utf-8"?>
<sst xmlns="http://schemas.openxmlformats.org/spreadsheetml/2006/main" count="2568" uniqueCount="1411">
  <si>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</si>
  <si>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</si>
  <si>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</si>
  <si>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</si>
  <si>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</si>
  <si>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</si>
  <si>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</si>
  <si>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</si>
  <si>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</si>
  <si>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</si>
  <si>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</si>
  <si>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IDŐSEK NAPPALI ELLÁTÁSA</t>
  </si>
  <si>
    <t>HÁZI SEGÍTSÉGNYÚJTÁS</t>
  </si>
  <si>
    <t>TÁMOGATÓ SZOLGÁLAT</t>
  </si>
  <si>
    <t>SEGÍTŐ SZOLGÁLAT EGYÜTT</t>
  </si>
  <si>
    <t>létszám</t>
  </si>
  <si>
    <t>GÉZENGÚZ TAGÓVODA</t>
  </si>
  <si>
    <t>KÖZPONTI IGAZGATÁS</t>
  </si>
  <si>
    <t>Egyéb dologi kiadások</t>
  </si>
  <si>
    <t>TANYAGONDNOKI SZOLGÁLTATÁS</t>
  </si>
  <si>
    <t>Közalkalmazotti státuszok</t>
  </si>
  <si>
    <t>Összesen</t>
  </si>
  <si>
    <t>Segítő Szolgálat</t>
  </si>
  <si>
    <t>Intézményvezető</t>
  </si>
  <si>
    <t>Családsegítés csopvez.</t>
  </si>
  <si>
    <t>Támogató szolg. csopvez.</t>
  </si>
  <si>
    <t>Házi.seg.nyújtás csopvez.</t>
  </si>
  <si>
    <t>Idősek nappalija csopvez.</t>
  </si>
  <si>
    <t>Családgondozó</t>
  </si>
  <si>
    <t>Gépkocsivezető</t>
  </si>
  <si>
    <t>Segítő Szolgálat Összesen</t>
  </si>
  <si>
    <t>Tagintézmény vezető</t>
  </si>
  <si>
    <t>Pedagógus</t>
  </si>
  <si>
    <t>Óvodatitkár</t>
  </si>
  <si>
    <t>Státusz összesen</t>
  </si>
  <si>
    <t>MOVI</t>
  </si>
  <si>
    <t>BOVI</t>
  </si>
  <si>
    <t>GYOVI</t>
  </si>
  <si>
    <t>TOVI</t>
  </si>
  <si>
    <t>fő</t>
  </si>
  <si>
    <t>működési hó</t>
  </si>
  <si>
    <t xml:space="preserve">     Támogató szolgálat</t>
  </si>
  <si>
    <t>SZOCIÁLIS NORMATÍVA ÉS TÁMOGATÁS MINDÖSSZESEN</t>
  </si>
  <si>
    <t>Bevételek</t>
  </si>
  <si>
    <t>Tartalék</t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</si>
  <si>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</si>
  <si>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</si>
  <si>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</si>
  <si>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</si>
  <si>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</si>
  <si>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</si>
  <si>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</si>
  <si>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</si>
  <si>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</si>
  <si>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</si>
  <si>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</si>
  <si>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</si>
  <si>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CSALÁDI NAPKÖZI</t>
  </si>
  <si>
    <t>Családi napközi csopvez.</t>
  </si>
  <si>
    <t>Családi napközi gondozó</t>
  </si>
  <si>
    <t>Intézmények összesen</t>
  </si>
  <si>
    <t>Társulás és intézményeinek konszolidált összesítése</t>
  </si>
  <si>
    <t>Szociális és gyermekjóléti feladatok támogatása</t>
  </si>
  <si>
    <t>SZOCIÁLIS NORMATÍVA ÖSSZESEN</t>
  </si>
  <si>
    <t>Óvodapedagógusok bértámogatása</t>
  </si>
  <si>
    <t>Óvodapedagógusok  nev. munkáját közvetlenül segítők bértámogatása</t>
  </si>
  <si>
    <t>Óvodaműködtetési támogatás</t>
  </si>
  <si>
    <t>Gyermekétkeztetés támogatás</t>
  </si>
  <si>
    <t>KÖZNEVELÉSI FELADATOK TÁMOGATÁSA ÖSSZESEN</t>
  </si>
  <si>
    <t>ÖSSZESEN</t>
  </si>
  <si>
    <t>3 főnek számító</t>
  </si>
  <si>
    <t>2 főnek számító</t>
  </si>
  <si>
    <t>KIK</t>
  </si>
  <si>
    <t>Adminisztrátor</t>
  </si>
  <si>
    <t>Kiadások</t>
  </si>
  <si>
    <t>SNI-vel növ lsz</t>
  </si>
  <si>
    <t>CS: csop.átlagl</t>
  </si>
  <si>
    <t>Feh: fogl.együtth</t>
  </si>
  <si>
    <t>Közp.Irányítás</t>
  </si>
  <si>
    <t>V1: vez.köt.lét</t>
  </si>
  <si>
    <t>Vi1: vez.köt órasz</t>
  </si>
  <si>
    <t>PSZ:ped.lsz</t>
  </si>
  <si>
    <t>VK</t>
  </si>
  <si>
    <t>Vez.nélk.ped.lsz</t>
  </si>
  <si>
    <t>Ker.</t>
  </si>
  <si>
    <t>Óvi ped átlagbér elismert összege:</t>
  </si>
  <si>
    <t>Tám. Összege</t>
  </si>
  <si>
    <t>4hónap</t>
  </si>
  <si>
    <t>Dajka létszám</t>
  </si>
  <si>
    <t>Óvi titkár</t>
  </si>
  <si>
    <t>Ped.asszisztens</t>
  </si>
  <si>
    <t>Összeg</t>
  </si>
  <si>
    <t>Eredeti előirányzat</t>
  </si>
  <si>
    <t>Módosított előirányzat</t>
  </si>
  <si>
    <t>Működési célú tám. Áh belülről</t>
  </si>
  <si>
    <t>Munkaadókat terhelő járulékok</t>
  </si>
  <si>
    <t>Működési bevételek</t>
  </si>
  <si>
    <t>Dologi kiadások</t>
  </si>
  <si>
    <t>Ellátottak juttatási</t>
  </si>
  <si>
    <t>Működési célú maradvány</t>
  </si>
  <si>
    <t>Működési célú tám.ért.kiadások</t>
  </si>
  <si>
    <t>Működési tartalék</t>
  </si>
  <si>
    <t>Felhalmozási célú tám. Áh belülről</t>
  </si>
  <si>
    <t>Beruházások</t>
  </si>
  <si>
    <t>Felújítások</t>
  </si>
  <si>
    <t>Felhalmozási célú maradvány</t>
  </si>
  <si>
    <t>Egyéb felhalmozási kiadások</t>
  </si>
  <si>
    <t>Felhalmozási tartalék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</si>
  <si>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</si>
  <si>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</si>
  <si>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</si>
  <si>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</si>
  <si>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</si>
  <si>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>Teljesítés</t>
  </si>
  <si>
    <t xml:space="preserve">Önkormányzatok működési támogatásai </t>
  </si>
  <si>
    <t>Egyéb működési célú támogatások bevételei államháztartáson belülről</t>
  </si>
  <si>
    <t>ebből: TB pénzügy alapjai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</si>
  <si>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</si>
  <si>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</si>
  <si>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</si>
  <si>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</si>
  <si>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</si>
  <si>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</si>
  <si>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</si>
  <si>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</si>
  <si>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</si>
  <si>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</si>
  <si>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</si>
  <si>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</si>
  <si>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</si>
  <si>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</si>
  <si>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</si>
  <si>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</si>
  <si>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</si>
  <si>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</si>
  <si>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</si>
  <si>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</si>
  <si>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</si>
  <si>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</si>
  <si>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</si>
  <si>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</si>
  <si>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</si>
  <si>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</si>
  <si>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</si>
  <si>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</si>
  <si>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</si>
  <si>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</si>
  <si>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</si>
  <si>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</si>
  <si>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</si>
  <si>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</si>
  <si>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</si>
  <si>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</si>
  <si>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</si>
  <si>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</si>
  <si>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</si>
  <si>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</si>
  <si>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</si>
  <si>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</si>
  <si>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</si>
  <si>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</si>
  <si>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</si>
  <si>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</si>
  <si>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</si>
  <si>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</si>
  <si>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</si>
  <si>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</si>
  <si>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</si>
  <si>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B410</t>
  </si>
  <si>
    <t>B4</t>
  </si>
  <si>
    <t>B5</t>
  </si>
  <si>
    <t>B63</t>
  </si>
  <si>
    <t>B6</t>
  </si>
  <si>
    <t>B73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</si>
  <si>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</si>
  <si>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</si>
  <si>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</si>
  <si>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</si>
  <si>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</si>
  <si>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</si>
  <si>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</si>
  <si>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</si>
  <si>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</si>
  <si>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</si>
  <si>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</si>
  <si>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</si>
  <si>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</si>
  <si>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</si>
  <si>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</si>
  <si>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</si>
  <si>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</si>
  <si>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</si>
  <si>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</si>
  <si>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</si>
  <si>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</si>
  <si>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</si>
  <si>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</si>
  <si>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</si>
  <si>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</si>
  <si>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</si>
  <si>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</si>
  <si>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</si>
  <si>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</si>
  <si>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</si>
  <si>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</si>
  <si>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</si>
  <si>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</si>
  <si>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</si>
  <si>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</si>
  <si>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</si>
  <si>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</si>
  <si>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</si>
  <si>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</si>
  <si>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</si>
  <si>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</si>
  <si>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</si>
  <si>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</si>
  <si>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</si>
  <si>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</si>
  <si>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</si>
  <si>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</si>
  <si>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</si>
  <si>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</si>
  <si>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</si>
  <si>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</si>
  <si>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</si>
  <si>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</si>
  <si>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</si>
  <si>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</si>
  <si>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</si>
  <si>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</si>
  <si>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</si>
  <si>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</si>
  <si>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</si>
  <si>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</si>
  <si>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</si>
  <si>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</si>
  <si>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</si>
  <si>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</si>
  <si>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</si>
  <si>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</si>
  <si>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</si>
  <si>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</si>
  <si>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</si>
  <si>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</si>
  <si>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</si>
  <si>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</si>
  <si>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 xml:space="preserve">Egyéb szolgáltatások 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</si>
  <si>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</si>
  <si>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</si>
  <si>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</si>
  <si>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</si>
  <si>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</si>
  <si>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</si>
  <si>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</si>
  <si>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</si>
  <si>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</si>
  <si>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</si>
  <si>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</si>
  <si>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</si>
  <si>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</si>
  <si>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</si>
  <si>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</si>
  <si>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</si>
  <si>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</si>
  <si>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</si>
  <si>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</si>
  <si>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</si>
  <si>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</si>
  <si>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</si>
  <si>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</si>
  <si>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</si>
  <si>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</si>
  <si>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</si>
  <si>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</si>
  <si>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</si>
  <si>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</si>
  <si>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</si>
  <si>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</si>
  <si>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</si>
  <si>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</si>
  <si>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</si>
  <si>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</si>
  <si>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</si>
  <si>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</si>
  <si>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</si>
  <si>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</si>
  <si>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</si>
  <si>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</si>
  <si>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</si>
  <si>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</si>
  <si>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</si>
  <si>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</si>
  <si>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2013/2014 8 hó</t>
  </si>
  <si>
    <t>2014/2015 4 hó</t>
  </si>
  <si>
    <t>Óvodaped pótlólagos bértám</t>
  </si>
  <si>
    <t>KIADÁSOK ÖSSZESEN</t>
  </si>
  <si>
    <t>BÓBITA ÓVODA</t>
  </si>
  <si>
    <t xml:space="preserve">MESEVÁR TAGÓVODA </t>
  </si>
  <si>
    <t>ebből: normatív támogatás</t>
  </si>
  <si>
    <t>ebből: önkormányzati hozzájárulás</t>
  </si>
  <si>
    <t>Vál</t>
  </si>
  <si>
    <t>Ezresre kerekítve</t>
  </si>
  <si>
    <t>SZENT LÁSZLÓ VÖLGYE - BÓBITA ÓVODA ÖSSZESEN</t>
  </si>
  <si>
    <t>kerekítve</t>
  </si>
  <si>
    <t>Dajka és konyhai kisegítő</t>
  </si>
  <si>
    <t>Bóbita Óvoda</t>
  </si>
  <si>
    <t>Bóbita Óvoda Összesen</t>
  </si>
  <si>
    <t>K506</t>
  </si>
  <si>
    <t>Egyéb működési célú támogatások államháztartáson belülre</t>
  </si>
  <si>
    <t>K512</t>
  </si>
  <si>
    <t>Tartalékok</t>
  </si>
  <si>
    <t>EGYENLEG ÖSSZESEN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</si>
  <si>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</si>
  <si>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</si>
  <si>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</si>
  <si>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</si>
  <si>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</si>
  <si>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</si>
  <si>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</si>
  <si>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>B) Óvodai neveléshez</t>
  </si>
  <si>
    <t xml:space="preserve">Gyúró  </t>
  </si>
  <si>
    <t>C) Szociális ellátásokhoz</t>
  </si>
  <si>
    <t>ügyelet deficitje</t>
  </si>
  <si>
    <t>tagdíj</t>
  </si>
  <si>
    <t>munkasz. műk</t>
  </si>
  <si>
    <t>óvodai feladatarányosan</t>
  </si>
  <si>
    <t>megbontás</t>
  </si>
  <si>
    <t>segítő sz feladatarányosan</t>
  </si>
  <si>
    <t xml:space="preserve">Baracska </t>
  </si>
  <si>
    <t xml:space="preserve">Kajászó </t>
  </si>
  <si>
    <t xml:space="preserve">Ráckeresztúr </t>
  </si>
  <si>
    <t xml:space="preserve">Tordas </t>
  </si>
  <si>
    <t>társulási feladatarányosan</t>
  </si>
  <si>
    <t>D) Tagdíjhoz</t>
  </si>
  <si>
    <t>A) Központi orvosi ügyelethez</t>
  </si>
  <si>
    <t>Közoktatás</t>
  </si>
  <si>
    <t>Szociális ellátás</t>
  </si>
  <si>
    <t>ÖNKORMÁNYZATI HOZZÁJÁRULÁSOK ÖSSZESEN</t>
  </si>
  <si>
    <t>E) Belső ellenőrzéshez</t>
  </si>
  <si>
    <t>F) Munkaszervezeti feladatokhoz</t>
  </si>
  <si>
    <t>H) Normatív támogatás átvétel</t>
  </si>
  <si>
    <t>belső ell.</t>
  </si>
  <si>
    <t>ell.nap száma</t>
  </si>
  <si>
    <t>ell.naponként Ft</t>
  </si>
  <si>
    <t>ebből TB PÉNZÜGYI ALAPJAI</t>
  </si>
  <si>
    <t>ebből ÖNKORMÁNYZATI HOZZÁJÁRULÁSOK</t>
  </si>
  <si>
    <t>Műk. célú átvett pénzeszközök Áh kívülről</t>
  </si>
  <si>
    <t>Felhalmozásra átvett pénzeszközök Áh kívülről</t>
  </si>
  <si>
    <t>ebből: szeptemberi óvodai béremelés tartaléka</t>
  </si>
  <si>
    <t>ebből: fel nem használt bértámogatás tartaléka</t>
  </si>
  <si>
    <t>ebből: pénzügyi alap tartaléka</t>
  </si>
  <si>
    <t>ebből: pénzmaradvány miatti tartalék</t>
  </si>
  <si>
    <t>Baracska (4csop)</t>
  </si>
  <si>
    <t xml:space="preserve">Gyúró (2csop)     </t>
  </si>
  <si>
    <t xml:space="preserve">Tordas (4csop)        </t>
  </si>
  <si>
    <t xml:space="preserve">Regionális Tagóvoda (2csop)     </t>
  </si>
  <si>
    <t>G) Irányítószervi feladatokhoz</t>
  </si>
  <si>
    <t>K915</t>
  </si>
  <si>
    <t>IDŐSEK - CSALÁDI NAPKÖZI</t>
  </si>
  <si>
    <t>Tárgyévi terv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</si>
  <si>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</si>
  <si>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</si>
  <si>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</si>
  <si>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</si>
  <si>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</si>
  <si>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</si>
  <si>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>Működési célú átvett pénze. ÁH kívülről</t>
  </si>
  <si>
    <t xml:space="preserve">Felhalmozási célú tám. ÁH belülről </t>
  </si>
  <si>
    <t>Működési célú bevételek összesen</t>
  </si>
  <si>
    <t>Felhalmozási célú átvett pénze. ÁH kív.</t>
  </si>
  <si>
    <t>Működési célú tám. ÁH belülről</t>
  </si>
  <si>
    <t>Felhalmozási bevételek összesen</t>
  </si>
  <si>
    <t>Működési célú kiadások összesen</t>
  </si>
  <si>
    <t>Felhalmozási kiadások összesen</t>
  </si>
  <si>
    <t>Önkormányzatok működési támogatásai (normatív)</t>
  </si>
  <si>
    <t>%</t>
  </si>
  <si>
    <t>Egyéb szolgáltatások (Martongazda kft., bankköltségek, üzemorvos, posta költség)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</si>
  <si>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</si>
  <si>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</si>
  <si>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</si>
  <si>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</si>
  <si>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</si>
  <si>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Intézményvezető-helyettes</t>
  </si>
  <si>
    <t>Bérkompenzáció</t>
  </si>
  <si>
    <t>Szociális ágazati pótlék</t>
  </si>
  <si>
    <t>Foglalkoztatottak egyéb személyi juttatásai (betegállomány, egyéb)</t>
  </si>
  <si>
    <t>K502</t>
  </si>
  <si>
    <t>Elvonások és befizetések (munkahelyvédelmi a.terv miatti befiz)</t>
  </si>
  <si>
    <t>Elvonások és befizetések</t>
  </si>
  <si>
    <t>Szent László Völgye Segítő Szolgálat</t>
  </si>
  <si>
    <t>ebből: táppénz hozzájárulás</t>
  </si>
  <si>
    <t>BÉRKOMPENZÁCIÓ</t>
  </si>
  <si>
    <t>ÁLLAMI TÁMOGATÁS ÖSSZESEN</t>
  </si>
  <si>
    <t xml:space="preserve">     Családi napközi ellátás</t>
  </si>
  <si>
    <t xml:space="preserve">     Házi segítségnyújtás</t>
  </si>
  <si>
    <t>BÉRKOMPENZÁCIÓ ÖSSZESEN</t>
  </si>
  <si>
    <t>Szociális ágazati bérpótlék</t>
  </si>
  <si>
    <t>SZOCIÁLIS ÁGAZATI BÉRPÓTLÉK</t>
  </si>
  <si>
    <t>Szent László Völgye - Bóbita Óvoda</t>
  </si>
  <si>
    <t>Társulás</t>
  </si>
  <si>
    <t>Önkormányzati hozzájárulások</t>
  </si>
  <si>
    <t>Január havi befizetés</t>
  </si>
  <si>
    <t>Február havi befizetés</t>
  </si>
  <si>
    <t>Március havi befizetés</t>
  </si>
  <si>
    <t>Április havi befizetés</t>
  </si>
  <si>
    <t>Május havi befizetés</t>
  </si>
  <si>
    <t>Június havi befizetés</t>
  </si>
  <si>
    <t>Július havi befizetés</t>
  </si>
  <si>
    <t>Augusztus havi befizetés</t>
  </si>
  <si>
    <t>Szeptember havi befizetés</t>
  </si>
  <si>
    <t>Október havi befizetés</t>
  </si>
  <si>
    <t>November havi befizetés</t>
  </si>
  <si>
    <t>December havi befizetés</t>
  </si>
  <si>
    <t>Befizetések összesen</t>
  </si>
  <si>
    <t>Orvosi ügyelet</t>
  </si>
  <si>
    <t>Tagdíj</t>
  </si>
  <si>
    <t>Munkaszervezet műk.</t>
  </si>
  <si>
    <t>Belső ellenőrzés</t>
  </si>
  <si>
    <t>Elnök tiszteletdíja</t>
  </si>
  <si>
    <t>Óvoda MOVI</t>
  </si>
  <si>
    <t>Óvoda KIK</t>
  </si>
  <si>
    <t>Óvoda saját</t>
  </si>
  <si>
    <t>Idősek nappali</t>
  </si>
  <si>
    <t>Házi gondozás</t>
  </si>
  <si>
    <t>Tanyabusz</t>
  </si>
  <si>
    <t>Családi napközi</t>
  </si>
  <si>
    <t>Normatív és bérkompenzáció támogatás</t>
  </si>
  <si>
    <t>TKT által önkormányzatoknak utalandó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</si>
  <si>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</si>
  <si>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</si>
  <si>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</si>
  <si>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</si>
  <si>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</si>
  <si>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</si>
  <si>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</si>
  <si>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</si>
  <si>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</si>
  <si>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</si>
  <si>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</si>
  <si>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</si>
  <si>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Kifizetések összesen</t>
  </si>
  <si>
    <t>Martonvásár munkaszervezeti feladat</t>
  </si>
  <si>
    <t>Martonvásár normatíva visszafizetés</t>
  </si>
  <si>
    <t>Óvoda által önkormányzatoknak utalandó</t>
  </si>
  <si>
    <t>Gyúró óvoda üzemeltetés</t>
  </si>
  <si>
    <t>Tordas óvoda üzemeltetés</t>
  </si>
  <si>
    <t>Pedagógiai asszisztens</t>
  </si>
  <si>
    <t>2014/2015 8 hó</t>
  </si>
  <si>
    <t>2015/2016 4 hó</t>
  </si>
  <si>
    <t>Gyermekjóléti szolgálat</t>
  </si>
  <si>
    <t>Családsegítés</t>
  </si>
  <si>
    <t>Támogató szolgálat</t>
  </si>
  <si>
    <t>LÉTSZÁM</t>
  </si>
  <si>
    <t>Eredeti</t>
  </si>
  <si>
    <t>Módosított</t>
  </si>
  <si>
    <t>Gondozó (idősek n., házi sg)</t>
  </si>
  <si>
    <t>Személyi segítő (támogató)</t>
  </si>
  <si>
    <t>Kiegészítő szociális ágazati pótlék</t>
  </si>
  <si>
    <t>ebből: finanszírozási többelt (-) / hiány (+)</t>
  </si>
  <si>
    <t>Martonvásár pedagógiai szakszolg.</t>
  </si>
  <si>
    <t>Viharkárok enyhítésére</t>
  </si>
  <si>
    <t>TARTALOMJEGYZÉK</t>
  </si>
  <si>
    <t>1. sz. táblázat</t>
  </si>
  <si>
    <t>Konszolidált mérleg</t>
  </si>
  <si>
    <t>2. sz. táblázat</t>
  </si>
  <si>
    <t>Konszolidált költségvetési mérleg</t>
  </si>
  <si>
    <t>2/1. sz. táblázat</t>
  </si>
  <si>
    <t>Bevételek - kiadások</t>
  </si>
  <si>
    <t>2/2. sz. táblázat</t>
  </si>
  <si>
    <t>Teljesített kiadások kormányzati funkciónként</t>
  </si>
  <si>
    <t>2/3. sz. táblázat</t>
  </si>
  <si>
    <t>Teljesített bevételek kormányzati funkciónként</t>
  </si>
  <si>
    <t>3. sz. táblázat</t>
  </si>
  <si>
    <t>4. sz. táblázat</t>
  </si>
  <si>
    <t>5. sz. táblázat</t>
  </si>
  <si>
    <t>6. sz. táblázat</t>
  </si>
  <si>
    <t>Szent László Völgye - Bóbita Óvoda normatív támogatások elszámolása</t>
  </si>
  <si>
    <t>7. sz. táblázat</t>
  </si>
  <si>
    <t>Szent László Völgye Segítő Szolgálat normatív támogatások elszámolása</t>
  </si>
  <si>
    <t>8. sz. táblázat</t>
  </si>
  <si>
    <t>Pénzeszköz átadás - átvétel</t>
  </si>
  <si>
    <t>9. sz. táblázat</t>
  </si>
  <si>
    <t>Pénzmaradvány kimutatás</t>
  </si>
  <si>
    <t>10. sz. táblázat</t>
  </si>
  <si>
    <t>Létszámadatok</t>
  </si>
  <si>
    <t>11. sz. táblázat</t>
  </si>
  <si>
    <t>Önkormányzati elszámolás</t>
  </si>
  <si>
    <t>12. sz. táblázat</t>
  </si>
  <si>
    <t>Vagyonkimutatás</t>
  </si>
  <si>
    <t>12/1.sz. táblázat</t>
  </si>
  <si>
    <t>Vagyonkimutatás a könyvviteli mérlegben értékkel szereplő eszközökről</t>
  </si>
  <si>
    <t>12/2.sz. táblázat</t>
  </si>
  <si>
    <t>Vagyonkimutatás a könyvviteli mérlegben értékkel szereplő forrásokról</t>
  </si>
  <si>
    <t>12/3.sz. táblázat</t>
  </si>
  <si>
    <t>Vagyonkimutatás az érték nélkül nyilvántartott eszközökről</t>
  </si>
  <si>
    <t>13. sz. táblázat</t>
  </si>
  <si>
    <t>Eredménykimutatás</t>
  </si>
  <si>
    <t>14. sz. táblázat</t>
  </si>
  <si>
    <t>Pénzeszközök változása</t>
  </si>
  <si>
    <t>ESZKÖZÖK</t>
  </si>
  <si>
    <t>Állományi érték</t>
  </si>
  <si>
    <t>FORRÁSOK</t>
  </si>
  <si>
    <t>Óvoda</t>
  </si>
  <si>
    <t>Szellemi termékek</t>
  </si>
  <si>
    <t>I. Nemzeti vagyon induláskori értéke</t>
  </si>
  <si>
    <t>I. Immateriális javak összesen</t>
  </si>
  <si>
    <t>II. Nemzeti vagyon változásai</t>
  </si>
  <si>
    <t>Ingatlanok, kapcsolódó vagyoni értékű jogok</t>
  </si>
  <si>
    <t>III. Egyéb eszközök induláskori értéke és változásai</t>
  </si>
  <si>
    <t>Gépek, berendezések, felszerelések, járművek</t>
  </si>
  <si>
    <t>IV. Felhalmozott eredmény</t>
  </si>
  <si>
    <t>Beruházások, felújítások</t>
  </si>
  <si>
    <t>V. Eszközök értékhelyesbítésének forrása</t>
  </si>
  <si>
    <t>II. Tárgyi eszközök összesen</t>
  </si>
  <si>
    <t>VI. Mérleg szerinti eredmény</t>
  </si>
  <si>
    <t>III. Befektetett pénzügyi eszközök összesen</t>
  </si>
  <si>
    <t>G.  SAJÁT TŐKE ÖSSZESEN</t>
  </si>
  <si>
    <t>IV. Koncesszióba, vagyonkez. adott eszközök összesen</t>
  </si>
  <si>
    <t>I. Költségvetési évben esedékes kötelezettség</t>
  </si>
  <si>
    <t>A. NEMZETI VAGYONBA TARTOZÓ BEFEKTETETT ESZKÖZÖK ÖSSZESEN</t>
  </si>
  <si>
    <t>II. Költségvetési évet követően esedékes kötelezettségek</t>
  </si>
  <si>
    <t>I. Készletek összesen</t>
  </si>
  <si>
    <t>III. Kötelezettség jellegű sajátos elszámolások</t>
  </si>
  <si>
    <t>II. Értékpapírok összesen</t>
  </si>
  <si>
    <t>H. KÖTELEZETTSÉGEK ÖSSZESEN</t>
  </si>
  <si>
    <t>B. NEMZETI VAGYONBA TARTOZÓ FORGÓESZKÖZÖK ÖSSZESEN</t>
  </si>
  <si>
    <t>I. EGYÉB SAJÁTOS FORRÁSOLDALI ELSZÁMOLÁSOK</t>
  </si>
  <si>
    <t>I. Hosszú lejáratú betétek</t>
  </si>
  <si>
    <t>J. KINCSTÁRI SZÁMLAVEZETÉSSEL KAPCSOLATOS ELSZÁMOLÁSOK</t>
  </si>
  <si>
    <t>II. Pénztárak, csekkek, betétkönyvek</t>
  </si>
  <si>
    <t>K. PASSZÍV IDŐBELI ELHATÁROLÁSOK</t>
  </si>
  <si>
    <t>III-IV. Forintszámlák, devizaszámlák</t>
  </si>
  <si>
    <t>V. Idegen pénzeszközök</t>
  </si>
  <si>
    <t>C. PÉNZESZKÖZÖK ÖSSZESEN</t>
  </si>
  <si>
    <t>I. Költségvetési évben esedékes követelések</t>
  </si>
  <si>
    <t>II. Költségvetési évet követően esedékes követelések</t>
  </si>
  <si>
    <t>III. Követelés jellegű sajátos elszámolások</t>
  </si>
  <si>
    <t>D. KÖVETELÉSEK ÖSSZESEN</t>
  </si>
  <si>
    <t>E. EGYÉB SAJÁTOS ESZKÖZOLDALI ELSZÁMOLÁSOK ÖSSZESEN</t>
  </si>
  <si>
    <t>F. AKTÍV IDŐBELI ELHATÁROZLÁSOK ÖSSZESEN</t>
  </si>
  <si>
    <t>ESZKÖZÖK ÖSSZESEN</t>
  </si>
  <si>
    <t>FORRÁSOK ÖSSZESEN</t>
  </si>
  <si>
    <t>Szent László Völgye Bóbita Óvoda</t>
  </si>
  <si>
    <t>Szent László Völgye Többcélú Kistérségi Társulás</t>
  </si>
  <si>
    <t>018020 Közp. kvi befiz.</t>
  </si>
  <si>
    <t>091110 Óvodai nev. szakmai feladatai</t>
  </si>
  <si>
    <t>091140 Óvodai nev. működtetési feladatai</t>
  </si>
  <si>
    <t>096010 Óvodai intézményi étkeztetés</t>
  </si>
  <si>
    <t>101222 Támogató szolgáltatás</t>
  </si>
  <si>
    <t>102030 Idősek nappali ellátása</t>
  </si>
  <si>
    <t>104030 Gyermekek napközbeni ellátása</t>
  </si>
  <si>
    <t>104042 Gyermekjóléti szolg.</t>
  </si>
  <si>
    <t>107052 Házi segítségnyújtás</t>
  </si>
  <si>
    <t>107055 Tanyagond. szolgáltatás</t>
  </si>
  <si>
    <t>011130 Önkorm. Jogalk. és ált. ig. tev.</t>
  </si>
  <si>
    <t>018030 Támogatási célú fin. műveletek</t>
  </si>
  <si>
    <t>072112 Háziorvosi ügyeleti ellátás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</si>
  <si>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</si>
  <si>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</si>
  <si>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</si>
  <si>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</si>
  <si>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</si>
  <si>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</si>
  <si>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</si>
  <si>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</si>
  <si>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</si>
  <si>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</si>
  <si>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</si>
  <si>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</si>
  <si>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</si>
  <si>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</si>
  <si>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</si>
  <si>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</si>
  <si>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</si>
  <si>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</si>
  <si>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</si>
  <si>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</si>
  <si>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</si>
  <si>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</si>
  <si>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</si>
  <si>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</si>
  <si>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</si>
  <si>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</si>
  <si>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</si>
  <si>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</si>
  <si>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</si>
  <si>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</si>
  <si>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</si>
  <si>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</si>
  <si>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</si>
  <si>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</si>
  <si>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</si>
  <si>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</si>
  <si>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</si>
  <si>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</si>
  <si>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</si>
  <si>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</si>
  <si>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</si>
  <si>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</si>
  <si>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</si>
  <si>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</si>
  <si>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</si>
  <si>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</si>
  <si>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</si>
  <si>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</si>
  <si>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</si>
  <si>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</si>
  <si>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</si>
  <si>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</si>
  <si>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</si>
  <si>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</si>
  <si>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</si>
  <si>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</si>
  <si>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</si>
  <si>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</si>
  <si>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</si>
  <si>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</si>
  <si>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</si>
  <si>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</si>
  <si>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</si>
  <si>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</si>
  <si>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</si>
  <si>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</si>
  <si>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</si>
  <si>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</si>
  <si>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</si>
  <si>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</si>
  <si>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</si>
  <si>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</si>
  <si>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</si>
  <si>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</si>
  <si>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</si>
  <si>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</si>
  <si>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</si>
  <si>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</si>
  <si>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</si>
  <si>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</si>
  <si>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</si>
  <si>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</si>
  <si>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</si>
  <si>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</si>
  <si>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</si>
  <si>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</si>
  <si>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</si>
  <si>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</si>
  <si>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</si>
  <si>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</si>
  <si>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</si>
  <si>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</si>
  <si>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</si>
  <si>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</si>
  <si>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</si>
  <si>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</si>
  <si>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</si>
  <si>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</si>
  <si>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</si>
  <si>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</si>
  <si>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</si>
  <si>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</si>
  <si>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</si>
  <si>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</si>
  <si>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</si>
  <si>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</si>
  <si>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</si>
  <si>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</si>
  <si>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</si>
  <si>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</si>
  <si>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</si>
  <si>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</si>
  <si>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</si>
  <si>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</si>
  <si>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</si>
  <si>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</si>
  <si>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</si>
  <si>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</si>
  <si>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</si>
  <si>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</si>
  <si>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</si>
  <si>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</si>
  <si>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</si>
  <si>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</si>
  <si>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</si>
  <si>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</si>
  <si>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</si>
  <si>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</si>
  <si>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</si>
  <si>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</si>
  <si>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</si>
  <si>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</si>
  <si>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</si>
  <si>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</si>
  <si>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</si>
  <si>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</si>
  <si>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018030 Támogatási c. fin. Műv.</t>
  </si>
  <si>
    <t>091110 Óvodai nevelés, ellátás szakmai feladatai</t>
  </si>
  <si>
    <t>900020 Önk. funkcióra nem sor. Bev. áht kívülről</t>
  </si>
  <si>
    <t>101222 Támogató szolgáltatás fogyatékos személyek részére</t>
  </si>
  <si>
    <t>102030 Idősek, demens betegek nappali ellátása</t>
  </si>
  <si>
    <t>107055 Falugondnoki, tanyagondnoki szolgáltatás</t>
  </si>
  <si>
    <t>011130 Önk. jogalkotó és ált. ig. tev.</t>
  </si>
  <si>
    <t>Elszámolás</t>
  </si>
  <si>
    <t>Különbség</t>
  </si>
  <si>
    <t>Alaptevékenység költségvetési bevételei</t>
  </si>
  <si>
    <t>Alaptevékenység költségvetési kiadásai</t>
  </si>
  <si>
    <t>I. Alaptevékenység költségvetési egyenlege</t>
  </si>
  <si>
    <t>Alaptevékenység finanszírozási bevételei</t>
  </si>
  <si>
    <t>Alaptevékenység finanszírozási kiadásai</t>
  </si>
  <si>
    <t>II. Alaptevékenység finanszírozási egyenlege</t>
  </si>
  <si>
    <t>A) Alaptevékenység maradványa</t>
  </si>
  <si>
    <t>Vállalkozási tevékenység költségvetési bevételei</t>
  </si>
  <si>
    <t>Vállalkozási tevékenység költségvetési kiadásai</t>
  </si>
  <si>
    <t>III. Vállalkozási tevékenység költségvetési egyenlege</t>
  </si>
  <si>
    <t>Vállalkozási tevékenység finanszírozási bevételei</t>
  </si>
  <si>
    <t>Vállalkozási tevékenység finanszírozási kiadásai</t>
  </si>
  <si>
    <t>IV. Vállalkozási tevékenység finanszírozási egyenlege</t>
  </si>
  <si>
    <t>B) Vállalkozási tevékenység maradványa</t>
  </si>
  <si>
    <t>C) Összes maradvány</t>
  </si>
  <si>
    <t>Kötelezettségek pénzmaradvány terhére</t>
  </si>
  <si>
    <t>Kötelezettségek összesen</t>
  </si>
  <si>
    <t>Korrekció normatíva elszámolás visszafizetése (6. és 7. sz. táblázat)</t>
  </si>
  <si>
    <t>SZABAD MARADVÁNY</t>
  </si>
  <si>
    <t>Segítő Szolgálat elszámolás</t>
  </si>
  <si>
    <t>Segítő Szolgálat Tanyag. elszámolás</t>
  </si>
  <si>
    <t>Bóbita Óvoda elszámolás</t>
  </si>
  <si>
    <t>Orvosi ügyeleti feladat elszámolás</t>
  </si>
  <si>
    <t>Sorsz</t>
  </si>
  <si>
    <t>Előző év</t>
  </si>
  <si>
    <t>Tárgyév</t>
  </si>
  <si>
    <t/>
  </si>
  <si>
    <t>A/I/1        Vagyoni értékű jogok</t>
  </si>
  <si>
    <t>A/I/2        Szellemi termékek</t>
  </si>
  <si>
    <t>A/I/3        Immateriális javak értékhelyesbítése</t>
  </si>
  <si>
    <t>A/I        Immateriális javak (=A/I/1+A/I/2+A/I/3) (04=01+02+03)</t>
  </si>
  <si>
    <t>A/II/1        Ingatlanok és a kapcsolódó vagyoni értékű jogok</t>
  </si>
  <si>
    <t>A/II/2        Gépek, berendezések, felszerelések, járművek</t>
  </si>
  <si>
    <t>A/II/3        Tenyészállatok</t>
  </si>
  <si>
    <t>A/II/4        Beruházások, felújítások</t>
  </si>
  <si>
    <t>A/II/5        Tárgyi eszközök értékhelyesbítése</t>
  </si>
  <si>
    <t>A/II        Tárgyi eszközök (=A/II/1+...+A/II/5) (10=05+...+09)</t>
  </si>
  <si>
    <t>A/III/1        Tartós részesedések (11&gt;=12+13)</t>
  </si>
  <si>
    <t>A/III/1a        - ebből: tartós részesedések jegybankban</t>
  </si>
  <si>
    <t>A/III/1b        - ebből: tartós részesedések társulásban</t>
  </si>
  <si>
    <t>A/III/2        Tartós hitelviszonyt megtestesítő értékpapírok (14&gt;=15+16)</t>
  </si>
  <si>
    <t>A/III/2a        - ebből: államkötvények</t>
  </si>
  <si>
    <t>A/III/2b        - ebből: helyi önkormányzatok kötvényei</t>
  </si>
  <si>
    <t>A/III/3        Befektetett pénzügyi eszközök értékhelyesbítése</t>
  </si>
  <si>
    <t>A/III        Befektetett pénzügyi eszközök (=A/III/1+A/III/2+A/III/3) (18=11+14+17)</t>
  </si>
  <si>
    <t>A/IV/1        Koncesszióba, vagyonkezelésbe adott eszközök</t>
  </si>
  <si>
    <t>A/IV/2        Koncesszióba, vagyonkezelésbe adott eszközök értékhelyesbítése</t>
  </si>
  <si>
    <t>A/IV        Koncesszióba, vagyonkezelésbe adott eszközök (=A/IV/1+A/IV/2) (21=19+20)</t>
  </si>
  <si>
    <t>A)        NEMZETI VAGYONBA TARTOZÓ BEFEKTETETT ESZKÖZÖK (=A/I+A/II+A/III+A/IV) (22=04+10+18+21)</t>
  </si>
  <si>
    <t>B/I/1        Vásárolt készletek</t>
  </si>
  <si>
    <t>B/I/2        Átsorolt, követelés fejében átvett készletek</t>
  </si>
  <si>
    <t>B/I/3        Egyéb készletek</t>
  </si>
  <si>
    <t>B/I/4        Befejezetlen termelés, félkész termékek, késztermékek</t>
  </si>
  <si>
    <t>B/I/5        Növendék-, hízó és egyéb állatok</t>
  </si>
  <si>
    <t>B/I        Készletek (=B/I/1+…+B/I/5) (28=23+...+27)</t>
  </si>
  <si>
    <t>B/II/1        Nem tartós részesedések</t>
  </si>
  <si>
    <t>B/II/2        Forgatási célú hitelviszonyt megtestesítő értékpapírok (30&gt;=31+...+35)</t>
  </si>
  <si>
    <t>B/II/2a        - ebből: kárpótlási jegyek</t>
  </si>
  <si>
    <t>B/II/2b        - ebből: kincstárjegyek</t>
  </si>
  <si>
    <t>B/II/2c        - ebből: államkötvények</t>
  </si>
  <si>
    <t>B/II/2d        - ebből: helyi önkormányzatok kötvényei</t>
  </si>
  <si>
    <t>B/II/2e        - ebből: befektetési jegyek</t>
  </si>
  <si>
    <t>B/II        Értékpapírok (=B/II/1+B/II/2) (36=29+30)</t>
  </si>
  <si>
    <t>B)        NEMZETI VAGYONBA TARTOZÓ FORGÓESZKÖZÖK (= B/I+B/II) (37=28+36)</t>
  </si>
  <si>
    <t>C/I        Hosszú lejáratú betétek</t>
  </si>
  <si>
    <t>C/II        Pénztárak, csekkek, betétkönyvek</t>
  </si>
  <si>
    <t>C/III        Forintszámlák</t>
  </si>
  <si>
    <t>C/IV        Devizaszámlák</t>
  </si>
  <si>
    <t>C/V        Idegen pénzeszközök</t>
  </si>
  <si>
    <t>C)        PÉNZESZKÖZÖK (=C/I+…+C/V) (43=38+...+42)</t>
  </si>
  <si>
    <t>D/I/1        Költségvetési évben esedékes követelések működési célú támogatások bevételeire államháztartáson belülről (44&gt;=45)</t>
  </si>
  <si>
    <t>D/I/1a        - ebből: költségvetési évben esedékes követelések működési célú visszatérítendő támogatások, kölcsönök visszatérülésére államháztartáson belülről</t>
  </si>
  <si>
    <t>D/I/2        Költségvetési évben esedékes követelések felhalmozási célú támogatások bevételeire államháztartáson belülről (46&gt;=47)</t>
  </si>
  <si>
    <t>D/I/2a        - ebből: költségvetési évben esedékes követelések felhalmozási célú visszatérítendő támogatások, kölcsönök visszatérülésére államháztartáson belülről</t>
  </si>
  <si>
    <t>D/I/3        Költségvetési évben esedékes követelések közhatalmi bevételre</t>
  </si>
  <si>
    <t>D/I/4        Költségvetési évben esedékes követelések működési bevételre</t>
  </si>
  <si>
    <t>D/I/5        Költségvetési évben esedékes követelések felhalmozási bevételre</t>
  </si>
  <si>
    <t>D/I/6        Költségvetési évben esedékes követelések működési célú átvett pénzeszközre (51&gt;=52)</t>
  </si>
  <si>
    <t>D/I/6a        - ebből: költségvetési évben esedékes követelések működési célú visszatérítendő támogatások, kölcsönök visszatérülésére államháztartáson kívülről</t>
  </si>
  <si>
    <t>D/I/7        Költségvetési évben esedékes követelések felhalmozási célú átvett pénzeszközre (53&gt;=54)</t>
  </si>
  <si>
    <t>D/I/7a        - ebből: költségvetési évben esedékes követelések felhalmozási célú visszatérítendő támogatások, kölcsönök visszatérülésére államháztartáson kívülről</t>
  </si>
  <si>
    <t>D/I/8        Költségvetési évben esedékes követelések finanszírozási bevételekre (55&gt;=56)</t>
  </si>
  <si>
    <t>D/I/8a        - ebből: költségvetési évben esedékes követelések államháztartáson belüli megelőlegezések törlesztésére</t>
  </si>
  <si>
    <t>D/I        Költségvetési évben esedékes követelések (=D/I/1+…+D/I/8) (57=44+46+48+...+51+53+55)</t>
  </si>
  <si>
    <t>D/II/1        Költségvetési évet követően esedékes követelések működési célú támogatások bevételeire államháztartáson belülről (58&gt;=59)</t>
  </si>
  <si>
    <t>D/II/1a        - ebből: költségvetési évet követően esedékes követelések működési célú visszatérítendő támogatások, kölcsönök visszatérülésére államháztartáson belülről</t>
  </si>
  <si>
    <t>D/II/2        Költségvetési évet követően esedékes követelések felhalmozási célú támogatások bevételeire államháztartáson belülről (60&gt;=61)</t>
  </si>
  <si>
    <t>D/II/2a        - ebből: költségvetési évet követően esedékes követelések felhalmozási célú visszatérítendő támogatások, kölcsönök visszatérülésére államháztartáson belülről</t>
  </si>
  <si>
    <t>D/II/3        Költségvetési évet követően esedékes követelések közhatalmi bevételre</t>
  </si>
  <si>
    <t>D/II/4        Költségvetési évet követően esedékes követelések működési bevételre</t>
  </si>
  <si>
    <t>D/II/5        Költségvetési évet követően esedékes követelések felhalmozási bevételre</t>
  </si>
  <si>
    <t>D/II/6        Költségvetési évet követően esedékes követelések működési célú átvett pénzeszközre (65&gt;=66)</t>
  </si>
  <si>
    <t>D/II/6a        - ebből: költségvetési évet követően esedékes követelések működési célú visszatérítendő támogatások, kölcsönök visszatérülésére államháztartáson kívülről</t>
  </si>
  <si>
    <t>D/II/7        Költségvetési évet követően esedékes követelések felhalmozási célú átvett pénzeszközre (67&gt;=68)</t>
  </si>
  <si>
    <t>D/II/7a        - ebből: költségvetési évet követően esedékes követelések felhalmozási célú visszatérítendő támogatások, kölcsönök visszatérülésére államháztartáson kívülről</t>
  </si>
  <si>
    <t>D/II/8        Költségvetési évet követően esedékes követelések finanszírozási bevételekre (69&gt;=70)</t>
  </si>
  <si>
    <t>D/II8a        - ebből: költségvetési évet követően esedékes követelések államháztartáson belüli megelőlegezések törlesztésére</t>
  </si>
  <si>
    <t>D/II        Költségvetési évet követően esedékes követelések (=D/II/1+…+D/II/8) (71=58+60+62+...+65+67+69)</t>
  </si>
  <si>
    <t>D/III/1        Adott előlegek (72&gt;=73+...+77)</t>
  </si>
  <si>
    <t>D/III/1a        - ebből: immateriális javakra adott előlegek</t>
  </si>
  <si>
    <t>D/III/1b        - ebből: beruházásokra adott előlegek</t>
  </si>
  <si>
    <t>D/III/1c        - ebből: készletekre adott előlegek</t>
  </si>
  <si>
    <t>D/III/1d        - ebből: foglalkoztatottaknak adott előlegek</t>
  </si>
  <si>
    <t>D/III/1e        - ebből: egyéb adott előlegek</t>
  </si>
  <si>
    <t>D/III/2        Továbbadási célból folyósított támogatások, ellátások elszámolása</t>
  </si>
  <si>
    <t>D/III/3        Más által beszedett bevételek elszámolása</t>
  </si>
  <si>
    <t>D/III/4        Forgótőke elszámolása</t>
  </si>
  <si>
    <t>D/III/5        Vagyonkezelésbe adott eszközökkel kapcsolatos visszapótlási követelés elszámolása</t>
  </si>
  <si>
    <t>D/III/6        Nem társadalombiztosítás pénzügyi alapjait terhelő kifizetett ellátások megtérítésének elszámolása</t>
  </si>
  <si>
    <t>D/III/7        Folyósított, megelőlegezett társadalombiztosítási és családtámogatási ellátások elszámolása</t>
  </si>
  <si>
    <t>D/III        Követelés jellegű sajátos elszámolások (=D/III/1+…+D/III/7) (84=72+78+...+83)</t>
  </si>
  <si>
    <t>D)        KÖVETELÉSEK (=D/I+D/II+D/III) (85=57+71+84)</t>
  </si>
  <si>
    <t>E)        EGYÉB SAJÁTOS ESZKÖZOLDALI ELSZÁMOLÁSOK</t>
  </si>
  <si>
    <t>F/1        Eredményszemléletű bevételek aktív időbeli elhatárolása</t>
  </si>
  <si>
    <t>F/2        Költségek, ráfordítások aktív időbeli elhatárolása</t>
  </si>
  <si>
    <t>F/3        Halasztott ráfordítások</t>
  </si>
  <si>
    <t>F)        AKTÍV IDŐBELI ELHATÁROLÁSOK (=F/1+F/2+F/3) (90=87+...+89)</t>
  </si>
  <si>
    <t>ESZKÖZÖK ÖSSZESEN (=A+B+C+D+E+F) (91=22+37+43+85+86+90)</t>
  </si>
  <si>
    <t>G/I        Nemzeti vagyon induláskori értéke</t>
  </si>
  <si>
    <t>G/II        Nemzeti vagyon változásai</t>
  </si>
  <si>
    <t>G/III        Egyéb eszközök induláskori értéke és változásai</t>
  </si>
  <si>
    <t>G/IV        Felhalmozott eredmény</t>
  </si>
  <si>
    <t>G/V        Eszközök értékhelyesbítésének forrása</t>
  </si>
  <si>
    <t>G/VI        Mérleg szerinti eredmény</t>
  </si>
  <si>
    <t>G)        SAJÁT TŐKE (=G/I+…+G/VI) (98=92+...+97)</t>
  </si>
  <si>
    <t>H/I/1        Költségvetési évben esedékes kötelezettségek személyi juttatásokra</t>
  </si>
  <si>
    <t>H/I/2        Költségvetési évben esedékes kötelezettségek munkaadókat terhelő járulékokra és szociális hozzájárulási adóra</t>
  </si>
  <si>
    <t>H/I/3        Költségvetési évben esedékes kötelezettségek dologi kiadásokra</t>
  </si>
  <si>
    <t>H/I/4        Költségvetési évben esedékes kötelezettségek ellátottak pénzbeli juttatásaira</t>
  </si>
  <si>
    <t>H/I/5        Költségvetési évben esedékes kötelezettségek egyéb működési célú kiadásokra (103&gt;=104)</t>
  </si>
  <si>
    <t>H/I/5a        - ebből: költségvetési évben esedékes kötelezettségek működési célú visszatérítendő támogatások, kölcsönök törlesztésére államháztartáson belülre</t>
  </si>
  <si>
    <t>H/I/6        Költségvetési évben esedékes kötelezettségek beruházásokra</t>
  </si>
  <si>
    <t>H/I/7        Költségvetési évben esedékes kötelezettségek felújításokra</t>
  </si>
  <si>
    <t>H/I/8        Költségvetési évben esedékes kötelezettségek egyéb felhalmozási célú kiadásokra (107&gt;=108)</t>
  </si>
  <si>
    <t>H/I/8a        - ebből: költségvetési évben esedékes kötelezettségek felhalmozási célú visszatérítendő támogatások, kölcsönök törlesztésére államháztartáson belülre</t>
  </si>
  <si>
    <t>H/I/9        Költségvetési évben esedékes kötelezettségek finanszírozási kiadásokra (109&gt;=110+...+117)</t>
  </si>
  <si>
    <t>H/I/9a        - ebből: költségvetési évben esedékes kötelezettségek államháztartáson belüli megelőlegezések visszafizetésére</t>
  </si>
  <si>
    <t>H/I/9b        - ebből: költségvetési évben esedékes kötelezettségek hosszú lejáratú hitelek, kölcsönök törlesztésére</t>
  </si>
  <si>
    <t>H/I/9c        - ebből: költségvetési évben esedékes kötelezettségek likviditási célú hitelek, kölcsönök törlesztésére pénzügyi vállalkozásoknak</t>
  </si>
  <si>
    <t>H/I/9d        - ebből: költségvetési évben esedékes kötelezettségek rövid lejáratú hitelek, kölcsönök törlesztésére</t>
  </si>
  <si>
    <t>H/I/9e        - ebből: költségvetési évben esedékes kötelezettségek külföldi hitelek, kölcsönök törlesztésére</t>
  </si>
  <si>
    <t>H/I/9f        - ebből: költségvetési évben esedékes kötelezettségek forgatási célú belföldi értékpapírok beváltására</t>
  </si>
  <si>
    <t>H/I/9g        - ebből: költségvetési évben esedékes kötelezettségek befektetési célú belföldi értékpapírok beváltására</t>
  </si>
  <si>
    <t>H/I/9h        - ebből: költségvetési évben esedékes kötelezettségek külföldi értékpapírok beváltására</t>
  </si>
  <si>
    <t>H/I        Költségvetési évben esedékes kötelezettségek (=H/I/1+…H/I/9) (118=99+...+103+105+...+107+109)</t>
  </si>
  <si>
    <t>H/II/1        Költségvetési évet követően esedékes kötelezettségek személyi juttatásokra</t>
  </si>
  <si>
    <t>H/II/2        Költségvetési évet követően esedékes kötelezettségek munkaadókat terhelő járulékokra és szociális hozzájárulási adóra</t>
  </si>
  <si>
    <t>H/II/3        Költségvetési évet követően esedékes kötelezettségek dologi kiadásokra</t>
  </si>
  <si>
    <t>H/II/4        Költségvetési évet követően esedékes kötelezettségek ellátottak pénzbeli juttatásaira</t>
  </si>
  <si>
    <t>H/II/5        Költségvetési évet követően esedékes kötelezettségek egyéb működési célú kiadásokra (123&gt;=124)</t>
  </si>
  <si>
    <t>H/II/5a        - ebből: költségvetési évet követően esedékes kötelezettségek működési célú visszatérítendő támogatások, kölcsönök törlesztésére államháztartáson belülre</t>
  </si>
  <si>
    <t>H/II/6        Költségvetési évet követően esedékes kötelezettségek beruházásokra</t>
  </si>
  <si>
    <t>H/II/7        Költségvetési évet követően esedékes kötelezettségek felújításokra</t>
  </si>
  <si>
    <t>H/II/8        Költségvetési évet követően esedékes kötelezettségek egyéb felhalmozási célú kiadásokra (127&gt;=128)</t>
  </si>
  <si>
    <t>H/II/8a        - ebből: költségvetési évet követően esedékes kötelezettségek felhalmozási célú visszatérítendő támogatások, kölcsönök törlesztésére államháztartáson belülre</t>
  </si>
  <si>
    <t>H/II/9        Költségvetési évet követően esedékes kötelezettségek finanszírozási kiadásokra (129&gt;=130+...+137)</t>
  </si>
  <si>
    <t>H/II/9a        - ebből: költségvetési évet követően esedékes kötelezettségek államháztartáson belüli megelőlegezések visszafizetésére</t>
  </si>
  <si>
    <t>H/II/9b        - ebből: költségvetési évet követően esedékes kötelezettségek hosszú lejáratú hitelek, kölcsönök törlesztésére</t>
  </si>
  <si>
    <t>H/II/9c        - ebből: költségvetési évet követően esedékes kötelezettségek likviditási célú hitelek, kölcsönök törlesztésére pénzügyi vállalkozásoknak</t>
  </si>
  <si>
    <t>H/II/9d        - ebből: költségvetési évet követően esedékes kötelezettségek rövid lejáratú hitelek, kölcsönök törlesztésére</t>
  </si>
  <si>
    <t>H/II/9e        - ebből: költségvetési évet követően esedékes kötelezettségek külföldi hitelek, kölcsönök törlesztésére</t>
  </si>
  <si>
    <t>H/II/9f        - ebből: költségvetési évet követően esedékes kötelezettségek forgatási célú belföldi értékpapírok beváltására</t>
  </si>
  <si>
    <t>H/II/9g        - ebből: költségvetési évet követően esedékes kötelezettségek befektetési célú belföldi értékpapírok beváltására</t>
  </si>
  <si>
    <t>137</t>
  </si>
  <si>
    <t>H/II/9h        - ebből: költségvetési évévet követően esedékes kötelezettségek külföldi értékpapírok beváltására</t>
  </si>
  <si>
    <t>138</t>
  </si>
  <si>
    <t>H/II        Költségvetési évet követően esedékes kötelezettségek (=H/II/1+…H/II/9) (138=119+...+123+125+...+127+129)</t>
  </si>
  <si>
    <t>139</t>
  </si>
  <si>
    <t>H/III/1        Kapott előlegek</t>
  </si>
  <si>
    <t>140</t>
  </si>
  <si>
    <t>H/III/2        Továbbadási célból folyósított támogatások, ellátások elszámolása</t>
  </si>
  <si>
    <t>141</t>
  </si>
  <si>
    <t>H/III/3        Más szervezetet megillető bevételek elszámolása</t>
  </si>
  <si>
    <t>142</t>
  </si>
  <si>
    <t>H/III/4        Forgótőke elszámolása (Kincstár)</t>
  </si>
  <si>
    <t>143</t>
  </si>
  <si>
    <t>H/III/5        Vagyonkezelésbe vett eszközökkel kapcsolatos visszapótlási kötelezettség elszámolása</t>
  </si>
  <si>
    <t>144</t>
  </si>
  <si>
    <t>H/III/6        Nem társadalombiztosítás pénzügyi alapjait terhelő kifizetett ellátások megtérítésének elszámolása</t>
  </si>
  <si>
    <t>145</t>
  </si>
  <si>
    <t>H/III/7        Munkáltató által korengedményes nyugdíjhoz megfizetett hozzájárulás elszámolása</t>
  </si>
  <si>
    <t>146</t>
  </si>
  <si>
    <t>H/III        Kötelezettség jellegű sajátos elszámolások (=H)/III/1+…+H)/III/7) (146=139+...+145)</t>
  </si>
  <si>
    <t>147</t>
  </si>
  <si>
    <t>H)        KÖTELEZETTSÉGEK (=H/I+H/II+H/III) (=118+138+146)</t>
  </si>
  <si>
    <t>148</t>
  </si>
  <si>
    <t>I)        EGYÉB SAJÁTOS FORRÁSOLDALI ELSZÁMOLÁSOK</t>
  </si>
  <si>
    <t>149</t>
  </si>
  <si>
    <t>J)        KINCSTÁRI SZÁMLAVEZETÉSSEL KAPCSOLATOS ELSZÁMOLÁSOK</t>
  </si>
  <si>
    <t>150</t>
  </si>
  <si>
    <t>K/1        Eredményszemléletű bevételek passzív időbeli elhatárolása</t>
  </si>
  <si>
    <t>151</t>
  </si>
  <si>
    <t>K/2        Költségek, ráfordítások passzív időbeli elhatárolása</t>
  </si>
  <si>
    <t>152</t>
  </si>
  <si>
    <t>K/3        Halasztott eredményszemléletű bevételek</t>
  </si>
  <si>
    <t>153</t>
  </si>
  <si>
    <t>K)        PASSZÍV IDŐBELI ELHATÁROLÁSOK (=K/1+K/2+K/3) (153=150+...+152)</t>
  </si>
  <si>
    <t>154</t>
  </si>
  <si>
    <t>FORRÁSOK ÖSSZESEN (=G+H+I+J+K) (=154=98+147+...+149+153)</t>
  </si>
  <si>
    <t>Sorszám</t>
  </si>
  <si>
    <t>Bruttó</t>
  </si>
  <si>
    <t xml:space="preserve">Könyv szerinti </t>
  </si>
  <si>
    <t xml:space="preserve">Becsült </t>
  </si>
  <si>
    <t>állományi érték</t>
  </si>
  <si>
    <t xml:space="preserve">A </t>
  </si>
  <si>
    <t>B</t>
  </si>
  <si>
    <t>C</t>
  </si>
  <si>
    <t>D</t>
  </si>
  <si>
    <t>E</t>
  </si>
  <si>
    <t xml:space="preserve"> I. Immateriális javak </t>
  </si>
  <si>
    <t>01.</t>
  </si>
  <si>
    <t>II. Tárgyi eszközök (03+08+13+18+23)</t>
  </si>
  <si>
    <t>02.</t>
  </si>
  <si>
    <t>1. Ingatlanok és kapcsolódó vagyoni értékű jogok   (04+05+06+07)</t>
  </si>
  <si>
    <t>03.</t>
  </si>
  <si>
    <t>1.1. Forgalomképtelen ingatlanok és kapcsolódó vagyoni értékű jogok</t>
  </si>
  <si>
    <t>04.</t>
  </si>
  <si>
    <t>1.2. Nemzetgazdasági szempontból kiemelt jelentőségű ingatlanok és kapcsolódó 
       vagyoni értékű jogok</t>
  </si>
  <si>
    <t>05.</t>
  </si>
  <si>
    <t>1.3. Korlátozottan forgalomképes ingatlanok és kapcsolódó vagyoni értékű jogok</t>
  </si>
  <si>
    <t>06.</t>
  </si>
  <si>
    <t>1.4. Üzleti ingatlanok és kapcsolódó vagyoni értékű jogok</t>
  </si>
  <si>
    <t>07.</t>
  </si>
  <si>
    <t>2. Gépek, berendezések, felszerelések, járművek (09+10+11+12)</t>
  </si>
  <si>
    <t>08.</t>
  </si>
  <si>
    <t>2.1. Forgalomképtelen gépek, berendezések, felszerelések, járművek</t>
  </si>
  <si>
    <t>09.</t>
  </si>
  <si>
    <t>2.2. Nemzetgazdasági szempontból kiemelt jelentőségű gépek, berendezések, 
       felszerelések, járművek</t>
  </si>
  <si>
    <t>10.</t>
  </si>
  <si>
    <t>2.3. Korlátozottan forgalomképes gépek, berendezések, felszerelések, járművek</t>
  </si>
  <si>
    <t>11.</t>
  </si>
  <si>
    <t>2.4. Üzleti gépek, berendezések, felszerelések, járművek</t>
  </si>
  <si>
    <t>12.</t>
  </si>
  <si>
    <t>3. Tenyészállatok (14+15+16+17)</t>
  </si>
  <si>
    <t>13.</t>
  </si>
  <si>
    <t>3.1. Forgalomképtelen tenyészállatok</t>
  </si>
  <si>
    <t>14.</t>
  </si>
  <si>
    <t>3.2. Nemzetgazdasági szempontból kiemelt jelentőségű tenyészállatok</t>
  </si>
  <si>
    <t>15.</t>
  </si>
  <si>
    <t>3.3. Korlátozottan forgalomképes tenyészállatok</t>
  </si>
  <si>
    <t>16.</t>
  </si>
  <si>
    <t>3.4. Üzleti tenyészállatok</t>
  </si>
  <si>
    <t>17.</t>
  </si>
  <si>
    <t>4. Beruházások, felújítások (19+20+21+22)</t>
  </si>
  <si>
    <t>18.</t>
  </si>
  <si>
    <t>4.1. Forgalomképtelen beruházások, felújítások</t>
  </si>
  <si>
    <t>19.</t>
  </si>
  <si>
    <t>4.2. Nemzetgazdasági szempontból kiemelt jelentőségű beruházások, felújítások</t>
  </si>
  <si>
    <t>20.</t>
  </si>
  <si>
    <t>4.3. Korlátozottan forgalomképes beruházások, felújítások</t>
  </si>
  <si>
    <t>21.</t>
  </si>
  <si>
    <t>4.4. Üzleti beruházások, felújítások</t>
  </si>
  <si>
    <t>22.</t>
  </si>
  <si>
    <t>5. Tárgyi eszközök értékhelyesbítése (24+25+26+27)</t>
  </si>
  <si>
    <t>23.</t>
  </si>
  <si>
    <t>5.1. Forgalomképtelen tárgyi eszközök értékhelyesbítése</t>
  </si>
  <si>
    <t>24.</t>
  </si>
  <si>
    <t>5.2. Nemzetgazdasági szempontból kiemelt jelentőségű tárgyi eszközök 
       értékhelyesbítése</t>
  </si>
  <si>
    <t>25.</t>
  </si>
  <si>
    <t>5.3. Korlátozottan forgalomképes tárgyi eszközök értékhelyesbítése</t>
  </si>
  <si>
    <t>26.</t>
  </si>
  <si>
    <t>5.4. Üzleti tárgyi eszközök értékhelyesbítése</t>
  </si>
  <si>
    <t>27.</t>
  </si>
  <si>
    <t>III. Befektetett pénzügyi eszközök (29+34+39)</t>
  </si>
  <si>
    <t>28.</t>
  </si>
  <si>
    <t>1. Tartós részesedések (30+31+32+33)</t>
  </si>
  <si>
    <t>29.</t>
  </si>
  <si>
    <t>1.1. Forgalomképtelen tartós részesedések</t>
  </si>
  <si>
    <t>30.</t>
  </si>
  <si>
    <t>1.2. Nemzetgazdasági szempontból kiemelt jelentőségű tartós részesedések</t>
  </si>
  <si>
    <t>31.</t>
  </si>
  <si>
    <t>1.3. Korlátozottan forgalomképes tartós részesedések</t>
  </si>
  <si>
    <t>32.</t>
  </si>
  <si>
    <t>1.4. Üzleti tartós részesedések</t>
  </si>
  <si>
    <t>33.</t>
  </si>
  <si>
    <t>2. Tartós hitelviszonyt megtestesítő értékpapírok (35+36+37+38)</t>
  </si>
  <si>
    <t>34.</t>
  </si>
  <si>
    <t>2.1. Forgalomképtelen tartós hitelviszonyt megtestesítő értékpapírok</t>
  </si>
  <si>
    <t>35.</t>
  </si>
  <si>
    <t>2.2. Nemzetgazdasági szempontból kiemelt jelentőségű tartós hitelviszonyt 
       megtestesítő értékpapírok</t>
  </si>
  <si>
    <t>36.</t>
  </si>
  <si>
    <t>2.3. Korlátozottan forgalomképes tartós hitelviszonyt megtestesítő értékpapírok</t>
  </si>
  <si>
    <t>37.</t>
  </si>
  <si>
    <t>2.4. Üzleti tartós hitelviszonyt megtestesítő értékpapírok</t>
  </si>
  <si>
    <t>38.</t>
  </si>
  <si>
    <t>3. Befektetett pénzügyi eszközök értékhelyesbítése (40+41+42+43)</t>
  </si>
  <si>
    <t>39.</t>
  </si>
  <si>
    <t>3.1. Forgalomképtelen befektetett pénzügyi eszközök értékhelyesbítése</t>
  </si>
  <si>
    <t>40.</t>
  </si>
  <si>
    <t>3.2. Nemzetgazdasági szempontból kiemelt jelentőségű befektetett pénzügyi 
       eszközök értékhelyesbítése</t>
  </si>
  <si>
    <t>41.</t>
  </si>
  <si>
    <t>3.3. Korlátozottan forgalomképes befektetett pénzügyi eszközök értékhelyesbítése</t>
  </si>
  <si>
    <t>42.</t>
  </si>
  <si>
    <t>3.4. Üzleti befektetett pénzügyi eszközök értékhelyesbítése</t>
  </si>
  <si>
    <t>43.</t>
  </si>
  <si>
    <t>IV. Koncesszióba, vagyonkezelésbe adott eszközök</t>
  </si>
  <si>
    <t>44.</t>
  </si>
  <si>
    <t>A) NEMZETI VAGYONBA TARTOZÓ BEFEKTETETT ESZKÖZÖK 
     (01+02+28+44)</t>
  </si>
  <si>
    <t>45.</t>
  </si>
  <si>
    <t>I. Készletek</t>
  </si>
  <si>
    <t>46.</t>
  </si>
  <si>
    <t>II. Értékpapírok</t>
  </si>
  <si>
    <t>47.</t>
  </si>
  <si>
    <t>B) NEMZETI VAGYONBA TARTOZÓ FORGÓESZKÖZÖK (46+47)</t>
  </si>
  <si>
    <t>48.</t>
  </si>
  <si>
    <t>I. Lekötött bankbetétek</t>
  </si>
  <si>
    <t>49.</t>
  </si>
  <si>
    <t>50.</t>
  </si>
  <si>
    <t>III. Forintszámlák</t>
  </si>
  <si>
    <t>51.</t>
  </si>
  <si>
    <t>IV. Devizaszámlák</t>
  </si>
  <si>
    <t>52.</t>
  </si>
  <si>
    <t>C) PÉNZESZKÖZÖK (49+50+51+52)</t>
  </si>
  <si>
    <t>53.</t>
  </si>
  <si>
    <t>54.</t>
  </si>
  <si>
    <t>55.</t>
  </si>
  <si>
    <t>56.</t>
  </si>
  <si>
    <t>D) KÖVETELÉSEK (54+55+56)</t>
  </si>
  <si>
    <t>57.</t>
  </si>
  <si>
    <t>I. December havi illetmények, munkabérek elszámolása</t>
  </si>
  <si>
    <t>58.</t>
  </si>
  <si>
    <t>II. Utalványok, bérletek és más hasonló, készpénz-helyettesítő fizetési 
     eszköznek nem minősülő eszközök elszámolásai</t>
  </si>
  <si>
    <t>59.</t>
  </si>
  <si>
    <t>E) EGYÉB SAJÁTOS ESZKÖZOLDALI ELSZÁMOLÁSOK (58+59)</t>
  </si>
  <si>
    <t>60.</t>
  </si>
  <si>
    <t>F) AKTÍV IDŐBELI ELHATÁROLÁSOK</t>
  </si>
  <si>
    <t>61.</t>
  </si>
  <si>
    <t>ESZKÖZÖK ÖSSZESEN  (45+48+53+57+60+61)</t>
  </si>
  <si>
    <t>62.</t>
  </si>
  <si>
    <t>állományi 
érték</t>
  </si>
  <si>
    <t>A</t>
  </si>
  <si>
    <t>G) SAJÁT TŐKE (01+….+06)</t>
  </si>
  <si>
    <t>I. Költségvetési évben esedékes kötelezettségek</t>
  </si>
  <si>
    <t>H) KÖTELEZETTSÉGEK (08+09+10)</t>
  </si>
  <si>
    <t>I) KINCSTÁRI SZÁMLAVEZETÉSSEL KAPCSOLATOS ELSZÁMOLÁSOK</t>
  </si>
  <si>
    <t>J) PASSZÍV IDŐBELI ELHATÁROLÁSOK</t>
  </si>
  <si>
    <t>FORRÁSOK ÖSSZESEN  (07+11+12+13)</t>
  </si>
  <si>
    <t>Mennyiség
(db)</t>
  </si>
  <si>
    <t>Értéke
(E Ft)</t>
  </si>
  <si>
    <t>„0”-ra leírt eszközök</t>
  </si>
  <si>
    <t>1.</t>
  </si>
  <si>
    <t>Használatban lévő kisértékű immateriális javak</t>
  </si>
  <si>
    <t>2.</t>
  </si>
  <si>
    <t>Használatban lévő kisértékű tárgyi eszközök</t>
  </si>
  <si>
    <t>3.</t>
  </si>
  <si>
    <t>Készletek</t>
  </si>
  <si>
    <t>4.</t>
  </si>
  <si>
    <t>01 számlacsoportban nyilvántartott befektetett eszközök (6+…+9)</t>
  </si>
  <si>
    <t>5.</t>
  </si>
  <si>
    <t>Államháztartáson belüli vagyonkezelésbe adott eszközök</t>
  </si>
  <si>
    <t>6.</t>
  </si>
  <si>
    <t>Bérbe vett befektetett eszközök</t>
  </si>
  <si>
    <t>7.</t>
  </si>
  <si>
    <t>Letétbe, bizományba, üzemeltetésre átvett befektetett eszközök</t>
  </si>
  <si>
    <t>8.</t>
  </si>
  <si>
    <t> PPP konstrukcióban használt befektetett eszközök</t>
  </si>
  <si>
    <t>9.</t>
  </si>
  <si>
    <t> 02 számlacsoportban nyilvántartott készletek (11+…+13)</t>
  </si>
  <si>
    <t> Bérbe vett készletek</t>
  </si>
  <si>
    <t> Letétbe bizományba átvett készletek</t>
  </si>
  <si>
    <t> Intervenciós készletek</t>
  </si>
  <si>
    <t>Gyűjtemény, régészeti lelet* (15+…+17)</t>
  </si>
  <si>
    <t>Közgyűjtemény</t>
  </si>
  <si>
    <t> Saját gyűjteményben nyilvántartott kulturális javak</t>
  </si>
  <si>
    <t> Régészeti lelet</t>
  </si>
  <si>
    <t> Egyéb érték nélkül nyilvántartott eszközök</t>
  </si>
  <si>
    <t>Összesen (1+…+4)+5+10+14+18:</t>
  </si>
  <si>
    <t>* Nvt. 1. § (2) bekezdés g) és h) pontja szerinti kulturális javak és régészeti eszközök</t>
  </si>
  <si>
    <t>01        Közhatalmi eredményszemléletű bevételek</t>
  </si>
  <si>
    <t>02        Eszközök és szolgáltatások értékesítése nettó eredményszemléletű bevételei</t>
  </si>
  <si>
    <t>03        Tevékenység egyéb nettó eredményszemléletű bevételei</t>
  </si>
  <si>
    <t xml:space="preserve">I        Tevékenység nettó eredményszemléletű bevétele (=01+02+03) </t>
  </si>
  <si>
    <t>04        Saját termelésű készletek állományváltozása</t>
  </si>
  <si>
    <t>05        Saját előállítású eszközök aktivált értéke</t>
  </si>
  <si>
    <t>II        Aktivált saját teljesítmények értéke (=±04+05) (07=±05+06)</t>
  </si>
  <si>
    <t>06        Központi működési célú támogatások eredményszemléletű bevételei</t>
  </si>
  <si>
    <t>07        Egyéb működési célú támogatások eredményszemléletű bevételei</t>
  </si>
  <si>
    <t>08        Különféle egyéb eredményszemléletű bevételek</t>
  </si>
  <si>
    <t>III        Egyéb eredményszemléletű bevételek (=06+07+08)</t>
  </si>
  <si>
    <t>09        Anyagköltség</t>
  </si>
  <si>
    <t>10        Igénybe vett szolgáltatások értéke</t>
  </si>
  <si>
    <t>11        Eladott áruk beszerzési értéke</t>
  </si>
  <si>
    <t>12        Eladott (közvetített) szolgáltatások értéke</t>
  </si>
  <si>
    <t xml:space="preserve">IV        Anyagjellegű ráfordítások (=09+10+11+12) </t>
  </si>
  <si>
    <t>13        Bérköltség</t>
  </si>
  <si>
    <t>14        Személyi jellegű egyéb kifizetések</t>
  </si>
  <si>
    <t>15        Bérjárulékok</t>
  </si>
  <si>
    <t xml:space="preserve">V        Személyi jellegű ráfordítások (=13+14+15) </t>
  </si>
  <si>
    <t>VI        Értékcsökkenési leírás</t>
  </si>
  <si>
    <t>VII        Egyéb ráfordítások</t>
  </si>
  <si>
    <t>A) TEVÉKENYSÉGEK EREDMÉNYE (=I±II+III-IV-V-VI-VII)</t>
  </si>
  <si>
    <t>16        Kapott (járó) osztalék és részesedés</t>
  </si>
  <si>
    <t>17        Kapott (járó) kamatok és kamatjellegű eredményszemléletű bevételek</t>
  </si>
  <si>
    <t xml:space="preserve">18        Pénzügyi műveletek egyéb eredményszemléletű bevételei (&gt;=18a) </t>
  </si>
  <si>
    <t>18a        - ebből: árfolyamnyereség</t>
  </si>
  <si>
    <t>VIII        Pénzügyi műveletek eredményszemléletű bevételei (=16+17+18)</t>
  </si>
  <si>
    <t>19        Fizetendő kamatok és kamatjellegű ráfordítások</t>
  </si>
  <si>
    <t>20        Részesedések, értékpapírok, pénzeszközök értékvesztése</t>
  </si>
  <si>
    <t>21        Pénzügyi műveletek egyéb ráfordításai (&gt;=21a)</t>
  </si>
  <si>
    <t>21a        - ebből: árfolyamveszteség</t>
  </si>
  <si>
    <t xml:space="preserve">IX        Pénzügyi műveletek ráfordításai (=19+20+21) </t>
  </si>
  <si>
    <t xml:space="preserve">B)        PÉNZÜGYI MŰVELETEK EREDMÉNYE (=VIII-IX) </t>
  </si>
  <si>
    <t xml:space="preserve">C)        SZOKÁSOS EREDMÉNY (=±A±B) </t>
  </si>
  <si>
    <t>22        Felhalmozási célú támogatások eredményszemléletű bevételei</t>
  </si>
  <si>
    <t>23        Különféle rendkívüli eredményszemléletű bevételek</t>
  </si>
  <si>
    <t>X        Rendkívüli eredményszemléletű bevételek (=22+23)</t>
  </si>
  <si>
    <t>XI        Rendkívüli ráfordítások</t>
  </si>
  <si>
    <t>D)        RENDKÍVÜLI EREDMÉNY(=X-XI)</t>
  </si>
  <si>
    <t xml:space="preserve">E)        MÉRLEG SZERINTI EREDMÉNY (=±C±D) </t>
  </si>
  <si>
    <t>Sor-szám</t>
  </si>
  <si>
    <t>Bankszámlák egyenlege</t>
  </si>
  <si>
    <t>Pénztárak és betétkönyvek egyenlege</t>
  </si>
  <si>
    <t>Bevételek (+)</t>
  </si>
  <si>
    <t>Kiadások (-)</t>
  </si>
  <si>
    <t>Költségvetési maradvány igénybevétel (-)</t>
  </si>
  <si>
    <t>Sajátos elszámolások (36) tárgyidőszaki forgalma (+/-)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</si>
  <si>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</si>
  <si>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</si>
  <si>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</si>
  <si>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túlóra, túlszolgálat (K1104)</t>
  </si>
  <si>
    <t>Végkielégítés (K1105)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</si>
  <si>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</si>
  <si>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</si>
  <si>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</si>
  <si>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</si>
  <si>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költségtérítések (K1110)</t>
  </si>
  <si>
    <t>Lakhatási támogatások (K1111)</t>
  </si>
  <si>
    <t>Szociális támogatások (K1112)</t>
  </si>
  <si>
    <t>Foglalkoztatottak egyéb személyi juttatásai (&gt;=14) (K1113)</t>
  </si>
  <si>
    <t>ebből:biztosítási díjak (K1113)</t>
  </si>
  <si>
    <t>Foglalkoztatottak személyi juttatásai (=01+…+13) (K11)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</si>
  <si>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</si>
  <si>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</si>
  <si>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</si>
  <si>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</si>
  <si>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Személyi juttatások (=15+19) (K1)</t>
  </si>
  <si>
    <t>Munkaadókat terhelő járulékok és szociális hozzájárulási adó (=22+…+28) (K2)</t>
  </si>
  <si>
    <t>ebből: szociális hozzájárulási adó (K2)</t>
  </si>
  <si>
    <t>ebből: rehabilitációs hozzájárulás (K2)</t>
  </si>
  <si>
    <t>ebből: korkedvezmény-biztosítási járulék (K2)</t>
  </si>
  <si>
    <t>ebből: egészségügyi hozzájárulás (K2)</t>
  </si>
  <si>
    <t>ebből: táppénz hozzájárulás (K2)</t>
  </si>
  <si>
    <t>ebből: munkaadót a foglalkoztatottak részére történő kifizetésekkel kapcsolatban terhelő más járulék jellegű kötelezettségek (K2)</t>
  </si>
  <si>
    <t>ebből: munkáltatót terhelő személyi jövedelemadó (K2)</t>
  </si>
  <si>
    <t>Szakmai anyagok beszerzése (K311)</t>
  </si>
  <si>
    <t>Üzemeltetési anyagok beszerzése (K312)</t>
  </si>
  <si>
    <t>Árubeszerzés (K313)</t>
  </si>
  <si>
    <t>Készletbeszerzés (=29+30+31) (K31)</t>
  </si>
  <si>
    <t>Informatikai szolgáltatások igénybevétele (K321)</t>
  </si>
  <si>
    <t>Egyéb kommunikációs szolgáltatások (K322)</t>
  </si>
  <si>
    <t>Kommunikációs szolgáltatások (=33+34) (K32)</t>
  </si>
  <si>
    <t>Közüzemi díjak (K331)</t>
  </si>
  <si>
    <t>Vásárolt élelmezés (K332)</t>
  </si>
  <si>
    <t>Bérleti és lízing díjak (&gt;=39) (K333)</t>
  </si>
  <si>
    <t>Karbantartási, kisjavítási szolgáltatások (K334)</t>
  </si>
  <si>
    <t>Közvetített szolgáltatások (&gt;=42) (K335)</t>
  </si>
  <si>
    <t>Szakmai tevékenységet segítő szolgáltatások (K336)</t>
  </si>
  <si>
    <t>Egyéb szolgáltatások (K337)</t>
  </si>
  <si>
    <t>Szolgáltatási kiadások (=36+37+38+40+41+43+44) (K33)</t>
  </si>
  <si>
    <t>Kiküldetések kiadásai (K341)</t>
  </si>
  <si>
    <t>Reklám- és propagandakiadások (K342)</t>
  </si>
  <si>
    <t>Kiküldetések, reklám- és propagandakiadások (=46+47) (K34)</t>
  </si>
  <si>
    <t>Működési célú előzetesen felszámított általános forgalmi adó (K351)</t>
  </si>
  <si>
    <t>Fizetendő általános forgalmi adó (K352)</t>
  </si>
  <si>
    <t>Kamatkiadások (&gt;=52+53) (K353)</t>
  </si>
  <si>
    <t>Egyéb dologi kiadások (K355)</t>
  </si>
  <si>
    <t>Különféle befizetések és egyéb dologi kiadások (=49+50+51+54+58) (K35)</t>
  </si>
  <si>
    <t>Dologi kiadások (=32+35+45+48+59) (K3)</t>
  </si>
  <si>
    <t>Egyéb elvonások, befizetések (K5023)</t>
  </si>
  <si>
    <t>Működési célú garancia- és kezességvállalásból származó kifizetés államháztartáson belülre (K503)</t>
  </si>
  <si>
    <t>Működési célú visszatérítendő támogatások, kölcsönök nyújtása államháztartáson belülre (=140+…+149) (K504)</t>
  </si>
  <si>
    <t>Működési célú visszatérítendő támogatások, kölcsönök törlesztése államháztartáson belülre (=151+…+160) (K505)</t>
  </si>
  <si>
    <t>Egyéb működési célú támogatások államháztartáson belülre (=162+…+171) (K506)</t>
  </si>
  <si>
    <t>ebből: központi költségvetési szervek (K506)</t>
  </si>
  <si>
    <t>ebből: központi kezelésű előirányzatok (K506)</t>
  </si>
  <si>
    <t>ebből: fejezeti kezelésű előirányzatok EU-s programokra és azok hazai társfinanszírozása (K506)</t>
  </si>
  <si>
    <t>ebből: egyéb fejezeti kezelésű előirányzatok (K506)</t>
  </si>
  <si>
    <t>ebből: társadalombiztosítás pénzügyi alapjai (K506)</t>
  </si>
  <si>
    <t>ebből: elkülönített állami pénzalapok (K506)</t>
  </si>
  <si>
    <t>ebből: helyi önkormányzatok és költségvetési szerveik (K506)</t>
  </si>
  <si>
    <t>ebből: társulások és költségvetési szerveik (K506)</t>
  </si>
  <si>
    <t>ebből: nemzetiségi önkormányzatok és költségvetési szerveik (K506)</t>
  </si>
  <si>
    <t>ebből: térségi fejlesztési tanácsok és költségvetési szerveik (K506)</t>
  </si>
  <si>
    <t>Működési célú garancia- és kezességvállalásból származó kifizetés államháztartáson kívülre (&gt;=173) (K507)</t>
  </si>
  <si>
    <t>Működési célú visszatérítendő támogatások, kölcsönök nyújtása államháztartáson kívülre (=175+…+185) (K508)</t>
  </si>
  <si>
    <t>Árkiegészítések, ártámogatások (K509)</t>
  </si>
  <si>
    <t>Kamattámogatások (K510)</t>
  </si>
  <si>
    <t>Működési célú támogatások az Európai Uniónak (K511)</t>
  </si>
  <si>
    <t>Egyéb működési célú támogatások államháztartáson kívülre (=190+…+199) (K512)</t>
  </si>
  <si>
    <t>Tartalékok (K513)</t>
  </si>
  <si>
    <t>Egyéb működési célú kiadások (=132+137+138+139+150+161+172+174+186+187+188+189+200) (K5)</t>
  </si>
  <si>
    <t>Immateriális javak beszerzése, létesítése (K61)</t>
  </si>
  <si>
    <t>Ingatlanok beszerzése, létesítése (&gt;=204) (K62)</t>
  </si>
  <si>
    <t>Informatikai eszközök beszerzése, létesítése (K63)</t>
  </si>
  <si>
    <t>Egyéb tárgyi eszközök beszerzése, létesítése (K64)</t>
  </si>
  <si>
    <t>Részesedések beszerzése (K65)</t>
  </si>
  <si>
    <t>Meglévő részesedések növeléséhez kapcsolódó kiadások (K66)</t>
  </si>
  <si>
    <t>Beruházási célú előzetesen felszámított általános forgalmi adó (K67)</t>
  </si>
  <si>
    <t>Beruházások (=202+203+205+…+209) (K6)</t>
  </si>
  <si>
    <t>Ingatlanok felújítása (K71)</t>
  </si>
  <si>
    <t>Informatikai eszközök felújítása (K72)</t>
  </si>
  <si>
    <t>Egyéb tárgyi eszközök felújítása (K73)</t>
  </si>
  <si>
    <t>Felújítási célú előzetesen felszámított általános forgalmi adó (K74)</t>
  </si>
  <si>
    <t>Felújítások (=211+...+214) (K7)</t>
  </si>
  <si>
    <t>Felhalmozási célú garancia- és kezességvállalásból származó kifizetés államháztartáson belülre (K81)</t>
  </si>
  <si>
    <t>Felhalmozási célú visszatérítendő támogatások, kölcsönök nyújtása államháztartáson belülre (=218+…+227) (K82)</t>
  </si>
  <si>
    <t>Felhalmozási célú visszatérítendő támogatások, kölcsönök törlesztése államháztartáson belülre (=229+…+238) (K83)</t>
  </si>
  <si>
    <t>Egyéb felhalmozási célú támogatások államháztartáson belülre (=240+…+249) (K84)</t>
  </si>
  <si>
    <t>ebből: központi költségvetési szervek (K84)</t>
  </si>
  <si>
    <t>ebből: központi kezelésű előirányzatok (K84)</t>
  </si>
  <si>
    <t>ebből: fejezeti kezelésű előirányzatok EU-s programokra és azok hazai társfinanszírozása (K84)</t>
  </si>
  <si>
    <t>ebből: egyéb fejezeti kezelésű előirányzatok (K84)</t>
  </si>
  <si>
    <t>ebből: társadalombiztosítás pénzügyi alapjai (K84)</t>
  </si>
  <si>
    <t>ebből: elkülönített állami pénzalapok (K84)</t>
  </si>
  <si>
    <t>ebből: helyi önkormányzatok és költségvetési szerveik (K84)</t>
  </si>
  <si>
    <t>ebből: társulások és költségvetési szerveik (K84)</t>
  </si>
  <si>
    <t>ebből: nemzetiségi önkormányzatok és költségvetési szerveik (K84)</t>
  </si>
  <si>
    <t>ebből: térségi fejlesztési tanácsok és költségvetési szerveik (K84)</t>
  </si>
  <si>
    <t>Felhalmozási célú garancia- és kezességvállalásból származó kifizetés államháztartáson kívülre (&gt;=251) (K85)</t>
  </si>
  <si>
    <t>Felhalmozási célú visszatérítendő támogatások, kölcsönök nyújtása államháztartáson kívülre (=253+…+263) (K86)</t>
  </si>
  <si>
    <t>Lakástámogatás (K87)</t>
  </si>
  <si>
    <t>Felhalmozási célú támogatások az Európai Uniónak (K88)</t>
  </si>
  <si>
    <t>Egyéb felhalmozási célú támogatások államháztartáson kívülre (=267+…+276) (K89)</t>
  </si>
  <si>
    <t>Egyéb felhalmozási célú kiadások (=216+217+228+239+250+252+264+265+266) (K8)</t>
  </si>
  <si>
    <t>Költségvetési kiadások (=20+21+60+131+201+210+215+277) (K1-K8)</t>
  </si>
  <si>
    <t>Hosszú lejáratú hitelek, kölcsönök törlesztése pénzügyi vállalkozásnak (&gt;=280) (K9111)</t>
  </si>
  <si>
    <t>Likviditási célú hitelek, kölcsönök törlesztése pénzügyi vállalkozásnak (K9112)</t>
  </si>
  <si>
    <t>Rövid lejáratú hitelek, kölcsönök törlesztése (&gt;=283) (K9113)</t>
  </si>
  <si>
    <t>Hitel-, kölcsöntörlesztés államháztartáson kívülre (=279+281+282) (K911)</t>
  </si>
  <si>
    <t>Forgatási célú belföldi értékpapírok vásárlása (&gt;=286+287) (K9121)</t>
  </si>
  <si>
    <t>Befektetési célú belföldi értékpapírok vásárlása (K9122)</t>
  </si>
  <si>
    <t>Kincstárjegyek beváltása (K9123)</t>
  </si>
  <si>
    <t>Éven belüli lejáratú belföldi értékpapírok beváltása (&gt;=291+292+293) (K9124)</t>
  </si>
  <si>
    <t>Belföldi kötvények beváltása (K9125)</t>
  </si>
  <si>
    <t>Éven túli lejáratú belföldi értékpapírok beváltása (&gt;=296) (K9126)</t>
  </si>
  <si>
    <t>Belföldi értékpapírok kiadásai (=285+288+289+290+294+295) (K912)</t>
  </si>
  <si>
    <t>Államháztartáson belüli megelőlegezések folyósítása (K913)</t>
  </si>
  <si>
    <t>Államháztartáson belüli megelőlegezések visszafizetése (K914)</t>
  </si>
  <si>
    <t>Központi, irányító szervi támogatások folyósítása (K915)</t>
  </si>
  <si>
    <t>Pénzeszközök lekötött bankbetétként elhelyezése (K916)</t>
  </si>
  <si>
    <t>Pénzügyi lízing kiadásai (K917)</t>
  </si>
  <si>
    <t>Központi költségvetés sajátos finanszírozási kiadásai (K918)</t>
  </si>
  <si>
    <t>Hosszú lejáratú tulajdonosi kölcsönök kiadásai (K9191)</t>
  </si>
  <si>
    <t>Rövid lejáratú tulajdonosi kölcsönök kiadásai (K9192)</t>
  </si>
  <si>
    <t>Tulajdonosi kölcsönök kiadásai (=304+305) (K919)</t>
  </si>
  <si>
    <t>Belföldi finanszírozás kiadásai (=284+297+…+303+306) (K91)</t>
  </si>
  <si>
    <t>Forgatási célú külföldi értékpapírok vásárlása (K921)</t>
  </si>
  <si>
    <t>Befektetési célú külföldi értékpapírok vásárlása (K922)</t>
  </si>
  <si>
    <t>Külföldi értékpapírok beváltása (&gt;=311) (K923)</t>
  </si>
  <si>
    <t>Hitelek, kölcsönök törlesztése külföldi kormányoknak és nemzetközi szervezeteknek (K924)</t>
  </si>
  <si>
    <t>Hitelek, kölcsönök törlesztése külföldi pénzintézeteknek (&gt;=314) (K925)</t>
  </si>
  <si>
    <t>Külföldi finanszírozás kiadásai (=308+309+310+312+313) (K92)</t>
  </si>
  <si>
    <t>Adóssághoz nem kapcsolódó származékos ügyletek kiadásai (K93)</t>
  </si>
  <si>
    <t>Váltókiadások (K94)</t>
  </si>
  <si>
    <t>Finanszírozási kiadások (=307+315+316+317) (K9)</t>
  </si>
  <si>
    <t>Kiadások összesen (=278+318) (K1-K9)</t>
  </si>
  <si>
    <t>Helyi önkormányzatok működésének általános támogatása (B111)</t>
  </si>
  <si>
    <t>Települési önkormányzatok egyes köznevelési feladatainak támogatása (B112)</t>
  </si>
  <si>
    <t>Települési önkormányzatok szociális, gyermekjóléti és gyermekétkeztetési feladatainak támogatása (B113)</t>
  </si>
  <si>
    <t>Települési önkormányzatok kulturális feladatainak támogatása (B114)</t>
  </si>
  <si>
    <t>Működési célú költségvetési támogatások és kiegészítő támogatások (B115)</t>
  </si>
  <si>
    <t>Elszámolásból származó bevételek (B116)</t>
  </si>
  <si>
    <t>Önkormányzatok működési támogatásai (=01+…+06) (B11)</t>
  </si>
  <si>
    <t>Elvonások és befizetések bevételei (B12)</t>
  </si>
  <si>
    <t>Működési célú garancia- és kezességvállalásból származó megtérülések államháztartáson belülről (B13)</t>
  </si>
  <si>
    <t>Működési célú visszatérítendő támogatások, kölcsönök visszatérülése államháztartáson belülről (=11+…+20) (B14)</t>
  </si>
  <si>
    <t>Működési célú visszatérítendő támogatások, kölcsönök igénybevétele államháztartáson belülről (=22+…+31) (B15)</t>
  </si>
  <si>
    <t>Egyéb működési célú támogatások bevételei államháztartáson belülről (=33+…+42) (B16)</t>
  </si>
  <si>
    <t>ebből: központi költségvetési szervek (B16)</t>
  </si>
  <si>
    <t>ebből: központi kezelésű előirányzatok (B16)</t>
  </si>
  <si>
    <t>ebből: fejezeti kezelésű előirányzatok EU-s programokra és azok hazai társfinanszírozása (B16)</t>
  </si>
  <si>
    <t>ebből: egyéb fejezeti kezelésű előirányzatok (B16)</t>
  </si>
  <si>
    <t>ebből: társadalombiztosítás pénzügyi alapjai (B16)</t>
  </si>
  <si>
    <t>ebből: elkülönített állami pénzalapok (B16)</t>
  </si>
  <si>
    <t>ebből: helyi önkormányzatok és költségvetési szerveik (B16)</t>
  </si>
  <si>
    <t>ebből: társulások és költségvetési szerveik (B16)</t>
  </si>
  <si>
    <t>ebből: nemzetiségi önkormányzatok és költségvetési szerveik (B16)</t>
  </si>
  <si>
    <t>ebből: térségi fejlesztési tanácsok és költségvetési szerveik (B16)</t>
  </si>
  <si>
    <t>Működési célú támogatások államháztartáson belülről (=07+...+10+21+32) (B1)</t>
  </si>
  <si>
    <t>Felhalmozási célú önkormányzati támogatások (B21)</t>
  </si>
  <si>
    <t>Felhalmozási célú garancia- és kezességvállalásból származó megtérülések államháztartáson belülről (B22)</t>
  </si>
  <si>
    <t>Felhalmozási célú visszatérítendő támogatások, kölcsönök visszatérülése államháztartáson belülről (=47+…+56) (B23)</t>
  </si>
  <si>
    <t>Felhalmozási célú visszatérítendő támogatások, kölcsönök igénybevétele államháztartáson belülről (=58+…+67) (B24)</t>
  </si>
  <si>
    <t>Egyéb felhalmozási célú támogatások bevételei államháztartáson belülről (=69+…+78) (B25)</t>
  </si>
  <si>
    <t>Felhalmozási célú támogatások államháztartáson belülről (=44+45+46+57+68) (B2)</t>
  </si>
  <si>
    <t>Közhatalmi bevételek (=93+94+104+109+168+169) (B3)</t>
  </si>
  <si>
    <t>Készletértékesítés ellenértéke (B401)</t>
  </si>
  <si>
    <t>Szolgáltatások ellenértéke (&gt;=188+189) (B402)</t>
  </si>
  <si>
    <t>Közvetített szolgáltatások ellenértéke (&gt;=191) (B403)</t>
  </si>
  <si>
    <t>Tulajdonosi bevételek (&gt;=193+…+198) (B404)</t>
  </si>
  <si>
    <t>Ellátási díjak (B405)</t>
  </si>
  <si>
    <t>Kiszámlázott általános forgalmi adó (B406)</t>
  </si>
  <si>
    <t>Általános forgalmi adó visszatérítése (B407)</t>
  </si>
  <si>
    <t>Kamatbevételek (&gt;=203+204+205) (B408)</t>
  </si>
  <si>
    <t>Egyéb pénzügyi műveletek bevételei (&gt;=207+…+210) (B409)</t>
  </si>
  <si>
    <t>Biztosító által fizetett kártérítés (B410)</t>
  </si>
  <si>
    <t>Egyéb működési bevételek (&gt;=213+214) (B411)</t>
  </si>
  <si>
    <t>Működési bevételek (=186+187+190+192+199+…+202+206+211+212) (B4)</t>
  </si>
  <si>
    <t>Immateriális javak értékesítése (&gt;=217) (B51)</t>
  </si>
  <si>
    <t>Ingatlanok értékesítése (&gt;=219) (B52)</t>
  </si>
  <si>
    <t>Egyéb tárgyi eszközök értékesítése (B53)</t>
  </si>
  <si>
    <t>Részesedések értékesítése (&gt;=222) (B54)</t>
  </si>
  <si>
    <t>Részesedések megszűnéséhez kapcsolódó bevételek (B55)</t>
  </si>
  <si>
    <t>Felhalmozási bevételek (=216+218+220+221+223) (B5)</t>
  </si>
  <si>
    <t>Működési célú garancia- és kezességvállalásból származó megtérülések államháztartáson kívülről (B61)</t>
  </si>
  <si>
    <t>Működési célú visszatérítendő támogatások, kölcsönök visszatérülése az Európai Uniótól (B62)</t>
  </si>
  <si>
    <t>Működési célú visszatérítendő támogatások, kölcsönök visszatérülése kormányoktól és más nemzetközi szervezetektől (B63)</t>
  </si>
  <si>
    <t>Működési célú visszatérítendő támogatások, kölcsönök visszatérülése államháztartáson kívülről (=229+…+237) (B64)</t>
  </si>
  <si>
    <t>Egyéb működési célú átvett pénzeszközök (=239+…+249) (B65)</t>
  </si>
  <si>
    <t>Működési célú átvett pénzeszközök (=225+...+228+238) (B6)</t>
  </si>
  <si>
    <t>Felhalmozási célú garancia- és kezességvállalásból származó megtérülések államháztartáson kívülről (B71)</t>
  </si>
  <si>
    <t>Felhalmozási célú visszatérítendő támogatások, kölcsönök visszatérülése az Európai Uniótól (B72)</t>
  </si>
  <si>
    <t>Felhalmozási célú visszatérítendő támogatások, kölcsönök visszatérülése kormányoktól és más nemzetközi szervezetektől (B73)</t>
  </si>
  <si>
    <t>Felhalmozási célú visszatérítendő támogatások, kölcsönök visszatérülése államháztartáson kívülről (=255+…+263) (B74)</t>
  </si>
  <si>
    <t>Egyéb felhalmozási célú átvett pénzeszközök (=265+…+275) (B75)</t>
  </si>
  <si>
    <t>Felhalmozási célú átvett pénzeszközök (=251+…+254+264) (B7)</t>
  </si>
  <si>
    <t>Költségvetési bevételek (=43+79+185+215+224+250+276) (B1-B7)</t>
  </si>
  <si>
    <t>Hitel-, kölcsönfelvétel pénzügyi vállalkozástól (=278+279+280) (B811)</t>
  </si>
  <si>
    <t>Belföldi értékpapírok bevételei (=282+285+286+287) (B812)</t>
  </si>
  <si>
    <t>Előző év költségvetési maradványának igénybevétele (B8131)</t>
  </si>
  <si>
    <t>Előző év vállalkozási maradványának igénybevétele (B8132)</t>
  </si>
  <si>
    <t>Maradvány igénybevétele (=289+290) (B813)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</si>
  <si>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</si>
  <si>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</si>
  <si>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</si>
  <si>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</si>
  <si>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</si>
  <si>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Tulajdonosi kölcsönök bevételei (=297+298) (B819)</t>
  </si>
  <si>
    <t>Belföldi finanszírozás bevételei (=281+288+291+…+296+299) (B81)</t>
  </si>
  <si>
    <t>Forgatási célú külföldi értékpapírok beváltása, értékesítése (B821)</t>
  </si>
  <si>
    <t>Befektetési célú külföldi értékpapírok beváltása, értékesítése (B822)</t>
  </si>
  <si>
    <t>Külföldi értékpapírok kibocsátása (B823)</t>
  </si>
  <si>
    <t>Hitelek, kölcsönök felvétele külföldi kormányoktól és nemzetközi szervezetektől (B824)</t>
  </si>
  <si>
    <t>Hitelek, kölcsönök felvétele külföldi pénzintézetektől (B825)</t>
  </si>
  <si>
    <t>Külföldi finanszírozás bevételei (=301+…+305) (B82)</t>
  </si>
  <si>
    <t>Adóssághoz nem kapcsolódó származékos ügyletek bevételei (B83)</t>
  </si>
  <si>
    <t>Váltóbevételek (B84)</t>
  </si>
  <si>
    <t>Finanszírozási bevételek (=300+306+307+308) (B8)</t>
  </si>
  <si>
    <t>Bevételek összesen (277+309) (B1-B8)</t>
  </si>
  <si>
    <t>Kieg.tám óvodaped. Minősítéséhez</t>
  </si>
  <si>
    <t>2013.évi Ráckeresztúr tartozás</t>
  </si>
  <si>
    <t>Baracska 2013. évi zárszámadás kifizetés</t>
  </si>
  <si>
    <t>Gyúró 2013. évi zárszámadás kifizetés</t>
  </si>
  <si>
    <t>MV szoc. Ágazati pótlék visszafizetése</t>
  </si>
  <si>
    <t>Baracska felhalmozási célú pe.átadás</t>
  </si>
  <si>
    <t>ebből: TKT tartalék felhasználás</t>
  </si>
  <si>
    <t>Pénzkészlet 2015. január 1-jén                            ebből:</t>
  </si>
  <si>
    <t>Záró pénzkészlet 2015. december 31-én ebből:</t>
  </si>
  <si>
    <t>Társulási feladathoz önkormányzati többlet befizetés</t>
  </si>
  <si>
    <t>Óvodai normatíva visszafizetés</t>
  </si>
  <si>
    <t>CSALÁD- ÉS GYERMEKJÓLÉTI KÖZPONT</t>
  </si>
  <si>
    <t>SZOCIÁLIS ÉTKEZTETÉS</t>
  </si>
  <si>
    <t>2016. évi eredeti ei.</t>
  </si>
  <si>
    <t>Szociális étkeztetés</t>
  </si>
  <si>
    <t>Beruházási célú pe. Átvétel</t>
  </si>
  <si>
    <t>CSALÁD- ÉS GYERMEKJÓLÉTI SZOLGÁLAT</t>
  </si>
  <si>
    <t>ebből: 2015.évi zárszámadási elszámolás visszautalás</t>
  </si>
  <si>
    <t>ebből:Ráckeresztúr Mosoly tagóvoda 2013.évi átadása miatti tartozás Baracska</t>
  </si>
  <si>
    <t>ebből:Ráckeresztúr Mosoly tagóvoda 2013.évi átadása miatti tartozás Gyúró</t>
  </si>
  <si>
    <t>I) 2013.évi óvodai elszámolásból adódó befizetési kötelezettség</t>
  </si>
  <si>
    <t>2016. évi módosított ei.</t>
  </si>
  <si>
    <t>104042 Család és gyermekjóléti szolgáltatások</t>
  </si>
  <si>
    <t>104043 Család és gyermekjóléti központ</t>
  </si>
  <si>
    <t>107051 Szociális étkezés</t>
  </si>
  <si>
    <t>096015 Gyermekétkeztetés köznevelési intézményben</t>
  </si>
  <si>
    <t>102031 Idősek nappali ellátása</t>
  </si>
  <si>
    <t>104042 csalás és gyermekjóléti szolgáltatások</t>
  </si>
  <si>
    <t>107051 Szociális étkeztetés</t>
  </si>
  <si>
    <t>107055 Falugondnoki,tanyagondnoki szolgáltatás</t>
  </si>
  <si>
    <t>104043 Gyermekjóléti központ</t>
  </si>
  <si>
    <t>MARTONVÁSÁR TAGÓVODA</t>
  </si>
  <si>
    <t>10        Felhalmozási célú támogatások eredményszemléletű bevételei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</si>
  <si>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</si>
  <si>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</si>
  <si>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</si>
  <si>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Házi segítségnyújtás  - társulási kiegészítéssel</t>
  </si>
  <si>
    <t xml:space="preserve">     Idősek klubja - társulási kiegészítéssel </t>
  </si>
  <si>
    <t xml:space="preserve">     Falugondnoki feladatellátás </t>
  </si>
  <si>
    <t xml:space="preserve">     Támogató szolgáltatás</t>
  </si>
  <si>
    <t xml:space="preserve">    Beruházási célra átvett p.eszköz Család- és gyermekjóléti központra</t>
  </si>
  <si>
    <t>BERUHÁZÁSI PÉNZESZKÖZ ÁTVÉTEL ÖSSZESEN</t>
  </si>
  <si>
    <t xml:space="preserve">     Család- és Gyermekjóléti Központ</t>
  </si>
  <si>
    <t xml:space="preserve">     Család- és Gyermekjóléti Szolgálat</t>
  </si>
  <si>
    <t xml:space="preserve">     Tanyagondnoki ellátás</t>
  </si>
  <si>
    <t xml:space="preserve">     Idősek nappali ellátása</t>
  </si>
  <si>
    <t xml:space="preserve">     Tanyagondnoki feladatellátás</t>
  </si>
  <si>
    <t>Segítő Szolgálat Szoc.étk elszámolás</t>
  </si>
  <si>
    <r>
      <t xml:space="preserve">Visszafizetés (-) v. </t>
    </r>
    <r>
      <rPr>
        <b/>
        <sz val="11"/>
        <color rgb="FFFF0000"/>
        <rFont val="Times New Roman"/>
        <family val="1"/>
        <charset val="238"/>
      </rPr>
      <t>befizetés (+)</t>
    </r>
    <r>
      <rPr>
        <b/>
        <sz val="11"/>
        <rFont val="Times New Roman"/>
        <family val="1"/>
        <charset val="238"/>
      </rPr>
      <t xml:space="preserve"> egyenlege</t>
    </r>
  </si>
  <si>
    <t>Önkormányzati elszámolás (11.sz. táblázat szerint) visszafizetés</t>
  </si>
  <si>
    <t>Önkormányzati elszámolás (11.sz. táblázat szerint) befizetés</t>
  </si>
  <si>
    <t>2015.évi zárszámadadási elszámolás összesen</t>
  </si>
  <si>
    <t>2015. évi zárszámadási elszámolás</t>
  </si>
  <si>
    <t>Gabala Trading &amp; Consulting Kft. (b.ell, SZA00112/2016)</t>
  </si>
  <si>
    <t>Gabala Trading &amp; Consulting Kft. (b.ell, SZA00113/2016)</t>
  </si>
  <si>
    <t>Kötelező tartalék képzés önkormányzati tagdíjból, előző évi pénzmaradványból</t>
  </si>
  <si>
    <t>Kötelező tartalék MOVI 2015.évi maradványa</t>
  </si>
  <si>
    <t>Családi bölcsödéhez fel nem használt 2016.évi tartalék</t>
  </si>
  <si>
    <t>Grand-Akcio Kft (BOVI vizesblokk felújítás áthúzódó része)</t>
  </si>
  <si>
    <t>Gulyás-Gál Edit (2016.évről áthúzódó elmaradt hóközi kifizetése)</t>
  </si>
  <si>
    <t>Családi napközi 2016.évi finanszírozási többlet tartalékba</t>
  </si>
  <si>
    <t>Gyermekétkeztetés normatíva visszafiz.</t>
  </si>
  <si>
    <t>Saját óvodai egyenleg</t>
  </si>
  <si>
    <t>2016.évi felújítási előirányzat lekötés</t>
  </si>
  <si>
    <t>MOVI és Központi igazgatás egyenlege</t>
  </si>
  <si>
    <t>lakosszám 2015.01.01.</t>
  </si>
  <si>
    <t>önk.hozzájárulás</t>
  </si>
  <si>
    <t>Int.Amb</t>
  </si>
  <si>
    <t>OEP</t>
  </si>
</sst>
</file>

<file path=xl/styles.xml><?xml version="1.0" encoding="utf-8"?>
<styleSheet xmlns="http://schemas.openxmlformats.org/spreadsheetml/2006/main">
  <numFmts count="11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_ ;\-#,##0\ "/>
    <numFmt numFmtId="169" formatCode="0.000"/>
    <numFmt numFmtId="170" formatCode="0__"/>
    <numFmt numFmtId="171" formatCode="00"/>
    <numFmt numFmtId="172" formatCode="#,###__;\-#,###__"/>
    <numFmt numFmtId="173" formatCode="#,###\ _F_t;\-#,###\ _F_t"/>
  </numFmts>
  <fonts count="56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16"/>
      <name val="Times New Roman"/>
      <family val="1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i/>
      <sz val="9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</fills>
  <borders count="2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2" fillId="0" borderId="0"/>
    <xf numFmtId="0" fontId="1" fillId="0" borderId="0"/>
    <xf numFmtId="0" fontId="22" fillId="0" borderId="0"/>
    <xf numFmtId="0" fontId="44" fillId="0" borderId="0"/>
    <xf numFmtId="0" fontId="45" fillId="0" borderId="0"/>
    <xf numFmtId="9" fontId="1" fillId="0" borderId="0" applyFont="0" applyFill="0" applyBorder="0" applyAlignment="0" applyProtection="0"/>
  </cellStyleXfs>
  <cellXfs count="1525">
    <xf numFmtId="0" fontId="0" fillId="0" borderId="0" xfId="0"/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164" fontId="21" fillId="0" borderId="0" xfId="0" applyNumberFormat="1" applyFont="1" applyFill="1" applyAlignment="1">
      <alignment vertical="center"/>
    </xf>
    <xf numFmtId="3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3" fontId="21" fillId="0" borderId="30" xfId="0" applyNumberFormat="1" applyFont="1" applyFill="1" applyBorder="1"/>
    <xf numFmtId="3" fontId="21" fillId="0" borderId="0" xfId="0" applyNumberFormat="1" applyFont="1" applyFill="1" applyBorder="1" applyAlignment="1">
      <alignment vertical="center"/>
    </xf>
    <xf numFmtId="169" fontId="21" fillId="0" borderId="0" xfId="0" applyNumberFormat="1" applyFont="1" applyFill="1" applyAlignment="1">
      <alignment vertical="center"/>
    </xf>
    <xf numFmtId="3" fontId="21" fillId="0" borderId="0" xfId="0" quotePrefix="1" applyNumberFormat="1" applyFont="1" applyFill="1" applyAlignment="1">
      <alignment vertical="center"/>
    </xf>
    <xf numFmtId="0" fontId="31" fillId="0" borderId="0" xfId="78" applyFont="1" applyFill="1"/>
    <xf numFmtId="0" fontId="26" fillId="0" borderId="45" xfId="78" applyFont="1" applyFill="1" applyBorder="1"/>
    <xf numFmtId="0" fontId="26" fillId="0" borderId="46" xfId="78" applyFont="1" applyFill="1" applyBorder="1"/>
    <xf numFmtId="0" fontId="26" fillId="0" borderId="47" xfId="78" applyFont="1" applyFill="1" applyBorder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horizontal="right" vertical="center"/>
    </xf>
    <xf numFmtId="0" fontId="21" fillId="0" borderId="36" xfId="0" applyFont="1" applyFill="1" applyBorder="1" applyAlignment="1">
      <alignment horizontal="left" vertical="center" wrapText="1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5" xfId="0" applyFont="1" applyFill="1" applyBorder="1" applyAlignment="1">
      <alignment vertical="center" wrapText="1"/>
    </xf>
    <xf numFmtId="0" fontId="26" fillId="0" borderId="49" xfId="0" applyFont="1" applyFill="1" applyBorder="1" applyAlignment="1">
      <alignment horizontal="center" vertical="center"/>
    </xf>
    <xf numFmtId="3" fontId="26" fillId="0" borderId="0" xfId="0" applyNumberFormat="1" applyFont="1" applyFill="1" applyBorder="1" applyAlignment="1">
      <alignment vertical="center"/>
    </xf>
    <xf numFmtId="0" fontId="26" fillId="0" borderId="13" xfId="0" applyFont="1" applyFill="1" applyBorder="1" applyAlignment="1">
      <alignment vertical="center" wrapText="1"/>
    </xf>
    <xf numFmtId="0" fontId="26" fillId="0" borderId="60" xfId="0" applyFont="1" applyFill="1" applyBorder="1" applyAlignment="1">
      <alignment horizontal="center" vertical="center"/>
    </xf>
    <xf numFmtId="0" fontId="26" fillId="0" borderId="73" xfId="0" applyFont="1" applyFill="1" applyBorder="1" applyAlignment="1">
      <alignment vertical="center" wrapText="1"/>
    </xf>
    <xf numFmtId="0" fontId="26" fillId="0" borderId="28" xfId="0" applyFont="1" applyFill="1" applyBorder="1" applyAlignment="1">
      <alignment vertical="center" wrapText="1"/>
    </xf>
    <xf numFmtId="0" fontId="26" fillId="0" borderId="82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vertical="center" wrapText="1"/>
    </xf>
    <xf numFmtId="3" fontId="31" fillId="0" borderId="0" xfId="0" applyNumberFormat="1" applyFont="1" applyFill="1" applyBorder="1" applyAlignment="1">
      <alignment vertical="center"/>
    </xf>
    <xf numFmtId="0" fontId="26" fillId="0" borderId="62" xfId="0" applyFont="1" applyFill="1" applyBorder="1" applyAlignment="1">
      <alignment vertical="center" wrapText="1"/>
    </xf>
    <xf numFmtId="0" fontId="26" fillId="0" borderId="39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24" xfId="0" applyFont="1" applyFill="1" applyBorder="1" applyAlignment="1">
      <alignment vertical="center" wrapText="1"/>
    </xf>
    <xf numFmtId="0" fontId="31" fillId="0" borderId="34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center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vertical="center" wrapText="1"/>
    </xf>
    <xf numFmtId="0" fontId="26" fillId="0" borderId="45" xfId="0" applyFont="1" applyFill="1" applyBorder="1" applyAlignment="1">
      <alignment horizontal="center" vertical="center"/>
    </xf>
    <xf numFmtId="3" fontId="26" fillId="0" borderId="45" xfId="0" applyNumberFormat="1" applyFont="1" applyFill="1" applyBorder="1" applyAlignment="1">
      <alignment horizontal="right" vertical="center"/>
    </xf>
    <xf numFmtId="0" fontId="26" fillId="0" borderId="45" xfId="0" applyFont="1" applyFill="1" applyBorder="1" applyAlignment="1">
      <alignment vertical="center"/>
    </xf>
    <xf numFmtId="0" fontId="26" fillId="0" borderId="46" xfId="0" applyFont="1" applyFill="1" applyBorder="1" applyAlignment="1">
      <alignment vertical="center" wrapText="1"/>
    </xf>
    <xf numFmtId="0" fontId="26" fillId="0" borderId="46" xfId="0" applyFont="1" applyFill="1" applyBorder="1" applyAlignment="1">
      <alignment horizontal="center" vertical="center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0" fontId="26" fillId="0" borderId="47" xfId="0" applyFont="1" applyFill="1" applyBorder="1" applyAlignment="1">
      <alignment horizontal="center" vertical="center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0" fontId="21" fillId="0" borderId="0" xfId="0" applyFont="1" applyFill="1" applyAlignment="1">
      <alignment horizontal="left" vertical="center"/>
    </xf>
    <xf numFmtId="3" fontId="21" fillId="0" borderId="60" xfId="0" applyNumberFormat="1" applyFont="1" applyFill="1" applyBorder="1"/>
    <xf numFmtId="3" fontId="21" fillId="0" borderId="59" xfId="0" applyNumberFormat="1" applyFont="1" applyFill="1" applyBorder="1"/>
    <xf numFmtId="0" fontId="28" fillId="0" borderId="78" xfId="0" applyFont="1" applyFill="1" applyBorder="1" applyAlignment="1">
      <alignment horizontal="left" vertical="center" wrapText="1"/>
    </xf>
    <xf numFmtId="0" fontId="28" fillId="0" borderId="36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left" vertical="center" wrapText="1"/>
    </xf>
    <xf numFmtId="3" fontId="28" fillId="0" borderId="14" xfId="54" applyNumberFormat="1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left" vertical="center" wrapText="1"/>
    </xf>
    <xf numFmtId="3" fontId="29" fillId="0" borderId="30" xfId="0" applyNumberFormat="1" applyFont="1" applyFill="1" applyBorder="1"/>
    <xf numFmtId="3" fontId="28" fillId="0" borderId="22" xfId="54" applyNumberFormat="1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left" vertical="center"/>
    </xf>
    <xf numFmtId="0" fontId="21" fillId="0" borderId="73" xfId="0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 wrapText="1"/>
    </xf>
    <xf numFmtId="0" fontId="29" fillId="0" borderId="73" xfId="0" applyFont="1" applyFill="1" applyBorder="1" applyAlignment="1">
      <alignment horizontal="left" vertical="center"/>
    </xf>
    <xf numFmtId="0" fontId="35" fillId="0" borderId="46" xfId="75" applyFont="1" applyFill="1" applyBorder="1" applyAlignment="1">
      <alignment vertical="center" wrapText="1"/>
    </xf>
    <xf numFmtId="170" fontId="37" fillId="0" borderId="46" xfId="75" applyNumberFormat="1" applyFont="1" applyFill="1" applyBorder="1" applyAlignment="1">
      <alignment horizontal="left" vertical="center" wrapText="1"/>
    </xf>
    <xf numFmtId="0" fontId="21" fillId="0" borderId="93" xfId="0" applyFont="1" applyFill="1" applyBorder="1" applyAlignment="1">
      <alignment vertical="center"/>
    </xf>
    <xf numFmtId="0" fontId="31" fillId="0" borderId="62" xfId="0" applyFont="1" applyFill="1" applyBorder="1" applyAlignment="1">
      <alignment vertical="center" wrapText="1"/>
    </xf>
    <xf numFmtId="0" fontId="26" fillId="0" borderId="96" xfId="0" applyFont="1" applyFill="1" applyBorder="1" applyAlignment="1">
      <alignment vertical="center" wrapText="1"/>
    </xf>
    <xf numFmtId="0" fontId="26" fillId="0" borderId="97" xfId="0" applyFont="1" applyFill="1" applyBorder="1" applyAlignment="1">
      <alignment horizontal="center" vertical="center" wrapText="1"/>
    </xf>
    <xf numFmtId="3" fontId="31" fillId="0" borderId="37" xfId="0" applyNumberFormat="1" applyFont="1" applyFill="1" applyBorder="1" applyAlignment="1">
      <alignment horizontal="right" vertical="center"/>
    </xf>
    <xf numFmtId="0" fontId="29" fillId="0" borderId="84" xfId="0" applyFont="1" applyFill="1" applyBorder="1" applyAlignment="1">
      <alignment horizontal="left" vertical="center"/>
    </xf>
    <xf numFmtId="0" fontId="21" fillId="0" borderId="83" xfId="0" applyFont="1" applyFill="1" applyBorder="1" applyAlignment="1">
      <alignment horizontal="left" vertical="center"/>
    </xf>
    <xf numFmtId="0" fontId="21" fillId="0" borderId="84" xfId="0" applyFont="1" applyFill="1" applyBorder="1" applyAlignment="1">
      <alignment horizontal="left" vertical="center"/>
    </xf>
    <xf numFmtId="0" fontId="21" fillId="0" borderId="106" xfId="0" applyFont="1" applyFill="1" applyBorder="1" applyAlignment="1">
      <alignment horizontal="left" vertical="center"/>
    </xf>
    <xf numFmtId="0" fontId="35" fillId="0" borderId="45" xfId="75" applyFont="1" applyFill="1" applyBorder="1" applyAlignment="1">
      <alignment vertical="center" wrapText="1"/>
    </xf>
    <xf numFmtId="0" fontId="35" fillId="0" borderId="47" xfId="75" applyFont="1" applyFill="1" applyBorder="1" applyAlignment="1">
      <alignment vertical="center" wrapText="1"/>
    </xf>
    <xf numFmtId="0" fontId="36" fillId="0" borderId="63" xfId="75" applyFont="1" applyFill="1" applyBorder="1" applyAlignment="1">
      <alignment vertical="center" wrapText="1"/>
    </xf>
    <xf numFmtId="0" fontId="21" fillId="0" borderId="80" xfId="0" applyFont="1" applyFill="1" applyBorder="1" applyAlignment="1">
      <alignment horizontal="left" vertical="center" wrapText="1"/>
    </xf>
    <xf numFmtId="0" fontId="21" fillId="0" borderId="75" xfId="0" applyFont="1" applyFill="1" applyBorder="1" applyAlignment="1">
      <alignment horizontal="left" vertical="center" wrapText="1"/>
    </xf>
    <xf numFmtId="0" fontId="21" fillId="0" borderId="76" xfId="0" applyFont="1" applyFill="1" applyBorder="1" applyAlignment="1">
      <alignment horizontal="left" vertical="center" wrapText="1"/>
    </xf>
    <xf numFmtId="0" fontId="21" fillId="0" borderId="77" xfId="0" applyFont="1" applyFill="1" applyBorder="1" applyAlignment="1">
      <alignment horizontal="left" vertical="center" wrapText="1"/>
    </xf>
    <xf numFmtId="0" fontId="21" fillId="0" borderId="108" xfId="0" applyFont="1" applyFill="1" applyBorder="1" applyAlignment="1">
      <alignment horizontal="left" vertical="center" wrapText="1"/>
    </xf>
    <xf numFmtId="0" fontId="28" fillId="0" borderId="108" xfId="0" applyFont="1" applyFill="1" applyBorder="1" applyAlignment="1">
      <alignment horizontal="left" vertical="center"/>
    </xf>
    <xf numFmtId="170" fontId="37" fillId="0" borderId="45" xfId="75" applyNumberFormat="1" applyFont="1" applyFill="1" applyBorder="1" applyAlignment="1">
      <alignment horizontal="left" vertical="center" wrapText="1"/>
    </xf>
    <xf numFmtId="0" fontId="21" fillId="0" borderId="45" xfId="75" applyFont="1" applyFill="1" applyBorder="1" applyAlignment="1">
      <alignment vertical="center" wrapText="1"/>
    </xf>
    <xf numFmtId="0" fontId="29" fillId="0" borderId="47" xfId="75" applyFont="1" applyFill="1" applyBorder="1" applyAlignment="1">
      <alignment horizontal="left" vertical="center" wrapText="1"/>
    </xf>
    <xf numFmtId="0" fontId="35" fillId="0" borderId="83" xfId="75" applyFont="1" applyFill="1" applyBorder="1" applyAlignment="1">
      <alignment horizontal="left" vertical="center"/>
    </xf>
    <xf numFmtId="0" fontId="35" fillId="0" borderId="73" xfId="75" applyFont="1" applyFill="1" applyBorder="1" applyAlignment="1">
      <alignment horizontal="left" vertical="center"/>
    </xf>
    <xf numFmtId="0" fontId="35" fillId="0" borderId="84" xfId="75" applyFont="1" applyFill="1" applyBorder="1" applyAlignment="1">
      <alignment horizontal="left" vertical="center"/>
    </xf>
    <xf numFmtId="0" fontId="36" fillId="0" borderId="36" xfId="75" applyFont="1" applyFill="1" applyBorder="1" applyAlignment="1">
      <alignment horizontal="left" vertical="center"/>
    </xf>
    <xf numFmtId="0" fontId="37" fillId="0" borderId="83" xfId="75" applyFont="1" applyFill="1" applyBorder="1" applyAlignment="1">
      <alignment horizontal="left" vertical="center"/>
    </xf>
    <xf numFmtId="0" fontId="37" fillId="0" borderId="73" xfId="75" applyFont="1" applyFill="1" applyBorder="1" applyAlignment="1">
      <alignment horizontal="left" vertical="center"/>
    </xf>
    <xf numFmtId="0" fontId="37" fillId="0" borderId="84" xfId="75" applyFont="1" applyFill="1" applyBorder="1" applyAlignment="1">
      <alignment horizontal="left" vertical="center" wrapText="1"/>
    </xf>
    <xf numFmtId="0" fontId="36" fillId="0" borderId="36" xfId="75" applyFont="1" applyFill="1" applyBorder="1" applyAlignment="1">
      <alignment horizontal="left" vertical="center" wrapText="1"/>
    </xf>
    <xf numFmtId="3" fontId="21" fillId="0" borderId="30" xfId="0" applyNumberFormat="1" applyFont="1" applyFill="1" applyBorder="1" applyAlignment="1">
      <alignment vertical="center" wrapText="1"/>
    </xf>
    <xf numFmtId="3" fontId="21" fillId="0" borderId="16" xfId="0" applyNumberFormat="1" applyFont="1" applyFill="1" applyBorder="1" applyAlignment="1">
      <alignment vertical="center" wrapText="1"/>
    </xf>
    <xf numFmtId="3" fontId="21" fillId="0" borderId="64" xfId="0" applyNumberFormat="1" applyFont="1" applyFill="1" applyBorder="1" applyAlignment="1">
      <alignment vertical="center" wrapText="1"/>
    </xf>
    <xf numFmtId="3" fontId="21" fillId="0" borderId="72" xfId="0" applyNumberFormat="1" applyFont="1" applyFill="1" applyBorder="1" applyAlignment="1">
      <alignment vertical="center" wrapText="1"/>
    </xf>
    <xf numFmtId="3" fontId="21" fillId="0" borderId="111" xfId="0" applyNumberFormat="1" applyFont="1" applyFill="1" applyBorder="1" applyAlignment="1">
      <alignment vertical="center" wrapText="1"/>
    </xf>
    <xf numFmtId="3" fontId="21" fillId="0" borderId="109" xfId="0" applyNumberFormat="1" applyFont="1" applyFill="1" applyBorder="1" applyAlignment="1">
      <alignment vertical="center" wrapText="1"/>
    </xf>
    <xf numFmtId="3" fontId="21" fillId="0" borderId="23" xfId="0" applyNumberFormat="1" applyFont="1" applyFill="1" applyBorder="1" applyAlignment="1">
      <alignment vertical="center" wrapText="1"/>
    </xf>
    <xf numFmtId="0" fontId="21" fillId="0" borderId="49" xfId="0" applyFont="1" applyFill="1" applyBorder="1" applyAlignment="1">
      <alignment horizontal="left" vertical="center" wrapText="1"/>
    </xf>
    <xf numFmtId="3" fontId="21" fillId="0" borderId="112" xfId="0" applyNumberFormat="1" applyFont="1" applyFill="1" applyBorder="1" applyAlignment="1">
      <alignment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13" xfId="0" applyNumberFormat="1" applyFont="1" applyFill="1" applyBorder="1" applyAlignment="1">
      <alignment vertical="center" wrapText="1"/>
    </xf>
    <xf numFmtId="3" fontId="21" fillId="0" borderId="114" xfId="0" applyNumberFormat="1" applyFont="1" applyFill="1" applyBorder="1" applyAlignment="1">
      <alignment vertical="center" wrapText="1"/>
    </xf>
    <xf numFmtId="3" fontId="21" fillId="0" borderId="115" xfId="0" applyNumberFormat="1" applyFont="1" applyFill="1" applyBorder="1" applyAlignment="1">
      <alignment vertical="center" wrapText="1"/>
    </xf>
    <xf numFmtId="3" fontId="21" fillId="0" borderId="19" xfId="0" applyNumberFormat="1" applyFont="1" applyFill="1" applyBorder="1" applyAlignment="1">
      <alignment vertical="center" wrapText="1"/>
    </xf>
    <xf numFmtId="3" fontId="21" fillId="0" borderId="67" xfId="0" applyNumberFormat="1" applyFont="1" applyFill="1" applyBorder="1" applyAlignment="1">
      <alignment vertical="center" wrapText="1"/>
    </xf>
    <xf numFmtId="0" fontId="29" fillId="0" borderId="59" xfId="0" applyFont="1" applyFill="1" applyBorder="1" applyAlignment="1">
      <alignment horizontal="left" vertical="center" wrapText="1" indent="5"/>
    </xf>
    <xf numFmtId="3" fontId="21" fillId="0" borderId="123" xfId="0" applyNumberFormat="1" applyFont="1" applyFill="1" applyBorder="1" applyAlignment="1">
      <alignment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124" xfId="0" applyNumberFormat="1" applyFont="1" applyFill="1" applyBorder="1" applyAlignment="1">
      <alignment vertical="center" wrapText="1"/>
    </xf>
    <xf numFmtId="3" fontId="21" fillId="0" borderId="125" xfId="0" applyNumberFormat="1" applyFont="1" applyFill="1" applyBorder="1" applyAlignment="1">
      <alignment vertical="center" wrapText="1"/>
    </xf>
    <xf numFmtId="3" fontId="21" fillId="0" borderId="126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51" xfId="0" applyNumberFormat="1" applyFont="1" applyFill="1" applyBorder="1" applyAlignment="1">
      <alignment vertical="center" wrapText="1"/>
    </xf>
    <xf numFmtId="0" fontId="28" fillId="0" borderId="37" xfId="0" applyFont="1" applyFill="1" applyBorder="1" applyAlignment="1">
      <alignment horizontal="left" vertical="center" wrapText="1"/>
    </xf>
    <xf numFmtId="3" fontId="21" fillId="0" borderId="22" xfId="0" applyNumberFormat="1" applyFont="1" applyFill="1" applyBorder="1" applyAlignment="1">
      <alignment vertical="center" wrapText="1"/>
    </xf>
    <xf numFmtId="0" fontId="21" fillId="0" borderId="59" xfId="0" applyFont="1" applyFill="1" applyBorder="1" applyAlignment="1">
      <alignment horizontal="left" vertical="center" wrapText="1"/>
    </xf>
    <xf numFmtId="0" fontId="21" fillId="0" borderId="82" xfId="0" applyFont="1" applyFill="1" applyBorder="1" applyAlignment="1">
      <alignment horizontal="left" vertical="center" wrapText="1"/>
    </xf>
    <xf numFmtId="3" fontId="21" fillId="0" borderId="131" xfId="0" applyNumberFormat="1" applyFont="1" applyFill="1" applyBorder="1" applyAlignment="1">
      <alignment vertical="center" wrapText="1"/>
    </xf>
    <xf numFmtId="3" fontId="21" fillId="0" borderId="91" xfId="0" applyNumberFormat="1" applyFont="1" applyFill="1" applyBorder="1" applyAlignment="1">
      <alignment vertical="center" wrapText="1"/>
    </xf>
    <xf numFmtId="3" fontId="21" fillId="0" borderId="132" xfId="0" applyNumberFormat="1" applyFont="1" applyFill="1" applyBorder="1" applyAlignment="1">
      <alignment vertical="center" wrapText="1"/>
    </xf>
    <xf numFmtId="3" fontId="21" fillId="0" borderId="133" xfId="0" applyNumberFormat="1" applyFont="1" applyFill="1" applyBorder="1" applyAlignment="1">
      <alignment vertical="center" wrapText="1"/>
    </xf>
    <xf numFmtId="3" fontId="21" fillId="0" borderId="134" xfId="0" applyNumberFormat="1" applyFont="1" applyFill="1" applyBorder="1" applyAlignment="1">
      <alignment vertical="center" wrapText="1"/>
    </xf>
    <xf numFmtId="3" fontId="21" fillId="0" borderId="26" xfId="0" applyNumberFormat="1" applyFont="1" applyFill="1" applyBorder="1" applyAlignment="1">
      <alignment vertical="center" wrapText="1"/>
    </xf>
    <xf numFmtId="3" fontId="21" fillId="0" borderId="68" xfId="0" applyNumberFormat="1" applyFont="1" applyFill="1" applyBorder="1" applyAlignment="1">
      <alignment vertical="center" wrapText="1"/>
    </xf>
    <xf numFmtId="0" fontId="28" fillId="0" borderId="36" xfId="0" applyFont="1" applyFill="1" applyBorder="1" applyAlignment="1">
      <alignment horizontal="left" vertical="center" wrapText="1"/>
    </xf>
    <xf numFmtId="0" fontId="36" fillId="0" borderId="106" xfId="0" applyFont="1" applyFill="1" applyBorder="1" applyAlignment="1">
      <alignment horizontal="left" vertical="center" wrapText="1"/>
    </xf>
    <xf numFmtId="0" fontId="35" fillId="0" borderId="76" xfId="75" applyFont="1" applyFill="1" applyBorder="1" applyAlignment="1">
      <alignment vertical="center" wrapText="1"/>
    </xf>
    <xf numFmtId="0" fontId="35" fillId="0" borderId="75" xfId="75" applyFont="1" applyFill="1" applyBorder="1" applyAlignment="1">
      <alignment vertical="center" wrapText="1"/>
    </xf>
    <xf numFmtId="0" fontId="35" fillId="0" borderId="77" xfId="75" applyFont="1" applyFill="1" applyBorder="1" applyAlignment="1">
      <alignment vertical="center" wrapText="1"/>
    </xf>
    <xf numFmtId="0" fontId="36" fillId="0" borderId="78" xfId="75" applyFont="1" applyFill="1" applyBorder="1" applyAlignment="1">
      <alignment vertical="center" wrapText="1"/>
    </xf>
    <xf numFmtId="170" fontId="37" fillId="0" borderId="76" xfId="75" applyNumberFormat="1" applyFont="1" applyFill="1" applyBorder="1" applyAlignment="1">
      <alignment horizontal="left" vertical="center" wrapText="1"/>
    </xf>
    <xf numFmtId="170" fontId="37" fillId="0" borderId="75" xfId="75" applyNumberFormat="1" applyFont="1" applyFill="1" applyBorder="1" applyAlignment="1">
      <alignment horizontal="left" vertical="center" wrapText="1"/>
    </xf>
    <xf numFmtId="0" fontId="28" fillId="0" borderId="108" xfId="0" applyFont="1" applyFill="1" applyBorder="1" applyAlignment="1">
      <alignment vertical="center" wrapText="1"/>
    </xf>
    <xf numFmtId="3" fontId="28" fillId="0" borderId="128" xfId="54" applyNumberFormat="1" applyFont="1" applyFill="1" applyBorder="1" applyAlignment="1">
      <alignment horizontal="center" vertical="center" wrapText="1"/>
    </xf>
    <xf numFmtId="166" fontId="21" fillId="0" borderId="67" xfId="0" applyNumberFormat="1" applyFont="1" applyFill="1" applyBorder="1" applyAlignment="1">
      <alignment vertical="center" wrapText="1"/>
    </xf>
    <xf numFmtId="3" fontId="21" fillId="0" borderId="140" xfId="0" applyNumberFormat="1" applyFont="1" applyFill="1" applyBorder="1" applyAlignment="1">
      <alignment vertical="center" wrapText="1"/>
    </xf>
    <xf numFmtId="3" fontId="21" fillId="0" borderId="141" xfId="0" applyNumberFormat="1" applyFont="1" applyFill="1" applyBorder="1" applyAlignment="1">
      <alignment vertical="center" wrapText="1"/>
    </xf>
    <xf numFmtId="3" fontId="21" fillId="0" borderId="142" xfId="0" applyNumberFormat="1" applyFont="1" applyFill="1" applyBorder="1" applyAlignment="1">
      <alignment vertical="center" wrapText="1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144" xfId="0" applyNumberFormat="1" applyFont="1" applyFill="1" applyBorder="1" applyAlignment="1">
      <alignment vertical="center" wrapText="1"/>
    </xf>
    <xf numFmtId="3" fontId="21" fillId="0" borderId="146" xfId="0" applyNumberFormat="1" applyFont="1" applyFill="1" applyBorder="1" applyAlignment="1">
      <alignment vertical="center" wrapText="1"/>
    </xf>
    <xf numFmtId="3" fontId="21" fillId="0" borderId="147" xfId="0" applyNumberFormat="1" applyFont="1" applyFill="1" applyBorder="1" applyAlignment="1">
      <alignment vertical="center" wrapText="1"/>
    </xf>
    <xf numFmtId="3" fontId="21" fillId="0" borderId="148" xfId="0" applyNumberFormat="1" applyFont="1" applyFill="1" applyBorder="1" applyAlignment="1">
      <alignment vertical="center" wrapText="1"/>
    </xf>
    <xf numFmtId="0" fontId="21" fillId="0" borderId="56" xfId="0" applyFont="1" applyFill="1" applyBorder="1" applyAlignment="1">
      <alignment horizontal="left" vertical="center" wrapText="1"/>
    </xf>
    <xf numFmtId="0" fontId="21" fillId="0" borderId="73" xfId="0" applyFont="1" applyFill="1" applyBorder="1" applyAlignment="1">
      <alignment horizontal="left" vertical="center" wrapText="1"/>
    </xf>
    <xf numFmtId="0" fontId="29" fillId="0" borderId="73" xfId="0" applyFont="1" applyFill="1" applyBorder="1" applyAlignment="1">
      <alignment horizontal="left" vertical="center" wrapText="1"/>
    </xf>
    <xf numFmtId="3" fontId="29" fillId="0" borderId="64" xfId="0" applyNumberFormat="1" applyFont="1" applyFill="1" applyBorder="1" applyAlignment="1">
      <alignment vertical="center" wrapText="1"/>
    </xf>
    <xf numFmtId="3" fontId="29" fillId="0" borderId="30" xfId="0" applyNumberFormat="1" applyFont="1" applyFill="1" applyBorder="1" applyAlignment="1">
      <alignment vertical="center" wrapText="1"/>
    </xf>
    <xf numFmtId="3" fontId="29" fillId="0" borderId="111" xfId="0" applyNumberFormat="1" applyFont="1" applyFill="1" applyBorder="1" applyAlignment="1">
      <alignment vertical="center" wrapText="1"/>
    </xf>
    <xf numFmtId="3" fontId="29" fillId="0" borderId="23" xfId="0" applyNumberFormat="1" applyFont="1" applyFill="1" applyBorder="1" applyAlignment="1">
      <alignment vertical="center" wrapText="1"/>
    </xf>
    <xf numFmtId="3" fontId="29" fillId="0" borderId="16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3" fontId="29" fillId="0" borderId="139" xfId="0" applyNumberFormat="1" applyFont="1" applyFill="1" applyBorder="1" applyAlignment="1">
      <alignment vertical="center" wrapText="1"/>
    </xf>
    <xf numFmtId="3" fontId="29" fillId="0" borderId="138" xfId="0" applyNumberFormat="1" applyFont="1" applyFill="1" applyBorder="1" applyAlignment="1">
      <alignment vertical="center" wrapText="1"/>
    </xf>
    <xf numFmtId="3" fontId="29" fillId="0" borderId="140" xfId="0" applyNumberFormat="1" applyFont="1" applyFill="1" applyBorder="1" applyAlignment="1">
      <alignment vertical="center" wrapText="1"/>
    </xf>
    <xf numFmtId="0" fontId="28" fillId="0" borderId="85" xfId="0" applyFont="1" applyFill="1" applyBorder="1" applyAlignment="1">
      <alignment horizontal="left" vertical="center" wrapText="1"/>
    </xf>
    <xf numFmtId="0" fontId="28" fillId="0" borderId="149" xfId="0" applyFont="1" applyFill="1" applyBorder="1" applyAlignment="1">
      <alignment horizontal="left" vertical="center"/>
    </xf>
    <xf numFmtId="3" fontId="28" fillId="0" borderId="22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9" fillId="0" borderId="31" xfId="0" applyNumberFormat="1" applyFont="1" applyFill="1" applyBorder="1" applyAlignment="1">
      <alignment vertical="center" wrapText="1"/>
    </xf>
    <xf numFmtId="3" fontId="29" fillId="0" borderId="51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14" xfId="0" applyNumberFormat="1" applyFont="1" applyFill="1" applyBorder="1" applyAlignment="1">
      <alignment vertical="center" wrapText="1"/>
    </xf>
    <xf numFmtId="3" fontId="28" fillId="0" borderId="127" xfId="0" applyNumberFormat="1" applyFont="1" applyFill="1" applyBorder="1" applyAlignment="1">
      <alignment vertical="center" wrapText="1"/>
    </xf>
    <xf numFmtId="3" fontId="28" fillId="0" borderId="128" xfId="0" applyNumberFormat="1" applyFont="1" applyFill="1" applyBorder="1" applyAlignment="1">
      <alignment vertical="center" wrapText="1"/>
    </xf>
    <xf numFmtId="3" fontId="28" fillId="0" borderId="150" xfId="0" applyNumberFormat="1" applyFont="1" applyFill="1" applyBorder="1" applyAlignment="1">
      <alignment vertical="center" wrapText="1"/>
    </xf>
    <xf numFmtId="3" fontId="28" fillId="0" borderId="151" xfId="0" applyNumberFormat="1" applyFont="1" applyFill="1" applyBorder="1" applyAlignment="1">
      <alignment vertical="center" wrapText="1"/>
    </xf>
    <xf numFmtId="3" fontId="28" fillId="0" borderId="152" xfId="0" applyNumberFormat="1" applyFont="1" applyFill="1" applyBorder="1" applyAlignment="1">
      <alignment vertical="center" wrapText="1"/>
    </xf>
    <xf numFmtId="3" fontId="28" fillId="0" borderId="25" xfId="0" applyNumberFormat="1" applyFont="1" applyFill="1" applyBorder="1" applyAlignment="1">
      <alignment vertical="center" wrapText="1"/>
    </xf>
    <xf numFmtId="3" fontId="28" fillId="0" borderId="53" xfId="0" applyNumberFormat="1" applyFont="1" applyFill="1" applyBorder="1" applyAlignment="1">
      <alignment vertical="center" wrapText="1"/>
    </xf>
    <xf numFmtId="3" fontId="28" fillId="0" borderId="29" xfId="0" applyNumberFormat="1" applyFont="1" applyFill="1" applyBorder="1" applyAlignment="1">
      <alignment vertical="center" wrapText="1"/>
    </xf>
    <xf numFmtId="3" fontId="28" fillId="0" borderId="57" xfId="0" applyNumberFormat="1" applyFont="1" applyFill="1" applyBorder="1" applyAlignment="1">
      <alignment vertical="center" wrapText="1"/>
    </xf>
    <xf numFmtId="3" fontId="29" fillId="0" borderId="19" xfId="0" applyNumberFormat="1" applyFont="1" applyFill="1" applyBorder="1" applyAlignment="1">
      <alignment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67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91" xfId="0" applyNumberFormat="1" applyFont="1" applyFill="1" applyBorder="1" applyAlignment="1">
      <alignment vertical="center" wrapText="1"/>
    </xf>
    <xf numFmtId="3" fontId="28" fillId="0" borderId="68" xfId="0" applyNumberFormat="1" applyFont="1" applyFill="1" applyBorder="1" applyAlignment="1">
      <alignment vertical="center" wrapText="1"/>
    </xf>
    <xf numFmtId="3" fontId="28" fillId="0" borderId="131" xfId="0" applyNumberFormat="1" applyFont="1" applyFill="1" applyBorder="1" applyAlignment="1">
      <alignment vertical="center" wrapText="1"/>
    </xf>
    <xf numFmtId="3" fontId="28" fillId="0" borderId="132" xfId="0" applyNumberFormat="1" applyFont="1" applyFill="1" applyBorder="1" applyAlignment="1">
      <alignment vertical="center" wrapText="1"/>
    </xf>
    <xf numFmtId="0" fontId="35" fillId="0" borderId="55" xfId="75" applyFont="1" applyFill="1" applyBorder="1" applyAlignment="1">
      <alignment horizontal="left" vertical="center" wrapText="1"/>
    </xf>
    <xf numFmtId="0" fontId="21" fillId="0" borderId="39" xfId="75" applyFont="1" applyFill="1" applyBorder="1" applyAlignment="1">
      <alignment vertical="center" wrapText="1"/>
    </xf>
    <xf numFmtId="3" fontId="28" fillId="0" borderId="129" xfId="0" applyNumberFormat="1" applyFont="1" applyFill="1" applyBorder="1" applyAlignment="1">
      <alignment vertical="center" wrapText="1"/>
    </xf>
    <xf numFmtId="3" fontId="28" fillId="0" borderId="130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33" xfId="0" applyNumberFormat="1" applyFont="1" applyFill="1" applyBorder="1" applyAlignment="1">
      <alignment vertical="center" wrapText="1"/>
    </xf>
    <xf numFmtId="3" fontId="28" fillId="0" borderId="134" xfId="0" applyNumberFormat="1" applyFont="1" applyFill="1" applyBorder="1" applyAlignment="1">
      <alignment vertical="center" wrapText="1"/>
    </xf>
    <xf numFmtId="3" fontId="28" fillId="0" borderId="137" xfId="0" applyNumberFormat="1" applyFont="1" applyFill="1" applyBorder="1" applyAlignment="1">
      <alignment vertical="center" wrapText="1"/>
    </xf>
    <xf numFmtId="3" fontId="28" fillId="0" borderId="135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1" fillId="0" borderId="33" xfId="54" applyNumberFormat="1" applyFont="1" applyFill="1" applyBorder="1"/>
    <xf numFmtId="3" fontId="21" fillId="0" borderId="112" xfId="54" applyNumberFormat="1" applyFont="1" applyFill="1" applyBorder="1"/>
    <xf numFmtId="3" fontId="21" fillId="0" borderId="64" xfId="54" applyNumberFormat="1" applyFont="1" applyFill="1" applyBorder="1"/>
    <xf numFmtId="3" fontId="29" fillId="0" borderId="64" xfId="54" applyNumberFormat="1" applyFont="1" applyFill="1" applyBorder="1"/>
    <xf numFmtId="3" fontId="21" fillId="0" borderId="123" xfId="54" applyNumberFormat="1" applyFont="1" applyFill="1" applyBorder="1"/>
    <xf numFmtId="3" fontId="21" fillId="0" borderId="31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23" xfId="54" applyNumberFormat="1" applyFont="1" applyFill="1" applyBorder="1"/>
    <xf numFmtId="3" fontId="29" fillId="0" borderId="31" xfId="0" applyNumberFormat="1" applyFont="1" applyFill="1" applyBorder="1"/>
    <xf numFmtId="3" fontId="21" fillId="0" borderId="33" xfId="0" applyNumberFormat="1" applyFont="1" applyFill="1" applyBorder="1"/>
    <xf numFmtId="3" fontId="28" fillId="0" borderId="127" xfId="54" applyNumberFormat="1" applyFont="1" applyFill="1" applyBorder="1" applyAlignment="1">
      <alignment vertical="center"/>
    </xf>
    <xf numFmtId="3" fontId="28" fillId="0" borderId="127" xfId="54" applyNumberFormat="1" applyFont="1" applyFill="1" applyBorder="1"/>
    <xf numFmtId="3" fontId="28" fillId="0" borderId="32" xfId="0" applyNumberFormat="1" applyFont="1" applyFill="1" applyBorder="1"/>
    <xf numFmtId="3" fontId="21" fillId="0" borderId="131" xfId="54" applyNumberFormat="1" applyFont="1" applyFill="1" applyBorder="1"/>
    <xf numFmtId="0" fontId="28" fillId="0" borderId="86" xfId="0" applyFont="1" applyFill="1" applyBorder="1" applyAlignment="1">
      <alignment horizontal="left" vertical="center"/>
    </xf>
    <xf numFmtId="3" fontId="28" fillId="0" borderId="156" xfId="54" applyNumberFormat="1" applyFont="1" applyFill="1" applyBorder="1"/>
    <xf numFmtId="3" fontId="28" fillId="0" borderId="57" xfId="54" applyNumberFormat="1" applyFont="1" applyFill="1" applyBorder="1"/>
    <xf numFmtId="3" fontId="40" fillId="0" borderId="0" xfId="0" applyNumberFormat="1" applyFont="1" applyFill="1" applyBorder="1"/>
    <xf numFmtId="0" fontId="40" fillId="0" borderId="0" xfId="0" applyFont="1" applyFill="1" applyBorder="1"/>
    <xf numFmtId="0" fontId="21" fillId="0" borderId="18" xfId="0" applyFont="1" applyFill="1" applyBorder="1" applyAlignment="1">
      <alignment horizontal="left" wrapText="1" indent="4"/>
    </xf>
    <xf numFmtId="0" fontId="29" fillId="0" borderId="59" xfId="0" applyFont="1" applyFill="1" applyBorder="1" applyAlignment="1">
      <alignment horizontal="left" vertical="center" wrapText="1" indent="2"/>
    </xf>
    <xf numFmtId="0" fontId="28" fillId="0" borderId="0" xfId="0" applyFont="1" applyFill="1" applyBorder="1"/>
    <xf numFmtId="0" fontId="21" fillId="0" borderId="59" xfId="0" applyFont="1" applyFill="1" applyBorder="1" applyAlignment="1">
      <alignment horizontal="left" vertical="center" wrapText="1" indent="5"/>
    </xf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0" fontId="21" fillId="0" borderId="59" xfId="0" applyFont="1" applyFill="1" applyBorder="1" applyAlignment="1">
      <alignment horizontal="left" vertical="center" wrapText="1" indent="2"/>
    </xf>
    <xf numFmtId="0" fontId="29" fillId="0" borderId="60" xfId="0" applyFont="1" applyFill="1" applyBorder="1" applyAlignment="1">
      <alignment horizontal="left" vertical="center" wrapText="1" indent="2"/>
    </xf>
    <xf numFmtId="3" fontId="29" fillId="0" borderId="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29" fillId="0" borderId="75" xfId="0" applyFont="1" applyFill="1" applyBorder="1" applyAlignment="1">
      <alignment horizontal="left" vertical="center" wrapText="1"/>
    </xf>
    <xf numFmtId="0" fontId="29" fillId="0" borderId="77" xfId="0" applyFont="1" applyFill="1" applyBorder="1" applyAlignment="1">
      <alignment horizontal="left" vertical="center" wrapText="1"/>
    </xf>
    <xf numFmtId="4" fontId="21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center" vertical="center" wrapText="1"/>
    </xf>
    <xf numFmtId="164" fontId="27" fillId="0" borderId="0" xfId="0" applyNumberFormat="1" applyFont="1" applyFill="1" applyAlignment="1">
      <alignment horizontal="center" vertical="center" wrapText="1"/>
    </xf>
    <xf numFmtId="3" fontId="27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2" fontId="21" fillId="0" borderId="0" xfId="0" applyNumberFormat="1" applyFont="1" applyFill="1" applyAlignment="1">
      <alignment vertical="center"/>
    </xf>
    <xf numFmtId="2" fontId="28" fillId="0" borderId="0" xfId="0" applyNumberFormat="1" applyFont="1" applyFill="1" applyAlignment="1">
      <alignment vertical="center"/>
    </xf>
    <xf numFmtId="0" fontId="21" fillId="0" borderId="36" xfId="0" applyFont="1" applyFill="1" applyBorder="1" applyAlignment="1">
      <alignment vertical="center"/>
    </xf>
    <xf numFmtId="0" fontId="21" fillId="0" borderId="54" xfId="0" applyFont="1" applyFill="1" applyBorder="1" applyAlignment="1">
      <alignment vertical="center"/>
    </xf>
    <xf numFmtId="3" fontId="21" fillId="0" borderId="49" xfId="0" applyNumberFormat="1" applyFont="1" applyFill="1" applyBorder="1" applyAlignment="1">
      <alignment vertical="center"/>
    </xf>
    <xf numFmtId="3" fontId="21" fillId="0" borderId="50" xfId="0" applyNumberFormat="1" applyFont="1" applyFill="1" applyBorder="1" applyAlignment="1">
      <alignment vertical="center"/>
    </xf>
    <xf numFmtId="17" fontId="21" fillId="0" borderId="55" xfId="0" applyNumberFormat="1" applyFont="1" applyFill="1" applyBorder="1" applyAlignment="1">
      <alignment vertical="center"/>
    </xf>
    <xf numFmtId="3" fontId="21" fillId="0" borderId="41" xfId="0" applyNumberFormat="1" applyFont="1" applyFill="1" applyBorder="1" applyAlignment="1">
      <alignment vertical="center"/>
    </xf>
    <xf numFmtId="3" fontId="21" fillId="0" borderId="37" xfId="0" applyNumberFormat="1" applyFont="1" applyFill="1" applyBorder="1" applyAlignment="1">
      <alignment vertical="center"/>
    </xf>
    <xf numFmtId="3" fontId="21" fillId="0" borderId="38" xfId="0" applyNumberFormat="1" applyFont="1" applyFill="1" applyBorder="1" applyAlignment="1">
      <alignment vertical="center"/>
    </xf>
    <xf numFmtId="3" fontId="21" fillId="0" borderId="78" xfId="0" applyNumberFormat="1" applyFont="1" applyFill="1" applyBorder="1" applyAlignment="1">
      <alignment vertical="center"/>
    </xf>
    <xf numFmtId="0" fontId="21" fillId="0" borderId="83" xfId="0" applyFont="1" applyFill="1" applyBorder="1" applyAlignment="1">
      <alignment vertical="center"/>
    </xf>
    <xf numFmtId="3" fontId="21" fillId="0" borderId="76" xfId="0" applyNumberFormat="1" applyFont="1" applyFill="1" applyBorder="1" applyAlignment="1">
      <alignment vertical="center"/>
    </xf>
    <xf numFmtId="16" fontId="21" fillId="0" borderId="0" xfId="0" quotePrefix="1" applyNumberFormat="1" applyFont="1" applyFill="1" applyAlignment="1">
      <alignment vertical="center"/>
    </xf>
    <xf numFmtId="3" fontId="21" fillId="0" borderId="74" xfId="0" applyNumberFormat="1" applyFont="1" applyFill="1" applyBorder="1" applyAlignment="1">
      <alignment vertical="center"/>
    </xf>
    <xf numFmtId="0" fontId="21" fillId="0" borderId="56" xfId="0" applyFont="1" applyFill="1" applyBorder="1" applyAlignment="1">
      <alignment vertical="center"/>
    </xf>
    <xf numFmtId="3" fontId="21" fillId="0" borderId="39" xfId="0" applyNumberFormat="1" applyFont="1" applyFill="1" applyBorder="1" applyAlignment="1">
      <alignment vertical="center"/>
    </xf>
    <xf numFmtId="3" fontId="21" fillId="0" borderId="80" xfId="0" applyNumberFormat="1" applyFont="1" applyFill="1" applyBorder="1" applyAlignment="1">
      <alignment vertical="center"/>
    </xf>
    <xf numFmtId="165" fontId="21" fillId="0" borderId="0" xfId="0" applyNumberFormat="1" applyFont="1" applyFill="1" applyBorder="1" applyAlignment="1">
      <alignment vertical="center"/>
    </xf>
    <xf numFmtId="0" fontId="21" fillId="0" borderId="44" xfId="0" applyFont="1" applyFill="1" applyBorder="1" applyAlignment="1">
      <alignment vertical="center"/>
    </xf>
    <xf numFmtId="3" fontId="21" fillId="0" borderId="42" xfId="0" applyNumberFormat="1" applyFont="1" applyFill="1" applyBorder="1" applyAlignment="1">
      <alignment vertical="center"/>
    </xf>
    <xf numFmtId="3" fontId="21" fillId="0" borderId="81" xfId="0" applyNumberFormat="1" applyFont="1" applyFill="1" applyBorder="1" applyAlignment="1">
      <alignment vertical="center"/>
    </xf>
    <xf numFmtId="3" fontId="21" fillId="0" borderId="43" xfId="0" applyNumberFormat="1" applyFont="1" applyFill="1" applyBorder="1" applyAlignment="1">
      <alignment vertical="center"/>
    </xf>
    <xf numFmtId="0" fontId="28" fillId="0" borderId="58" xfId="0" applyFont="1" applyFill="1" applyBorder="1" applyAlignment="1">
      <alignment vertical="center" wrapText="1"/>
    </xf>
    <xf numFmtId="3" fontId="28" fillId="0" borderId="34" xfId="0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1" fontId="21" fillId="0" borderId="0" xfId="0" applyNumberFormat="1" applyFont="1" applyFill="1" applyAlignment="1">
      <alignment vertical="center"/>
    </xf>
    <xf numFmtId="165" fontId="21" fillId="0" borderId="0" xfId="0" applyNumberFormat="1" applyFont="1" applyFill="1" applyAlignment="1">
      <alignment vertical="center"/>
    </xf>
    <xf numFmtId="165" fontId="28" fillId="0" borderId="0" xfId="0" applyNumberFormat="1" applyFont="1" applyFill="1" applyAlignment="1">
      <alignment vertical="center"/>
    </xf>
    <xf numFmtId="3" fontId="38" fillId="0" borderId="0" xfId="0" applyNumberFormat="1" applyFont="1" applyFill="1" applyBorder="1" applyAlignment="1">
      <alignment horizontal="center" vertical="center"/>
    </xf>
    <xf numFmtId="3" fontId="38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3" fontId="21" fillId="0" borderId="0" xfId="0" applyNumberFormat="1" applyFont="1" applyFill="1" applyAlignment="1">
      <alignment horizontal="right" vertical="center"/>
    </xf>
    <xf numFmtId="2" fontId="21" fillId="0" borderId="0" xfId="0" applyNumberFormat="1" applyFont="1" applyFill="1" applyAlignment="1">
      <alignment horizontal="right" vertical="center"/>
    </xf>
    <xf numFmtId="164" fontId="28" fillId="0" borderId="0" xfId="0" applyNumberFormat="1" applyFont="1" applyFill="1" applyAlignment="1">
      <alignment vertical="center"/>
    </xf>
    <xf numFmtId="3" fontId="28" fillId="0" borderId="0" xfId="0" applyNumberFormat="1" applyFont="1" applyFill="1" applyAlignment="1">
      <alignment vertical="center"/>
    </xf>
    <xf numFmtId="4" fontId="21" fillId="0" borderId="0" xfId="0" applyNumberFormat="1" applyFont="1" applyFill="1" applyBorder="1" applyAlignment="1">
      <alignment vertical="center"/>
    </xf>
    <xf numFmtId="4" fontId="21" fillId="0" borderId="0" xfId="0" applyNumberFormat="1" applyFont="1" applyFill="1" applyAlignment="1">
      <alignment horizontal="right" vertical="center"/>
    </xf>
    <xf numFmtId="0" fontId="21" fillId="0" borderId="45" xfId="0" applyFont="1" applyFill="1" applyBorder="1" applyAlignment="1">
      <alignment vertical="center"/>
    </xf>
    <xf numFmtId="0" fontId="21" fillId="0" borderId="46" xfId="0" applyFont="1" applyFill="1" applyBorder="1" applyAlignment="1">
      <alignment vertical="center"/>
    </xf>
    <xf numFmtId="0" fontId="21" fillId="0" borderId="47" xfId="0" applyFont="1" applyFill="1" applyBorder="1" applyAlignment="1">
      <alignment vertical="center"/>
    </xf>
    <xf numFmtId="0" fontId="35" fillId="0" borderId="73" xfId="75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horizontal="left" vertical="center" wrapText="1"/>
    </xf>
    <xf numFmtId="0" fontId="37" fillId="0" borderId="73" xfId="75" applyFont="1" applyFill="1" applyBorder="1" applyAlignment="1">
      <alignment horizontal="left" vertical="center" wrapText="1"/>
    </xf>
    <xf numFmtId="0" fontId="29" fillId="0" borderId="46" xfId="75" applyFont="1" applyFill="1" applyBorder="1" applyAlignment="1">
      <alignment horizontal="left" vertical="center" wrapText="1"/>
    </xf>
    <xf numFmtId="0" fontId="37" fillId="0" borderId="55" xfId="75" applyFont="1" applyFill="1" applyBorder="1" applyAlignment="1">
      <alignment horizontal="left" vertical="center" wrapText="1"/>
    </xf>
    <xf numFmtId="0" fontId="29" fillId="0" borderId="153" xfId="75" applyFont="1" applyFill="1" applyBorder="1" applyAlignment="1">
      <alignment horizontal="left" vertical="center" wrapText="1"/>
    </xf>
    <xf numFmtId="10" fontId="21" fillId="0" borderId="0" xfId="0" applyNumberFormat="1" applyFont="1" applyFill="1" applyAlignment="1">
      <alignment vertical="center" wrapText="1"/>
    </xf>
    <xf numFmtId="0" fontId="28" fillId="27" borderId="21" xfId="0" applyFont="1" applyFill="1" applyBorder="1" applyAlignment="1">
      <alignment horizontal="left" vertical="center" wrapText="1"/>
    </xf>
    <xf numFmtId="0" fontId="28" fillId="27" borderId="78" xfId="0" applyFont="1" applyFill="1" applyBorder="1" applyAlignment="1">
      <alignment horizontal="left" vertical="center" wrapText="1"/>
    </xf>
    <xf numFmtId="3" fontId="28" fillId="27" borderId="22" xfId="0" applyNumberFormat="1" applyFont="1" applyFill="1" applyBorder="1" applyAlignment="1">
      <alignment vertical="center" wrapText="1"/>
    </xf>
    <xf numFmtId="0" fontId="36" fillId="27" borderId="84" xfId="0" applyFont="1" applyFill="1" applyBorder="1" applyAlignment="1">
      <alignment horizontal="left" vertical="center" wrapText="1"/>
    </xf>
    <xf numFmtId="0" fontId="28" fillId="27" borderId="47" xfId="0" applyFont="1" applyFill="1" applyBorder="1" applyAlignment="1">
      <alignment vertical="center" wrapText="1"/>
    </xf>
    <xf numFmtId="3" fontId="28" fillId="27" borderId="26" xfId="0" applyNumberFormat="1" applyFont="1" applyFill="1" applyBorder="1" applyAlignment="1">
      <alignment vertical="center" wrapText="1"/>
    </xf>
    <xf numFmtId="3" fontId="28" fillId="0" borderId="97" xfId="91" applyNumberFormat="1" applyFont="1" applyFill="1" applyBorder="1" applyAlignment="1" applyProtection="1">
      <alignment horizontal="center" vertical="center"/>
    </xf>
    <xf numFmtId="3" fontId="28" fillId="0" borderId="97" xfId="91" applyNumberFormat="1" applyFont="1" applyFill="1" applyBorder="1" applyAlignment="1" applyProtection="1">
      <alignment horizontal="center" vertical="center" wrapText="1"/>
    </xf>
    <xf numFmtId="3" fontId="28" fillId="0" borderId="99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37" xfId="75" applyNumberFormat="1" applyFont="1" applyFill="1" applyBorder="1" applyAlignment="1">
      <alignment horizontal="right" vertical="center" wrapText="1"/>
    </xf>
    <xf numFmtId="3" fontId="28" fillId="0" borderId="38" xfId="75" applyNumberFormat="1" applyFont="1" applyFill="1" applyBorder="1" applyAlignment="1">
      <alignment horizontal="right" vertical="center" wrapText="1"/>
    </xf>
    <xf numFmtId="3" fontId="28" fillId="0" borderId="33" xfId="91" applyNumberFormat="1" applyFont="1" applyFill="1" applyBorder="1" applyAlignment="1" applyProtection="1">
      <alignment horizontal="center" vertical="center"/>
    </xf>
    <xf numFmtId="3" fontId="28" fillId="0" borderId="32" xfId="75" applyNumberFormat="1" applyFont="1" applyFill="1" applyBorder="1" applyAlignment="1">
      <alignment horizontal="right" vertical="center" wrapText="1"/>
    </xf>
    <xf numFmtId="3" fontId="28" fillId="0" borderId="96" xfId="91" applyNumberFormat="1" applyFont="1" applyFill="1" applyBorder="1" applyAlignment="1" applyProtection="1">
      <alignment horizontal="center" vertical="center"/>
    </xf>
    <xf numFmtId="3" fontId="28" fillId="0" borderId="15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8" fillId="0" borderId="21" xfId="75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 wrapText="1"/>
    </xf>
    <xf numFmtId="3" fontId="28" fillId="0" borderId="21" xfId="91" applyNumberFormat="1" applyFont="1" applyFill="1" applyBorder="1" applyAlignment="1" applyProtection="1">
      <alignment horizontal="left" vertical="center"/>
    </xf>
    <xf numFmtId="0" fontId="35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5" fillId="0" borderId="17" xfId="75" applyFont="1" applyFill="1" applyBorder="1" applyAlignment="1">
      <alignment vertical="center" wrapText="1"/>
    </xf>
    <xf numFmtId="0" fontId="35" fillId="0" borderId="15" xfId="75" applyFont="1" applyFill="1" applyBorder="1" applyAlignment="1">
      <alignment vertical="center" wrapText="1"/>
    </xf>
    <xf numFmtId="0" fontId="28" fillId="0" borderId="21" xfId="0" applyFont="1" applyFill="1" applyBorder="1" applyAlignment="1">
      <alignment vertical="center" wrapText="1"/>
    </xf>
    <xf numFmtId="3" fontId="28" fillId="0" borderId="158" xfId="91" applyNumberFormat="1" applyFont="1" applyFill="1" applyBorder="1" applyAlignment="1" applyProtection="1">
      <alignment vertical="center"/>
    </xf>
    <xf numFmtId="3" fontId="28" fillId="0" borderId="161" xfId="91" applyNumberFormat="1" applyFont="1" applyFill="1" applyBorder="1" applyAlignment="1" applyProtection="1">
      <alignment horizontal="center" vertical="center"/>
    </xf>
    <xf numFmtId="3" fontId="28" fillId="0" borderId="112" xfId="91" applyNumberFormat="1" applyFont="1" applyFill="1" applyBorder="1" applyAlignment="1" applyProtection="1">
      <alignment horizontal="center" vertical="center"/>
    </xf>
    <xf numFmtId="3" fontId="28" fillId="0" borderId="127" xfId="75" applyNumberFormat="1" applyFont="1" applyFill="1" applyBorder="1" applyAlignment="1">
      <alignment horizontal="right" vertical="center" wrapText="1"/>
    </xf>
    <xf numFmtId="3" fontId="28" fillId="0" borderId="49" xfId="91" applyNumberFormat="1" applyFont="1" applyFill="1" applyBorder="1" applyAlignment="1" applyProtection="1">
      <alignment horizontal="center" vertical="center" wrapText="1"/>
    </xf>
    <xf numFmtId="3" fontId="28" fillId="0" borderId="101" xfId="91" applyNumberFormat="1" applyFont="1" applyFill="1" applyBorder="1" applyAlignment="1" applyProtection="1">
      <alignment horizontal="center" vertical="center"/>
    </xf>
    <xf numFmtId="3" fontId="28" fillId="0" borderId="113" xfId="91" applyNumberFormat="1" applyFont="1" applyFill="1" applyBorder="1" applyAlignment="1" applyProtection="1">
      <alignment horizontal="center" vertical="center"/>
    </xf>
    <xf numFmtId="3" fontId="28" fillId="0" borderId="128" xfId="75" applyNumberFormat="1" applyFont="1" applyFill="1" applyBorder="1" applyAlignment="1">
      <alignment horizontal="right" vertical="center" wrapText="1"/>
    </xf>
    <xf numFmtId="3" fontId="28" fillId="0" borderId="50" xfId="91" applyNumberFormat="1" applyFont="1" applyFill="1" applyBorder="1" applyAlignment="1" applyProtection="1">
      <alignment horizontal="center" vertical="center"/>
    </xf>
    <xf numFmtId="3" fontId="28" fillId="0" borderId="37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1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5" xfId="78" applyFont="1" applyFill="1" applyBorder="1" applyAlignment="1">
      <alignment horizontal="center" vertical="center"/>
    </xf>
    <xf numFmtId="0" fontId="26" fillId="0" borderId="46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3" fontId="21" fillId="0" borderId="60" xfId="0" applyNumberFormat="1" applyFont="1" applyFill="1" applyBorder="1" applyAlignment="1">
      <alignment horizontal="right" vertical="center"/>
    </xf>
    <xf numFmtId="3" fontId="21" fillId="0" borderId="64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</xf>
    <xf numFmtId="3" fontId="21" fillId="0" borderId="30" xfId="91" applyNumberFormat="1" applyFont="1" applyFill="1" applyBorder="1" applyAlignment="1" applyProtection="1">
      <alignment horizontal="right" vertical="center"/>
      <protection locked="0"/>
    </xf>
    <xf numFmtId="3" fontId="21" fillId="0" borderId="72" xfId="91" applyNumberFormat="1" applyFont="1" applyFill="1" applyBorder="1" applyAlignment="1" applyProtection="1">
      <alignment horizontal="right" vertical="center"/>
      <protection locked="0"/>
    </xf>
    <xf numFmtId="3" fontId="21" fillId="0" borderId="59" xfId="0" applyNumberFormat="1" applyFont="1" applyFill="1" applyBorder="1" applyAlignment="1">
      <alignment horizontal="right" vertical="center"/>
    </xf>
    <xf numFmtId="3" fontId="21" fillId="0" borderId="123" xfId="91" applyNumberFormat="1" applyFont="1" applyFill="1" applyBorder="1" applyAlignment="1" applyProtection="1">
      <alignment horizontal="right" vertical="center"/>
      <protection locked="0"/>
    </xf>
    <xf numFmtId="3" fontId="21" fillId="0" borderId="31" xfId="91" applyNumberFormat="1" applyFont="1" applyFill="1" applyBorder="1" applyAlignment="1" applyProtection="1">
      <alignment horizontal="right" vertical="center"/>
      <protection locked="0"/>
    </xf>
    <xf numFmtId="3" fontId="21" fillId="0" borderId="124" xfId="91" applyNumberFormat="1" applyFont="1" applyFill="1" applyBorder="1" applyAlignment="1" applyProtection="1">
      <alignment horizontal="right" vertical="center"/>
      <protection locked="0"/>
    </xf>
    <xf numFmtId="3" fontId="28" fillId="0" borderId="61" xfId="91" applyNumberFormat="1" applyFont="1" applyFill="1" applyBorder="1" applyAlignment="1" applyProtection="1">
      <alignment horizontal="right" vertical="center"/>
    </xf>
    <xf numFmtId="3" fontId="28" fillId="0" borderId="37" xfId="0" applyNumberFormat="1" applyFont="1" applyFill="1" applyBorder="1" applyAlignment="1">
      <alignment horizontal="right" vertical="center"/>
    </xf>
    <xf numFmtId="3" fontId="28" fillId="0" borderId="127" xfId="0" applyNumberFormat="1" applyFont="1" applyFill="1" applyBorder="1" applyAlignment="1">
      <alignment horizontal="right" vertical="center"/>
    </xf>
    <xf numFmtId="3" fontId="28" fillId="0" borderId="32" xfId="0" applyNumberFormat="1" applyFont="1" applyFill="1" applyBorder="1" applyAlignment="1">
      <alignment horizontal="right" vertical="center"/>
    </xf>
    <xf numFmtId="3" fontId="28" fillId="0" borderId="128" xfId="0" applyNumberFormat="1" applyFont="1" applyFill="1" applyBorder="1" applyAlignment="1">
      <alignment horizontal="right" vertical="center"/>
    </xf>
    <xf numFmtId="3" fontId="28" fillId="0" borderId="38" xfId="0" applyNumberFormat="1" applyFont="1" applyFill="1" applyBorder="1" applyAlignment="1">
      <alignment horizontal="right" vertical="center"/>
    </xf>
    <xf numFmtId="3" fontId="21" fillId="0" borderId="49" xfId="0" applyNumberFormat="1" applyFont="1" applyFill="1" applyBorder="1" applyAlignment="1">
      <alignment horizontal="right" vertical="center"/>
    </xf>
    <xf numFmtId="3" fontId="21" fillId="0" borderId="112" xfId="91" applyNumberFormat="1" applyFont="1" applyFill="1" applyBorder="1" applyAlignment="1" applyProtection="1">
      <alignment horizontal="right" vertical="center"/>
      <protection locked="0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113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  <protection locked="0"/>
    </xf>
    <xf numFmtId="3" fontId="28" fillId="0" borderId="61" xfId="91" applyNumberFormat="1" applyFont="1" applyFill="1" applyBorder="1" applyAlignment="1" applyProtection="1">
      <alignment horizontal="right" vertical="center"/>
      <protection locked="0"/>
    </xf>
    <xf numFmtId="3" fontId="28" fillId="0" borderId="37" xfId="91" applyNumberFormat="1" applyFont="1" applyFill="1" applyBorder="1" applyAlignment="1" applyProtection="1">
      <alignment horizontal="right" vertical="center"/>
    </xf>
    <xf numFmtId="3" fontId="28" fillId="0" borderId="127" xfId="91" applyNumberFormat="1" applyFont="1" applyFill="1" applyBorder="1" applyAlignment="1" applyProtection="1">
      <alignment horizontal="right" vertical="center"/>
    </xf>
    <xf numFmtId="3" fontId="28" fillId="0" borderId="32" xfId="91" applyNumberFormat="1" applyFont="1" applyFill="1" applyBorder="1" applyAlignment="1" applyProtection="1">
      <alignment horizontal="right" vertical="center"/>
    </xf>
    <xf numFmtId="3" fontId="28" fillId="0" borderId="128" xfId="91" applyNumberFormat="1" applyFont="1" applyFill="1" applyBorder="1" applyAlignment="1" applyProtection="1">
      <alignment horizontal="right" vertical="center"/>
    </xf>
    <xf numFmtId="3" fontId="28" fillId="0" borderId="38" xfId="91" applyNumberFormat="1" applyFont="1" applyFill="1" applyBorder="1" applyAlignment="1" applyProtection="1">
      <alignment horizontal="right" vertical="center"/>
    </xf>
    <xf numFmtId="3" fontId="28" fillId="0" borderId="49" xfId="91" applyNumberFormat="1" applyFont="1" applyFill="1" applyBorder="1" applyAlignment="1" applyProtection="1">
      <alignment horizontal="right" vertical="center"/>
    </xf>
    <xf numFmtId="3" fontId="28" fillId="0" borderId="112" xfId="91" applyNumberFormat="1" applyFont="1" applyFill="1" applyBorder="1" applyAlignment="1" applyProtection="1">
      <alignment horizontal="right" vertical="center"/>
    </xf>
    <xf numFmtId="3" fontId="28" fillId="0" borderId="33" xfId="91" applyNumberFormat="1" applyFont="1" applyFill="1" applyBorder="1" applyAlignment="1" applyProtection="1">
      <alignment horizontal="right" vertical="center"/>
    </xf>
    <xf numFmtId="3" fontId="28" fillId="0" borderId="113" xfId="91" applyNumberFormat="1" applyFont="1" applyFill="1" applyBorder="1" applyAlignment="1" applyProtection="1">
      <alignment horizontal="right" vertical="center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1" fillId="0" borderId="127" xfId="91" applyNumberFormat="1" applyFont="1" applyFill="1" applyBorder="1" applyAlignment="1" applyProtection="1">
      <alignment horizontal="right" vertical="center"/>
      <protection locked="0"/>
    </xf>
    <xf numFmtId="3" fontId="21" fillId="0" borderId="32" xfId="91" applyNumberFormat="1" applyFont="1" applyFill="1" applyBorder="1" applyAlignment="1" applyProtection="1">
      <alignment horizontal="right" vertical="center"/>
      <protection locked="0"/>
    </xf>
    <xf numFmtId="3" fontId="21" fillId="0" borderId="128" xfId="91" applyNumberFormat="1" applyFont="1" applyFill="1" applyBorder="1" applyAlignment="1" applyProtection="1">
      <alignment horizontal="right" vertical="center"/>
      <protection locked="0"/>
    </xf>
    <xf numFmtId="3" fontId="28" fillId="0" borderId="102" xfId="91" applyNumberFormat="1" applyFont="1" applyFill="1" applyBorder="1" applyAlignment="1" applyProtection="1">
      <alignment horizontal="right" vertical="center"/>
    </xf>
    <xf numFmtId="3" fontId="28" fillId="0" borderId="159" xfId="91" applyNumberFormat="1" applyFont="1" applyFill="1" applyBorder="1" applyAlignment="1" applyProtection="1">
      <alignment horizontal="right" vertical="center"/>
    </xf>
    <xf numFmtId="3" fontId="28" fillId="0" borderId="157" xfId="91" applyNumberFormat="1" applyFont="1" applyFill="1" applyBorder="1" applyAlignment="1" applyProtection="1">
      <alignment horizontal="right" vertical="center"/>
    </xf>
    <xf numFmtId="3" fontId="28" fillId="0" borderId="160" xfId="91" applyNumberFormat="1" applyFont="1" applyFill="1" applyBorder="1" applyAlignment="1" applyProtection="1">
      <alignment horizontal="right" vertical="center"/>
    </xf>
    <xf numFmtId="3" fontId="28" fillId="0" borderId="103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3" fontId="28" fillId="0" borderId="162" xfId="0" applyNumberFormat="1" applyFont="1" applyFill="1" applyBorder="1" applyAlignment="1">
      <alignment vertical="center"/>
    </xf>
    <xf numFmtId="0" fontId="21" fillId="0" borderId="36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78" xfId="0" applyFont="1" applyFill="1" applyBorder="1" applyAlignment="1">
      <alignment horizontal="center" vertical="center" wrapText="1"/>
    </xf>
    <xf numFmtId="3" fontId="21" fillId="0" borderId="83" xfId="0" applyNumberFormat="1" applyFont="1" applyFill="1" applyBorder="1" applyAlignment="1">
      <alignment vertical="center"/>
    </xf>
    <xf numFmtId="3" fontId="21" fillId="0" borderId="36" xfId="0" applyNumberFormat="1" applyFont="1" applyFill="1" applyBorder="1" applyAlignment="1">
      <alignment vertical="center"/>
    </xf>
    <xf numFmtId="3" fontId="21" fillId="0" borderId="44" xfId="0" applyNumberFormat="1" applyFont="1" applyFill="1" applyBorder="1" applyAlignment="1">
      <alignment vertical="center"/>
    </xf>
    <xf numFmtId="3" fontId="28" fillId="0" borderId="58" xfId="0" applyNumberFormat="1" applyFont="1" applyFill="1" applyBorder="1" applyAlignment="1">
      <alignment vertical="center"/>
    </xf>
    <xf numFmtId="3" fontId="31" fillId="0" borderId="78" xfId="0" applyNumberFormat="1" applyFont="1" applyFill="1" applyBorder="1" applyAlignment="1">
      <alignment horizontal="right" vertical="center"/>
    </xf>
    <xf numFmtId="3" fontId="26" fillId="0" borderId="90" xfId="0" applyNumberFormat="1" applyFont="1" applyFill="1" applyBorder="1" applyAlignment="1">
      <alignment horizontal="right" vertical="center"/>
    </xf>
    <xf numFmtId="3" fontId="31" fillId="0" borderId="63" xfId="0" applyNumberFormat="1" applyFont="1" applyFill="1" applyBorder="1" applyAlignment="1">
      <alignment horizontal="right" vertical="center"/>
    </xf>
    <xf numFmtId="3" fontId="31" fillId="0" borderId="66" xfId="0" applyNumberFormat="1" applyFont="1" applyFill="1" applyBorder="1" applyAlignment="1">
      <alignment horizontal="right" vertical="center"/>
    </xf>
    <xf numFmtId="1" fontId="26" fillId="0" borderId="99" xfId="0" applyNumberFormat="1" applyFont="1" applyFill="1" applyBorder="1" applyAlignment="1">
      <alignment horizontal="center" vertical="center" wrapText="1"/>
    </xf>
    <xf numFmtId="3" fontId="26" fillId="0" borderId="50" xfId="0" applyNumberFormat="1" applyFont="1" applyFill="1" applyBorder="1" applyAlignment="1">
      <alignment horizontal="right" vertical="center"/>
    </xf>
    <xf numFmtId="1" fontId="26" fillId="0" borderId="101" xfId="0" applyNumberFormat="1" applyFont="1" applyFill="1" applyBorder="1" applyAlignment="1">
      <alignment horizontal="center" vertical="center" wrapText="1"/>
    </xf>
    <xf numFmtId="3" fontId="26" fillId="0" borderId="80" xfId="0" applyNumberFormat="1" applyFont="1" applyFill="1" applyBorder="1" applyAlignment="1">
      <alignment horizontal="right" vertical="center"/>
    </xf>
    <xf numFmtId="3" fontId="26" fillId="0" borderId="76" xfId="0" applyNumberFormat="1" applyFont="1" applyFill="1" applyBorder="1" applyAlignment="1">
      <alignment horizontal="right" vertical="center"/>
    </xf>
    <xf numFmtId="3" fontId="26" fillId="0" borderId="108" xfId="0" applyNumberFormat="1" applyFont="1" applyFill="1" applyBorder="1" applyAlignment="1">
      <alignment horizontal="right" vertical="center"/>
    </xf>
    <xf numFmtId="3" fontId="26" fillId="0" borderId="75" xfId="0" applyNumberFormat="1" applyFont="1" applyFill="1" applyBorder="1" applyAlignment="1">
      <alignment horizontal="right" vertical="center"/>
    </xf>
    <xf numFmtId="166" fontId="26" fillId="0" borderId="48" xfId="0" applyNumberFormat="1" applyFont="1" applyFill="1" applyBorder="1" applyAlignment="1">
      <alignment horizontal="right" vertical="center"/>
    </xf>
    <xf numFmtId="166" fontId="26" fillId="0" borderId="61" xfId="0" applyNumberFormat="1" applyFont="1" applyFill="1" applyBorder="1" applyAlignment="1">
      <alignment horizontal="right" vertical="center"/>
    </xf>
    <xf numFmtId="166" fontId="26" fillId="0" borderId="50" xfId="0" applyNumberFormat="1" applyFont="1" applyFill="1" applyBorder="1" applyAlignment="1">
      <alignment horizontal="right" vertical="center"/>
    </xf>
    <xf numFmtId="166" fontId="26" fillId="0" borderId="163" xfId="0" applyNumberFormat="1" applyFont="1" applyFill="1" applyBorder="1" applyAlignment="1">
      <alignment horizontal="right" vertical="center"/>
    </xf>
    <xf numFmtId="166" fontId="31" fillId="0" borderId="38" xfId="0" applyNumberFormat="1" applyFont="1" applyFill="1" applyBorder="1" applyAlignment="1">
      <alignment horizontal="right" vertical="center"/>
    </xf>
    <xf numFmtId="166" fontId="31" fillId="0" borderId="35" xfId="0" applyNumberFormat="1" applyFont="1" applyFill="1" applyBorder="1" applyAlignment="1">
      <alignment horizontal="right" vertical="center"/>
    </xf>
    <xf numFmtId="3" fontId="28" fillId="0" borderId="130" xfId="54" applyNumberFormat="1" applyFont="1" applyFill="1" applyBorder="1" applyAlignment="1">
      <alignment horizontal="center" vertical="center" wrapText="1"/>
    </xf>
    <xf numFmtId="0" fontId="35" fillId="0" borderId="84" xfId="75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horizontal="left" vertical="center" wrapText="1"/>
    </xf>
    <xf numFmtId="3" fontId="21" fillId="0" borderId="48" xfId="0" applyNumberFormat="1" applyFont="1" applyFill="1" applyBorder="1"/>
    <xf numFmtId="3" fontId="28" fillId="27" borderId="32" xfId="0" applyNumberFormat="1" applyFont="1" applyFill="1" applyBorder="1" applyAlignment="1">
      <alignment vertical="center" wrapText="1"/>
    </xf>
    <xf numFmtId="3" fontId="28" fillId="27" borderId="91" xfId="0" applyNumberFormat="1" applyFont="1" applyFill="1" applyBorder="1" applyAlignment="1">
      <alignment vertical="center" wrapText="1"/>
    </xf>
    <xf numFmtId="3" fontId="21" fillId="0" borderId="32" xfId="0" applyNumberFormat="1" applyFont="1" applyFill="1" applyBorder="1" applyAlignment="1">
      <alignment vertical="center" wrapText="1"/>
    </xf>
    <xf numFmtId="3" fontId="21" fillId="0" borderId="14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>
      <alignment vertical="center" wrapText="1"/>
    </xf>
    <xf numFmtId="3" fontId="21" fillId="0" borderId="66" xfId="0" applyNumberFormat="1" applyFont="1" applyFill="1" applyBorder="1" applyAlignment="1">
      <alignment vertical="center" wrapText="1"/>
    </xf>
    <xf numFmtId="3" fontId="28" fillId="0" borderId="165" xfId="0" applyNumberFormat="1" applyFont="1" applyFill="1" applyBorder="1" applyAlignment="1">
      <alignment vertical="center" wrapText="1"/>
    </xf>
    <xf numFmtId="3" fontId="28" fillId="0" borderId="110" xfId="0" applyNumberFormat="1" applyFont="1" applyFill="1" applyBorder="1" applyAlignment="1">
      <alignment vertical="center" wrapText="1"/>
    </xf>
    <xf numFmtId="3" fontId="28" fillId="0" borderId="37" xfId="0" applyNumberFormat="1" applyFont="1" applyFill="1" applyBorder="1" applyAlignment="1">
      <alignment vertical="center" wrapText="1"/>
    </xf>
    <xf numFmtId="3" fontId="28" fillId="0" borderId="21" xfId="0" applyNumberFormat="1" applyFont="1" applyFill="1" applyBorder="1" applyAlignment="1">
      <alignment vertical="center" wrapText="1"/>
    </xf>
    <xf numFmtId="3" fontId="29" fillId="0" borderId="20" xfId="54" applyNumberFormat="1" applyFont="1" applyFill="1" applyBorder="1" applyAlignment="1">
      <alignment horizontal="right" vertical="center"/>
    </xf>
    <xf numFmtId="3" fontId="29" fillId="0" borderId="31" xfId="54" applyNumberFormat="1" applyFont="1" applyFill="1" applyBorder="1" applyAlignment="1">
      <alignment horizontal="right" vertical="center"/>
    </xf>
    <xf numFmtId="3" fontId="29" fillId="0" borderId="51" xfId="54" applyNumberFormat="1" applyFont="1" applyFill="1" applyBorder="1" applyAlignment="1">
      <alignment horizontal="right" vertical="center"/>
    </xf>
    <xf numFmtId="3" fontId="29" fillId="0" borderId="17" xfId="0" applyNumberFormat="1" applyFont="1" applyFill="1" applyBorder="1" applyAlignment="1">
      <alignment vertical="center" wrapText="1"/>
    </xf>
    <xf numFmtId="3" fontId="29" fillId="0" borderId="47" xfId="0" applyNumberFormat="1" applyFont="1" applyFill="1" applyBorder="1" applyAlignment="1">
      <alignment vertical="center" wrapText="1"/>
    </xf>
    <xf numFmtId="0" fontId="29" fillId="0" borderId="55" xfId="0" applyFont="1" applyFill="1" applyBorder="1" applyAlignment="1">
      <alignment horizontal="left" vertical="center"/>
    </xf>
    <xf numFmtId="0" fontId="29" fillId="0" borderId="41" xfId="0" applyFont="1" applyFill="1" applyBorder="1" applyAlignment="1">
      <alignment horizontal="left" vertical="center" wrapText="1" indent="5"/>
    </xf>
    <xf numFmtId="3" fontId="29" fillId="0" borderId="141" xfId="54" applyNumberFormat="1" applyFont="1" applyFill="1" applyBorder="1"/>
    <xf numFmtId="3" fontId="29" fillId="0" borderId="139" xfId="0" applyNumberFormat="1" applyFont="1" applyFill="1" applyBorder="1"/>
    <xf numFmtId="3" fontId="28" fillId="0" borderId="87" xfId="0" applyNumberFormat="1" applyFont="1" applyFill="1" applyBorder="1" applyAlignment="1">
      <alignment vertical="center"/>
    </xf>
    <xf numFmtId="3" fontId="28" fillId="0" borderId="149" xfId="0" applyNumberFormat="1" applyFont="1" applyFill="1" applyBorder="1" applyAlignment="1">
      <alignment vertical="center"/>
    </xf>
    <xf numFmtId="3" fontId="21" fillId="0" borderId="69" xfId="0" applyNumberFormat="1" applyFont="1" applyFill="1" applyBorder="1" applyAlignment="1">
      <alignment vertical="center"/>
    </xf>
    <xf numFmtId="0" fontId="31" fillId="0" borderId="28" xfId="0" applyFont="1" applyFill="1" applyBorder="1" applyAlignment="1">
      <alignment vertical="center" wrapText="1"/>
    </xf>
    <xf numFmtId="0" fontId="31" fillId="0" borderId="82" xfId="0" applyFont="1" applyFill="1" applyBorder="1" applyAlignment="1">
      <alignment horizontal="center" vertical="center"/>
    </xf>
    <xf numFmtId="3" fontId="31" fillId="0" borderId="0" xfId="0" applyNumberFormat="1" applyFont="1" applyFill="1" applyBorder="1" applyAlignment="1">
      <alignment horizontal="right" vertical="center"/>
    </xf>
    <xf numFmtId="3" fontId="31" fillId="0" borderId="108" xfId="0" applyNumberFormat="1" applyFont="1" applyFill="1" applyBorder="1" applyAlignment="1">
      <alignment horizontal="right" vertical="center"/>
    </xf>
    <xf numFmtId="166" fontId="31" fillId="0" borderId="163" xfId="0" applyNumberFormat="1" applyFont="1" applyFill="1" applyBorder="1" applyAlignment="1">
      <alignment horizontal="right" vertical="center"/>
    </xf>
    <xf numFmtId="0" fontId="31" fillId="0" borderId="13" xfId="0" applyFont="1" applyFill="1" applyBorder="1" applyAlignment="1">
      <alignment vertical="center" wrapText="1"/>
    </xf>
    <xf numFmtId="0" fontId="31" fillId="0" borderId="60" xfId="0" applyFont="1" applyFill="1" applyBorder="1" applyAlignment="1">
      <alignment horizontal="center" vertical="center"/>
    </xf>
    <xf numFmtId="3" fontId="31" fillId="0" borderId="46" xfId="0" applyNumberFormat="1" applyFont="1" applyFill="1" applyBorder="1" applyAlignment="1">
      <alignment horizontal="right" vertical="center"/>
    </xf>
    <xf numFmtId="3" fontId="31" fillId="0" borderId="75" xfId="0" applyNumberFormat="1" applyFont="1" applyFill="1" applyBorder="1" applyAlignment="1">
      <alignment horizontal="right" vertical="center"/>
    </xf>
    <xf numFmtId="166" fontId="31" fillId="0" borderId="48" xfId="0" applyNumberFormat="1" applyFont="1" applyFill="1" applyBorder="1" applyAlignment="1">
      <alignment horizontal="right" vertical="center"/>
    </xf>
    <xf numFmtId="3" fontId="28" fillId="0" borderId="85" xfId="0" applyNumberFormat="1" applyFont="1" applyFill="1" applyBorder="1" applyAlignment="1">
      <alignment vertical="center"/>
    </xf>
    <xf numFmtId="3" fontId="28" fillId="0" borderId="88" xfId="0" applyNumberFormat="1" applyFont="1" applyFill="1" applyBorder="1" applyAlignment="1">
      <alignment vertical="center"/>
    </xf>
    <xf numFmtId="0" fontId="29" fillId="0" borderId="84" xfId="0" applyFont="1" applyFill="1" applyBorder="1" applyAlignment="1">
      <alignment horizontal="left" vertical="center" wrapText="1"/>
    </xf>
    <xf numFmtId="3" fontId="28" fillId="0" borderId="66" xfId="0" applyNumberFormat="1" applyFont="1" applyFill="1" applyBorder="1" applyAlignment="1">
      <alignment vertical="center" wrapText="1"/>
    </xf>
    <xf numFmtId="3" fontId="28" fillId="27" borderId="128" xfId="0" applyNumberFormat="1" applyFont="1" applyFill="1" applyBorder="1" applyAlignment="1">
      <alignment vertical="center" wrapText="1"/>
    </xf>
    <xf numFmtId="3" fontId="29" fillId="0" borderId="113" xfId="0" applyNumberFormat="1" applyFont="1" applyFill="1" applyBorder="1" applyAlignment="1">
      <alignment vertical="center" wrapText="1"/>
    </xf>
    <xf numFmtId="3" fontId="29" fillId="0" borderId="72" xfId="0" applyNumberFormat="1" applyFont="1" applyFill="1" applyBorder="1" applyAlignment="1">
      <alignment vertical="center" wrapText="1"/>
    </xf>
    <xf numFmtId="3" fontId="29" fillId="0" borderId="124" xfId="0" applyNumberFormat="1" applyFont="1" applyFill="1" applyBorder="1" applyAlignment="1">
      <alignment vertical="center" wrapText="1"/>
    </xf>
    <xf numFmtId="3" fontId="29" fillId="0" borderId="142" xfId="0" applyNumberFormat="1" applyFont="1" applyFill="1" applyBorder="1" applyAlignment="1">
      <alignment vertical="center" wrapText="1"/>
    </xf>
    <xf numFmtId="3" fontId="28" fillId="27" borderId="132" xfId="0" applyNumberFormat="1" applyFont="1" applyFill="1" applyBorder="1" applyAlignment="1">
      <alignment vertical="center" wrapText="1"/>
    </xf>
    <xf numFmtId="3" fontId="28" fillId="0" borderId="136" xfId="0" applyNumberFormat="1" applyFont="1" applyFill="1" applyBorder="1" applyAlignment="1">
      <alignment vertical="center" wrapText="1"/>
    </xf>
    <xf numFmtId="3" fontId="28" fillId="0" borderId="38" xfId="54" applyNumberFormat="1" applyFont="1" applyFill="1" applyBorder="1" applyAlignment="1">
      <alignment horizontal="center" vertical="center" wrapText="1"/>
    </xf>
    <xf numFmtId="3" fontId="28" fillId="0" borderId="35" xfId="0" applyNumberFormat="1" applyFont="1" applyFill="1" applyBorder="1" applyAlignment="1">
      <alignment vertical="center" wrapText="1"/>
    </xf>
    <xf numFmtId="10" fontId="28" fillId="0" borderId="38" xfId="0" applyNumberFormat="1" applyFont="1" applyFill="1" applyBorder="1" applyAlignment="1">
      <alignment vertical="center" wrapText="1"/>
    </xf>
    <xf numFmtId="10" fontId="21" fillId="0" borderId="163" xfId="0" applyNumberFormat="1" applyFont="1" applyFill="1" applyBorder="1" applyAlignment="1">
      <alignment vertical="center" wrapText="1"/>
    </xf>
    <xf numFmtId="10" fontId="28" fillId="27" borderId="38" xfId="0" applyNumberFormat="1" applyFont="1" applyFill="1" applyBorder="1" applyAlignment="1">
      <alignment vertical="center" wrapText="1"/>
    </xf>
    <xf numFmtId="10" fontId="21" fillId="0" borderId="50" xfId="0" applyNumberFormat="1" applyFont="1" applyFill="1" applyBorder="1" applyAlignment="1">
      <alignment vertical="center" wrapText="1"/>
    </xf>
    <xf numFmtId="10" fontId="21" fillId="0" borderId="48" xfId="0" applyNumberFormat="1" applyFont="1" applyFill="1" applyBorder="1" applyAlignment="1">
      <alignment vertical="center" wrapText="1"/>
    </xf>
    <xf numFmtId="10" fontId="21" fillId="0" borderId="61" xfId="0" applyNumberFormat="1" applyFont="1" applyFill="1" applyBorder="1" applyAlignment="1">
      <alignment vertical="center" wrapText="1"/>
    </xf>
    <xf numFmtId="10" fontId="29" fillId="0" borderId="50" xfId="0" applyNumberFormat="1" applyFont="1" applyFill="1" applyBorder="1" applyAlignment="1">
      <alignment vertical="center" wrapText="1"/>
    </xf>
    <xf numFmtId="10" fontId="29" fillId="0" borderId="48" xfId="0" applyNumberFormat="1" applyFont="1" applyFill="1" applyBorder="1" applyAlignment="1">
      <alignment vertical="center" wrapText="1"/>
    </xf>
    <xf numFmtId="10" fontId="29" fillId="0" borderId="61" xfId="0" applyNumberFormat="1" applyFont="1" applyFill="1" applyBorder="1" applyAlignment="1">
      <alignment vertical="center" wrapText="1"/>
    </xf>
    <xf numFmtId="10" fontId="29" fillId="0" borderId="167" xfId="0" applyNumberFormat="1" applyFont="1" applyFill="1" applyBorder="1" applyAlignment="1">
      <alignment vertical="center" wrapText="1"/>
    </xf>
    <xf numFmtId="10" fontId="28" fillId="27" borderId="163" xfId="0" applyNumberFormat="1" applyFont="1" applyFill="1" applyBorder="1" applyAlignment="1">
      <alignment vertical="center" wrapText="1"/>
    </xf>
    <xf numFmtId="10" fontId="28" fillId="0" borderId="35" xfId="0" applyNumberFormat="1" applyFont="1" applyFill="1" applyBorder="1" applyAlignment="1">
      <alignment vertical="center" wrapText="1"/>
    </xf>
    <xf numFmtId="3" fontId="28" fillId="0" borderId="34" xfId="0" applyNumberFormat="1" applyFont="1" applyFill="1" applyBorder="1" applyAlignment="1">
      <alignment vertical="center" wrapText="1"/>
    </xf>
    <xf numFmtId="3" fontId="29" fillId="0" borderId="124" xfId="54" applyNumberFormat="1" applyFont="1" applyFill="1" applyBorder="1" applyAlignment="1">
      <alignment horizontal="right" vertical="center"/>
    </xf>
    <xf numFmtId="10" fontId="21" fillId="0" borderId="50" xfId="54" applyNumberFormat="1" applyFont="1" applyFill="1" applyBorder="1" applyAlignment="1">
      <alignment horizontal="right" vertical="center"/>
    </xf>
    <xf numFmtId="10" fontId="21" fillId="0" borderId="163" xfId="54" applyNumberFormat="1" applyFont="1" applyFill="1" applyBorder="1" applyAlignment="1">
      <alignment horizontal="right" vertical="center"/>
    </xf>
    <xf numFmtId="10" fontId="28" fillId="0" borderId="38" xfId="54" applyNumberFormat="1" applyFont="1" applyFill="1" applyBorder="1" applyAlignment="1">
      <alignment horizontal="right" vertical="center"/>
    </xf>
    <xf numFmtId="10" fontId="21" fillId="0" borderId="48" xfId="54" applyNumberFormat="1" applyFont="1" applyFill="1" applyBorder="1" applyAlignment="1">
      <alignment horizontal="right" vertical="center"/>
    </xf>
    <xf numFmtId="10" fontId="28" fillId="0" borderId="35" xfId="54" applyNumberFormat="1" applyFont="1" applyFill="1" applyBorder="1" applyAlignment="1">
      <alignment horizontal="right" vertical="center"/>
    </xf>
    <xf numFmtId="10" fontId="21" fillId="0" borderId="61" xfId="54" applyNumberFormat="1" applyFont="1" applyFill="1" applyBorder="1" applyAlignment="1">
      <alignment horizontal="right" vertical="center"/>
    </xf>
    <xf numFmtId="10" fontId="21" fillId="0" borderId="50" xfId="0" applyNumberFormat="1" applyFont="1" applyFill="1" applyBorder="1" applyAlignment="1">
      <alignment horizontal="right" vertical="center" wrapText="1"/>
    </xf>
    <xf numFmtId="10" fontId="21" fillId="0" borderId="48" xfId="0" applyNumberFormat="1" applyFont="1" applyFill="1" applyBorder="1" applyAlignment="1">
      <alignment horizontal="right" vertical="center" wrapText="1"/>
    </xf>
    <xf numFmtId="10" fontId="21" fillId="0" borderId="61" xfId="0" applyNumberFormat="1" applyFont="1" applyFill="1" applyBorder="1" applyAlignment="1">
      <alignment horizontal="right" vertical="center" wrapText="1"/>
    </xf>
    <xf numFmtId="10" fontId="28" fillId="0" borderId="38" xfId="0" applyNumberFormat="1" applyFont="1" applyFill="1" applyBorder="1" applyAlignment="1">
      <alignment horizontal="right" vertical="center" wrapText="1"/>
    </xf>
    <xf numFmtId="10" fontId="21" fillId="0" borderId="163" xfId="0" applyNumberFormat="1" applyFont="1" applyFill="1" applyBorder="1" applyAlignment="1">
      <alignment horizontal="right" vertical="center" wrapText="1"/>
    </xf>
    <xf numFmtId="10" fontId="28" fillId="27" borderId="38" xfId="0" applyNumberFormat="1" applyFont="1" applyFill="1" applyBorder="1" applyAlignment="1">
      <alignment horizontal="right" vertical="center" wrapText="1"/>
    </xf>
    <xf numFmtId="10" fontId="21" fillId="0" borderId="61" xfId="54" applyNumberFormat="1" applyFont="1" applyFill="1" applyBorder="1" applyAlignment="1">
      <alignment horizontal="right" vertical="center" wrapText="1"/>
    </xf>
    <xf numFmtId="10" fontId="29" fillId="0" borderId="50" xfId="0" applyNumberFormat="1" applyFont="1" applyFill="1" applyBorder="1" applyAlignment="1">
      <alignment horizontal="right" vertical="center" wrapText="1"/>
    </xf>
    <xf numFmtId="10" fontId="29" fillId="0" borderId="48" xfId="0" applyNumberFormat="1" applyFont="1" applyFill="1" applyBorder="1" applyAlignment="1">
      <alignment horizontal="right" vertical="center" wrapText="1"/>
    </xf>
    <xf numFmtId="10" fontId="29" fillId="0" borderId="61" xfId="0" applyNumberFormat="1" applyFont="1" applyFill="1" applyBorder="1" applyAlignment="1">
      <alignment horizontal="right" vertical="center" wrapText="1"/>
    </xf>
    <xf numFmtId="10" fontId="28" fillId="27" borderId="61" xfId="0" applyNumberFormat="1" applyFont="1" applyFill="1" applyBorder="1" applyAlignment="1">
      <alignment horizontal="right" vertical="center" wrapText="1"/>
    </xf>
    <xf numFmtId="10" fontId="28" fillId="0" borderId="35" xfId="0" applyNumberFormat="1" applyFont="1" applyFill="1" applyBorder="1" applyAlignment="1">
      <alignment horizontal="right" vertical="center" wrapText="1"/>
    </xf>
    <xf numFmtId="3" fontId="21" fillId="0" borderId="20" xfId="54" applyNumberFormat="1" applyFont="1" applyFill="1" applyBorder="1" applyAlignment="1">
      <alignment horizontal="right" vertical="center"/>
    </xf>
    <xf numFmtId="3" fontId="21" fillId="0" borderId="31" xfId="54" applyNumberFormat="1" applyFont="1" applyFill="1" applyBorder="1" applyAlignment="1">
      <alignment horizontal="right" vertical="center"/>
    </xf>
    <xf numFmtId="3" fontId="21" fillId="0" borderId="51" xfId="54" applyNumberFormat="1" applyFont="1" applyFill="1" applyBorder="1" applyAlignment="1">
      <alignment horizontal="right" vertical="center"/>
    </xf>
    <xf numFmtId="3" fontId="21" fillId="0" borderId="124" xfId="54" applyNumberFormat="1" applyFont="1" applyFill="1" applyBorder="1" applyAlignment="1">
      <alignment horizontal="right" vertical="center"/>
    </xf>
    <xf numFmtId="0" fontId="28" fillId="0" borderId="173" xfId="0" applyFont="1" applyFill="1" applyBorder="1" applyAlignment="1">
      <alignment vertical="center" wrapText="1"/>
    </xf>
    <xf numFmtId="0" fontId="28" fillId="0" borderId="175" xfId="0" applyFont="1" applyFill="1" applyBorder="1" applyAlignment="1">
      <alignment horizontal="center" vertical="center" wrapText="1"/>
    </xf>
    <xf numFmtId="0" fontId="28" fillId="0" borderId="92" xfId="0" applyFont="1" applyFill="1" applyBorder="1" applyAlignment="1">
      <alignment horizontal="center" vertical="center" wrapText="1"/>
    </xf>
    <xf numFmtId="0" fontId="28" fillId="0" borderId="176" xfId="0" applyFont="1" applyFill="1" applyBorder="1" applyAlignment="1">
      <alignment horizontal="center" vertical="center" wrapText="1"/>
    </xf>
    <xf numFmtId="0" fontId="21" fillId="0" borderId="84" xfId="0" applyFont="1" applyFill="1" applyBorder="1" applyAlignment="1">
      <alignment vertical="center"/>
    </xf>
    <xf numFmtId="3" fontId="21" fillId="0" borderId="123" xfId="0" applyNumberFormat="1" applyFont="1" applyFill="1" applyBorder="1"/>
    <xf numFmtId="3" fontId="21" fillId="0" borderId="124" xfId="0" applyNumberFormat="1" applyFont="1" applyFill="1" applyBorder="1"/>
    <xf numFmtId="0" fontId="21" fillId="0" borderId="13" xfId="0" applyFont="1" applyFill="1" applyBorder="1"/>
    <xf numFmtId="0" fontId="28" fillId="0" borderId="58" xfId="0" applyFont="1" applyFill="1" applyBorder="1" applyAlignment="1">
      <alignment vertical="center"/>
    </xf>
    <xf numFmtId="3" fontId="28" fillId="0" borderId="57" xfId="0" applyNumberFormat="1" applyFont="1" applyFill="1" applyBorder="1" applyAlignment="1">
      <alignment vertical="center"/>
    </xf>
    <xf numFmtId="3" fontId="28" fillId="0" borderId="53" xfId="0" applyNumberFormat="1" applyFont="1" applyFill="1" applyBorder="1" applyAlignment="1">
      <alignment vertical="center"/>
    </xf>
    <xf numFmtId="0" fontId="28" fillId="0" borderId="83" xfId="0" applyFont="1" applyFill="1" applyBorder="1" applyAlignment="1">
      <alignment wrapText="1"/>
    </xf>
    <xf numFmtId="3" fontId="21" fillId="0" borderId="49" xfId="0" applyNumberFormat="1" applyFont="1" applyFill="1" applyBorder="1"/>
    <xf numFmtId="3" fontId="21" fillId="0" borderId="112" xfId="0" applyNumberFormat="1" applyFont="1" applyFill="1" applyBorder="1"/>
    <xf numFmtId="3" fontId="21" fillId="0" borderId="113" xfId="0" applyNumberFormat="1" applyFont="1" applyFill="1" applyBorder="1"/>
    <xf numFmtId="0" fontId="21" fillId="0" borderId="73" xfId="0" applyFont="1" applyFill="1" applyBorder="1" applyAlignment="1">
      <alignment vertical="center"/>
    </xf>
    <xf numFmtId="3" fontId="21" fillId="0" borderId="64" xfId="0" applyNumberFormat="1" applyFont="1" applyFill="1" applyBorder="1"/>
    <xf numFmtId="3" fontId="21" fillId="0" borderId="72" xfId="0" applyNumberFormat="1" applyFont="1" applyFill="1" applyBorder="1"/>
    <xf numFmtId="0" fontId="28" fillId="0" borderId="177" xfId="0" applyFont="1" applyFill="1" applyBorder="1" applyAlignment="1">
      <alignment horizontal="center" vertical="center" wrapText="1"/>
    </xf>
    <xf numFmtId="3" fontId="21" fillId="0" borderId="178" xfId="0" applyNumberFormat="1" applyFont="1" applyFill="1" applyBorder="1"/>
    <xf numFmtId="3" fontId="21" fillId="0" borderId="113" xfId="54" applyNumberFormat="1" applyFont="1" applyFill="1" applyBorder="1"/>
    <xf numFmtId="3" fontId="21" fillId="0" borderId="46" xfId="54" applyNumberFormat="1" applyFont="1" applyFill="1" applyBorder="1"/>
    <xf numFmtId="3" fontId="29" fillId="0" borderId="72" xfId="0" applyNumberFormat="1" applyFont="1" applyFill="1" applyBorder="1"/>
    <xf numFmtId="3" fontId="29" fillId="0" borderId="124" xfId="0" applyNumberFormat="1" applyFont="1" applyFill="1" applyBorder="1"/>
    <xf numFmtId="3" fontId="21" fillId="0" borderId="47" xfId="54" applyNumberFormat="1" applyFont="1" applyFill="1" applyBorder="1"/>
    <xf numFmtId="3" fontId="29" fillId="0" borderId="142" xfId="0" applyNumberFormat="1" applyFont="1" applyFill="1" applyBorder="1"/>
    <xf numFmtId="3" fontId="28" fillId="0" borderId="63" xfId="54" applyNumberFormat="1" applyFont="1" applyFill="1" applyBorder="1" applyAlignment="1">
      <alignment vertical="center"/>
    </xf>
    <xf numFmtId="3" fontId="28" fillId="0" borderId="63" xfId="54" applyNumberFormat="1" applyFont="1" applyFill="1" applyBorder="1"/>
    <xf numFmtId="3" fontId="28" fillId="0" borderId="128" xfId="0" applyNumberFormat="1" applyFont="1" applyFill="1" applyBorder="1"/>
    <xf numFmtId="3" fontId="21" fillId="0" borderId="132" xfId="0" applyNumberFormat="1" applyFont="1" applyFill="1" applyBorder="1"/>
    <xf numFmtId="3" fontId="28" fillId="0" borderId="128" xfId="54" applyNumberFormat="1" applyFont="1" applyFill="1" applyBorder="1"/>
    <xf numFmtId="3" fontId="28" fillId="0" borderId="180" xfId="54" applyNumberFormat="1" applyFont="1" applyFill="1" applyBorder="1"/>
    <xf numFmtId="3" fontId="28" fillId="0" borderId="66" xfId="54" applyNumberFormat="1" applyFont="1" applyFill="1" applyBorder="1"/>
    <xf numFmtId="10" fontId="21" fillId="0" borderId="50" xfId="90" applyNumberFormat="1" applyFont="1" applyFill="1" applyBorder="1"/>
    <xf numFmtId="10" fontId="21" fillId="0" borderId="48" xfId="90" applyNumberFormat="1" applyFont="1" applyFill="1" applyBorder="1"/>
    <xf numFmtId="10" fontId="21" fillId="0" borderId="61" xfId="90" applyNumberFormat="1" applyFont="1" applyFill="1" applyBorder="1"/>
    <xf numFmtId="10" fontId="28" fillId="0" borderId="38" xfId="90" applyNumberFormat="1" applyFont="1" applyFill="1" applyBorder="1"/>
    <xf numFmtId="10" fontId="21" fillId="0" borderId="163" xfId="90" applyNumberFormat="1" applyFont="1" applyFill="1" applyBorder="1"/>
    <xf numFmtId="10" fontId="28" fillId="0" borderId="43" xfId="90" applyNumberFormat="1" applyFont="1" applyFill="1" applyBorder="1"/>
    <xf numFmtId="10" fontId="28" fillId="0" borderId="35" xfId="90" applyNumberFormat="1" applyFont="1" applyFill="1" applyBorder="1"/>
    <xf numFmtId="10" fontId="21" fillId="0" borderId="38" xfId="90" applyNumberFormat="1" applyFont="1" applyFill="1" applyBorder="1"/>
    <xf numFmtId="0" fontId="21" fillId="0" borderId="80" xfId="75" applyFont="1" applyFill="1" applyBorder="1" applyAlignment="1">
      <alignment vertical="center" wrapText="1"/>
    </xf>
    <xf numFmtId="0" fontId="21" fillId="0" borderId="76" xfId="75" applyFont="1" applyFill="1" applyBorder="1" applyAlignment="1">
      <alignment vertical="center" wrapText="1"/>
    </xf>
    <xf numFmtId="0" fontId="29" fillId="0" borderId="77" xfId="75" applyFont="1" applyFill="1" applyBorder="1" applyAlignment="1">
      <alignment horizontal="left" vertical="center" wrapText="1"/>
    </xf>
    <xf numFmtId="0" fontId="21" fillId="0" borderId="74" xfId="75" applyFont="1" applyFill="1" applyBorder="1" applyAlignment="1">
      <alignment horizontal="left" vertical="center" wrapText="1"/>
    </xf>
    <xf numFmtId="3" fontId="28" fillId="0" borderId="63" xfId="0" applyNumberFormat="1" applyFont="1" applyFill="1" applyBorder="1" applyAlignment="1">
      <alignment vertical="center" wrapText="1"/>
    </xf>
    <xf numFmtId="3" fontId="28" fillId="0" borderId="78" xfId="0" applyNumberFormat="1" applyFont="1" applyFill="1" applyBorder="1" applyAlignment="1">
      <alignment vertical="center" wrapText="1"/>
    </xf>
    <xf numFmtId="3" fontId="21" fillId="0" borderId="23" xfId="54" applyNumberFormat="1" applyFont="1" applyFill="1" applyBorder="1" applyAlignment="1">
      <alignment horizontal="right" vertical="center"/>
    </xf>
    <xf numFmtId="0" fontId="21" fillId="0" borderId="84" xfId="0" applyFont="1" applyFill="1" applyBorder="1" applyAlignment="1">
      <alignment horizontal="left" vertical="center" wrapText="1"/>
    </xf>
    <xf numFmtId="3" fontId="29" fillId="0" borderId="125" xfId="0" applyNumberFormat="1" applyFont="1" applyFill="1" applyBorder="1" applyAlignment="1">
      <alignment vertical="center" wrapText="1"/>
    </xf>
    <xf numFmtId="3" fontId="21" fillId="0" borderId="52" xfId="0" applyNumberFormat="1" applyFont="1" applyFill="1" applyBorder="1" applyAlignment="1">
      <alignment vertical="center" wrapText="1"/>
    </xf>
    <xf numFmtId="3" fontId="29" fillId="0" borderId="123" xfId="0" applyNumberFormat="1" applyFont="1" applyFill="1" applyBorder="1" applyAlignment="1">
      <alignment vertical="center" wrapText="1"/>
    </xf>
    <xf numFmtId="3" fontId="21" fillId="0" borderId="47" xfId="0" applyNumberFormat="1" applyFont="1" applyFill="1" applyBorder="1" applyAlignment="1">
      <alignment vertical="center" wrapText="1"/>
    </xf>
    <xf numFmtId="3" fontId="21" fillId="0" borderId="184" xfId="0" applyNumberFormat="1" applyFont="1" applyFill="1" applyBorder="1" applyAlignment="1">
      <alignment vertical="center" wrapText="1"/>
    </xf>
    <xf numFmtId="0" fontId="21" fillId="0" borderId="0" xfId="77" applyFont="1" applyFill="1" applyAlignment="1">
      <alignment wrapText="1"/>
    </xf>
    <xf numFmtId="4" fontId="21" fillId="0" borderId="0" xfId="77" applyNumberFormat="1" applyFont="1" applyFill="1"/>
    <xf numFmtId="0" fontId="21" fillId="0" borderId="0" xfId="77" applyFont="1" applyFill="1"/>
    <xf numFmtId="3" fontId="21" fillId="0" borderId="0" xfId="77" applyNumberFormat="1" applyFont="1" applyFill="1"/>
    <xf numFmtId="3" fontId="21" fillId="0" borderId="37" xfId="0" applyNumberFormat="1" applyFont="1" applyFill="1" applyBorder="1"/>
    <xf numFmtId="3" fontId="21" fillId="0" borderId="127" xfId="0" applyNumberFormat="1" applyFont="1" applyFill="1" applyBorder="1"/>
    <xf numFmtId="3" fontId="21" fillId="0" borderId="32" xfId="0" applyNumberFormat="1" applyFont="1" applyFill="1" applyBorder="1"/>
    <xf numFmtId="3" fontId="21" fillId="0" borderId="38" xfId="0" applyNumberFormat="1" applyFont="1" applyFill="1" applyBorder="1"/>
    <xf numFmtId="0" fontId="21" fillId="0" borderId="62" xfId="0" applyFont="1" applyFill="1" applyBorder="1"/>
    <xf numFmtId="3" fontId="21" fillId="0" borderId="39" xfId="0" applyNumberFormat="1" applyFont="1" applyFill="1" applyBorder="1"/>
    <xf numFmtId="3" fontId="21" fillId="0" borderId="145" xfId="0" applyNumberFormat="1" applyFont="1" applyFill="1" applyBorder="1"/>
    <xf numFmtId="3" fontId="21" fillId="0" borderId="146" xfId="0" applyNumberFormat="1" applyFont="1" applyFill="1" applyBorder="1"/>
    <xf numFmtId="3" fontId="21" fillId="0" borderId="40" xfId="0" applyNumberFormat="1" applyFont="1" applyFill="1" applyBorder="1"/>
    <xf numFmtId="0" fontId="21" fillId="0" borderId="17" xfId="0" applyFont="1" applyFill="1" applyBorder="1"/>
    <xf numFmtId="0" fontId="21" fillId="0" borderId="27" xfId="0" applyFont="1" applyFill="1" applyBorder="1" applyAlignment="1">
      <alignment vertical="center"/>
    </xf>
    <xf numFmtId="3" fontId="21" fillId="0" borderId="87" xfId="0" applyNumberFormat="1" applyFont="1" applyFill="1" applyBorder="1"/>
    <xf numFmtId="3" fontId="21" fillId="0" borderId="151" xfId="0" applyNumberFormat="1" applyFont="1" applyFill="1" applyBorder="1"/>
    <xf numFmtId="3" fontId="21" fillId="0" borderId="88" xfId="0" applyNumberFormat="1" applyFont="1" applyFill="1" applyBorder="1"/>
    <xf numFmtId="3" fontId="21" fillId="0" borderId="154" xfId="0" applyNumberFormat="1" applyFont="1" applyFill="1" applyBorder="1"/>
    <xf numFmtId="3" fontId="28" fillId="0" borderId="137" xfId="0" applyNumberFormat="1" applyFont="1" applyFill="1" applyBorder="1" applyAlignment="1">
      <alignment vertical="center"/>
    </xf>
    <xf numFmtId="3" fontId="28" fillId="0" borderId="154" xfId="0" applyNumberFormat="1" applyFont="1" applyFill="1" applyBorder="1" applyAlignment="1">
      <alignment vertical="center" wrapText="1"/>
    </xf>
    <xf numFmtId="3" fontId="28" fillId="0" borderId="87" xfId="0" applyNumberFormat="1" applyFont="1" applyFill="1" applyBorder="1" applyAlignment="1">
      <alignment vertical="center" wrapText="1"/>
    </xf>
    <xf numFmtId="3" fontId="28" fillId="0" borderId="156" xfId="0" applyNumberFormat="1" applyFont="1" applyFill="1" applyBorder="1" applyAlignment="1">
      <alignment vertical="center" wrapText="1"/>
    </xf>
    <xf numFmtId="3" fontId="28" fillId="0" borderId="149" xfId="0" applyNumberFormat="1" applyFont="1" applyFill="1" applyBorder="1" applyAlignment="1">
      <alignment vertical="center" wrapText="1"/>
    </xf>
    <xf numFmtId="0" fontId="21" fillId="0" borderId="185" xfId="0" applyFont="1" applyFill="1" applyBorder="1" applyAlignment="1">
      <alignment vertical="center"/>
    </xf>
    <xf numFmtId="3" fontId="21" fillId="0" borderId="42" xfId="0" applyNumberFormat="1" applyFont="1" applyFill="1" applyBorder="1"/>
    <xf numFmtId="3" fontId="21" fillId="0" borderId="186" xfId="0" applyNumberFormat="1" applyFont="1" applyFill="1" applyBorder="1"/>
    <xf numFmtId="3" fontId="21" fillId="0" borderId="187" xfId="0" applyNumberFormat="1" applyFont="1" applyFill="1" applyBorder="1"/>
    <xf numFmtId="3" fontId="21" fillId="0" borderId="43" xfId="0" applyNumberFormat="1" applyFont="1" applyFill="1" applyBorder="1"/>
    <xf numFmtId="0" fontId="21" fillId="0" borderId="15" xfId="0" applyFont="1" applyFill="1" applyBorder="1"/>
    <xf numFmtId="3" fontId="21" fillId="0" borderId="50" xfId="0" applyNumberFormat="1" applyFont="1" applyFill="1" applyBorder="1"/>
    <xf numFmtId="0" fontId="21" fillId="0" borderId="21" xfId="0" applyFont="1" applyFill="1" applyBorder="1"/>
    <xf numFmtId="3" fontId="21" fillId="0" borderId="60" xfId="0" applyNumberFormat="1" applyFont="1" applyFill="1" applyBorder="1" applyAlignment="1">
      <alignment vertical="center"/>
    </xf>
    <xf numFmtId="3" fontId="21" fillId="0" borderId="75" xfId="0" applyNumberFormat="1" applyFont="1" applyFill="1" applyBorder="1" applyAlignment="1">
      <alignment vertical="center"/>
    </xf>
    <xf numFmtId="3" fontId="21" fillId="0" borderId="48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3" fontId="21" fillId="0" borderId="59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3" fontId="30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3" fontId="21" fillId="0" borderId="19" xfId="54" applyNumberFormat="1" applyFont="1" applyFill="1" applyBorder="1" applyAlignment="1">
      <alignment horizontal="right" vertical="center"/>
    </xf>
    <xf numFmtId="3" fontId="21" fillId="0" borderId="33" xfId="54" applyNumberFormat="1" applyFont="1" applyFill="1" applyBorder="1" applyAlignment="1">
      <alignment horizontal="right" vertical="center"/>
    </xf>
    <xf numFmtId="3" fontId="21" fillId="0" borderId="113" xfId="54" applyNumberFormat="1" applyFont="1" applyFill="1" applyBorder="1" applyAlignment="1">
      <alignment horizontal="right" vertical="center"/>
    </xf>
    <xf numFmtId="3" fontId="21" fillId="0" borderId="67" xfId="54" applyNumberFormat="1" applyFont="1" applyFill="1" applyBorder="1" applyAlignment="1">
      <alignment horizontal="right" vertical="center"/>
    </xf>
    <xf numFmtId="3" fontId="21" fillId="0" borderId="147" xfId="54" applyNumberFormat="1" applyFont="1" applyFill="1" applyBorder="1" applyAlignment="1">
      <alignment horizontal="right" vertical="center"/>
    </xf>
    <xf numFmtId="3" fontId="21" fillId="0" borderId="146" xfId="54" applyNumberFormat="1" applyFont="1" applyFill="1" applyBorder="1" applyAlignment="1">
      <alignment horizontal="right" vertical="center"/>
    </xf>
    <xf numFmtId="3" fontId="21" fillId="0" borderId="166" xfId="54" applyNumberFormat="1" applyFont="1" applyFill="1" applyBorder="1" applyAlignment="1">
      <alignment horizontal="right" vertical="center"/>
    </xf>
    <xf numFmtId="3" fontId="21" fillId="0" borderId="30" xfId="54" applyNumberFormat="1" applyFont="1" applyFill="1" applyBorder="1" applyAlignment="1">
      <alignment horizontal="right" vertical="center"/>
    </xf>
    <xf numFmtId="3" fontId="21" fillId="0" borderId="72" xfId="54" applyNumberFormat="1" applyFont="1" applyFill="1" applyBorder="1" applyAlignment="1">
      <alignment horizontal="right" vertical="center"/>
    </xf>
    <xf numFmtId="3" fontId="21" fillId="0" borderId="16" xfId="54" applyNumberFormat="1" applyFont="1" applyFill="1" applyBorder="1" applyAlignment="1">
      <alignment horizontal="right" vertical="center"/>
    </xf>
    <xf numFmtId="3" fontId="29" fillId="0" borderId="23" xfId="54" applyNumberFormat="1" applyFont="1" applyFill="1" applyBorder="1" applyAlignment="1">
      <alignment horizontal="right" vertical="center"/>
    </xf>
    <xf numFmtId="3" fontId="29" fillId="0" borderId="30" xfId="54" applyNumberFormat="1" applyFont="1" applyFill="1" applyBorder="1" applyAlignment="1">
      <alignment horizontal="right" vertical="center"/>
    </xf>
    <xf numFmtId="3" fontId="29" fillId="0" borderId="72" xfId="54" applyNumberFormat="1" applyFont="1" applyFill="1" applyBorder="1" applyAlignment="1">
      <alignment horizontal="right" vertical="center"/>
    </xf>
    <xf numFmtId="10" fontId="29" fillId="0" borderId="48" xfId="54" applyNumberFormat="1" applyFont="1" applyFill="1" applyBorder="1" applyAlignment="1">
      <alignment horizontal="right" vertical="center"/>
    </xf>
    <xf numFmtId="3" fontId="29" fillId="0" borderId="19" xfId="54" applyNumberFormat="1" applyFont="1" applyFill="1" applyBorder="1" applyAlignment="1">
      <alignment horizontal="right" vertical="center"/>
    </xf>
    <xf numFmtId="3" fontId="29" fillId="0" borderId="33" xfId="54" applyNumberFormat="1" applyFont="1" applyFill="1" applyBorder="1" applyAlignment="1">
      <alignment horizontal="right" vertical="center"/>
    </xf>
    <xf numFmtId="3" fontId="29" fillId="0" borderId="113" xfId="54" applyNumberFormat="1" applyFont="1" applyFill="1" applyBorder="1" applyAlignment="1">
      <alignment horizontal="right" vertical="center"/>
    </xf>
    <xf numFmtId="10" fontId="29" fillId="0" borderId="61" xfId="54" applyNumberFormat="1" applyFont="1" applyFill="1" applyBorder="1" applyAlignment="1">
      <alignment horizontal="right" vertical="center"/>
    </xf>
    <xf numFmtId="3" fontId="28" fillId="0" borderId="22" xfId="54" applyNumberFormat="1" applyFont="1" applyFill="1" applyBorder="1" applyAlignment="1">
      <alignment horizontal="right" vertical="center"/>
    </xf>
    <xf numFmtId="3" fontId="28" fillId="0" borderId="32" xfId="54" applyNumberFormat="1" applyFont="1" applyFill="1" applyBorder="1" applyAlignment="1">
      <alignment horizontal="right" vertical="center"/>
    </xf>
    <xf numFmtId="3" fontId="28" fillId="0" borderId="128" xfId="54" applyNumberFormat="1" applyFont="1" applyFill="1" applyBorder="1" applyAlignment="1">
      <alignment horizontal="right" vertical="center"/>
    </xf>
    <xf numFmtId="3" fontId="28" fillId="0" borderId="14" xfId="54" applyNumberFormat="1" applyFont="1" applyFill="1" applyBorder="1" applyAlignment="1">
      <alignment horizontal="right" vertical="center"/>
    </xf>
    <xf numFmtId="3" fontId="21" fillId="0" borderId="33" xfId="0" applyNumberFormat="1" applyFont="1" applyFill="1" applyBorder="1" applyAlignment="1">
      <alignment horizontal="right" vertical="center"/>
    </xf>
    <xf numFmtId="3" fontId="21" fillId="0" borderId="113" xfId="0" applyNumberFormat="1" applyFont="1" applyFill="1" applyBorder="1" applyAlignment="1">
      <alignment horizontal="right" vertical="center"/>
    </xf>
    <xf numFmtId="10" fontId="21" fillId="0" borderId="50" xfId="0" applyNumberFormat="1" applyFont="1" applyFill="1" applyBorder="1" applyAlignment="1">
      <alignment horizontal="right" vertical="center"/>
    </xf>
    <xf numFmtId="3" fontId="21" fillId="0" borderId="30" xfId="0" applyNumberFormat="1" applyFont="1" applyFill="1" applyBorder="1" applyAlignment="1">
      <alignment horizontal="right" vertical="center"/>
    </xf>
    <xf numFmtId="3" fontId="21" fillId="0" borderId="72" xfId="0" applyNumberFormat="1" applyFont="1" applyFill="1" applyBorder="1" applyAlignment="1">
      <alignment horizontal="right" vertical="center"/>
    </xf>
    <xf numFmtId="10" fontId="21" fillId="0" borderId="48" xfId="0" applyNumberFormat="1" applyFont="1" applyFill="1" applyBorder="1" applyAlignment="1">
      <alignment horizontal="right" vertical="center"/>
    </xf>
    <xf numFmtId="3" fontId="29" fillId="0" borderId="31" xfId="0" applyNumberFormat="1" applyFont="1" applyFill="1" applyBorder="1" applyAlignment="1">
      <alignment horizontal="right" vertical="center"/>
    </xf>
    <xf numFmtId="3" fontId="29" fillId="0" borderId="124" xfId="0" applyNumberFormat="1" applyFont="1" applyFill="1" applyBorder="1" applyAlignment="1">
      <alignment horizontal="right" vertical="center"/>
    </xf>
    <xf numFmtId="10" fontId="29" fillId="0" borderId="61" xfId="0" applyNumberFormat="1" applyFont="1" applyFill="1" applyBorder="1" applyAlignment="1">
      <alignment horizontal="right" vertical="center"/>
    </xf>
    <xf numFmtId="10" fontId="28" fillId="0" borderId="38" xfId="0" applyNumberFormat="1" applyFont="1" applyFill="1" applyBorder="1" applyAlignment="1">
      <alignment horizontal="right" vertical="center"/>
    </xf>
    <xf numFmtId="10" fontId="21" fillId="0" borderId="40" xfId="54" applyNumberFormat="1" applyFont="1" applyFill="1" applyBorder="1" applyAlignment="1">
      <alignment horizontal="right" vertical="center"/>
    </xf>
    <xf numFmtId="3" fontId="21" fillId="0" borderId="148" xfId="54" applyNumberFormat="1" applyFont="1" applyFill="1" applyBorder="1" applyAlignment="1">
      <alignment horizontal="right" vertical="center"/>
    </xf>
    <xf numFmtId="3" fontId="21" fillId="0" borderId="26" xfId="54" applyNumberFormat="1" applyFont="1" applyFill="1" applyBorder="1" applyAlignment="1">
      <alignment horizontal="right" vertical="center"/>
    </xf>
    <xf numFmtId="3" fontId="21" fillId="0" borderId="91" xfId="54" applyNumberFormat="1" applyFont="1" applyFill="1" applyBorder="1" applyAlignment="1">
      <alignment horizontal="right" vertical="center"/>
    </xf>
    <xf numFmtId="3" fontId="21" fillId="0" borderId="132" xfId="54" applyNumberFormat="1" applyFont="1" applyFill="1" applyBorder="1" applyAlignment="1">
      <alignment horizontal="right" vertical="center"/>
    </xf>
    <xf numFmtId="3" fontId="28" fillId="0" borderId="30" xfId="0" applyNumberFormat="1" applyFont="1" applyFill="1" applyBorder="1" applyAlignment="1">
      <alignment vertical="center" wrapText="1"/>
    </xf>
    <xf numFmtId="3" fontId="28" fillId="27" borderId="22" xfId="54" applyNumberFormat="1" applyFont="1" applyFill="1" applyBorder="1" applyAlignment="1">
      <alignment horizontal="right" vertical="center"/>
    </xf>
    <xf numFmtId="3" fontId="28" fillId="27" borderId="32" xfId="54" applyNumberFormat="1" applyFont="1" applyFill="1" applyBorder="1" applyAlignment="1">
      <alignment horizontal="right" vertical="center"/>
    </xf>
    <xf numFmtId="3" fontId="28" fillId="27" borderId="14" xfId="54" applyNumberFormat="1" applyFont="1" applyFill="1" applyBorder="1" applyAlignment="1">
      <alignment horizontal="right" vertical="center"/>
    </xf>
    <xf numFmtId="3" fontId="28" fillId="27" borderId="128" xfId="54" applyNumberFormat="1" applyFont="1" applyFill="1" applyBorder="1" applyAlignment="1">
      <alignment horizontal="right" vertical="center"/>
    </xf>
    <xf numFmtId="3" fontId="28" fillId="0" borderId="26" xfId="54" applyNumberFormat="1" applyFont="1" applyFill="1" applyBorder="1" applyAlignment="1">
      <alignment horizontal="right" vertical="center"/>
    </xf>
    <xf numFmtId="3" fontId="28" fillId="0" borderId="91" xfId="54" applyNumberFormat="1" applyFont="1" applyFill="1" applyBorder="1" applyAlignment="1">
      <alignment horizontal="right" vertical="center"/>
    </xf>
    <xf numFmtId="3" fontId="28" fillId="0" borderId="132" xfId="54" applyNumberFormat="1" applyFont="1" applyFill="1" applyBorder="1" applyAlignment="1">
      <alignment horizontal="right" vertical="center"/>
    </xf>
    <xf numFmtId="10" fontId="28" fillId="0" borderId="163" xfId="54" applyNumberFormat="1" applyFont="1" applyFill="1" applyBorder="1" applyAlignment="1">
      <alignment horizontal="right" vertical="center"/>
    </xf>
    <xf numFmtId="3" fontId="28" fillId="0" borderId="68" xfId="54" applyNumberFormat="1" applyFont="1" applyFill="1" applyBorder="1" applyAlignment="1">
      <alignment horizontal="right" vertical="center"/>
    </xf>
    <xf numFmtId="3" fontId="28" fillId="0" borderId="25" xfId="54" applyNumberFormat="1" applyFont="1" applyFill="1" applyBorder="1" applyAlignment="1">
      <alignment horizontal="right" vertical="center"/>
    </xf>
    <xf numFmtId="3" fontId="28" fillId="0" borderId="53" xfId="54" applyNumberFormat="1" applyFont="1" applyFill="1" applyBorder="1" applyAlignment="1">
      <alignment horizontal="right" vertical="center"/>
    </xf>
    <xf numFmtId="3" fontId="28" fillId="0" borderId="136" xfId="54" applyNumberFormat="1" applyFont="1" applyFill="1" applyBorder="1" applyAlignment="1">
      <alignment horizontal="right" vertical="center"/>
    </xf>
    <xf numFmtId="3" fontId="28" fillId="0" borderId="29" xfId="54" applyNumberFormat="1" applyFont="1" applyFill="1" applyBorder="1" applyAlignment="1">
      <alignment horizontal="right" vertical="center"/>
    </xf>
    <xf numFmtId="3" fontId="21" fillId="0" borderId="31" xfId="54" applyNumberFormat="1" applyFont="1" applyFill="1" applyBorder="1" applyAlignment="1">
      <alignment vertical="center" wrapText="1"/>
    </xf>
    <xf numFmtId="3" fontId="21" fillId="0" borderId="124" xfId="54" applyNumberFormat="1" applyFont="1" applyFill="1" applyBorder="1" applyAlignment="1">
      <alignment vertical="center" wrapText="1"/>
    </xf>
    <xf numFmtId="3" fontId="29" fillId="0" borderId="67" xfId="54" applyNumberFormat="1" applyFont="1" applyFill="1" applyBorder="1" applyAlignment="1">
      <alignment horizontal="right" vertical="center"/>
    </xf>
    <xf numFmtId="3" fontId="29" fillId="0" borderId="16" xfId="54" applyNumberFormat="1" applyFont="1" applyFill="1" applyBorder="1" applyAlignment="1">
      <alignment horizontal="right" vertical="center"/>
    </xf>
    <xf numFmtId="3" fontId="28" fillId="27" borderId="26" xfId="54" applyNumberFormat="1" applyFont="1" applyFill="1" applyBorder="1" applyAlignment="1">
      <alignment horizontal="right" vertical="center"/>
    </xf>
    <xf numFmtId="3" fontId="28" fillId="27" borderId="91" xfId="54" applyNumberFormat="1" applyFont="1" applyFill="1" applyBorder="1" applyAlignment="1">
      <alignment horizontal="right" vertical="center"/>
    </xf>
    <xf numFmtId="3" fontId="28" fillId="27" borderId="68" xfId="54" applyNumberFormat="1" applyFont="1" applyFill="1" applyBorder="1" applyAlignment="1">
      <alignment horizontal="right" vertical="center"/>
    </xf>
    <xf numFmtId="3" fontId="28" fillId="27" borderId="20" xfId="0" applyNumberFormat="1" applyFont="1" applyFill="1" applyBorder="1" applyAlignment="1">
      <alignment vertical="center" wrapText="1"/>
    </xf>
    <xf numFmtId="3" fontId="28" fillId="27" borderId="31" xfId="0" applyNumberFormat="1" applyFont="1" applyFill="1" applyBorder="1" applyAlignment="1">
      <alignment vertical="center" wrapText="1"/>
    </xf>
    <xf numFmtId="3" fontId="28" fillId="27" borderId="20" xfId="54" applyNumberFormat="1" applyFont="1" applyFill="1" applyBorder="1" applyAlignment="1">
      <alignment horizontal="right" vertical="center"/>
    </xf>
    <xf numFmtId="3" fontId="28" fillId="27" borderId="31" xfId="54" applyNumberFormat="1" applyFont="1" applyFill="1" applyBorder="1" applyAlignment="1">
      <alignment horizontal="right" vertical="center"/>
    </xf>
    <xf numFmtId="3" fontId="28" fillId="27" borderId="124" xfId="54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vertical="center" wrapText="1"/>
    </xf>
    <xf numFmtId="3" fontId="28" fillId="0" borderId="0" xfId="54" applyNumberFormat="1" applyFont="1" applyFill="1" applyAlignment="1">
      <alignment vertical="center" wrapText="1"/>
    </xf>
    <xf numFmtId="168" fontId="28" fillId="0" borderId="0" xfId="54" applyNumberFormat="1" applyFont="1" applyFill="1" applyAlignment="1">
      <alignment vertical="center" wrapText="1"/>
    </xf>
    <xf numFmtId="3" fontId="28" fillId="0" borderId="0" xfId="0" applyNumberFormat="1" applyFont="1" applyFill="1" applyAlignment="1">
      <alignment vertical="center" wrapText="1"/>
    </xf>
    <xf numFmtId="3" fontId="21" fillId="0" borderId="0" xfId="54" applyNumberFormat="1" applyFont="1" applyFill="1" applyAlignment="1">
      <alignment vertical="center" wrapText="1"/>
    </xf>
    <xf numFmtId="168" fontId="21" fillId="0" borderId="0" xfId="54" applyNumberFormat="1" applyFont="1" applyFill="1" applyAlignment="1">
      <alignment vertical="center" wrapText="1"/>
    </xf>
    <xf numFmtId="164" fontId="21" fillId="0" borderId="0" xfId="0" applyNumberFormat="1" applyFont="1" applyFill="1" applyAlignment="1">
      <alignment horizontal="center" vertical="center"/>
    </xf>
    <xf numFmtId="0" fontId="21" fillId="0" borderId="0" xfId="92" applyFont="1"/>
    <xf numFmtId="0" fontId="43" fillId="0" borderId="0" xfId="92" applyFont="1" applyAlignment="1">
      <alignment horizontal="center"/>
    </xf>
    <xf numFmtId="0" fontId="26" fillId="0" borderId="0" xfId="92" applyFont="1"/>
    <xf numFmtId="167" fontId="21" fillId="0" borderId="0" xfId="92" applyNumberFormat="1" applyFont="1" applyFill="1" applyBorder="1" applyAlignment="1">
      <alignment vertical="center" wrapText="1"/>
    </xf>
    <xf numFmtId="0" fontId="28" fillId="0" borderId="143" xfId="92" applyNumberFormat="1" applyFont="1" applyFill="1" applyBorder="1" applyAlignment="1">
      <alignment horizontal="center" vertical="center" wrapText="1"/>
    </xf>
    <xf numFmtId="0" fontId="28" fillId="0" borderId="142" xfId="92" applyNumberFormat="1" applyFont="1" applyFill="1" applyBorder="1" applyAlignment="1">
      <alignment horizontal="center" vertical="center" wrapText="1"/>
    </xf>
    <xf numFmtId="0" fontId="28" fillId="0" borderId="144" xfId="92" applyNumberFormat="1" applyFont="1" applyFill="1" applyBorder="1" applyAlignment="1">
      <alignment horizontal="center" vertical="center" wrapText="1"/>
    </xf>
    <xf numFmtId="167" fontId="28" fillId="0" borderId="15" xfId="92" applyNumberFormat="1" applyFont="1" applyBorder="1" applyAlignment="1">
      <alignment horizontal="justify" vertical="center"/>
    </xf>
    <xf numFmtId="167" fontId="21" fillId="0" borderId="199" xfId="92" applyNumberFormat="1" applyFont="1" applyFill="1" applyBorder="1" applyAlignment="1">
      <alignment horizontal="center" vertical="center" wrapText="1"/>
    </xf>
    <xf numFmtId="167" fontId="21" fillId="0" borderId="49" xfId="92" applyNumberFormat="1" applyFont="1" applyBorder="1" applyAlignment="1">
      <alignment horizontal="justify" vertical="center"/>
    </xf>
    <xf numFmtId="167" fontId="21" fillId="0" borderId="200" xfId="92" applyNumberFormat="1" applyFont="1" applyFill="1" applyBorder="1" applyAlignment="1">
      <alignment horizontal="right" vertical="center" wrapText="1"/>
    </xf>
    <xf numFmtId="167" fontId="21" fillId="0" borderId="0" xfId="92" applyNumberFormat="1" applyFont="1" applyFill="1" applyBorder="1" applyAlignment="1">
      <alignment horizontal="center" vertical="center" wrapText="1"/>
    </xf>
    <xf numFmtId="167" fontId="21" fillId="0" borderId="13" xfId="92" applyNumberFormat="1" applyFont="1" applyFill="1" applyBorder="1" applyAlignment="1">
      <alignment vertical="center" wrapText="1"/>
    </xf>
    <xf numFmtId="3" fontId="21" fillId="0" borderId="111" xfId="92" applyNumberFormat="1" applyFont="1" applyFill="1" applyBorder="1" applyAlignment="1">
      <alignment vertical="center" wrapText="1"/>
    </xf>
    <xf numFmtId="3" fontId="21" fillId="0" borderId="30" xfId="92" applyNumberFormat="1" applyFont="1" applyFill="1" applyBorder="1" applyAlignment="1">
      <alignment vertical="center" wrapText="1"/>
    </xf>
    <xf numFmtId="3" fontId="21" fillId="0" borderId="72" xfId="92" applyNumberFormat="1" applyFont="1" applyFill="1" applyBorder="1" applyAlignment="1">
      <alignment vertical="center" wrapText="1"/>
    </xf>
    <xf numFmtId="3" fontId="21" fillId="0" borderId="109" xfId="92" applyNumberFormat="1" applyFont="1" applyFill="1" applyBorder="1" applyAlignment="1">
      <alignment vertical="center" wrapText="1"/>
    </xf>
    <xf numFmtId="166" fontId="21" fillId="0" borderId="18" xfId="96" applyNumberFormat="1" applyFont="1" applyFill="1" applyBorder="1" applyAlignment="1">
      <alignment vertical="center" wrapText="1"/>
    </xf>
    <xf numFmtId="167" fontId="29" fillId="0" borderId="49" xfId="92" applyNumberFormat="1" applyFont="1" applyBorder="1" applyAlignment="1">
      <alignment horizontal="justify" vertical="center"/>
    </xf>
    <xf numFmtId="3" fontId="29" fillId="0" borderId="111" xfId="92" applyNumberFormat="1" applyFont="1" applyFill="1" applyBorder="1" applyAlignment="1">
      <alignment vertical="center" wrapText="1"/>
    </xf>
    <xf numFmtId="3" fontId="29" fillId="0" borderId="30" xfId="92" applyNumberFormat="1" applyFont="1" applyFill="1" applyBorder="1" applyAlignment="1">
      <alignment vertical="center" wrapText="1"/>
    </xf>
    <xf numFmtId="3" fontId="29" fillId="0" borderId="72" xfId="92" applyNumberFormat="1" applyFont="1" applyFill="1" applyBorder="1" applyAlignment="1">
      <alignment vertical="center" wrapText="1"/>
    </xf>
    <xf numFmtId="3" fontId="29" fillId="0" borderId="109" xfId="92" applyNumberFormat="1" applyFont="1" applyFill="1" applyBorder="1" applyAlignment="1">
      <alignment vertical="center" wrapText="1"/>
    </xf>
    <xf numFmtId="3" fontId="29" fillId="0" borderId="114" xfId="92" applyNumberFormat="1" applyFont="1" applyFill="1" applyBorder="1" applyAlignment="1">
      <alignment horizontal="right" vertical="center" wrapText="1"/>
    </xf>
    <xf numFmtId="3" fontId="29" fillId="0" borderId="113" xfId="92" applyNumberFormat="1" applyFont="1" applyFill="1" applyBorder="1" applyAlignment="1">
      <alignment horizontal="right" vertical="center" wrapText="1"/>
    </xf>
    <xf numFmtId="166" fontId="29" fillId="0" borderId="201" xfId="96" applyNumberFormat="1" applyFont="1" applyFill="1" applyBorder="1" applyAlignment="1">
      <alignment horizontal="right" vertical="center" wrapText="1"/>
    </xf>
    <xf numFmtId="167" fontId="29" fillId="0" borderId="13" xfId="92" applyNumberFormat="1" applyFont="1" applyFill="1" applyBorder="1" applyAlignment="1">
      <alignment vertical="center" wrapText="1"/>
    </xf>
    <xf numFmtId="166" fontId="29" fillId="0" borderId="18" xfId="96" applyNumberFormat="1" applyFont="1" applyFill="1" applyBorder="1" applyAlignment="1">
      <alignment vertical="center" wrapText="1"/>
    </xf>
    <xf numFmtId="167" fontId="29" fillId="0" borderId="60" xfId="92" applyNumberFormat="1" applyFont="1" applyBorder="1" applyAlignment="1">
      <alignment horizontal="justify" vertical="center"/>
    </xf>
    <xf numFmtId="3" fontId="29" fillId="0" borderId="111" xfId="92" applyNumberFormat="1" applyFont="1" applyFill="1" applyBorder="1" applyAlignment="1">
      <alignment horizontal="right" vertical="center" wrapText="1"/>
    </xf>
    <xf numFmtId="3" fontId="29" fillId="0" borderId="72" xfId="92" applyNumberFormat="1" applyFont="1" applyFill="1" applyBorder="1" applyAlignment="1">
      <alignment horizontal="right" vertical="center" wrapText="1"/>
    </xf>
    <xf numFmtId="167" fontId="28" fillId="0" borderId="60" xfId="92" applyNumberFormat="1" applyFont="1" applyFill="1" applyBorder="1" applyAlignment="1">
      <alignment vertical="center" wrapText="1"/>
    </xf>
    <xf numFmtId="3" fontId="28" fillId="0" borderId="111" xfId="92" applyNumberFormat="1" applyFont="1" applyFill="1" applyBorder="1" applyAlignment="1">
      <alignment vertical="center" wrapText="1"/>
    </xf>
    <xf numFmtId="3" fontId="28" fillId="0" borderId="30" xfId="92" applyNumberFormat="1" applyFont="1" applyFill="1" applyBorder="1" applyAlignment="1">
      <alignment vertical="center" wrapText="1"/>
    </xf>
    <xf numFmtId="3" fontId="28" fillId="0" borderId="72" xfId="92" applyNumberFormat="1" applyFont="1" applyFill="1" applyBorder="1" applyAlignment="1">
      <alignment vertical="center" wrapText="1"/>
    </xf>
    <xf numFmtId="3" fontId="28" fillId="0" borderId="109" xfId="92" applyNumberFormat="1" applyFont="1" applyFill="1" applyBorder="1" applyAlignment="1">
      <alignment vertical="center" wrapText="1"/>
    </xf>
    <xf numFmtId="166" fontId="28" fillId="0" borderId="201" xfId="96" applyNumberFormat="1" applyFont="1" applyFill="1" applyBorder="1" applyAlignment="1">
      <alignment horizontal="right" vertical="center" wrapText="1"/>
    </xf>
    <xf numFmtId="167" fontId="29" fillId="0" borderId="0" xfId="92" applyNumberFormat="1" applyFont="1" applyFill="1" applyBorder="1" applyAlignment="1">
      <alignment vertical="center" wrapText="1"/>
    </xf>
    <xf numFmtId="167" fontId="29" fillId="0" borderId="13" xfId="92" applyNumberFormat="1" applyFont="1" applyFill="1" applyBorder="1" applyAlignment="1">
      <alignment horizontal="left" vertical="center" wrapText="1"/>
    </xf>
    <xf numFmtId="167" fontId="29" fillId="0" borderId="60" xfId="92" applyNumberFormat="1" applyFont="1" applyFill="1" applyBorder="1" applyAlignment="1">
      <alignment vertical="center" wrapText="1"/>
    </xf>
    <xf numFmtId="167" fontId="28" fillId="0" borderId="13" xfId="92" applyNumberFormat="1" applyFont="1" applyFill="1" applyBorder="1" applyAlignment="1">
      <alignment horizontal="left" vertical="center" wrapText="1"/>
    </xf>
    <xf numFmtId="166" fontId="28" fillId="0" borderId="18" xfId="96" applyNumberFormat="1" applyFont="1" applyFill="1" applyBorder="1" applyAlignment="1">
      <alignment vertical="center" wrapText="1"/>
    </xf>
    <xf numFmtId="3" fontId="40" fillId="0" borderId="111" xfId="92" applyNumberFormat="1" applyFont="1" applyFill="1" applyBorder="1" applyAlignment="1">
      <alignment vertical="center" wrapText="1"/>
    </xf>
    <xf numFmtId="3" fontId="40" fillId="0" borderId="30" xfId="92" applyNumberFormat="1" applyFont="1" applyFill="1" applyBorder="1" applyAlignment="1">
      <alignment vertical="center" wrapText="1"/>
    </xf>
    <xf numFmtId="3" fontId="40" fillId="0" borderId="72" xfId="92" applyNumberFormat="1" applyFont="1" applyFill="1" applyBorder="1" applyAlignment="1">
      <alignment vertical="center" wrapText="1"/>
    </xf>
    <xf numFmtId="167" fontId="28" fillId="0" borderId="0" xfId="92" applyNumberFormat="1" applyFont="1" applyFill="1" applyBorder="1" applyAlignment="1">
      <alignment vertical="center" wrapText="1"/>
    </xf>
    <xf numFmtId="167" fontId="21" fillId="0" borderId="60" xfId="92" applyNumberFormat="1" applyFont="1" applyFill="1" applyBorder="1" applyAlignment="1">
      <alignment vertical="center" wrapText="1"/>
    </xf>
    <xf numFmtId="166" fontId="21" fillId="0" borderId="201" xfId="96" applyNumberFormat="1" applyFont="1" applyFill="1" applyBorder="1" applyAlignment="1">
      <alignment horizontal="right" vertical="center" wrapText="1"/>
    </xf>
    <xf numFmtId="167" fontId="28" fillId="0" borderId="13" xfId="92" applyNumberFormat="1" applyFont="1" applyFill="1" applyBorder="1" applyAlignment="1">
      <alignment vertical="center" wrapText="1"/>
    </xf>
    <xf numFmtId="0" fontId="28" fillId="0" borderId="17" xfId="92" applyNumberFormat="1" applyFont="1" applyFill="1" applyBorder="1" applyAlignment="1">
      <alignment vertical="center" wrapText="1"/>
    </xf>
    <xf numFmtId="3" fontId="28" fillId="0" borderId="202" xfId="92" applyNumberFormat="1" applyFont="1" applyFill="1" applyBorder="1" applyAlignment="1">
      <alignment vertical="center" wrapText="1"/>
    </xf>
    <xf numFmtId="3" fontId="28" fillId="0" borderId="203" xfId="92" applyNumberFormat="1" applyFont="1" applyFill="1" applyBorder="1" applyAlignment="1">
      <alignment vertical="center" wrapText="1"/>
    </xf>
    <xf numFmtId="3" fontId="28" fillId="0" borderId="204" xfId="92" applyNumberFormat="1" applyFont="1" applyFill="1" applyBorder="1" applyAlignment="1">
      <alignment vertical="center" wrapText="1"/>
    </xf>
    <xf numFmtId="3" fontId="28" fillId="0" borderId="205" xfId="92" applyNumberFormat="1" applyFont="1" applyFill="1" applyBorder="1" applyAlignment="1">
      <alignment vertical="center" wrapText="1"/>
    </xf>
    <xf numFmtId="166" fontId="28" fillId="0" borderId="52" xfId="96" applyNumberFormat="1" applyFont="1" applyFill="1" applyBorder="1" applyAlignment="1">
      <alignment vertical="center" wrapText="1"/>
    </xf>
    <xf numFmtId="167" fontId="21" fillId="0" borderId="59" xfId="92" applyNumberFormat="1" applyFont="1" applyFill="1" applyBorder="1" applyAlignment="1">
      <alignment vertical="center" wrapText="1"/>
    </xf>
    <xf numFmtId="3" fontId="28" fillId="0" borderId="126" xfId="92" applyNumberFormat="1" applyFont="1" applyFill="1" applyBorder="1" applyAlignment="1">
      <alignment vertical="center" wrapText="1"/>
    </xf>
    <xf numFmtId="3" fontId="21" fillId="0" borderId="125" xfId="92" applyNumberFormat="1" applyFont="1" applyFill="1" applyBorder="1" applyAlignment="1">
      <alignment vertical="center" wrapText="1"/>
    </xf>
    <xf numFmtId="3" fontId="21" fillId="0" borderId="124" xfId="92" applyNumberFormat="1" applyFont="1" applyFill="1" applyBorder="1" applyAlignment="1">
      <alignment vertical="center" wrapText="1"/>
    </xf>
    <xf numFmtId="3" fontId="21" fillId="0" borderId="126" xfId="92" applyNumberFormat="1" applyFont="1" applyFill="1" applyBorder="1" applyAlignment="1">
      <alignment vertical="center" wrapText="1"/>
    </xf>
    <xf numFmtId="166" fontId="21" fillId="0" borderId="184" xfId="96" applyNumberFormat="1" applyFont="1" applyFill="1" applyBorder="1" applyAlignment="1">
      <alignment horizontal="right" vertical="center" wrapText="1"/>
    </xf>
    <xf numFmtId="167" fontId="28" fillId="0" borderId="24" xfId="92" applyNumberFormat="1" applyFont="1" applyFill="1" applyBorder="1" applyAlignment="1">
      <alignment vertical="center" wrapText="1"/>
    </xf>
    <xf numFmtId="3" fontId="28" fillId="0" borderId="137" xfId="92" applyNumberFormat="1" applyFont="1" applyFill="1" applyBorder="1" applyAlignment="1">
      <alignment vertical="center" wrapText="1"/>
    </xf>
    <xf numFmtId="3" fontId="28" fillId="0" borderId="53" xfId="92" applyNumberFormat="1" applyFont="1" applyFill="1" applyBorder="1" applyAlignment="1">
      <alignment vertical="center" wrapText="1"/>
    </xf>
    <xf numFmtId="3" fontId="28" fillId="0" borderId="135" xfId="92" applyNumberFormat="1" applyFont="1" applyFill="1" applyBorder="1" applyAlignment="1">
      <alignment vertical="center" wrapText="1"/>
    </xf>
    <xf numFmtId="3" fontId="28" fillId="0" borderId="57" xfId="92" applyNumberFormat="1" applyFont="1" applyFill="1" applyBorder="1" applyAlignment="1">
      <alignment vertical="center" wrapText="1"/>
    </xf>
    <xf numFmtId="166" fontId="28" fillId="0" borderId="34" xfId="96" applyNumberFormat="1" applyFont="1" applyFill="1" applyBorder="1" applyAlignment="1">
      <alignment vertical="center" wrapText="1"/>
    </xf>
    <xf numFmtId="167" fontId="28" fillId="0" borderId="34" xfId="92" applyNumberFormat="1" applyFont="1" applyFill="1" applyBorder="1" applyAlignment="1">
      <alignment vertical="center" wrapText="1"/>
    </xf>
    <xf numFmtId="166" fontId="28" fillId="0" borderId="183" xfId="96" applyNumberFormat="1" applyFont="1" applyFill="1" applyBorder="1" applyAlignment="1">
      <alignment horizontal="right" vertical="center" wrapText="1"/>
    </xf>
    <xf numFmtId="3" fontId="21" fillId="0" borderId="0" xfId="92" applyNumberFormat="1" applyFont="1" applyFill="1" applyBorder="1" applyAlignment="1">
      <alignment vertical="center" wrapText="1"/>
    </xf>
    <xf numFmtId="167" fontId="21" fillId="0" borderId="0" xfId="92" applyNumberFormat="1" applyFont="1" applyAlignment="1">
      <alignment vertical="center" wrapText="1"/>
    </xf>
    <xf numFmtId="167" fontId="21" fillId="0" borderId="0" xfId="92" applyNumberFormat="1" applyFont="1" applyFill="1" applyBorder="1" applyAlignment="1">
      <alignment horizontal="right" vertical="center" wrapText="1"/>
    </xf>
    <xf numFmtId="0" fontId="47" fillId="0" borderId="0" xfId="0" applyFont="1" applyFill="1" applyAlignment="1">
      <alignment vertical="center"/>
    </xf>
    <xf numFmtId="0" fontId="46" fillId="0" borderId="129" xfId="0" applyFont="1" applyFill="1" applyBorder="1" applyAlignment="1">
      <alignment horizontal="center" vertical="center" wrapText="1"/>
    </xf>
    <xf numFmtId="0" fontId="46" fillId="0" borderId="32" xfId="0" applyFont="1" applyFill="1" applyBorder="1" applyAlignment="1">
      <alignment horizontal="center" vertical="center" wrapText="1"/>
    </xf>
    <xf numFmtId="0" fontId="46" fillId="0" borderId="128" xfId="0" applyFont="1" applyFill="1" applyBorder="1" applyAlignment="1">
      <alignment horizontal="center" vertical="center" wrapText="1"/>
    </xf>
    <xf numFmtId="0" fontId="46" fillId="0" borderId="37" xfId="0" applyFont="1" applyFill="1" applyBorder="1" applyAlignment="1">
      <alignment horizontal="center" vertical="center" wrapText="1"/>
    </xf>
    <xf numFmtId="0" fontId="46" fillId="0" borderId="38" xfId="0" applyFont="1" applyFill="1" applyBorder="1" applyAlignment="1">
      <alignment horizontal="center" vertical="center" wrapText="1"/>
    </xf>
    <xf numFmtId="0" fontId="47" fillId="0" borderId="83" xfId="0" applyFont="1" applyFill="1" applyBorder="1" applyAlignment="1">
      <alignment horizontal="center" vertical="center" wrapText="1"/>
    </xf>
    <xf numFmtId="0" fontId="47" fillId="0" borderId="49" xfId="0" applyFont="1" applyFill="1" applyBorder="1" applyAlignment="1">
      <alignment horizontal="left" vertical="center" wrapText="1"/>
    </xf>
    <xf numFmtId="3" fontId="47" fillId="0" borderId="206" xfId="0" applyNumberFormat="1" applyFont="1" applyBorder="1" applyAlignment="1">
      <alignment horizontal="right" vertical="center" wrapText="1"/>
    </xf>
    <xf numFmtId="3" fontId="47" fillId="0" borderId="146" xfId="0" applyNumberFormat="1" applyFont="1" applyBorder="1" applyAlignment="1">
      <alignment horizontal="right" vertical="center" wrapText="1"/>
    </xf>
    <xf numFmtId="3" fontId="47" fillId="0" borderId="166" xfId="0" applyNumberFormat="1" applyFont="1" applyBorder="1" applyAlignment="1">
      <alignment horizontal="right" vertical="center" wrapText="1"/>
    </xf>
    <xf numFmtId="3" fontId="46" fillId="0" borderId="49" xfId="0" applyNumberFormat="1" applyFont="1" applyBorder="1" applyAlignment="1">
      <alignment horizontal="right" vertical="center" wrapText="1"/>
    </xf>
    <xf numFmtId="3" fontId="46" fillId="0" borderId="50" xfId="0" applyNumberFormat="1" applyFont="1" applyBorder="1" applyAlignment="1">
      <alignment horizontal="right" vertical="center" wrapText="1"/>
    </xf>
    <xf numFmtId="0" fontId="47" fillId="0" borderId="60" xfId="0" applyFont="1" applyFill="1" applyBorder="1" applyAlignment="1">
      <alignment horizontal="left" vertical="center" wrapText="1"/>
    </xf>
    <xf numFmtId="3" fontId="47" fillId="0" borderId="111" xfId="0" applyNumberFormat="1" applyFont="1" applyBorder="1" applyAlignment="1">
      <alignment horizontal="right" vertical="center" wrapText="1"/>
    </xf>
    <xf numFmtId="3" fontId="47" fillId="0" borderId="30" xfId="0" applyNumberFormat="1" applyFont="1" applyBorder="1" applyAlignment="1">
      <alignment horizontal="right" vertical="center" wrapText="1"/>
    </xf>
    <xf numFmtId="3" fontId="47" fillId="0" borderId="72" xfId="0" applyNumberFormat="1" applyFont="1" applyBorder="1" applyAlignment="1">
      <alignment horizontal="right" vertical="center" wrapText="1"/>
    </xf>
    <xf numFmtId="3" fontId="46" fillId="0" borderId="60" xfId="0" applyNumberFormat="1" applyFont="1" applyBorder="1" applyAlignment="1">
      <alignment horizontal="right" vertical="center" wrapText="1"/>
    </xf>
    <xf numFmtId="3" fontId="46" fillId="0" borderId="48" xfId="0" applyNumberFormat="1" applyFont="1" applyBorder="1" applyAlignment="1">
      <alignment horizontal="right" vertical="center" wrapText="1"/>
    </xf>
    <xf numFmtId="0" fontId="47" fillId="0" borderId="59" xfId="0" applyFont="1" applyFill="1" applyBorder="1" applyAlignment="1">
      <alignment horizontal="left" vertical="center" wrapText="1"/>
    </xf>
    <xf numFmtId="3" fontId="47" fillId="0" borderId="125" xfId="0" applyNumberFormat="1" applyFont="1" applyBorder="1" applyAlignment="1">
      <alignment horizontal="right" vertical="center" wrapText="1"/>
    </xf>
    <xf numFmtId="3" fontId="47" fillId="0" borderId="31" xfId="0" applyNumberFormat="1" applyFont="1" applyBorder="1" applyAlignment="1">
      <alignment horizontal="right" vertical="center" wrapText="1"/>
    </xf>
    <xf numFmtId="3" fontId="47" fillId="0" borderId="124" xfId="0" applyNumberFormat="1" applyFont="1" applyBorder="1" applyAlignment="1">
      <alignment horizontal="right" vertical="center" wrapText="1"/>
    </xf>
    <xf numFmtId="3" fontId="46" fillId="0" borderId="59" xfId="0" applyNumberFormat="1" applyFont="1" applyBorder="1" applyAlignment="1">
      <alignment horizontal="right" vertical="center" wrapText="1"/>
    </xf>
    <xf numFmtId="3" fontId="46" fillId="0" borderId="61" xfId="0" applyNumberFormat="1" applyFont="1" applyBorder="1" applyAlignment="1">
      <alignment horizontal="right" vertical="center" wrapText="1"/>
    </xf>
    <xf numFmtId="0" fontId="46" fillId="0" borderId="36" xfId="0" applyFont="1" applyFill="1" applyBorder="1" applyAlignment="1">
      <alignment horizontal="center" vertical="center" wrapText="1"/>
    </xf>
    <xf numFmtId="0" fontId="46" fillId="0" borderId="37" xfId="0" applyFont="1" applyFill="1" applyBorder="1" applyAlignment="1">
      <alignment horizontal="left" vertical="center" wrapText="1"/>
    </xf>
    <xf numFmtId="3" fontId="46" fillId="0" borderId="129" xfId="0" applyNumberFormat="1" applyFont="1" applyBorder="1" applyAlignment="1">
      <alignment horizontal="right" vertical="center" wrapText="1"/>
    </xf>
    <xf numFmtId="3" fontId="46" fillId="0" borderId="32" xfId="0" applyNumberFormat="1" applyFont="1" applyBorder="1" applyAlignment="1">
      <alignment horizontal="right" vertical="center" wrapText="1"/>
    </xf>
    <xf numFmtId="3" fontId="46" fillId="0" borderId="128" xfId="0" applyNumberFormat="1" applyFont="1" applyBorder="1" applyAlignment="1">
      <alignment horizontal="right" vertical="center" wrapText="1"/>
    </xf>
    <xf numFmtId="3" fontId="46" fillId="0" borderId="37" xfId="0" applyNumberFormat="1" applyFont="1" applyBorder="1" applyAlignment="1">
      <alignment horizontal="right" vertical="center" wrapText="1"/>
    </xf>
    <xf numFmtId="3" fontId="46" fillId="0" borderId="38" xfId="0" applyNumberFormat="1" applyFont="1" applyBorder="1" applyAlignment="1">
      <alignment horizontal="right" vertical="center" wrapText="1"/>
    </xf>
    <xf numFmtId="3" fontId="47" fillId="0" borderId="114" xfId="0" applyNumberFormat="1" applyFont="1" applyBorder="1" applyAlignment="1">
      <alignment horizontal="right" vertical="center" wrapText="1"/>
    </xf>
    <xf numFmtId="3" fontId="47" fillId="0" borderId="33" xfId="0" applyNumberFormat="1" applyFont="1" applyBorder="1" applyAlignment="1">
      <alignment horizontal="right" vertical="center" wrapText="1"/>
    </xf>
    <xf numFmtId="3" fontId="47" fillId="0" borderId="113" xfId="0" applyNumberFormat="1" applyFont="1" applyBorder="1" applyAlignment="1">
      <alignment horizontal="right" vertical="center" wrapText="1"/>
    </xf>
    <xf numFmtId="0" fontId="47" fillId="0" borderId="106" xfId="0" applyFont="1" applyFill="1" applyBorder="1" applyAlignment="1">
      <alignment horizontal="center" vertical="center" wrapText="1"/>
    </xf>
    <xf numFmtId="0" fontId="46" fillId="0" borderId="0" xfId="0" applyFont="1" applyFill="1" applyAlignment="1">
      <alignment vertical="center"/>
    </xf>
    <xf numFmtId="3" fontId="47" fillId="0" borderId="33" xfId="0" applyNumberFormat="1" applyFont="1" applyFill="1" applyBorder="1" applyAlignment="1">
      <alignment horizontal="right" vertical="center" wrapText="1"/>
    </xf>
    <xf numFmtId="3" fontId="46" fillId="0" borderId="49" xfId="0" applyNumberFormat="1" applyFont="1" applyFill="1" applyBorder="1" applyAlignment="1">
      <alignment vertical="center"/>
    </xf>
    <xf numFmtId="3" fontId="46" fillId="0" borderId="50" xfId="0" applyNumberFormat="1" applyFont="1" applyFill="1" applyBorder="1" applyAlignment="1">
      <alignment vertical="center"/>
    </xf>
    <xf numFmtId="3" fontId="47" fillId="0" borderId="30" xfId="0" applyNumberFormat="1" applyFont="1" applyFill="1" applyBorder="1" applyAlignment="1">
      <alignment horizontal="right" vertical="center" wrapText="1"/>
    </xf>
    <xf numFmtId="3" fontId="46" fillId="0" borderId="60" xfId="0" applyNumberFormat="1" applyFont="1" applyFill="1" applyBorder="1" applyAlignment="1">
      <alignment vertical="center"/>
    </xf>
    <xf numFmtId="3" fontId="46" fillId="0" borderId="48" xfId="0" applyNumberFormat="1" applyFont="1" applyFill="1" applyBorder="1" applyAlignment="1">
      <alignment vertical="center"/>
    </xf>
    <xf numFmtId="3" fontId="47" fillId="0" borderId="31" xfId="0" applyNumberFormat="1" applyFont="1" applyFill="1" applyBorder="1" applyAlignment="1">
      <alignment horizontal="right" vertical="center" wrapText="1"/>
    </xf>
    <xf numFmtId="3" fontId="46" fillId="0" borderId="59" xfId="0" applyNumberFormat="1" applyFont="1" applyFill="1" applyBorder="1" applyAlignment="1">
      <alignment vertical="center"/>
    </xf>
    <xf numFmtId="3" fontId="46" fillId="0" borderId="61" xfId="0" applyNumberFormat="1" applyFont="1" applyFill="1" applyBorder="1" applyAlignment="1">
      <alignment vertical="center"/>
    </xf>
    <xf numFmtId="3" fontId="46" fillId="0" borderId="32" xfId="0" applyNumberFormat="1" applyFont="1" applyFill="1" applyBorder="1" applyAlignment="1">
      <alignment horizontal="right" vertical="center" wrapText="1"/>
    </xf>
    <xf numFmtId="3" fontId="21" fillId="0" borderId="163" xfId="0" applyNumberFormat="1" applyFont="1" applyFill="1" applyBorder="1" applyAlignment="1">
      <alignment vertical="center"/>
    </xf>
    <xf numFmtId="3" fontId="28" fillId="0" borderId="103" xfId="0" applyNumberFormat="1" applyFont="1" applyFill="1" applyBorder="1" applyAlignment="1">
      <alignment vertical="center"/>
    </xf>
    <xf numFmtId="0" fontId="21" fillId="0" borderId="0" xfId="0" applyFont="1" applyFill="1"/>
    <xf numFmtId="3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10" fontId="21" fillId="0" borderId="0" xfId="0" applyNumberFormat="1" applyFont="1" applyFill="1" applyAlignment="1"/>
    <xf numFmtId="10" fontId="21" fillId="0" borderId="0" xfId="0" applyNumberFormat="1" applyFont="1" applyFill="1" applyBorder="1" applyAlignment="1"/>
    <xf numFmtId="3" fontId="21" fillId="0" borderId="0" xfId="0" applyNumberFormat="1" applyFont="1" applyFill="1" applyBorder="1" applyAlignment="1"/>
    <xf numFmtId="0" fontId="21" fillId="0" borderId="0" xfId="92" applyFont="1" applyAlignment="1">
      <alignment vertical="center"/>
    </xf>
    <xf numFmtId="0" fontId="21" fillId="0" borderId="0" xfId="92" applyFont="1" applyBorder="1" applyAlignment="1">
      <alignment vertical="center"/>
    </xf>
    <xf numFmtId="3" fontId="28" fillId="0" borderId="209" xfId="92" applyNumberFormat="1" applyFont="1" applyBorder="1" applyAlignment="1">
      <alignment horizontal="center" vertical="center"/>
    </xf>
    <xf numFmtId="3" fontId="28" fillId="0" borderId="210" xfId="92" applyNumberFormat="1" applyFont="1" applyBorder="1" applyAlignment="1">
      <alignment horizontal="center" vertical="center" wrapText="1"/>
    </xf>
    <xf numFmtId="3" fontId="28" fillId="0" borderId="203" xfId="92" applyNumberFormat="1" applyFont="1" applyBorder="1" applyAlignment="1">
      <alignment horizontal="center" vertical="center"/>
    </xf>
    <xf numFmtId="3" fontId="28" fillId="0" borderId="211" xfId="92" applyNumberFormat="1" applyFont="1" applyBorder="1" applyAlignment="1">
      <alignment horizontal="center" vertical="center"/>
    </xf>
    <xf numFmtId="0" fontId="21" fillId="0" borderId="208" xfId="92" applyFont="1" applyBorder="1" applyAlignment="1">
      <alignment vertical="center"/>
    </xf>
    <xf numFmtId="0" fontId="21" fillId="0" borderId="194" xfId="92" applyFont="1" applyBorder="1" applyAlignment="1">
      <alignment vertical="center"/>
    </xf>
    <xf numFmtId="3" fontId="21" fillId="0" borderId="19" xfId="92" applyNumberFormat="1" applyFont="1" applyBorder="1"/>
    <xf numFmtId="3" fontId="21" fillId="0" borderId="45" xfId="92" applyNumberFormat="1" applyFont="1" applyBorder="1"/>
    <xf numFmtId="3" fontId="21" fillId="0" borderId="33" xfId="92" applyNumberFormat="1" applyFont="1" applyBorder="1"/>
    <xf numFmtId="3" fontId="21" fillId="0" borderId="67" xfId="92" applyNumberFormat="1" applyFont="1" applyBorder="1"/>
    <xf numFmtId="3" fontId="29" fillId="0" borderId="23" xfId="92" applyNumberFormat="1" applyFont="1" applyBorder="1"/>
    <xf numFmtId="3" fontId="29" fillId="0" borderId="46" xfId="92" applyNumberFormat="1" applyFont="1" applyBorder="1"/>
    <xf numFmtId="3" fontId="29" fillId="0" borderId="30" xfId="92" applyNumberFormat="1" applyFont="1" applyBorder="1"/>
    <xf numFmtId="3" fontId="29" fillId="0" borderId="16" xfId="92" applyNumberFormat="1" applyFont="1" applyBorder="1"/>
    <xf numFmtId="0" fontId="29" fillId="0" borderId="0" xfId="92" applyFont="1"/>
    <xf numFmtId="3" fontId="29" fillId="0" borderId="20" xfId="92" applyNumberFormat="1" applyFont="1" applyBorder="1"/>
    <xf numFmtId="3" fontId="29" fillId="0" borderId="47" xfId="92" applyNumberFormat="1" applyFont="1" applyBorder="1"/>
    <xf numFmtId="3" fontId="29" fillId="0" borderId="31" xfId="92" applyNumberFormat="1" applyFont="1" applyBorder="1"/>
    <xf numFmtId="3" fontId="21" fillId="0" borderId="63" xfId="92" applyNumberFormat="1" applyFont="1" applyBorder="1"/>
    <xf numFmtId="3" fontId="21" fillId="0" borderId="14" xfId="92" applyNumberFormat="1" applyFont="1" applyBorder="1"/>
    <xf numFmtId="0" fontId="21" fillId="0" borderId="15" xfId="92" applyFont="1" applyBorder="1" applyAlignment="1">
      <alignment vertical="center"/>
    </xf>
    <xf numFmtId="0" fontId="21" fillId="0" borderId="45" xfId="92" applyFont="1" applyBorder="1" applyAlignment="1">
      <alignment vertical="center"/>
    </xf>
    <xf numFmtId="3" fontId="29" fillId="0" borderId="51" xfId="92" applyNumberFormat="1" applyFont="1" applyBorder="1"/>
    <xf numFmtId="0" fontId="21" fillId="0" borderId="28" xfId="92" applyFont="1" applyBorder="1" applyAlignment="1">
      <alignment vertical="center"/>
    </xf>
    <xf numFmtId="3" fontId="21" fillId="0" borderId="26" xfId="92" applyNumberFormat="1" applyFont="1" applyBorder="1"/>
    <xf numFmtId="3" fontId="21" fillId="0" borderId="0" xfId="92" applyNumberFormat="1" applyFont="1" applyBorder="1"/>
    <xf numFmtId="3" fontId="21" fillId="0" borderId="91" xfId="92" applyNumberFormat="1" applyFont="1" applyBorder="1"/>
    <xf numFmtId="3" fontId="21" fillId="0" borderId="68" xfId="92" applyNumberFormat="1" applyFont="1" applyBorder="1"/>
    <xf numFmtId="3" fontId="28" fillId="0" borderId="63" xfId="92" applyNumberFormat="1" applyFont="1" applyBorder="1"/>
    <xf numFmtId="3" fontId="28" fillId="0" borderId="14" xfId="92" applyNumberFormat="1" applyFont="1" applyBorder="1"/>
    <xf numFmtId="0" fontId="28" fillId="0" borderId="0" xfId="92" applyFont="1"/>
    <xf numFmtId="3" fontId="21" fillId="0" borderId="0" xfId="92" applyNumberFormat="1" applyFont="1"/>
    <xf numFmtId="3" fontId="28" fillId="0" borderId="0" xfId="92" applyNumberFormat="1" applyFont="1"/>
    <xf numFmtId="0" fontId="21" fillId="0" borderId="23" xfId="92" applyFont="1" applyBorder="1" applyAlignment="1">
      <alignment vertical="center"/>
    </xf>
    <xf numFmtId="0" fontId="21" fillId="0" borderId="72" xfId="92" applyFont="1" applyBorder="1" applyAlignment="1">
      <alignment vertical="center"/>
    </xf>
    <xf numFmtId="3" fontId="21" fillId="0" borderId="23" xfId="92" applyNumberFormat="1" applyFont="1" applyBorder="1"/>
    <xf numFmtId="3" fontId="21" fillId="0" borderId="46" xfId="92" applyNumberFormat="1" applyFont="1" applyBorder="1"/>
    <xf numFmtId="3" fontId="21" fillId="0" borderId="30" xfId="92" applyNumberFormat="1" applyFont="1" applyBorder="1"/>
    <xf numFmtId="3" fontId="21" fillId="0" borderId="16" xfId="92" applyNumberFormat="1" applyFont="1" applyBorder="1"/>
    <xf numFmtId="0" fontId="21" fillId="0" borderId="13" xfId="92" applyFont="1" applyBorder="1" applyAlignment="1">
      <alignment vertical="center"/>
    </xf>
    <xf numFmtId="0" fontId="21" fillId="0" borderId="46" xfId="92" applyFont="1" applyBorder="1" applyAlignment="1">
      <alignment vertical="center"/>
    </xf>
    <xf numFmtId="3" fontId="21" fillId="0" borderId="16" xfId="92" applyNumberFormat="1" applyFont="1" applyFill="1" applyBorder="1"/>
    <xf numFmtId="0" fontId="28" fillId="0" borderId="25" xfId="92" applyFont="1" applyBorder="1" applyAlignment="1">
      <alignment vertical="center"/>
    </xf>
    <xf numFmtId="0" fontId="28" fillId="0" borderId="136" xfId="92" applyFont="1" applyBorder="1" applyAlignment="1">
      <alignment vertical="center"/>
    </xf>
    <xf numFmtId="3" fontId="28" fillId="0" borderId="25" xfId="92" applyNumberFormat="1" applyFont="1" applyBorder="1"/>
    <xf numFmtId="3" fontId="28" fillId="0" borderId="137" xfId="92" applyNumberFormat="1" applyFont="1" applyBorder="1"/>
    <xf numFmtId="3" fontId="28" fillId="0" borderId="35" xfId="92" applyNumberFormat="1" applyFont="1" applyBorder="1"/>
    <xf numFmtId="0" fontId="31" fillId="0" borderId="104" xfId="92" applyFont="1" applyFill="1" applyBorder="1" applyAlignment="1">
      <alignment horizontal="left" vertical="center" wrapText="1"/>
    </xf>
    <xf numFmtId="0" fontId="31" fillId="0" borderId="120" xfId="92" applyFont="1" applyFill="1" applyBorder="1" applyAlignment="1">
      <alignment horizontal="center" vertical="center" wrapText="1"/>
    </xf>
    <xf numFmtId="0" fontId="31" fillId="0" borderId="116" xfId="92" applyFont="1" applyFill="1" applyBorder="1" applyAlignment="1">
      <alignment horizontal="center" vertical="center" wrapText="1"/>
    </xf>
    <xf numFmtId="0" fontId="31" fillId="0" borderId="119" xfId="92" applyFont="1" applyFill="1" applyBorder="1" applyAlignment="1">
      <alignment horizontal="center" vertical="center" wrapText="1"/>
    </xf>
    <xf numFmtId="0" fontId="26" fillId="0" borderId="0" xfId="92" applyFont="1" applyFill="1"/>
    <xf numFmtId="0" fontId="26" fillId="0" borderId="83" xfId="92" applyFont="1" applyFill="1" applyBorder="1"/>
    <xf numFmtId="3" fontId="26" fillId="0" borderId="206" xfId="92" applyNumberFormat="1" applyFont="1" applyFill="1" applyBorder="1"/>
    <xf numFmtId="3" fontId="26" fillId="0" borderId="90" xfId="92" applyNumberFormat="1" applyFont="1" applyFill="1" applyBorder="1"/>
    <xf numFmtId="3" fontId="26" fillId="0" borderId="115" xfId="92" applyNumberFormat="1" applyFont="1" applyFill="1" applyBorder="1"/>
    <xf numFmtId="3" fontId="26" fillId="0" borderId="50" xfId="92" applyNumberFormat="1" applyFont="1" applyFill="1" applyBorder="1"/>
    <xf numFmtId="0" fontId="26" fillId="0" borderId="73" xfId="92" applyFont="1" applyFill="1" applyBorder="1"/>
    <xf numFmtId="3" fontId="26" fillId="0" borderId="64" xfId="92" applyNumberFormat="1" applyFont="1" applyFill="1" applyBorder="1"/>
    <xf numFmtId="3" fontId="26" fillId="0" borderId="46" xfId="92" applyNumberFormat="1" applyFont="1" applyFill="1" applyBorder="1"/>
    <xf numFmtId="3" fontId="26" fillId="0" borderId="111" xfId="92" applyNumberFormat="1" applyFont="1" applyFill="1" applyBorder="1"/>
    <xf numFmtId="3" fontId="26" fillId="0" borderId="64" xfId="92" applyNumberFormat="1" applyFont="1" applyFill="1" applyBorder="1" applyAlignment="1">
      <alignment vertical="center" wrapText="1"/>
    </xf>
    <xf numFmtId="0" fontId="26" fillId="0" borderId="84" xfId="92" applyFont="1" applyFill="1" applyBorder="1"/>
    <xf numFmtId="3" fontId="26" fillId="0" borderId="123" xfId="92" applyNumberFormat="1" applyFont="1" applyFill="1" applyBorder="1" applyAlignment="1">
      <alignment vertical="center" wrapText="1"/>
    </xf>
    <xf numFmtId="3" fontId="26" fillId="0" borderId="47" xfId="92" applyNumberFormat="1" applyFont="1" applyFill="1" applyBorder="1"/>
    <xf numFmtId="3" fontId="26" fillId="0" borderId="125" xfId="92" applyNumberFormat="1" applyFont="1" applyFill="1" applyBorder="1"/>
    <xf numFmtId="3" fontId="26" fillId="0" borderId="134" xfId="92" applyNumberFormat="1" applyFont="1" applyFill="1" applyBorder="1"/>
    <xf numFmtId="0" fontId="31" fillId="0" borderId="85" xfId="92" applyFont="1" applyFill="1" applyBorder="1"/>
    <xf numFmtId="3" fontId="31" fillId="0" borderId="156" xfId="92" applyNumberFormat="1" applyFont="1" applyFill="1" applyBorder="1"/>
    <xf numFmtId="3" fontId="31" fillId="0" borderId="180" xfId="92" applyNumberFormat="1" applyFont="1" applyFill="1" applyBorder="1"/>
    <xf numFmtId="3" fontId="31" fillId="0" borderId="154" xfId="92" applyNumberFormat="1" applyFont="1" applyFill="1" applyBorder="1"/>
    <xf numFmtId="3" fontId="31" fillId="0" borderId="172" xfId="92" applyNumberFormat="1" applyFont="1" applyFill="1" applyBorder="1"/>
    <xf numFmtId="3" fontId="31" fillId="0" borderId="88" xfId="92" applyNumberFormat="1" applyFont="1" applyFill="1" applyBorder="1"/>
    <xf numFmtId="0" fontId="21" fillId="0" borderId="0" xfId="92" applyFont="1" applyFill="1" applyBorder="1"/>
    <xf numFmtId="0" fontId="29" fillId="0" borderId="0" xfId="92" applyFont="1" applyFill="1" applyBorder="1"/>
    <xf numFmtId="0" fontId="28" fillId="0" borderId="0" xfId="92" applyFont="1" applyAlignment="1">
      <alignment horizontal="justify"/>
    </xf>
    <xf numFmtId="0" fontId="21" fillId="0" borderId="0" xfId="92" applyFont="1" applyAlignment="1">
      <alignment horizontal="justify"/>
    </xf>
    <xf numFmtId="0" fontId="21" fillId="0" borderId="0" xfId="92" applyFont="1" applyAlignment="1">
      <alignment horizontal="right"/>
    </xf>
    <xf numFmtId="0" fontId="21" fillId="0" borderId="0" xfId="92" applyFont="1" applyFill="1" applyBorder="1" applyAlignment="1">
      <alignment vertical="center"/>
    </xf>
    <xf numFmtId="0" fontId="21" fillId="0" borderId="0" xfId="92" applyFont="1" applyFill="1" applyBorder="1" applyAlignment="1">
      <alignment horizontal="right"/>
    </xf>
    <xf numFmtId="166" fontId="21" fillId="0" borderId="0" xfId="92" applyNumberFormat="1" applyFont="1" applyFill="1" applyBorder="1"/>
    <xf numFmtId="2" fontId="21" fillId="0" borderId="0" xfId="92" applyNumberFormat="1" applyFont="1" applyFill="1" applyBorder="1"/>
    <xf numFmtId="167" fontId="21" fillId="0" borderId="104" xfId="92" applyNumberFormat="1" applyFont="1" applyBorder="1" applyAlignment="1">
      <alignment horizontal="center" vertical="center" wrapText="1"/>
    </xf>
    <xf numFmtId="3" fontId="28" fillId="0" borderId="97" xfId="92" applyNumberFormat="1" applyFont="1" applyFill="1" applyBorder="1" applyAlignment="1">
      <alignment horizontal="center" vertical="center" wrapText="1"/>
    </xf>
    <xf numFmtId="3" fontId="28" fillId="0" borderId="99" xfId="92" applyNumberFormat="1" applyFont="1" applyFill="1" applyBorder="1" applyAlignment="1">
      <alignment horizontal="center" vertical="center" wrapText="1"/>
    </xf>
    <xf numFmtId="0" fontId="28" fillId="0" borderId="83" xfId="92" applyFont="1" applyBorder="1" applyAlignment="1">
      <alignment horizontal="center" vertical="center" wrapText="1"/>
    </xf>
    <xf numFmtId="0" fontId="28" fillId="0" borderId="49" xfId="92" applyFont="1" applyBorder="1" applyAlignment="1">
      <alignment horizontal="left" wrapText="1"/>
    </xf>
    <xf numFmtId="0" fontId="21" fillId="0" borderId="49" xfId="92" applyFont="1" applyBorder="1" applyAlignment="1">
      <alignment vertical="center"/>
    </xf>
    <xf numFmtId="0" fontId="21" fillId="0" borderId="50" xfId="92" applyFont="1" applyBorder="1" applyAlignment="1">
      <alignment vertical="center"/>
    </xf>
    <xf numFmtId="0" fontId="21" fillId="0" borderId="73" xfId="92" applyFont="1" applyBorder="1" applyAlignment="1">
      <alignment horizontal="center" vertical="top" wrapText="1"/>
    </xf>
    <xf numFmtId="0" fontId="21" fillId="0" borderId="60" xfId="92" applyFont="1" applyBorder="1" applyAlignment="1">
      <alignment horizontal="left" vertical="top" wrapText="1"/>
    </xf>
    <xf numFmtId="3" fontId="21" fillId="0" borderId="60" xfId="92" applyNumberFormat="1" applyFont="1" applyBorder="1" applyAlignment="1">
      <alignment horizontal="right" vertical="top" wrapText="1"/>
    </xf>
    <xf numFmtId="3" fontId="21" fillId="0" borderId="48" xfId="92" applyNumberFormat="1" applyFont="1" applyBorder="1" applyAlignment="1">
      <alignment horizontal="right" vertical="top" wrapText="1"/>
    </xf>
    <xf numFmtId="0" fontId="21" fillId="0" borderId="84" xfId="92" applyFont="1" applyBorder="1" applyAlignment="1">
      <alignment horizontal="center" vertical="top" wrapText="1"/>
    </xf>
    <xf numFmtId="0" fontId="21" fillId="0" borderId="59" xfId="92" applyFont="1" applyBorder="1" applyAlignment="1">
      <alignment horizontal="left" vertical="top" wrapText="1"/>
    </xf>
    <xf numFmtId="3" fontId="21" fillId="0" borderId="59" xfId="92" applyNumberFormat="1" applyFont="1" applyBorder="1" applyAlignment="1">
      <alignment horizontal="right" vertical="top" wrapText="1"/>
    </xf>
    <xf numFmtId="3" fontId="21" fillId="0" borderId="61" xfId="92" applyNumberFormat="1" applyFont="1" applyBorder="1" applyAlignment="1">
      <alignment horizontal="right" vertical="top" wrapText="1"/>
    </xf>
    <xf numFmtId="0" fontId="21" fillId="0" borderId="83" xfId="92" applyFont="1" applyBorder="1" applyAlignment="1">
      <alignment horizontal="center" vertical="top" wrapText="1"/>
    </xf>
    <xf numFmtId="0" fontId="21" fillId="0" borderId="49" xfId="92" applyFont="1" applyBorder="1" applyAlignment="1">
      <alignment horizontal="left" vertical="top" wrapText="1"/>
    </xf>
    <xf numFmtId="3" fontId="21" fillId="0" borderId="49" xfId="92" applyNumberFormat="1" applyFont="1" applyBorder="1" applyAlignment="1">
      <alignment horizontal="right" vertical="top" wrapText="1"/>
    </xf>
    <xf numFmtId="3" fontId="21" fillId="0" borderId="50" xfId="92" applyNumberFormat="1" applyFont="1" applyBorder="1" applyAlignment="1">
      <alignment horizontal="right" vertical="top" wrapText="1"/>
    </xf>
    <xf numFmtId="0" fontId="28" fillId="0" borderId="83" xfId="92" applyFont="1" applyBorder="1" applyAlignment="1">
      <alignment horizontal="center" vertical="top" wrapText="1"/>
    </xf>
    <xf numFmtId="0" fontId="28" fillId="0" borderId="49" xfId="92" applyFont="1" applyBorder="1" applyAlignment="1">
      <alignment horizontal="left" vertical="top" wrapText="1"/>
    </xf>
    <xf numFmtId="0" fontId="21" fillId="0" borderId="49" xfId="92" applyFont="1" applyBorder="1"/>
    <xf numFmtId="0" fontId="21" fillId="0" borderId="50" xfId="92" applyFont="1" applyBorder="1"/>
    <xf numFmtId="0" fontId="28" fillId="0" borderId="207" xfId="92" applyFont="1" applyBorder="1" applyAlignment="1">
      <alignment horizontal="center" vertical="top" wrapText="1"/>
    </xf>
    <xf numFmtId="0" fontId="28" fillId="0" borderId="102" xfId="92" applyFont="1" applyBorder="1" applyAlignment="1">
      <alignment horizontal="left" vertical="top" wrapText="1"/>
    </xf>
    <xf numFmtId="3" fontId="28" fillId="0" borderId="102" xfId="92" applyNumberFormat="1" applyFont="1" applyBorder="1" applyAlignment="1">
      <alignment horizontal="right" vertical="top" wrapText="1"/>
    </xf>
    <xf numFmtId="3" fontId="28" fillId="0" borderId="103" xfId="92" applyNumberFormat="1" applyFont="1" applyBorder="1" applyAlignment="1">
      <alignment horizontal="right" vertical="top" wrapText="1"/>
    </xf>
    <xf numFmtId="0" fontId="40" fillId="0" borderId="85" xfId="95" applyFont="1" applyFill="1" applyBorder="1" applyAlignment="1" applyProtection="1">
      <alignment horizontal="center" vertical="center" wrapText="1"/>
    </xf>
    <xf numFmtId="0" fontId="40" fillId="0" borderId="87" xfId="95" applyFont="1" applyFill="1" applyBorder="1" applyAlignment="1" applyProtection="1">
      <alignment horizontal="center" vertical="center" wrapText="1"/>
    </xf>
    <xf numFmtId="0" fontId="40" fillId="0" borderId="88" xfId="95" applyFont="1" applyFill="1" applyBorder="1" applyAlignment="1" applyProtection="1">
      <alignment horizontal="center" vertical="center" wrapText="1"/>
    </xf>
    <xf numFmtId="0" fontId="28" fillId="0" borderId="104" xfId="95" applyFont="1" applyFill="1" applyBorder="1" applyAlignment="1" applyProtection="1">
      <alignment vertical="center" wrapText="1"/>
    </xf>
    <xf numFmtId="171" fontId="28" fillId="0" borderId="97" xfId="94" applyNumberFormat="1" applyFont="1" applyFill="1" applyBorder="1" applyAlignment="1" applyProtection="1">
      <alignment horizontal="center" vertical="center"/>
    </xf>
    <xf numFmtId="172" fontId="28" fillId="0" borderId="97" xfId="95" applyNumberFormat="1" applyFont="1" applyFill="1" applyBorder="1" applyAlignment="1" applyProtection="1">
      <alignment horizontal="right" vertical="center" wrapText="1"/>
      <protection locked="0"/>
    </xf>
    <xf numFmtId="172" fontId="28" fillId="0" borderId="99" xfId="95" applyNumberFormat="1" applyFont="1" applyFill="1" applyBorder="1" applyAlignment="1" applyProtection="1">
      <alignment horizontal="right" vertical="center" wrapText="1"/>
      <protection locked="0"/>
    </xf>
    <xf numFmtId="3" fontId="28" fillId="0" borderId="0" xfId="92" applyNumberFormat="1" applyFont="1" applyFill="1" applyBorder="1" applyAlignment="1">
      <alignment vertical="center" wrapText="1"/>
    </xf>
    <xf numFmtId="167" fontId="28" fillId="0" borderId="0" xfId="92" applyNumberFormat="1" applyFont="1" applyAlignment="1">
      <alignment vertical="center" wrapText="1"/>
    </xf>
    <xf numFmtId="167" fontId="28" fillId="0" borderId="0" xfId="92" applyNumberFormat="1" applyFont="1" applyFill="1" applyBorder="1" applyAlignment="1">
      <alignment horizontal="right" vertical="center" wrapText="1"/>
    </xf>
    <xf numFmtId="0" fontId="28" fillId="0" borderId="85" xfId="95" applyFont="1" applyFill="1" applyBorder="1" applyAlignment="1" applyProtection="1">
      <alignment vertical="center" wrapText="1"/>
    </xf>
    <xf numFmtId="171" fontId="28" fillId="0" borderId="87" xfId="94" applyNumberFormat="1" applyFont="1" applyFill="1" applyBorder="1" applyAlignment="1" applyProtection="1">
      <alignment horizontal="center" vertical="center"/>
    </xf>
    <xf numFmtId="172" fontId="28" fillId="0" borderId="87" xfId="95" applyNumberFormat="1" applyFont="1" applyFill="1" applyBorder="1" applyAlignment="1" applyProtection="1">
      <alignment horizontal="right" vertical="center" wrapText="1"/>
    </xf>
    <xf numFmtId="172" fontId="28" fillId="0" borderId="88" xfId="95" applyNumberFormat="1" applyFont="1" applyFill="1" applyBorder="1" applyAlignment="1" applyProtection="1">
      <alignment horizontal="right" vertical="center" wrapText="1"/>
    </xf>
    <xf numFmtId="49" fontId="50" fillId="0" borderId="85" xfId="94" applyNumberFormat="1" applyFont="1" applyFill="1" applyBorder="1" applyAlignment="1" applyProtection="1">
      <alignment horizontal="center" vertical="center" wrapText="1"/>
    </xf>
    <xf numFmtId="49" fontId="50" fillId="0" borderId="87" xfId="94" applyNumberFormat="1" applyFont="1" applyFill="1" applyBorder="1" applyAlignment="1" applyProtection="1">
      <alignment horizontal="center" vertical="center"/>
    </xf>
    <xf numFmtId="49" fontId="50" fillId="0" borderId="88" xfId="94" applyNumberFormat="1" applyFont="1" applyFill="1" applyBorder="1" applyAlignment="1" applyProtection="1">
      <alignment horizontal="center" vertical="center"/>
    </xf>
    <xf numFmtId="171" fontId="51" fillId="0" borderId="189" xfId="94" applyNumberFormat="1" applyFont="1" applyFill="1" applyBorder="1" applyAlignment="1" applyProtection="1">
      <alignment horizontal="center" vertical="center"/>
    </xf>
    <xf numFmtId="173" fontId="51" fillId="0" borderId="181" xfId="94" applyNumberFormat="1" applyFont="1" applyFill="1" applyBorder="1" applyAlignment="1" applyProtection="1">
      <alignment vertical="center"/>
      <protection locked="0"/>
    </xf>
    <xf numFmtId="0" fontId="50" fillId="0" borderId="85" xfId="94" applyFont="1" applyFill="1" applyBorder="1" applyAlignment="1" applyProtection="1">
      <alignment horizontal="left" vertical="center" wrapText="1"/>
    </xf>
    <xf numFmtId="171" fontId="51" fillId="0" borderId="87" xfId="94" applyNumberFormat="1" applyFont="1" applyFill="1" applyBorder="1" applyAlignment="1" applyProtection="1">
      <alignment horizontal="center" vertical="center"/>
    </xf>
    <xf numFmtId="173" fontId="50" fillId="0" borderId="88" xfId="94" applyNumberFormat="1" applyFont="1" applyFill="1" applyBorder="1" applyAlignment="1" applyProtection="1">
      <alignment vertical="center"/>
    </xf>
    <xf numFmtId="0" fontId="28" fillId="0" borderId="173" xfId="95" applyFont="1" applyFill="1" applyBorder="1" applyAlignment="1">
      <alignment horizontal="center" vertical="center"/>
    </xf>
    <xf numFmtId="0" fontId="28" fillId="0" borderId="174" xfId="95" applyFont="1" applyFill="1" applyBorder="1" applyAlignment="1">
      <alignment horizontal="center" vertical="center" wrapText="1"/>
    </xf>
    <xf numFmtId="0" fontId="28" fillId="0" borderId="177" xfId="95" applyFont="1" applyFill="1" applyBorder="1" applyAlignment="1">
      <alignment horizontal="center" vertical="center" wrapText="1"/>
    </xf>
    <xf numFmtId="0" fontId="28" fillId="0" borderId="58" xfId="95" applyFont="1" applyFill="1" applyBorder="1" applyAlignment="1">
      <alignment horizontal="center" vertical="center"/>
    </xf>
    <xf numFmtId="0" fontId="28" fillId="0" borderId="34" xfId="95" applyFont="1" applyFill="1" applyBorder="1" applyAlignment="1">
      <alignment horizontal="center" vertical="center" wrapText="1"/>
    </xf>
    <xf numFmtId="0" fontId="28" fillId="0" borderId="35" xfId="95" applyFont="1" applyFill="1" applyBorder="1" applyAlignment="1">
      <alignment horizontal="center" vertical="center" wrapText="1"/>
    </xf>
    <xf numFmtId="0" fontId="21" fillId="0" borderId="189" xfId="95" applyFont="1" applyFill="1" applyBorder="1" applyAlignment="1">
      <alignment horizontal="right" indent="1"/>
    </xf>
    <xf numFmtId="3" fontId="21" fillId="0" borderId="189" xfId="95" applyNumberFormat="1" applyFont="1" applyFill="1" applyBorder="1" applyProtection="1">
      <protection locked="0"/>
    </xf>
    <xf numFmtId="3" fontId="21" fillId="0" borderId="181" xfId="95" applyNumberFormat="1" applyFont="1" applyFill="1" applyBorder="1" applyProtection="1">
      <protection locked="0"/>
    </xf>
    <xf numFmtId="0" fontId="21" fillId="0" borderId="44" xfId="95" applyFont="1" applyFill="1" applyBorder="1" applyProtection="1">
      <protection locked="0"/>
    </xf>
    <xf numFmtId="0" fontId="21" fillId="0" borderId="42" xfId="95" applyFont="1" applyFill="1" applyBorder="1" applyAlignment="1">
      <alignment horizontal="right" indent="1"/>
    </xf>
    <xf numFmtId="3" fontId="21" fillId="0" borderId="42" xfId="95" applyNumberFormat="1" applyFont="1" applyFill="1" applyBorder="1" applyProtection="1">
      <protection locked="0"/>
    </xf>
    <xf numFmtId="3" fontId="21" fillId="0" borderId="43" xfId="95" applyNumberFormat="1" applyFont="1" applyFill="1" applyBorder="1" applyProtection="1">
      <protection locked="0"/>
    </xf>
    <xf numFmtId="0" fontId="28" fillId="0" borderId="58" xfId="95" applyFont="1" applyFill="1" applyBorder="1" applyProtection="1">
      <protection locked="0"/>
    </xf>
    <xf numFmtId="0" fontId="21" fillId="0" borderId="34" xfId="95" applyFont="1" applyFill="1" applyBorder="1" applyAlignment="1">
      <alignment horizontal="right" indent="1"/>
    </xf>
    <xf numFmtId="3" fontId="21" fillId="0" borderId="34" xfId="95" applyNumberFormat="1" applyFont="1" applyFill="1" applyBorder="1" applyProtection="1">
      <protection locked="0"/>
    </xf>
    <xf numFmtId="173" fontId="28" fillId="0" borderId="35" xfId="94" applyNumberFormat="1" applyFont="1" applyFill="1" applyBorder="1" applyAlignment="1" applyProtection="1">
      <alignment vertical="center"/>
    </xf>
    <xf numFmtId="0" fontId="21" fillId="0" borderId="170" xfId="95" applyFont="1" applyFill="1" applyBorder="1" applyProtection="1">
      <protection locked="0"/>
    </xf>
    <xf numFmtId="3" fontId="21" fillId="0" borderId="212" xfId="95" applyNumberFormat="1" applyFont="1" applyFill="1" applyBorder="1"/>
    <xf numFmtId="0" fontId="29" fillId="0" borderId="0" xfId="95" applyFont="1" applyFill="1"/>
    <xf numFmtId="0" fontId="21" fillId="0" borderId="0" xfId="95" applyFont="1" applyFill="1"/>
    <xf numFmtId="0" fontId="21" fillId="0" borderId="0" xfId="92" applyFont="1" applyFill="1" applyAlignment="1">
      <alignment vertical="center"/>
    </xf>
    <xf numFmtId="3" fontId="28" fillId="0" borderId="82" xfId="92" applyNumberFormat="1" applyFont="1" applyBorder="1" applyAlignment="1">
      <alignment horizontal="center" vertical="center"/>
    </xf>
    <xf numFmtId="3" fontId="28" fillId="0" borderId="82" xfId="92" applyNumberFormat="1" applyFont="1" applyBorder="1" applyAlignment="1">
      <alignment horizontal="center" vertical="center" wrapText="1"/>
    </xf>
    <xf numFmtId="3" fontId="28" fillId="0" borderId="163" xfId="92" applyNumberFormat="1" applyFont="1" applyBorder="1" applyAlignment="1">
      <alignment horizontal="center" vertical="center"/>
    </xf>
    <xf numFmtId="0" fontId="21" fillId="0" borderId="56" xfId="92" applyFont="1" applyFill="1" applyBorder="1" applyAlignment="1">
      <alignment horizontal="left" vertical="center" wrapText="1"/>
    </xf>
    <xf numFmtId="3" fontId="21" fillId="0" borderId="39" xfId="92" applyNumberFormat="1" applyFont="1" applyFill="1" applyBorder="1" applyAlignment="1">
      <alignment horizontal="right" vertical="center" wrapText="1"/>
    </xf>
    <xf numFmtId="3" fontId="21" fillId="0" borderId="40" xfId="92" applyNumberFormat="1" applyFont="1" applyFill="1" applyBorder="1" applyAlignment="1">
      <alignment horizontal="right" vertical="center" wrapText="1"/>
    </xf>
    <xf numFmtId="0" fontId="21" fillId="0" borderId="73" xfId="92" applyFont="1" applyFill="1" applyBorder="1" applyAlignment="1">
      <alignment horizontal="left" vertical="center" wrapText="1"/>
    </xf>
    <xf numFmtId="3" fontId="21" fillId="0" borderId="60" xfId="92" applyNumberFormat="1" applyFont="1" applyFill="1" applyBorder="1" applyAlignment="1">
      <alignment horizontal="right" vertical="center" wrapText="1"/>
    </xf>
    <xf numFmtId="3" fontId="21" fillId="0" borderId="48" xfId="92" applyNumberFormat="1" applyFont="1" applyFill="1" applyBorder="1" applyAlignment="1">
      <alignment horizontal="right" vertical="center" wrapText="1"/>
    </xf>
    <xf numFmtId="0" fontId="21" fillId="0" borderId="84" xfId="92" applyFont="1" applyFill="1" applyBorder="1" applyAlignment="1">
      <alignment horizontal="left" vertical="center" wrapText="1"/>
    </xf>
    <xf numFmtId="3" fontId="21" fillId="0" borderId="59" xfId="92" applyNumberFormat="1" applyFont="1" applyFill="1" applyBorder="1" applyAlignment="1">
      <alignment horizontal="right" vertical="center" wrapText="1"/>
    </xf>
    <xf numFmtId="3" fontId="21" fillId="0" borderId="61" xfId="92" applyNumberFormat="1" applyFont="1" applyFill="1" applyBorder="1" applyAlignment="1">
      <alignment horizontal="right" vertical="center" wrapText="1"/>
    </xf>
    <xf numFmtId="0" fontId="28" fillId="0" borderId="0" xfId="92" applyFont="1" applyFill="1" applyAlignment="1">
      <alignment vertical="center"/>
    </xf>
    <xf numFmtId="0" fontId="21" fillId="0" borderId="83" xfId="92" applyFont="1" applyFill="1" applyBorder="1" applyAlignment="1">
      <alignment horizontal="left" vertical="center" wrapText="1"/>
    </xf>
    <xf numFmtId="3" fontId="21" fillId="0" borderId="49" xfId="92" applyNumberFormat="1" applyFont="1" applyFill="1" applyBorder="1" applyAlignment="1">
      <alignment horizontal="right" vertical="center" wrapText="1"/>
    </xf>
    <xf numFmtId="3" fontId="21" fillId="0" borderId="50" xfId="92" applyNumberFormat="1" applyFont="1" applyFill="1" applyBorder="1" applyAlignment="1">
      <alignment horizontal="right" vertical="center" wrapText="1"/>
    </xf>
    <xf numFmtId="0" fontId="28" fillId="0" borderId="44" xfId="92" applyFont="1" applyFill="1" applyBorder="1" applyAlignment="1">
      <alignment horizontal="left" vertical="center" wrapText="1"/>
    </xf>
    <xf numFmtId="3" fontId="28" fillId="0" borderId="42" xfId="92" applyNumberFormat="1" applyFont="1" applyFill="1" applyBorder="1" applyAlignment="1">
      <alignment horizontal="right" vertical="center" wrapText="1"/>
    </xf>
    <xf numFmtId="3" fontId="28" fillId="0" borderId="43" xfId="92" applyNumberFormat="1" applyFont="1" applyFill="1" applyBorder="1" applyAlignment="1">
      <alignment horizontal="right" vertical="center" wrapText="1"/>
    </xf>
    <xf numFmtId="0" fontId="28" fillId="0" borderId="58" xfId="92" applyFont="1" applyFill="1" applyBorder="1" applyAlignment="1">
      <alignment horizontal="left" vertical="center" wrapText="1"/>
    </xf>
    <xf numFmtId="3" fontId="28" fillId="0" borderId="34" xfId="92" applyNumberFormat="1" applyFont="1" applyFill="1" applyBorder="1" applyAlignment="1">
      <alignment horizontal="right" vertical="center" wrapText="1"/>
    </xf>
    <xf numFmtId="3" fontId="28" fillId="0" borderId="35" xfId="92" applyNumberFormat="1" applyFont="1" applyFill="1" applyBorder="1" applyAlignment="1">
      <alignment horizontal="right" vertical="center" wrapText="1"/>
    </xf>
    <xf numFmtId="0" fontId="28" fillId="0" borderId="104" xfId="92" applyFont="1" applyFill="1" applyBorder="1" applyAlignment="1">
      <alignment horizontal="center" vertical="center" wrapText="1"/>
    </xf>
    <xf numFmtId="0" fontId="28" fillId="0" borderId="97" xfId="92" applyFont="1" applyFill="1" applyBorder="1" applyAlignment="1">
      <alignment horizontal="center" vertical="center" wrapText="1"/>
    </xf>
    <xf numFmtId="3" fontId="28" fillId="0" borderId="97" xfId="92" applyNumberFormat="1" applyFont="1" applyBorder="1" applyAlignment="1">
      <alignment horizontal="center" vertical="center"/>
    </xf>
    <xf numFmtId="3" fontId="28" fillId="0" borderId="97" xfId="92" applyNumberFormat="1" applyFont="1" applyBorder="1" applyAlignment="1">
      <alignment horizontal="center" vertical="center" wrapText="1"/>
    </xf>
    <xf numFmtId="0" fontId="28" fillId="0" borderId="99" xfId="92" applyFont="1" applyFill="1" applyBorder="1" applyAlignment="1">
      <alignment horizontal="center" vertical="center" wrapText="1"/>
    </xf>
    <xf numFmtId="0" fontId="21" fillId="0" borderId="0" xfId="92" applyFont="1" applyFill="1" applyAlignment="1">
      <alignment horizontal="center" vertical="center" wrapText="1"/>
    </xf>
    <xf numFmtId="0" fontId="21" fillId="0" borderId="83" xfId="92" applyFont="1" applyFill="1" applyBorder="1" applyAlignment="1">
      <alignment horizontal="center" vertical="center" wrapText="1"/>
    </xf>
    <xf numFmtId="0" fontId="28" fillId="0" borderId="49" xfId="92" applyFont="1" applyFill="1" applyBorder="1" applyAlignment="1">
      <alignment horizontal="left" vertical="center" wrapText="1" indent="1"/>
    </xf>
    <xf numFmtId="3" fontId="28" fillId="0" borderId="49" xfId="92" applyNumberFormat="1" applyFont="1" applyFill="1" applyBorder="1" applyAlignment="1">
      <alignment horizontal="center" vertical="center" wrapText="1"/>
    </xf>
    <xf numFmtId="3" fontId="28" fillId="0" borderId="50" xfId="92" applyNumberFormat="1" applyFont="1" applyFill="1" applyBorder="1" applyAlignment="1">
      <alignment horizontal="center" vertical="center" wrapText="1"/>
    </xf>
    <xf numFmtId="0" fontId="28" fillId="0" borderId="0" xfId="92" applyFont="1" applyFill="1" applyAlignment="1">
      <alignment horizontal="center" vertical="center" wrapText="1"/>
    </xf>
    <xf numFmtId="0" fontId="29" fillId="0" borderId="73" xfId="92" applyFont="1" applyFill="1" applyBorder="1" applyAlignment="1">
      <alignment horizontal="center" vertical="center" wrapText="1"/>
    </xf>
    <xf numFmtId="0" fontId="29" fillId="0" borderId="60" xfId="92" applyFont="1" applyFill="1" applyBorder="1" applyAlignment="1">
      <alignment horizontal="left" vertical="center" wrapText="1" indent="2"/>
    </xf>
    <xf numFmtId="3" fontId="29" fillId="0" borderId="60" xfId="92" applyNumberFormat="1" applyFont="1" applyFill="1" applyBorder="1" applyAlignment="1">
      <alignment horizontal="center" vertical="center" wrapText="1"/>
    </xf>
    <xf numFmtId="3" fontId="40" fillId="0" borderId="48" xfId="92" applyNumberFormat="1" applyFont="1" applyFill="1" applyBorder="1" applyAlignment="1">
      <alignment horizontal="center" vertical="center" wrapText="1"/>
    </xf>
    <xf numFmtId="0" fontId="29" fillId="0" borderId="0" xfId="92" applyFont="1" applyFill="1" applyAlignment="1">
      <alignment horizontal="center" vertical="center" wrapText="1"/>
    </xf>
    <xf numFmtId="0" fontId="21" fillId="0" borderId="73" xfId="92" applyFont="1" applyFill="1" applyBorder="1" applyAlignment="1">
      <alignment horizontal="center" vertical="center" wrapText="1"/>
    </xf>
    <xf numFmtId="0" fontId="21" fillId="0" borderId="60" xfId="92" applyFont="1" applyFill="1" applyBorder="1" applyAlignment="1">
      <alignment horizontal="left" vertical="center" wrapText="1" indent="1"/>
    </xf>
    <xf numFmtId="3" fontId="21" fillId="0" borderId="60" xfId="92" applyNumberFormat="1" applyFont="1" applyFill="1" applyBorder="1" applyAlignment="1">
      <alignment horizontal="center" vertical="center" wrapText="1"/>
    </xf>
    <xf numFmtId="3" fontId="28" fillId="0" borderId="48" xfId="92" applyNumberFormat="1" applyFont="1" applyFill="1" applyBorder="1" applyAlignment="1">
      <alignment horizontal="center" vertical="center" wrapText="1"/>
    </xf>
    <xf numFmtId="0" fontId="28" fillId="0" borderId="60" xfId="92" applyFont="1" applyFill="1" applyBorder="1" applyAlignment="1">
      <alignment horizontal="left" vertical="center" wrapText="1" indent="1"/>
    </xf>
    <xf numFmtId="3" fontId="28" fillId="0" borderId="60" xfId="92" applyNumberFormat="1" applyFont="1" applyFill="1" applyBorder="1" applyAlignment="1">
      <alignment horizontal="center" vertical="center" wrapText="1"/>
    </xf>
    <xf numFmtId="0" fontId="29" fillId="0" borderId="213" xfId="92" applyFont="1" applyFill="1" applyBorder="1" applyAlignment="1">
      <alignment horizontal="center" vertical="center" wrapText="1"/>
    </xf>
    <xf numFmtId="0" fontId="29" fillId="0" borderId="214" xfId="92" applyFont="1" applyFill="1" applyBorder="1" applyAlignment="1">
      <alignment horizontal="left" vertical="center" wrapText="1" indent="2"/>
    </xf>
    <xf numFmtId="3" fontId="29" fillId="0" borderId="214" xfId="92" applyNumberFormat="1" applyFont="1" applyFill="1" applyBorder="1" applyAlignment="1">
      <alignment horizontal="center" vertical="center" wrapText="1"/>
    </xf>
    <xf numFmtId="3" fontId="40" fillId="0" borderId="215" xfId="92" applyNumberFormat="1" applyFont="1" applyFill="1" applyBorder="1" applyAlignment="1">
      <alignment horizontal="center" vertical="center" wrapText="1"/>
    </xf>
    <xf numFmtId="0" fontId="21" fillId="0" borderId="0" xfId="92" applyFont="1" applyFill="1" applyAlignment="1">
      <alignment vertical="center" wrapText="1"/>
    </xf>
    <xf numFmtId="0" fontId="47" fillId="0" borderId="19" xfId="0" applyFont="1" applyFill="1" applyBorder="1" applyAlignment="1">
      <alignment horizontal="center" vertical="center" wrapText="1"/>
    </xf>
    <xf numFmtId="0" fontId="47" fillId="0" borderId="33" xfId="0" applyFont="1" applyFill="1" applyBorder="1" applyAlignment="1">
      <alignment horizontal="left" vertical="center" wrapText="1"/>
    </xf>
    <xf numFmtId="0" fontId="47" fillId="0" borderId="23" xfId="0" applyFont="1" applyFill="1" applyBorder="1" applyAlignment="1">
      <alignment horizontal="center" vertical="center" wrapText="1"/>
    </xf>
    <xf numFmtId="0" fontId="47" fillId="0" borderId="30" xfId="0" applyFont="1" applyFill="1" applyBorder="1" applyAlignment="1">
      <alignment horizontal="left" vertical="center" wrapText="1"/>
    </xf>
    <xf numFmtId="0" fontId="46" fillId="0" borderId="30" xfId="0" applyFont="1" applyFill="1" applyBorder="1" applyAlignment="1">
      <alignment horizontal="left" vertical="center" wrapText="1"/>
    </xf>
    <xf numFmtId="0" fontId="47" fillId="0" borderId="30" xfId="0" applyFont="1" applyFill="1" applyBorder="1" applyAlignment="1">
      <alignment vertical="center"/>
    </xf>
    <xf numFmtId="3" fontId="47" fillId="0" borderId="30" xfId="0" applyNumberFormat="1" applyFont="1" applyFill="1" applyBorder="1" applyAlignment="1">
      <alignment vertical="center"/>
    </xf>
    <xf numFmtId="0" fontId="47" fillId="0" borderId="64" xfId="0" applyFont="1" applyFill="1" applyBorder="1" applyAlignment="1">
      <alignment vertical="center"/>
    </xf>
    <xf numFmtId="0" fontId="47" fillId="0" borderId="123" xfId="0" applyFont="1" applyFill="1" applyBorder="1" applyAlignment="1">
      <alignment vertical="center"/>
    </xf>
    <xf numFmtId="0" fontId="47" fillId="0" borderId="31" xfId="0" applyFont="1" applyFill="1" applyBorder="1" applyAlignment="1">
      <alignment vertical="center"/>
    </xf>
    <xf numFmtId="3" fontId="47" fillId="0" borderId="31" xfId="0" applyNumberFormat="1" applyFont="1" applyFill="1" applyBorder="1" applyAlignment="1">
      <alignment vertical="center"/>
    </xf>
    <xf numFmtId="3" fontId="47" fillId="0" borderId="72" xfId="0" applyNumberFormat="1" applyFont="1" applyFill="1" applyBorder="1" applyAlignment="1">
      <alignment vertical="center"/>
    </xf>
    <xf numFmtId="3" fontId="47" fillId="0" borderId="124" xfId="0" applyNumberFormat="1" applyFont="1" applyFill="1" applyBorder="1" applyAlignment="1">
      <alignment vertical="center"/>
    </xf>
    <xf numFmtId="3" fontId="47" fillId="0" borderId="112" xfId="0" applyNumberFormat="1" applyFont="1" applyBorder="1" applyAlignment="1">
      <alignment horizontal="right" vertical="center" wrapText="1"/>
    </xf>
    <xf numFmtId="3" fontId="47" fillId="0" borderId="64" xfId="0" applyNumberFormat="1" applyFont="1" applyBorder="1" applyAlignment="1">
      <alignment horizontal="right" vertical="center" wrapText="1"/>
    </xf>
    <xf numFmtId="3" fontId="47" fillId="0" borderId="64" xfId="0" applyNumberFormat="1" applyFont="1" applyFill="1" applyBorder="1" applyAlignment="1">
      <alignment vertical="center"/>
    </xf>
    <xf numFmtId="3" fontId="47" fillId="0" borderId="123" xfId="0" applyNumberFormat="1" applyFont="1" applyFill="1" applyBorder="1" applyAlignment="1">
      <alignment vertical="center"/>
    </xf>
    <xf numFmtId="3" fontId="46" fillId="0" borderId="39" xfId="0" applyNumberFormat="1" applyFont="1" applyBorder="1" applyAlignment="1">
      <alignment horizontal="right" vertical="center" wrapText="1"/>
    </xf>
    <xf numFmtId="3" fontId="47" fillId="0" borderId="123" xfId="0" applyNumberFormat="1" applyFont="1" applyBorder="1" applyAlignment="1">
      <alignment horizontal="right" vertical="center" wrapText="1"/>
    </xf>
    <xf numFmtId="3" fontId="46" fillId="0" borderId="127" xfId="0" applyNumberFormat="1" applyFont="1" applyBorder="1" applyAlignment="1">
      <alignment horizontal="right" vertical="center" wrapText="1"/>
    </xf>
    <xf numFmtId="0" fontId="47" fillId="0" borderId="20" xfId="0" applyFont="1" applyFill="1" applyBorder="1" applyAlignment="1">
      <alignment horizontal="center" vertical="center" wrapText="1"/>
    </xf>
    <xf numFmtId="0" fontId="47" fillId="0" borderId="31" xfId="0" applyFont="1" applyFill="1" applyBorder="1" applyAlignment="1">
      <alignment horizontal="left" vertical="center" wrapText="1"/>
    </xf>
    <xf numFmtId="0" fontId="46" fillId="0" borderId="0" xfId="0" applyFont="1" applyFill="1" applyBorder="1" applyAlignment="1">
      <alignment vertical="center"/>
    </xf>
    <xf numFmtId="0" fontId="46" fillId="0" borderId="32" xfId="0" applyFont="1" applyFill="1" applyBorder="1" applyAlignment="1">
      <alignment horizontal="left" vertical="center" wrapText="1"/>
    </xf>
    <xf numFmtId="3" fontId="47" fillId="0" borderId="60" xfId="0" applyNumberFormat="1" applyFont="1" applyBorder="1" applyAlignment="1">
      <alignment horizontal="right" vertical="center" wrapText="1"/>
    </xf>
    <xf numFmtId="0" fontId="47" fillId="0" borderId="112" xfId="0" applyFont="1" applyFill="1" applyBorder="1" applyAlignment="1">
      <alignment vertical="center"/>
    </xf>
    <xf numFmtId="0" fontId="47" fillId="0" borderId="33" xfId="0" applyFont="1" applyFill="1" applyBorder="1" applyAlignment="1">
      <alignment vertical="center"/>
    </xf>
    <xf numFmtId="3" fontId="47" fillId="0" borderId="33" xfId="0" applyNumberFormat="1" applyFont="1" applyFill="1" applyBorder="1" applyAlignment="1">
      <alignment vertical="center"/>
    </xf>
    <xf numFmtId="3" fontId="47" fillId="0" borderId="113" xfId="0" applyNumberFormat="1" applyFont="1" applyFill="1" applyBorder="1" applyAlignment="1">
      <alignment vertical="center"/>
    </xf>
    <xf numFmtId="3" fontId="47" fillId="0" borderId="112" xfId="0" applyNumberFormat="1" applyFont="1" applyFill="1" applyBorder="1" applyAlignment="1">
      <alignment vertical="center"/>
    </xf>
    <xf numFmtId="0" fontId="46" fillId="0" borderId="32" xfId="0" applyFont="1" applyFill="1" applyBorder="1" applyAlignment="1">
      <alignment vertical="center"/>
    </xf>
    <xf numFmtId="3" fontId="46" fillId="0" borderId="32" xfId="0" applyNumberFormat="1" applyFont="1" applyFill="1" applyBorder="1" applyAlignment="1">
      <alignment vertical="center"/>
    </xf>
    <xf numFmtId="3" fontId="46" fillId="0" borderId="128" xfId="0" applyNumberFormat="1" applyFont="1" applyFill="1" applyBorder="1" applyAlignment="1">
      <alignment vertical="center"/>
    </xf>
    <xf numFmtId="3" fontId="46" fillId="0" borderId="127" xfId="0" applyNumberFormat="1" applyFont="1" applyFill="1" applyBorder="1" applyAlignment="1">
      <alignment vertical="center"/>
    </xf>
    <xf numFmtId="3" fontId="46" fillId="0" borderId="40" xfId="0" applyNumberFormat="1" applyFont="1" applyBorder="1" applyAlignment="1">
      <alignment horizontal="right" vertical="center" wrapText="1"/>
    </xf>
    <xf numFmtId="3" fontId="47" fillId="0" borderId="48" xfId="0" applyNumberFormat="1" applyFont="1" applyBorder="1" applyAlignment="1">
      <alignment horizontal="right" vertical="center" wrapText="1"/>
    </xf>
    <xf numFmtId="0" fontId="46" fillId="0" borderId="85" xfId="0" applyFont="1" applyFill="1" applyBorder="1" applyAlignment="1">
      <alignment horizontal="center" vertical="center" wrapText="1"/>
    </xf>
    <xf numFmtId="0" fontId="46" fillId="0" borderId="151" xfId="0" applyFont="1" applyFill="1" applyBorder="1" applyAlignment="1">
      <alignment vertical="center"/>
    </xf>
    <xf numFmtId="3" fontId="46" fillId="0" borderId="151" xfId="0" applyNumberFormat="1" applyFont="1" applyFill="1" applyBorder="1" applyAlignment="1">
      <alignment vertical="center"/>
    </xf>
    <xf numFmtId="3" fontId="46" fillId="0" borderId="216" xfId="0" applyNumberFormat="1" applyFont="1" applyFill="1" applyBorder="1" applyAlignment="1">
      <alignment vertical="center"/>
    </xf>
    <xf numFmtId="3" fontId="46" fillId="0" borderId="87" xfId="0" applyNumberFormat="1" applyFont="1" applyBorder="1" applyAlignment="1">
      <alignment horizontal="right" vertical="center" wrapText="1"/>
    </xf>
    <xf numFmtId="3" fontId="46" fillId="0" borderId="156" xfId="0" applyNumberFormat="1" applyFont="1" applyFill="1" applyBorder="1" applyAlignment="1">
      <alignment vertical="center"/>
    </xf>
    <xf numFmtId="3" fontId="46" fillId="0" borderId="88" xfId="0" applyNumberFormat="1" applyFont="1" applyBorder="1" applyAlignment="1">
      <alignment horizontal="right" vertical="center" wrapText="1"/>
    </xf>
    <xf numFmtId="0" fontId="47" fillId="0" borderId="147" xfId="0" applyFont="1" applyFill="1" applyBorder="1" applyAlignment="1">
      <alignment horizontal="center" vertical="center" wrapText="1"/>
    </xf>
    <xf numFmtId="0" fontId="47" fillId="0" borderId="146" xfId="0" applyFont="1" applyFill="1" applyBorder="1" applyAlignment="1">
      <alignment horizontal="left" vertical="center" wrapText="1"/>
    </xf>
    <xf numFmtId="3" fontId="47" fillId="0" borderId="146" xfId="0" applyNumberFormat="1" applyFont="1" applyFill="1" applyBorder="1" applyAlignment="1">
      <alignment horizontal="right" vertical="center" wrapText="1"/>
    </xf>
    <xf numFmtId="3" fontId="46" fillId="0" borderId="30" xfId="0" applyNumberFormat="1" applyFont="1" applyFill="1" applyBorder="1" applyAlignment="1">
      <alignment horizontal="right" vertical="center" wrapText="1"/>
    </xf>
    <xf numFmtId="3" fontId="47" fillId="0" borderId="166" xfId="0" applyNumberFormat="1" applyFont="1" applyFill="1" applyBorder="1" applyAlignment="1">
      <alignment horizontal="right" vertical="center" wrapText="1"/>
    </xf>
    <xf numFmtId="3" fontId="47" fillId="0" borderId="72" xfId="0" applyNumberFormat="1" applyFont="1" applyFill="1" applyBorder="1" applyAlignment="1">
      <alignment horizontal="right" vertical="center" wrapText="1"/>
    </xf>
    <xf numFmtId="3" fontId="46" fillId="0" borderId="72" xfId="0" applyNumberFormat="1" applyFont="1" applyFill="1" applyBorder="1" applyAlignment="1">
      <alignment horizontal="right" vertical="center" wrapText="1"/>
    </xf>
    <xf numFmtId="3" fontId="47" fillId="0" borderId="145" xfId="0" applyNumberFormat="1" applyFont="1" applyFill="1" applyBorder="1" applyAlignment="1">
      <alignment horizontal="right" vertical="center" wrapText="1"/>
    </xf>
    <xf numFmtId="3" fontId="47" fillId="0" borderId="64" xfId="0" applyNumberFormat="1" applyFont="1" applyFill="1" applyBorder="1" applyAlignment="1">
      <alignment horizontal="right" vertical="center" wrapText="1"/>
    </xf>
    <xf numFmtId="3" fontId="46" fillId="0" borderId="64" xfId="0" applyNumberFormat="1" applyFont="1" applyFill="1" applyBorder="1" applyAlignment="1">
      <alignment horizontal="right" vertical="center" wrapText="1"/>
    </xf>
    <xf numFmtId="3" fontId="46" fillId="0" borderId="39" xfId="0" applyNumberFormat="1" applyFont="1" applyFill="1" applyBorder="1" applyAlignment="1">
      <alignment vertical="center"/>
    </xf>
    <xf numFmtId="3" fontId="47" fillId="0" borderId="124" xfId="0" applyNumberFormat="1" applyFont="1" applyFill="1" applyBorder="1" applyAlignment="1">
      <alignment horizontal="right" vertical="center" wrapText="1"/>
    </xf>
    <xf numFmtId="3" fontId="47" fillId="0" borderId="123" xfId="0" applyNumberFormat="1" applyFont="1" applyFill="1" applyBorder="1" applyAlignment="1">
      <alignment horizontal="right" vertical="center" wrapText="1"/>
    </xf>
    <xf numFmtId="3" fontId="47" fillId="0" borderId="113" xfId="0" applyNumberFormat="1" applyFont="1" applyFill="1" applyBorder="1" applyAlignment="1">
      <alignment horizontal="right" vertical="center" wrapText="1"/>
    </xf>
    <xf numFmtId="3" fontId="47" fillId="0" borderId="112" xfId="0" applyNumberFormat="1" applyFont="1" applyFill="1" applyBorder="1" applyAlignment="1">
      <alignment horizontal="right" vertical="center" wrapText="1"/>
    </xf>
    <xf numFmtId="3" fontId="47" fillId="0" borderId="60" xfId="0" applyNumberFormat="1" applyFont="1" applyFill="1" applyBorder="1" applyAlignment="1">
      <alignment vertical="center"/>
    </xf>
    <xf numFmtId="3" fontId="47" fillId="0" borderId="59" xfId="0" applyNumberFormat="1" applyFont="1" applyFill="1" applyBorder="1" applyAlignment="1">
      <alignment vertical="center"/>
    </xf>
    <xf numFmtId="0" fontId="47" fillId="0" borderId="32" xfId="0" applyFont="1" applyFill="1" applyBorder="1" applyAlignment="1">
      <alignment vertical="center"/>
    </xf>
    <xf numFmtId="3" fontId="47" fillId="0" borderId="32" xfId="0" applyNumberFormat="1" applyFont="1" applyFill="1" applyBorder="1" applyAlignment="1">
      <alignment vertical="center"/>
    </xf>
    <xf numFmtId="3" fontId="47" fillId="0" borderId="219" xfId="0" applyNumberFormat="1" applyFont="1" applyFill="1" applyBorder="1" applyAlignment="1">
      <alignment vertical="center"/>
    </xf>
    <xf numFmtId="3" fontId="46" fillId="0" borderId="220" xfId="0" applyNumberFormat="1" applyFont="1" applyFill="1" applyBorder="1" applyAlignment="1">
      <alignment vertical="center"/>
    </xf>
    <xf numFmtId="3" fontId="47" fillId="0" borderId="221" xfId="0" applyNumberFormat="1" applyFont="1" applyFill="1" applyBorder="1" applyAlignment="1">
      <alignment vertical="center"/>
    </xf>
    <xf numFmtId="3" fontId="46" fillId="0" borderId="219" xfId="0" applyNumberFormat="1" applyFont="1" applyFill="1" applyBorder="1" applyAlignment="1">
      <alignment vertical="center"/>
    </xf>
    <xf numFmtId="3" fontId="46" fillId="0" borderId="221" xfId="0" applyNumberFormat="1" applyFont="1" applyFill="1" applyBorder="1" applyAlignment="1">
      <alignment vertical="center"/>
    </xf>
    <xf numFmtId="0" fontId="46" fillId="0" borderId="221" xfId="0" applyFont="1" applyFill="1" applyBorder="1" applyAlignment="1">
      <alignment vertical="center"/>
    </xf>
    <xf numFmtId="0" fontId="46" fillId="0" borderId="222" xfId="0" applyFont="1" applyFill="1" applyBorder="1" applyAlignment="1">
      <alignment horizontal="center" vertical="center" wrapText="1"/>
    </xf>
    <xf numFmtId="0" fontId="46" fillId="0" borderId="217" xfId="0" applyFont="1" applyFill="1" applyBorder="1" applyAlignment="1">
      <alignment horizontal="center" vertical="center" wrapText="1"/>
    </xf>
    <xf numFmtId="0" fontId="46" fillId="0" borderId="218" xfId="0" applyFont="1" applyFill="1" applyBorder="1" applyAlignment="1">
      <alignment horizontal="center" vertical="center" wrapText="1"/>
    </xf>
    <xf numFmtId="0" fontId="46" fillId="0" borderId="219" xfId="0" applyFont="1" applyFill="1" applyBorder="1" applyAlignment="1">
      <alignment horizontal="center" vertical="center" wrapText="1"/>
    </xf>
    <xf numFmtId="0" fontId="46" fillId="0" borderId="220" xfId="0" applyFont="1" applyFill="1" applyBorder="1" applyAlignment="1">
      <alignment horizontal="center" vertical="center" wrapText="1"/>
    </xf>
    <xf numFmtId="0" fontId="46" fillId="0" borderId="221" xfId="0" applyFont="1" applyFill="1" applyBorder="1" applyAlignment="1">
      <alignment horizontal="center" vertical="center" wrapText="1"/>
    </xf>
    <xf numFmtId="0" fontId="46" fillId="0" borderId="224" xfId="0" applyFont="1" applyFill="1" applyBorder="1" applyAlignment="1">
      <alignment horizontal="center" vertical="center" wrapText="1"/>
    </xf>
    <xf numFmtId="3" fontId="46" fillId="0" borderId="40" xfId="0" applyNumberFormat="1" applyFont="1" applyFill="1" applyBorder="1" applyAlignment="1">
      <alignment vertical="center"/>
    </xf>
    <xf numFmtId="3" fontId="46" fillId="0" borderId="219" xfId="0" applyNumberFormat="1" applyFont="1" applyFill="1" applyBorder="1" applyAlignment="1">
      <alignment horizontal="right" vertical="center" wrapText="1"/>
    </xf>
    <xf numFmtId="3" fontId="46" fillId="0" borderId="221" xfId="0" applyNumberFormat="1" applyFont="1" applyFill="1" applyBorder="1" applyAlignment="1">
      <alignment horizontal="right" vertical="center" wrapText="1"/>
    </xf>
    <xf numFmtId="3" fontId="46" fillId="0" borderId="224" xfId="0" applyNumberFormat="1" applyFont="1" applyFill="1" applyBorder="1" applyAlignment="1">
      <alignment vertical="center"/>
    </xf>
    <xf numFmtId="3" fontId="47" fillId="0" borderId="48" xfId="0" applyNumberFormat="1" applyFont="1" applyFill="1" applyBorder="1" applyAlignment="1">
      <alignment vertical="center"/>
    </xf>
    <xf numFmtId="3" fontId="47" fillId="0" borderId="61" xfId="0" applyNumberFormat="1" applyFont="1" applyFill="1" applyBorder="1" applyAlignment="1">
      <alignment vertical="center"/>
    </xf>
    <xf numFmtId="0" fontId="47" fillId="0" borderId="221" xfId="0" applyFont="1" applyFill="1" applyBorder="1" applyAlignment="1">
      <alignment vertical="center"/>
    </xf>
    <xf numFmtId="0" fontId="46" fillId="0" borderId="150" xfId="0" applyFont="1" applyFill="1" applyBorder="1" applyAlignment="1">
      <alignment horizontal="center" vertical="center" wrapText="1"/>
    </xf>
    <xf numFmtId="3" fontId="46" fillId="0" borderId="87" xfId="0" applyNumberFormat="1" applyFont="1" applyFill="1" applyBorder="1" applyAlignment="1">
      <alignment vertical="center"/>
    </xf>
    <xf numFmtId="3" fontId="46" fillId="0" borderId="88" xfId="0" applyNumberFormat="1" applyFont="1" applyFill="1" applyBorder="1" applyAlignment="1">
      <alignment vertical="center"/>
    </xf>
    <xf numFmtId="0" fontId="28" fillId="0" borderId="104" xfId="92" applyFont="1" applyFill="1" applyBorder="1" applyAlignment="1">
      <alignment horizontal="left" vertical="center" wrapText="1"/>
    </xf>
    <xf numFmtId="0" fontId="28" fillId="0" borderId="120" xfId="92" applyFont="1" applyFill="1" applyBorder="1" applyAlignment="1">
      <alignment horizontal="center" vertical="center" wrapText="1"/>
    </xf>
    <xf numFmtId="0" fontId="28" fillId="0" borderId="117" xfId="92" applyFont="1" applyFill="1" applyBorder="1" applyAlignment="1">
      <alignment horizontal="center" vertical="center" wrapText="1"/>
    </xf>
    <xf numFmtId="0" fontId="28" fillId="0" borderId="118" xfId="92" applyFont="1" applyFill="1" applyBorder="1" applyAlignment="1">
      <alignment horizontal="center" vertical="center" wrapText="1"/>
    </xf>
    <xf numFmtId="0" fontId="21" fillId="0" borderId="83" xfId="92" applyFont="1" applyFill="1" applyBorder="1"/>
    <xf numFmtId="3" fontId="21" fillId="0" borderId="64" xfId="92" applyNumberFormat="1" applyFont="1" applyFill="1" applyBorder="1" applyAlignment="1">
      <alignment horizontal="right" vertical="center"/>
    </xf>
    <xf numFmtId="0" fontId="21" fillId="0" borderId="73" xfId="92" applyFont="1" applyFill="1" applyBorder="1"/>
    <xf numFmtId="0" fontId="21" fillId="0" borderId="84" xfId="92" applyFont="1" applyFill="1" applyBorder="1"/>
    <xf numFmtId="3" fontId="21" fillId="0" borderId="123" xfId="92" applyNumberFormat="1" applyFont="1" applyFill="1" applyBorder="1" applyAlignment="1">
      <alignment horizontal="right" vertical="center"/>
    </xf>
    <xf numFmtId="0" fontId="28" fillId="0" borderId="85" xfId="92" applyFont="1" applyFill="1" applyBorder="1"/>
    <xf numFmtId="3" fontId="28" fillId="0" borderId="87" xfId="92" applyNumberFormat="1" applyFont="1" applyFill="1" applyBorder="1" applyAlignment="1">
      <alignment horizontal="right" vertical="center"/>
    </xf>
    <xf numFmtId="3" fontId="28" fillId="0" borderId="151" xfId="92" applyNumberFormat="1" applyFont="1" applyFill="1" applyBorder="1" applyAlignment="1">
      <alignment horizontal="right" vertical="center"/>
    </xf>
    <xf numFmtId="0" fontId="21" fillId="0" borderId="0" xfId="92" applyFont="1" applyFill="1"/>
    <xf numFmtId="3" fontId="21" fillId="0" borderId="49" xfId="92" applyNumberFormat="1" applyFont="1" applyFill="1" applyBorder="1"/>
    <xf numFmtId="3" fontId="21" fillId="0" borderId="145" xfId="92" applyNumberFormat="1" applyFont="1" applyFill="1" applyBorder="1"/>
    <xf numFmtId="3" fontId="21" fillId="0" borderId="146" xfId="92" applyNumberFormat="1" applyFont="1" applyFill="1" applyBorder="1"/>
    <xf numFmtId="3" fontId="21" fillId="0" borderId="171" xfId="92" applyNumberFormat="1" applyFont="1" applyFill="1" applyBorder="1"/>
    <xf numFmtId="3" fontId="21" fillId="0" borderId="60" xfId="92" applyNumberFormat="1" applyFont="1" applyFill="1" applyBorder="1"/>
    <xf numFmtId="3" fontId="21" fillId="0" borderId="64" xfId="92" applyNumberFormat="1" applyFont="1" applyFill="1" applyBorder="1"/>
    <xf numFmtId="3" fontId="21" fillId="0" borderId="59" xfId="92" applyNumberFormat="1" applyFont="1" applyFill="1" applyBorder="1"/>
    <xf numFmtId="3" fontId="21" fillId="0" borderId="123" xfId="92" applyNumberFormat="1" applyFont="1" applyFill="1" applyBorder="1"/>
    <xf numFmtId="0" fontId="21" fillId="0" borderId="55" xfId="92" applyFont="1" applyFill="1" applyBorder="1"/>
    <xf numFmtId="3" fontId="21" fillId="0" borderId="41" xfId="92" applyNumberFormat="1" applyFont="1" applyFill="1" applyBorder="1"/>
    <xf numFmtId="3" fontId="21" fillId="0" borderId="141" xfId="92" applyNumberFormat="1" applyFont="1" applyFill="1" applyBorder="1"/>
    <xf numFmtId="3" fontId="28" fillId="0" borderId="87" xfId="92" applyNumberFormat="1" applyFont="1" applyFill="1" applyBorder="1"/>
    <xf numFmtId="3" fontId="28" fillId="0" borderId="156" xfId="92" applyNumberFormat="1" applyFont="1" applyFill="1" applyBorder="1"/>
    <xf numFmtId="3" fontId="21" fillId="0" borderId="48" xfId="92" applyNumberFormat="1" applyFont="1" applyFill="1" applyBorder="1" applyAlignment="1">
      <alignment horizontal="right" vertical="center"/>
    </xf>
    <xf numFmtId="3" fontId="21" fillId="0" borderId="61" xfId="92" applyNumberFormat="1" applyFont="1" applyFill="1" applyBorder="1" applyAlignment="1">
      <alignment horizontal="right" vertical="center"/>
    </xf>
    <xf numFmtId="3" fontId="21" fillId="0" borderId="163" xfId="92" applyNumberFormat="1" applyFont="1" applyFill="1" applyBorder="1" applyAlignment="1">
      <alignment horizontal="right" vertical="center"/>
    </xf>
    <xf numFmtId="3" fontId="28" fillId="0" borderId="88" xfId="92" applyNumberFormat="1" applyFont="1" applyFill="1" applyBorder="1" applyAlignment="1">
      <alignment horizontal="right" vertical="center"/>
    </xf>
    <xf numFmtId="3" fontId="21" fillId="0" borderId="50" xfId="92" applyNumberFormat="1" applyFont="1" applyFill="1" applyBorder="1"/>
    <xf numFmtId="3" fontId="28" fillId="0" borderId="88" xfId="92" applyNumberFormat="1" applyFont="1" applyFill="1" applyBorder="1"/>
    <xf numFmtId="0" fontId="21" fillId="0" borderId="225" xfId="0" applyFont="1" applyFill="1" applyBorder="1"/>
    <xf numFmtId="3" fontId="21" fillId="0" borderId="41" xfId="0" applyNumberFormat="1" applyFont="1" applyFill="1" applyBorder="1"/>
    <xf numFmtId="3" fontId="21" fillId="0" borderId="141" xfId="0" applyNumberFormat="1" applyFont="1" applyFill="1" applyBorder="1"/>
    <xf numFmtId="3" fontId="21" fillId="0" borderId="139" xfId="0" applyNumberFormat="1" applyFont="1" applyFill="1" applyBorder="1"/>
    <xf numFmtId="3" fontId="21" fillId="0" borderId="167" xfId="0" applyNumberFormat="1" applyFont="1" applyFill="1" applyBorder="1"/>
    <xf numFmtId="0" fontId="21" fillId="0" borderId="83" xfId="0" applyFont="1" applyFill="1" applyBorder="1" applyAlignment="1">
      <alignment horizontal="left" vertical="center" wrapText="1"/>
    </xf>
    <xf numFmtId="0" fontId="21" fillId="0" borderId="21" xfId="92" applyFont="1" applyBorder="1" applyAlignment="1">
      <alignment horizontal="left" vertical="center"/>
    </xf>
    <xf numFmtId="0" fontId="21" fillId="0" borderId="63" xfId="92" applyFont="1" applyBorder="1" applyAlignment="1">
      <alignment horizontal="left" vertical="center"/>
    </xf>
    <xf numFmtId="0" fontId="40" fillId="0" borderId="174" xfId="94" applyFont="1" applyFill="1" applyBorder="1" applyAlignment="1" applyProtection="1">
      <alignment horizontal="center" vertical="center" textRotation="90"/>
    </xf>
    <xf numFmtId="166" fontId="52" fillId="0" borderId="201" xfId="96" applyNumberFormat="1" applyFont="1" applyFill="1" applyBorder="1" applyAlignment="1">
      <alignment horizontal="right" vertical="center" wrapText="1"/>
    </xf>
    <xf numFmtId="166" fontId="29" fillId="0" borderId="18" xfId="96" applyNumberFormat="1" applyFont="1" applyFill="1" applyBorder="1" applyAlignment="1">
      <alignment vertical="center" shrinkToFit="1"/>
    </xf>
    <xf numFmtId="166" fontId="28" fillId="0" borderId="18" xfId="96" applyNumberFormat="1" applyFont="1" applyFill="1" applyBorder="1" applyAlignment="1">
      <alignment horizontal="center" vertical="center" shrinkToFit="1"/>
    </xf>
    <xf numFmtId="3" fontId="21" fillId="0" borderId="222" xfId="92" applyNumberFormat="1" applyFont="1" applyBorder="1"/>
    <xf numFmtId="3" fontId="21" fillId="0" borderId="218" xfId="92" applyNumberFormat="1" applyFont="1" applyBorder="1"/>
    <xf numFmtId="3" fontId="28" fillId="0" borderId="222" xfId="92" applyNumberFormat="1" applyFont="1" applyBorder="1"/>
    <xf numFmtId="3" fontId="28" fillId="0" borderId="218" xfId="92" applyNumberFormat="1" applyFont="1" applyBorder="1"/>
    <xf numFmtId="0" fontId="31" fillId="0" borderId="96" xfId="92" applyFont="1" applyFill="1" applyBorder="1" applyAlignment="1">
      <alignment horizontal="center" vertical="center"/>
    </xf>
    <xf numFmtId="0" fontId="31" fillId="0" borderId="0" xfId="92" applyFont="1" applyFill="1"/>
    <xf numFmtId="0" fontId="26" fillId="0" borderId="21" xfId="92" applyFont="1" applyFill="1" applyBorder="1" applyAlignment="1">
      <alignment horizontal="left" vertical="center"/>
    </xf>
    <xf numFmtId="164" fontId="31" fillId="0" borderId="220" xfId="92" applyNumberFormat="1" applyFont="1" applyFill="1" applyBorder="1" applyAlignment="1">
      <alignment horizontal="center" vertical="center" wrapText="1"/>
    </xf>
    <xf numFmtId="164" fontId="31" fillId="0" borderId="78" xfId="92" applyNumberFormat="1" applyFont="1" applyFill="1" applyBorder="1" applyAlignment="1">
      <alignment horizontal="center" vertical="center" wrapText="1"/>
    </xf>
    <xf numFmtId="164" fontId="31" fillId="0" borderId="224" xfId="92" applyNumberFormat="1" applyFont="1" applyFill="1" applyBorder="1" applyAlignment="1">
      <alignment horizontal="center" vertical="center" wrapText="1"/>
    </xf>
    <xf numFmtId="0" fontId="31" fillId="0" borderId="15" xfId="92" applyFont="1" applyFill="1" applyBorder="1" applyAlignment="1">
      <alignment horizontal="left" vertical="center"/>
    </xf>
    <xf numFmtId="164" fontId="31" fillId="0" borderId="49" xfId="92" applyNumberFormat="1" applyFont="1" applyFill="1" applyBorder="1" applyAlignment="1">
      <alignment horizontal="center" vertical="center" wrapText="1"/>
    </xf>
    <xf numFmtId="164" fontId="31" fillId="0" borderId="76" xfId="92" applyNumberFormat="1" applyFont="1" applyFill="1" applyBorder="1" applyAlignment="1">
      <alignment horizontal="center" vertical="center" wrapText="1"/>
    </xf>
    <xf numFmtId="164" fontId="31" fillId="0" borderId="83" xfId="92" applyNumberFormat="1" applyFont="1" applyFill="1" applyBorder="1" applyAlignment="1">
      <alignment horizontal="center" vertical="center" wrapText="1"/>
    </xf>
    <xf numFmtId="164" fontId="31" fillId="0" borderId="50" xfId="92" applyNumberFormat="1" applyFont="1" applyFill="1" applyBorder="1" applyAlignment="1">
      <alignment horizontal="center" vertical="center" wrapText="1"/>
    </xf>
    <xf numFmtId="0" fontId="26" fillId="0" borderId="13" xfId="92" applyFont="1" applyFill="1" applyBorder="1" applyAlignment="1">
      <alignment horizontal="left" vertical="center"/>
    </xf>
    <xf numFmtId="164" fontId="26" fillId="0" borderId="60" xfId="92" applyNumberFormat="1" applyFont="1" applyFill="1" applyBorder="1" applyAlignment="1">
      <alignment vertical="center" wrapText="1"/>
    </xf>
    <xf numFmtId="164" fontId="31" fillId="0" borderId="60" xfId="92" applyNumberFormat="1" applyFont="1" applyFill="1" applyBorder="1" applyAlignment="1">
      <alignment vertical="center" wrapText="1"/>
    </xf>
    <xf numFmtId="164" fontId="31" fillId="0" borderId="75" xfId="92" applyNumberFormat="1" applyFont="1" applyFill="1" applyBorder="1" applyAlignment="1">
      <alignment vertical="center" wrapText="1"/>
    </xf>
    <xf numFmtId="164" fontId="26" fillId="0" borderId="73" xfId="92" applyNumberFormat="1" applyFont="1" applyFill="1" applyBorder="1" applyAlignment="1">
      <alignment vertical="center" wrapText="1"/>
    </xf>
    <xf numFmtId="164" fontId="26" fillId="0" borderId="48" xfId="92" applyNumberFormat="1" applyFont="1" applyFill="1" applyBorder="1" applyAlignment="1">
      <alignment vertical="center" wrapText="1"/>
    </xf>
    <xf numFmtId="0" fontId="26" fillId="0" borderId="17" xfId="92" applyFont="1" applyFill="1" applyBorder="1" applyAlignment="1">
      <alignment horizontal="left" vertical="center"/>
    </xf>
    <xf numFmtId="164" fontId="26" fillId="0" borderId="59" xfId="92" applyNumberFormat="1" applyFont="1" applyFill="1" applyBorder="1" applyAlignment="1">
      <alignment vertical="center" wrapText="1"/>
    </xf>
    <xf numFmtId="164" fontId="31" fillId="0" borderId="59" xfId="92" applyNumberFormat="1" applyFont="1" applyFill="1" applyBorder="1" applyAlignment="1">
      <alignment vertical="center" wrapText="1"/>
    </xf>
    <xf numFmtId="164" fontId="31" fillId="0" borderId="77" xfId="92" applyNumberFormat="1" applyFont="1" applyFill="1" applyBorder="1" applyAlignment="1">
      <alignment vertical="center" wrapText="1"/>
    </xf>
    <xf numFmtId="164" fontId="26" fillId="0" borderId="61" xfId="92" applyNumberFormat="1" applyFont="1" applyFill="1" applyBorder="1" applyAlignment="1">
      <alignment vertical="center" wrapText="1"/>
    </xf>
    <xf numFmtId="0" fontId="32" fillId="0" borderId="21" xfId="92" applyFont="1" applyFill="1" applyBorder="1" applyAlignment="1">
      <alignment horizontal="left" vertical="center"/>
    </xf>
    <xf numFmtId="164" fontId="32" fillId="0" borderId="220" xfId="92" applyNumberFormat="1" applyFont="1" applyFill="1" applyBorder="1" applyAlignment="1">
      <alignment vertical="center" wrapText="1"/>
    </xf>
    <xf numFmtId="164" fontId="32" fillId="0" borderId="78" xfId="92" applyNumberFormat="1" applyFont="1" applyFill="1" applyBorder="1" applyAlignment="1">
      <alignment vertical="center" wrapText="1"/>
    </xf>
    <xf numFmtId="164" fontId="32" fillId="0" borderId="223" xfId="92" applyNumberFormat="1" applyFont="1" applyFill="1" applyBorder="1" applyAlignment="1">
      <alignment vertical="center" wrapText="1"/>
    </xf>
    <xf numFmtId="164" fontId="32" fillId="0" borderId="224" xfId="92" applyNumberFormat="1" applyFont="1" applyFill="1" applyBorder="1" applyAlignment="1">
      <alignment vertical="center" wrapText="1"/>
    </xf>
    <xf numFmtId="164" fontId="31" fillId="0" borderId="49" xfId="92" applyNumberFormat="1" applyFont="1" applyFill="1" applyBorder="1" applyAlignment="1">
      <alignment vertical="center" wrapText="1"/>
    </xf>
    <xf numFmtId="164" fontId="31" fillId="0" borderId="76" xfId="92" applyNumberFormat="1" applyFont="1" applyFill="1" applyBorder="1" applyAlignment="1">
      <alignment vertical="center" wrapText="1"/>
    </xf>
    <xf numFmtId="164" fontId="31" fillId="0" borderId="83" xfId="92" applyNumberFormat="1" applyFont="1" applyFill="1" applyBorder="1" applyAlignment="1">
      <alignment vertical="center" wrapText="1"/>
    </xf>
    <xf numFmtId="164" fontId="31" fillId="0" borderId="50" xfId="92" applyNumberFormat="1" applyFont="1" applyFill="1" applyBorder="1" applyAlignment="1">
      <alignment vertical="center" wrapText="1"/>
    </xf>
    <xf numFmtId="0" fontId="26" fillId="0" borderId="13" xfId="92" applyFont="1" applyFill="1" applyBorder="1" applyAlignment="1">
      <alignment vertical="center"/>
    </xf>
    <xf numFmtId="164" fontId="26" fillId="0" borderId="60" xfId="92" applyNumberFormat="1" applyFont="1" applyFill="1" applyBorder="1" applyAlignment="1">
      <alignment vertical="center"/>
    </xf>
    <xf numFmtId="164" fontId="26" fillId="0" borderId="75" xfId="92" applyNumberFormat="1" applyFont="1" applyFill="1" applyBorder="1" applyAlignment="1">
      <alignment vertical="center"/>
    </xf>
    <xf numFmtId="0" fontId="26" fillId="0" borderId="17" xfId="92" applyFont="1" applyFill="1" applyBorder="1" applyAlignment="1">
      <alignment vertical="center"/>
    </xf>
    <xf numFmtId="164" fontId="26" fillId="0" borderId="59" xfId="92" applyNumberFormat="1" applyFont="1" applyFill="1" applyBorder="1" applyAlignment="1">
      <alignment vertical="center"/>
    </xf>
    <xf numFmtId="164" fontId="26" fillId="0" borderId="77" xfId="92" applyNumberFormat="1" applyFont="1" applyFill="1" applyBorder="1" applyAlignment="1">
      <alignment vertical="center"/>
    </xf>
    <xf numFmtId="164" fontId="26" fillId="0" borderId="84" xfId="92" applyNumberFormat="1" applyFont="1" applyFill="1" applyBorder="1" applyAlignment="1">
      <alignment vertical="center" wrapText="1"/>
    </xf>
    <xf numFmtId="0" fontId="32" fillId="0" borderId="27" xfId="92" applyFont="1" applyFill="1" applyBorder="1" applyAlignment="1">
      <alignment vertical="center"/>
    </xf>
    <xf numFmtId="164" fontId="32" fillId="0" borderId="87" xfId="92" applyNumberFormat="1" applyFont="1" applyFill="1" applyBorder="1" applyAlignment="1">
      <alignment vertical="center"/>
    </xf>
    <xf numFmtId="164" fontId="32" fillId="0" borderId="149" xfId="92" applyNumberFormat="1" applyFont="1" applyFill="1" applyBorder="1" applyAlignment="1">
      <alignment vertical="center"/>
    </xf>
    <xf numFmtId="164" fontId="32" fillId="0" borderId="85" xfId="92" applyNumberFormat="1" applyFont="1" applyFill="1" applyBorder="1" applyAlignment="1">
      <alignment vertical="center"/>
    </xf>
    <xf numFmtId="164" fontId="32" fillId="0" borderId="88" xfId="92" applyNumberFormat="1" applyFont="1" applyFill="1" applyBorder="1" applyAlignment="1">
      <alignment vertical="center"/>
    </xf>
    <xf numFmtId="0" fontId="31" fillId="0" borderId="24" xfId="92" applyFont="1" applyFill="1" applyBorder="1" applyAlignment="1">
      <alignment vertical="center"/>
    </xf>
    <xf numFmtId="164" fontId="31" fillId="0" borderId="34" xfId="92" applyNumberFormat="1" applyFont="1" applyFill="1" applyBorder="1" applyAlignment="1">
      <alignment vertical="center"/>
    </xf>
    <xf numFmtId="164" fontId="31" fillId="0" borderId="162" xfId="92" applyNumberFormat="1" applyFont="1" applyFill="1" applyBorder="1" applyAlignment="1">
      <alignment vertical="center"/>
    </xf>
    <xf numFmtId="164" fontId="31" fillId="0" borderId="58" xfId="92" applyNumberFormat="1" applyFont="1" applyFill="1" applyBorder="1" applyAlignment="1">
      <alignment vertical="center"/>
    </xf>
    <xf numFmtId="164" fontId="31" fillId="0" borderId="35" xfId="92" applyNumberFormat="1" applyFont="1" applyFill="1" applyBorder="1" applyAlignment="1">
      <alignment vertical="center"/>
    </xf>
    <xf numFmtId="0" fontId="26" fillId="0" borderId="45" xfId="92" applyFont="1" applyFill="1" applyBorder="1"/>
    <xf numFmtId="0" fontId="26" fillId="0" borderId="0" xfId="92" applyFont="1" applyFill="1" applyBorder="1"/>
    <xf numFmtId="0" fontId="26" fillId="0" borderId="46" xfId="92" applyFont="1" applyFill="1" applyBorder="1"/>
    <xf numFmtId="0" fontId="26" fillId="0" borderId="47" xfId="92" applyFont="1" applyFill="1" applyBorder="1"/>
    <xf numFmtId="0" fontId="28" fillId="0" borderId="223" xfId="92" applyFont="1" applyBorder="1" applyAlignment="1">
      <alignment horizontal="center" vertical="top" wrapText="1"/>
    </xf>
    <xf numFmtId="0" fontId="28" fillId="0" borderId="220" xfId="92" applyFont="1" applyBorder="1" applyAlignment="1">
      <alignment horizontal="left" vertical="top" wrapText="1"/>
    </xf>
    <xf numFmtId="3" fontId="28" fillId="0" borderId="220" xfId="92" applyNumberFormat="1" applyFont="1" applyBorder="1" applyAlignment="1">
      <alignment horizontal="right" vertical="top" wrapText="1"/>
    </xf>
    <xf numFmtId="3" fontId="28" fillId="0" borderId="224" xfId="92" applyNumberFormat="1" applyFont="1" applyBorder="1" applyAlignment="1">
      <alignment horizontal="right" vertical="top" wrapText="1"/>
    </xf>
    <xf numFmtId="0" fontId="28" fillId="0" borderId="223" xfId="95" applyFont="1" applyFill="1" applyBorder="1" applyAlignment="1" applyProtection="1">
      <alignment vertical="center" wrapText="1"/>
    </xf>
    <xf numFmtId="171" fontId="28" fillId="0" borderId="220" xfId="94" applyNumberFormat="1" applyFont="1" applyFill="1" applyBorder="1" applyAlignment="1" applyProtection="1">
      <alignment horizontal="center" vertical="center"/>
    </xf>
    <xf numFmtId="172" fontId="28" fillId="0" borderId="220" xfId="95" applyNumberFormat="1" applyFont="1" applyFill="1" applyBorder="1" applyAlignment="1" applyProtection="1">
      <alignment horizontal="right" vertical="center" wrapText="1"/>
    </xf>
    <xf numFmtId="172" fontId="28" fillId="0" borderId="224" xfId="95" applyNumberFormat="1" applyFont="1" applyFill="1" applyBorder="1" applyAlignment="1" applyProtection="1">
      <alignment horizontal="right" vertical="center" wrapText="1"/>
    </xf>
    <xf numFmtId="0" fontId="21" fillId="0" borderId="223" xfId="95" applyFont="1" applyFill="1" applyBorder="1" applyAlignment="1" applyProtection="1">
      <alignment vertical="center" wrapText="1"/>
    </xf>
    <xf numFmtId="171" fontId="21" fillId="0" borderId="220" xfId="94" applyNumberFormat="1" applyFont="1" applyFill="1" applyBorder="1" applyAlignment="1" applyProtection="1">
      <alignment horizontal="center" vertical="center"/>
    </xf>
    <xf numFmtId="172" fontId="21" fillId="0" borderId="220" xfId="95" applyNumberFormat="1" applyFont="1" applyFill="1" applyBorder="1" applyAlignment="1" applyProtection="1">
      <alignment horizontal="right" vertical="center" wrapText="1"/>
    </xf>
    <xf numFmtId="172" fontId="21" fillId="0" borderId="224" xfId="95" applyNumberFormat="1" applyFont="1" applyFill="1" applyBorder="1" applyAlignment="1" applyProtection="1">
      <alignment horizontal="right" vertical="center" wrapText="1"/>
    </xf>
    <xf numFmtId="0" fontId="29" fillId="0" borderId="223" xfId="95" applyFont="1" applyFill="1" applyBorder="1" applyAlignment="1" applyProtection="1">
      <alignment horizontal="left" vertical="center" wrapText="1" indent="1"/>
    </xf>
    <xf numFmtId="172" fontId="40" fillId="0" borderId="220" xfId="95" applyNumberFormat="1" applyFont="1" applyFill="1" applyBorder="1" applyAlignment="1" applyProtection="1">
      <alignment horizontal="right" vertical="center" wrapText="1"/>
      <protection locked="0"/>
    </xf>
    <xf numFmtId="172" fontId="40" fillId="0" borderId="224" xfId="95" applyNumberFormat="1" applyFont="1" applyFill="1" applyBorder="1" applyAlignment="1" applyProtection="1">
      <alignment horizontal="right" vertical="center" wrapText="1"/>
      <protection locked="0"/>
    </xf>
    <xf numFmtId="172" fontId="21" fillId="0" borderId="220" xfId="95" applyNumberFormat="1" applyFont="1" applyFill="1" applyBorder="1" applyAlignment="1" applyProtection="1">
      <alignment horizontal="right" vertical="center" wrapText="1"/>
      <protection locked="0"/>
    </xf>
    <xf numFmtId="172" fontId="21" fillId="0" borderId="224" xfId="95" applyNumberFormat="1" applyFont="1" applyFill="1" applyBorder="1" applyAlignment="1" applyProtection="1">
      <alignment horizontal="right" vertical="center" wrapText="1"/>
      <protection locked="0"/>
    </xf>
    <xf numFmtId="172" fontId="28" fillId="0" borderId="220" xfId="95" applyNumberFormat="1" applyFont="1" applyFill="1" applyBorder="1" applyAlignment="1" applyProtection="1">
      <alignment horizontal="right" vertical="center" wrapText="1"/>
      <protection locked="0"/>
    </xf>
    <xf numFmtId="172" fontId="28" fillId="0" borderId="224" xfId="95" applyNumberFormat="1" applyFont="1" applyFill="1" applyBorder="1" applyAlignment="1" applyProtection="1">
      <alignment horizontal="right" vertical="center" wrapText="1"/>
      <protection locked="0"/>
    </xf>
    <xf numFmtId="171" fontId="51" fillId="0" borderId="220" xfId="94" applyNumberFormat="1" applyFont="1" applyFill="1" applyBorder="1" applyAlignment="1" applyProtection="1">
      <alignment horizontal="center" vertical="center"/>
    </xf>
    <xf numFmtId="173" fontId="51" fillId="0" borderId="224" xfId="94" applyNumberFormat="1" applyFont="1" applyFill="1" applyBorder="1" applyAlignment="1" applyProtection="1">
      <alignment vertical="center"/>
      <protection locked="0"/>
    </xf>
    <xf numFmtId="173" fontId="50" fillId="0" borderId="224" xfId="94" applyNumberFormat="1" applyFont="1" applyFill="1" applyBorder="1" applyAlignment="1" applyProtection="1">
      <alignment vertical="center"/>
    </xf>
    <xf numFmtId="0" fontId="21" fillId="0" borderId="223" xfId="95" applyFont="1" applyFill="1" applyBorder="1" applyProtection="1">
      <protection locked="0"/>
    </xf>
    <xf numFmtId="0" fontId="21" fillId="0" borderId="220" xfId="95" applyFont="1" applyFill="1" applyBorder="1" applyAlignment="1">
      <alignment horizontal="right" indent="1"/>
    </xf>
    <xf numFmtId="3" fontId="21" fillId="0" borderId="220" xfId="95" applyNumberFormat="1" applyFont="1" applyFill="1" applyBorder="1" applyProtection="1">
      <protection locked="0"/>
    </xf>
    <xf numFmtId="3" fontId="21" fillId="0" borderId="224" xfId="95" applyNumberFormat="1" applyFont="1" applyFill="1" applyBorder="1" applyProtection="1">
      <protection locked="0"/>
    </xf>
    <xf numFmtId="0" fontId="28" fillId="0" borderId="223" xfId="92" applyFont="1" applyFill="1" applyBorder="1" applyAlignment="1">
      <alignment horizontal="left" vertical="center" wrapText="1"/>
    </xf>
    <xf numFmtId="3" fontId="28" fillId="0" borderId="220" xfId="92" applyNumberFormat="1" applyFont="1" applyFill="1" applyBorder="1" applyAlignment="1">
      <alignment horizontal="right" vertical="center" wrapText="1"/>
    </xf>
    <xf numFmtId="3" fontId="28" fillId="0" borderId="224" xfId="92" applyNumberFormat="1" applyFont="1" applyFill="1" applyBorder="1" applyAlignment="1">
      <alignment horizontal="right" vertical="center" wrapText="1"/>
    </xf>
    <xf numFmtId="10" fontId="28" fillId="0" borderId="38" xfId="54" applyNumberFormat="1" applyFont="1" applyFill="1" applyBorder="1" applyAlignment="1">
      <alignment horizontal="right" vertical="center" shrinkToFit="1"/>
    </xf>
    <xf numFmtId="3" fontId="28" fillId="0" borderId="66" xfId="0" applyNumberFormat="1" applyFont="1" applyFill="1" applyBorder="1" applyAlignment="1">
      <alignment vertical="center"/>
    </xf>
    <xf numFmtId="3" fontId="21" fillId="0" borderId="172" xfId="0" applyNumberFormat="1" applyFont="1" applyFill="1" applyBorder="1"/>
    <xf numFmtId="3" fontId="21" fillId="0" borderId="128" xfId="0" applyNumberFormat="1" applyFont="1" applyFill="1" applyBorder="1"/>
    <xf numFmtId="3" fontId="21" fillId="0" borderId="166" xfId="0" applyNumberFormat="1" applyFont="1" applyFill="1" applyBorder="1"/>
    <xf numFmtId="3" fontId="21" fillId="0" borderId="188" xfId="0" applyNumberFormat="1" applyFont="1" applyFill="1" applyBorder="1"/>
    <xf numFmtId="3" fontId="21" fillId="0" borderId="142" xfId="0" applyNumberFormat="1" applyFont="1" applyFill="1" applyBorder="1"/>
    <xf numFmtId="3" fontId="28" fillId="0" borderId="136" xfId="0" applyNumberFormat="1" applyFont="1" applyFill="1" applyBorder="1" applyAlignment="1">
      <alignment vertical="center"/>
    </xf>
    <xf numFmtId="3" fontId="26" fillId="0" borderId="77" xfId="0" applyNumberFormat="1" applyFont="1" applyFill="1" applyBorder="1" applyAlignment="1">
      <alignment horizontal="right" vertical="center"/>
    </xf>
    <xf numFmtId="3" fontId="21" fillId="0" borderId="23" xfId="92" applyNumberFormat="1" applyFont="1" applyFill="1" applyBorder="1"/>
    <xf numFmtId="3" fontId="21" fillId="0" borderId="46" xfId="92" applyNumberFormat="1" applyFont="1" applyFill="1" applyBorder="1"/>
    <xf numFmtId="3" fontId="46" fillId="0" borderId="82" xfId="0" applyNumberFormat="1" applyFont="1" applyBorder="1" applyAlignment="1">
      <alignment horizontal="right" vertical="center" wrapText="1"/>
    </xf>
    <xf numFmtId="3" fontId="46" fillId="0" borderId="163" xfId="0" applyNumberFormat="1" applyFont="1" applyBorder="1" applyAlignment="1">
      <alignment horizontal="right" vertical="center" wrapText="1"/>
    </xf>
    <xf numFmtId="3" fontId="46" fillId="0" borderId="220" xfId="0" applyNumberFormat="1" applyFont="1" applyBorder="1" applyAlignment="1">
      <alignment horizontal="right" vertical="center" wrapText="1"/>
    </xf>
    <xf numFmtId="3" fontId="46" fillId="0" borderId="224" xfId="0" applyNumberFormat="1" applyFont="1" applyBorder="1" applyAlignment="1">
      <alignment horizontal="right" vertical="center" wrapText="1"/>
    </xf>
    <xf numFmtId="3" fontId="21" fillId="0" borderId="30" xfId="92" applyNumberFormat="1" applyFont="1" applyFill="1" applyBorder="1"/>
    <xf numFmtId="3" fontId="26" fillId="0" borderId="199" xfId="92" applyNumberFormat="1" applyFont="1" applyFill="1" applyBorder="1"/>
    <xf numFmtId="3" fontId="26" fillId="0" borderId="18" xfId="92" applyNumberFormat="1" applyFont="1" applyFill="1" applyBorder="1"/>
    <xf numFmtId="3" fontId="26" fillId="0" borderId="226" xfId="92" applyNumberFormat="1" applyFont="1" applyFill="1" applyBorder="1"/>
    <xf numFmtId="3" fontId="31" fillId="0" borderId="86" xfId="92" applyNumberFormat="1" applyFont="1" applyFill="1" applyBorder="1"/>
    <xf numFmtId="0" fontId="31" fillId="0" borderId="161" xfId="92" applyFont="1" applyFill="1" applyBorder="1" applyAlignment="1">
      <alignment horizontal="center" vertical="center" wrapText="1" shrinkToFit="1"/>
    </xf>
    <xf numFmtId="3" fontId="26" fillId="0" borderId="109" xfId="92" applyNumberFormat="1" applyFont="1" applyFill="1" applyBorder="1"/>
    <xf numFmtId="0" fontId="26" fillId="0" borderId="115" xfId="0" applyFont="1" applyFill="1" applyBorder="1" applyAlignment="1">
      <alignment vertical="center"/>
    </xf>
    <xf numFmtId="3" fontId="28" fillId="0" borderId="219" xfId="54" applyNumberFormat="1" applyFont="1" applyFill="1" applyBorder="1" applyAlignment="1">
      <alignment horizontal="center" vertical="center" wrapText="1"/>
    </xf>
    <xf numFmtId="3" fontId="28" fillId="0" borderId="219" xfId="0" applyNumberFormat="1" applyFont="1" applyFill="1" applyBorder="1" applyAlignment="1">
      <alignment vertical="center" wrapText="1"/>
    </xf>
    <xf numFmtId="3" fontId="28" fillId="0" borderId="217" xfId="0" applyNumberFormat="1" applyFont="1" applyFill="1" applyBorder="1" applyAlignment="1">
      <alignment vertical="center" wrapText="1"/>
    </xf>
    <xf numFmtId="3" fontId="28" fillId="0" borderId="218" xfId="0" applyNumberFormat="1" applyFont="1" applyFill="1" applyBorder="1" applyAlignment="1">
      <alignment vertical="center" wrapText="1"/>
    </xf>
    <xf numFmtId="3" fontId="28" fillId="0" borderId="19" xfId="0" applyNumberFormat="1" applyFont="1" applyFill="1" applyBorder="1" applyAlignment="1">
      <alignment vertical="center" wrapText="1"/>
    </xf>
    <xf numFmtId="3" fontId="28" fillId="0" borderId="33" xfId="0" applyNumberFormat="1" applyFont="1" applyFill="1" applyBorder="1" applyAlignment="1">
      <alignment vertical="center" wrapText="1"/>
    </xf>
    <xf numFmtId="3" fontId="28" fillId="0" borderId="67" xfId="0" applyNumberFormat="1" applyFont="1" applyFill="1" applyBorder="1" applyAlignment="1">
      <alignment vertical="center" wrapText="1"/>
    </xf>
    <xf numFmtId="164" fontId="26" fillId="0" borderId="60" xfId="0" applyNumberFormat="1" applyFont="1" applyFill="1" applyBorder="1" applyAlignment="1">
      <alignment vertical="center" wrapText="1"/>
    </xf>
    <xf numFmtId="164" fontId="26" fillId="0" borderId="75" xfId="0" applyNumberFormat="1" applyFont="1" applyFill="1" applyBorder="1" applyAlignment="1">
      <alignment vertical="center"/>
    </xf>
    <xf numFmtId="0" fontId="21" fillId="0" borderId="106" xfId="92" applyFont="1" applyFill="1" applyBorder="1"/>
    <xf numFmtId="3" fontId="21" fillId="0" borderId="112" xfId="92" applyNumberFormat="1" applyFont="1" applyFill="1" applyBorder="1" applyAlignment="1">
      <alignment horizontal="right" vertical="center"/>
    </xf>
    <xf numFmtId="3" fontId="21" fillId="0" borderId="50" xfId="92" applyNumberFormat="1" applyFont="1" applyFill="1" applyBorder="1" applyAlignment="1">
      <alignment horizontal="right" vertical="center"/>
    </xf>
    <xf numFmtId="3" fontId="21" fillId="0" borderId="41" xfId="0" applyNumberFormat="1" applyFont="1" applyFill="1" applyBorder="1" applyAlignment="1">
      <alignment horizontal="right" vertical="center"/>
    </xf>
    <xf numFmtId="3" fontId="21" fillId="0" borderId="141" xfId="92" applyNumberFormat="1" applyFont="1" applyFill="1" applyBorder="1" applyAlignment="1">
      <alignment horizontal="right" vertical="center"/>
    </xf>
    <xf numFmtId="3" fontId="21" fillId="0" borderId="167" xfId="92" applyNumberFormat="1" applyFont="1" applyFill="1" applyBorder="1" applyAlignment="1">
      <alignment horizontal="right" vertical="center"/>
    </xf>
    <xf numFmtId="3" fontId="28" fillId="0" borderId="154" xfId="92" applyNumberFormat="1" applyFont="1" applyFill="1" applyBorder="1" applyAlignment="1">
      <alignment horizontal="right" vertical="center"/>
    </xf>
    <xf numFmtId="3" fontId="28" fillId="0" borderId="172" xfId="92" applyNumberFormat="1" applyFont="1" applyFill="1" applyBorder="1" applyAlignment="1">
      <alignment horizontal="right" vertical="center"/>
    </xf>
    <xf numFmtId="0" fontId="21" fillId="0" borderId="18" xfId="0" applyFont="1" applyFill="1" applyBorder="1" applyAlignment="1">
      <alignment horizontal="left" indent="4"/>
    </xf>
    <xf numFmtId="3" fontId="46" fillId="0" borderId="218" xfId="0" applyNumberFormat="1" applyFont="1" applyFill="1" applyBorder="1" applyAlignment="1">
      <alignment horizontal="right" vertical="center" wrapText="1"/>
    </xf>
    <xf numFmtId="3" fontId="46" fillId="0" borderId="218" xfId="0" applyNumberFormat="1" applyFont="1" applyFill="1" applyBorder="1" applyAlignment="1">
      <alignment vertical="center"/>
    </xf>
    <xf numFmtId="3" fontId="47" fillId="0" borderId="218" xfId="0" applyNumberFormat="1" applyFont="1" applyFill="1" applyBorder="1" applyAlignment="1">
      <alignment vertical="center"/>
    </xf>
    <xf numFmtId="0" fontId="46" fillId="0" borderId="63" xfId="0" applyFont="1" applyFill="1" applyBorder="1" applyAlignment="1">
      <alignment horizontal="center" vertical="center" wrapText="1"/>
    </xf>
    <xf numFmtId="3" fontId="47" fillId="0" borderId="46" xfId="0" applyNumberFormat="1" applyFont="1" applyFill="1" applyBorder="1" applyAlignment="1">
      <alignment horizontal="right" vertical="center" wrapText="1"/>
    </xf>
    <xf numFmtId="3" fontId="46" fillId="0" borderId="63" xfId="0" applyNumberFormat="1" applyFont="1" applyFill="1" applyBorder="1" applyAlignment="1">
      <alignment horizontal="right" vertical="center" wrapText="1"/>
    </xf>
    <xf numFmtId="3" fontId="46" fillId="0" borderId="46" xfId="0" applyNumberFormat="1" applyFont="1" applyFill="1" applyBorder="1" applyAlignment="1">
      <alignment horizontal="right" vertical="center" wrapText="1"/>
    </xf>
    <xf numFmtId="3" fontId="46" fillId="0" borderId="63" xfId="0" applyNumberFormat="1" applyFont="1" applyFill="1" applyBorder="1" applyAlignment="1">
      <alignment vertical="center"/>
    </xf>
    <xf numFmtId="3" fontId="46" fillId="0" borderId="180" xfId="0" applyNumberFormat="1" applyFont="1" applyFill="1" applyBorder="1" applyAlignment="1">
      <alignment vertical="center"/>
    </xf>
    <xf numFmtId="0" fontId="46" fillId="0" borderId="130" xfId="0" applyFont="1" applyFill="1" applyBorder="1" applyAlignment="1">
      <alignment horizontal="center" vertical="center" wrapText="1"/>
    </xf>
    <xf numFmtId="3" fontId="47" fillId="0" borderId="109" xfId="0" applyNumberFormat="1" applyFont="1" applyFill="1" applyBorder="1" applyAlignment="1">
      <alignment horizontal="right" vertical="center" wrapText="1"/>
    </xf>
    <xf numFmtId="3" fontId="46" fillId="0" borderId="130" xfId="0" applyNumberFormat="1" applyFont="1" applyFill="1" applyBorder="1" applyAlignment="1">
      <alignment horizontal="right" vertical="center" wrapText="1"/>
    </xf>
    <xf numFmtId="3" fontId="46" fillId="0" borderId="109" xfId="0" applyNumberFormat="1" applyFont="1" applyFill="1" applyBorder="1" applyAlignment="1">
      <alignment horizontal="right" vertical="center" wrapText="1"/>
    </xf>
    <xf numFmtId="3" fontId="46" fillId="0" borderId="130" xfId="0" applyNumberFormat="1" applyFont="1" applyFill="1" applyBorder="1" applyAlignment="1">
      <alignment vertical="center"/>
    </xf>
    <xf numFmtId="3" fontId="47" fillId="0" borderId="139" xfId="0" applyNumberFormat="1" applyFont="1" applyFill="1" applyBorder="1" applyAlignment="1">
      <alignment vertical="center"/>
    </xf>
    <xf numFmtId="3" fontId="46" fillId="0" borderId="172" xfId="0" applyNumberFormat="1" applyFont="1" applyFill="1" applyBorder="1" applyAlignment="1">
      <alignment vertical="center"/>
    </xf>
    <xf numFmtId="3" fontId="46" fillId="0" borderId="218" xfId="0" applyNumberFormat="1" applyFont="1" applyBorder="1" applyAlignment="1">
      <alignment horizontal="right" vertical="center" wrapText="1"/>
    </xf>
    <xf numFmtId="0" fontId="21" fillId="0" borderId="106" xfId="92" applyFont="1" applyFill="1" applyBorder="1" applyAlignment="1">
      <alignment horizontal="left" vertical="center" wrapText="1"/>
    </xf>
    <xf numFmtId="3" fontId="21" fillId="0" borderId="82" xfId="92" applyNumberFormat="1" applyFont="1" applyFill="1" applyBorder="1" applyAlignment="1">
      <alignment horizontal="right" vertical="center" wrapText="1"/>
    </xf>
    <xf numFmtId="3" fontId="21" fillId="0" borderId="163" xfId="92" applyNumberFormat="1" applyFont="1" applyFill="1" applyBorder="1" applyAlignment="1">
      <alignment horizontal="right" vertical="center" wrapText="1"/>
    </xf>
    <xf numFmtId="0" fontId="28" fillId="0" borderId="98" xfId="0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31" fillId="0" borderId="98" xfId="92" applyFont="1" applyFill="1" applyBorder="1" applyAlignment="1">
      <alignment horizontal="center" vertical="center" wrapText="1"/>
    </xf>
    <xf numFmtId="0" fontId="31" fillId="0" borderId="99" xfId="92" applyFont="1" applyFill="1" applyBorder="1" applyAlignment="1">
      <alignment horizontal="center" vertical="center" wrapText="1"/>
    </xf>
    <xf numFmtId="3" fontId="31" fillId="0" borderId="34" xfId="0" applyNumberFormat="1" applyFont="1" applyFill="1" applyBorder="1" applyAlignment="1">
      <alignment horizontal="right" vertical="center"/>
    </xf>
    <xf numFmtId="0" fontId="28" fillId="0" borderId="96" xfId="0" applyFont="1" applyFill="1" applyBorder="1" applyAlignment="1">
      <alignment horizontal="center" vertical="center"/>
    </xf>
    <xf numFmtId="0" fontId="28" fillId="0" borderId="97" xfId="0" applyFont="1" applyFill="1" applyBorder="1" applyAlignment="1">
      <alignment horizontal="center" vertical="center" wrapText="1"/>
    </xf>
    <xf numFmtId="9" fontId="28" fillId="0" borderId="101" xfId="0" applyNumberFormat="1" applyFont="1" applyFill="1" applyBorder="1" applyAlignment="1">
      <alignment horizontal="center" vertical="center" wrapText="1"/>
    </xf>
    <xf numFmtId="9" fontId="28" fillId="0" borderId="99" xfId="0" applyNumberFormat="1" applyFont="1" applyFill="1" applyBorder="1" applyAlignment="1">
      <alignment horizontal="center" vertical="center" wrapText="1"/>
    </xf>
    <xf numFmtId="0" fontId="28" fillId="0" borderId="104" xfId="0" applyFont="1" applyFill="1" applyBorder="1" applyAlignment="1">
      <alignment horizontal="center" vertical="center"/>
    </xf>
    <xf numFmtId="0" fontId="19" fillId="0" borderId="0" xfId="77" applyFont="1" applyFill="1" applyAlignment="1">
      <alignment vertical="center"/>
    </xf>
    <xf numFmtId="0" fontId="21" fillId="0" borderId="15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3" fontId="21" fillId="0" borderId="60" xfId="0" applyNumberFormat="1" applyFont="1" applyFill="1" applyBorder="1" applyAlignment="1">
      <alignment vertical="center" wrapText="1"/>
    </xf>
    <xf numFmtId="3" fontId="21" fillId="0" borderId="48" xfId="0" applyNumberFormat="1" applyFont="1" applyFill="1" applyBorder="1" applyAlignment="1">
      <alignment vertical="center" wrapText="1"/>
    </xf>
    <xf numFmtId="9" fontId="21" fillId="0" borderId="75" xfId="0" applyNumberFormat="1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9" fontId="21" fillId="0" borderId="77" xfId="0" applyNumberFormat="1" applyFont="1" applyFill="1" applyBorder="1" applyAlignment="1">
      <alignment vertical="center"/>
    </xf>
    <xf numFmtId="10" fontId="21" fillId="0" borderId="61" xfId="0" applyNumberFormat="1" applyFont="1" applyFill="1" applyBorder="1" applyAlignment="1">
      <alignment horizontal="right" vertical="center"/>
    </xf>
    <xf numFmtId="0" fontId="34" fillId="0" borderId="84" xfId="0" applyFont="1" applyFill="1" applyBorder="1" applyAlignment="1">
      <alignment vertical="center"/>
    </xf>
    <xf numFmtId="0" fontId="34" fillId="0" borderId="59" xfId="0" applyFont="1" applyFill="1" applyBorder="1" applyAlignment="1">
      <alignment vertical="center"/>
    </xf>
    <xf numFmtId="0" fontId="34" fillId="0" borderId="61" xfId="0" applyFont="1" applyFill="1" applyBorder="1" applyAlignment="1">
      <alignment vertical="center"/>
    </xf>
    <xf numFmtId="0" fontId="28" fillId="0" borderId="21" xfId="0" applyFont="1" applyFill="1" applyBorder="1" applyAlignment="1">
      <alignment vertical="center"/>
    </xf>
    <xf numFmtId="3" fontId="28" fillId="0" borderId="37" xfId="0" applyNumberFormat="1" applyFont="1" applyFill="1" applyBorder="1" applyAlignment="1">
      <alignment vertical="center"/>
    </xf>
    <xf numFmtId="3" fontId="28" fillId="0" borderId="78" xfId="0" applyNumberFormat="1" applyFont="1" applyFill="1" applyBorder="1" applyAlignment="1">
      <alignment vertical="center"/>
    </xf>
    <xf numFmtId="0" fontId="28" fillId="0" borderId="36" xfId="0" applyFont="1" applyFill="1" applyBorder="1" applyAlignment="1">
      <alignment vertical="center"/>
    </xf>
    <xf numFmtId="3" fontId="28" fillId="0" borderId="38" xfId="0" applyNumberFormat="1" applyFont="1" applyFill="1" applyBorder="1" applyAlignment="1">
      <alignment vertical="center"/>
    </xf>
    <xf numFmtId="0" fontId="28" fillId="0" borderId="62" xfId="0" applyFont="1" applyFill="1" applyBorder="1" applyAlignment="1">
      <alignment vertical="center"/>
    </xf>
    <xf numFmtId="3" fontId="28" fillId="0" borderId="39" xfId="0" applyNumberFormat="1" applyFont="1" applyFill="1" applyBorder="1" applyAlignment="1">
      <alignment vertical="center"/>
    </xf>
    <xf numFmtId="3" fontId="28" fillId="0" borderId="90" xfId="0" applyNumberFormat="1" applyFont="1" applyFill="1" applyBorder="1" applyAlignment="1">
      <alignment vertical="center"/>
    </xf>
    <xf numFmtId="9" fontId="21" fillId="0" borderId="80" xfId="0" applyNumberFormat="1" applyFont="1" applyFill="1" applyBorder="1" applyAlignment="1">
      <alignment vertical="center"/>
    </xf>
    <xf numFmtId="10" fontId="21" fillId="0" borderId="40" xfId="0" applyNumberFormat="1" applyFont="1" applyFill="1" applyBorder="1" applyAlignment="1">
      <alignment horizontal="right" vertical="center"/>
    </xf>
    <xf numFmtId="0" fontId="28" fillId="0" borderId="56" xfId="0" applyFont="1" applyFill="1" applyBorder="1" applyAlignment="1">
      <alignment vertical="center"/>
    </xf>
    <xf numFmtId="3" fontId="28" fillId="0" borderId="40" xfId="0" applyNumberFormat="1" applyFont="1" applyFill="1" applyBorder="1" applyAlignment="1">
      <alignment vertical="center"/>
    </xf>
    <xf numFmtId="168" fontId="21" fillId="0" borderId="49" xfId="54" applyNumberFormat="1" applyFont="1" applyFill="1" applyBorder="1" applyAlignment="1">
      <alignment vertical="center"/>
    </xf>
    <xf numFmtId="168" fontId="21" fillId="0" borderId="50" xfId="54" applyNumberFormat="1" applyFont="1" applyFill="1" applyBorder="1" applyAlignment="1">
      <alignment vertical="center"/>
    </xf>
    <xf numFmtId="0" fontId="19" fillId="0" borderId="0" xfId="77" applyFont="1" applyFill="1" applyBorder="1" applyAlignment="1">
      <alignment vertical="center"/>
    </xf>
    <xf numFmtId="0" fontId="21" fillId="0" borderId="13" xfId="0" applyFont="1" applyFill="1" applyBorder="1" applyAlignment="1" applyProtection="1">
      <alignment vertical="center"/>
      <protection locked="0" hidden="1"/>
    </xf>
    <xf numFmtId="168" fontId="21" fillId="0" borderId="60" xfId="54" applyNumberFormat="1" applyFont="1" applyFill="1" applyBorder="1" applyAlignment="1">
      <alignment vertical="center"/>
    </xf>
    <xf numFmtId="168" fontId="21" fillId="0" borderId="48" xfId="54" applyNumberFormat="1" applyFont="1" applyFill="1" applyBorder="1" applyAlignment="1">
      <alignment vertical="center"/>
    </xf>
    <xf numFmtId="168" fontId="21" fillId="0" borderId="60" xfId="54" applyNumberFormat="1" applyFont="1" applyFill="1" applyBorder="1" applyAlignment="1">
      <alignment horizontal="right" vertical="center"/>
    </xf>
    <xf numFmtId="168" fontId="21" fillId="0" borderId="48" xfId="54" applyNumberFormat="1" applyFont="1" applyFill="1" applyBorder="1" applyAlignment="1">
      <alignment horizontal="right" vertical="center"/>
    </xf>
    <xf numFmtId="168" fontId="21" fillId="0" borderId="59" xfId="54" applyNumberFormat="1" applyFont="1" applyFill="1" applyBorder="1" applyAlignment="1">
      <alignment vertical="center"/>
    </xf>
    <xf numFmtId="168" fontId="21" fillId="0" borderId="61" xfId="54" applyNumberFormat="1" applyFont="1" applyFill="1" applyBorder="1" applyAlignment="1">
      <alignment vertical="center"/>
    </xf>
    <xf numFmtId="0" fontId="28" fillId="0" borderId="27" xfId="0" applyFont="1" applyFill="1" applyBorder="1" applyAlignment="1">
      <alignment vertical="center"/>
    </xf>
    <xf numFmtId="10" fontId="21" fillId="0" borderId="88" xfId="54" applyNumberFormat="1" applyFont="1" applyFill="1" applyBorder="1" applyAlignment="1">
      <alignment horizontal="right" vertical="center"/>
    </xf>
    <xf numFmtId="0" fontId="28" fillId="0" borderId="85" xfId="0" applyFont="1" applyFill="1" applyBorder="1" applyAlignment="1">
      <alignment vertical="center"/>
    </xf>
    <xf numFmtId="168" fontId="28" fillId="0" borderId="87" xfId="54" applyNumberFormat="1" applyFont="1" applyFill="1" applyBorder="1" applyAlignment="1">
      <alignment vertical="center"/>
    </xf>
    <xf numFmtId="168" fontId="28" fillId="0" borderId="88" xfId="54" applyNumberFormat="1" applyFont="1" applyFill="1" applyBorder="1" applyAlignment="1">
      <alignment vertical="center"/>
    </xf>
    <xf numFmtId="3" fontId="28" fillId="0" borderId="24" xfId="0" applyNumberFormat="1" applyFont="1" applyFill="1" applyBorder="1" applyAlignment="1">
      <alignment horizontal="center" vertical="center"/>
    </xf>
    <xf numFmtId="3" fontId="28" fillId="0" borderId="58" xfId="0" applyNumberFormat="1" applyFont="1" applyFill="1" applyBorder="1" applyAlignment="1">
      <alignment horizontal="center" vertical="center"/>
    </xf>
    <xf numFmtId="168" fontId="28" fillId="0" borderId="34" xfId="54" applyNumberFormat="1" applyFont="1" applyFill="1" applyBorder="1" applyAlignment="1">
      <alignment vertical="center"/>
    </xf>
    <xf numFmtId="168" fontId="28" fillId="0" borderId="35" xfId="54" applyNumberFormat="1" applyFont="1" applyFill="1" applyBorder="1" applyAlignment="1">
      <alignment vertical="center"/>
    </xf>
    <xf numFmtId="3" fontId="28" fillId="0" borderId="32" xfId="54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justify"/>
    </xf>
    <xf numFmtId="0" fontId="21" fillId="0" borderId="60" xfId="0" applyFont="1" applyFill="1" applyBorder="1" applyAlignment="1">
      <alignment horizontal="left" indent="6"/>
    </xf>
    <xf numFmtId="0" fontId="21" fillId="0" borderId="0" xfId="0" applyFont="1" applyFill="1" applyAlignment="1">
      <alignment horizontal="justify"/>
    </xf>
    <xf numFmtId="0" fontId="21" fillId="0" borderId="59" xfId="0" applyFont="1" applyFill="1" applyBorder="1" applyAlignment="1">
      <alignment horizontal="left" indent="6"/>
    </xf>
    <xf numFmtId="0" fontId="21" fillId="0" borderId="52" xfId="0" applyFont="1" applyFill="1" applyBorder="1" applyAlignment="1">
      <alignment horizontal="left" indent="6"/>
    </xf>
    <xf numFmtId="10" fontId="21" fillId="0" borderId="224" xfId="90" applyNumberFormat="1" applyFont="1" applyFill="1" applyBorder="1"/>
    <xf numFmtId="3" fontId="28" fillId="0" borderId="164" xfId="54" applyNumberFormat="1" applyFont="1" applyFill="1" applyBorder="1" applyAlignment="1">
      <alignment horizontal="center" vertical="center" wrapText="1"/>
    </xf>
    <xf numFmtId="3" fontId="28" fillId="0" borderId="122" xfId="54" applyNumberFormat="1" applyFont="1" applyFill="1" applyBorder="1" applyAlignment="1">
      <alignment horizontal="center" vertical="center" wrapText="1"/>
    </xf>
    <xf numFmtId="3" fontId="28" fillId="0" borderId="121" xfId="54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justify" vertical="center"/>
    </xf>
    <xf numFmtId="0" fontId="0" fillId="0" borderId="0" xfId="0" applyFill="1" applyAlignment="1">
      <alignment vertical="center"/>
    </xf>
    <xf numFmtId="3" fontId="39" fillId="0" borderId="0" xfId="0" applyNumberFormat="1" applyFont="1" applyFill="1" applyBorder="1" applyAlignment="1">
      <alignment vertical="center"/>
    </xf>
    <xf numFmtId="3" fontId="34" fillId="0" borderId="0" xfId="0" applyNumberFormat="1" applyFont="1" applyFill="1" applyBorder="1" applyAlignment="1">
      <alignment vertical="center"/>
    </xf>
    <xf numFmtId="0" fontId="0" fillId="0" borderId="0" xfId="0" applyFill="1"/>
    <xf numFmtId="1" fontId="26" fillId="0" borderId="98" xfId="0" applyNumberFormat="1" applyFont="1" applyFill="1" applyBorder="1" applyAlignment="1">
      <alignment horizontal="center" vertical="center" wrapText="1"/>
    </xf>
    <xf numFmtId="0" fontId="21" fillId="0" borderId="170" xfId="92" applyFont="1" applyFill="1" applyBorder="1"/>
    <xf numFmtId="0" fontId="28" fillId="0" borderId="174" xfId="77" applyFont="1" applyFill="1" applyBorder="1" applyAlignment="1">
      <alignment horizontal="center" vertical="center" wrapText="1"/>
    </xf>
    <xf numFmtId="3" fontId="28" fillId="27" borderId="124" xfId="0" applyNumberFormat="1" applyFont="1" applyFill="1" applyBorder="1" applyAlignment="1">
      <alignment vertical="center" wrapText="1"/>
    </xf>
    <xf numFmtId="164" fontId="31" fillId="0" borderId="223" xfId="92" applyNumberFormat="1" applyFont="1" applyFill="1" applyBorder="1" applyAlignment="1">
      <alignment horizontal="center" vertical="center" wrapText="1"/>
    </xf>
    <xf numFmtId="0" fontId="31" fillId="0" borderId="117" xfId="92" applyFont="1" applyFill="1" applyBorder="1" applyAlignment="1">
      <alignment horizontal="center" vertical="center" wrapText="1"/>
    </xf>
    <xf numFmtId="3" fontId="26" fillId="0" borderId="146" xfId="92" applyNumberFormat="1" applyFont="1" applyFill="1" applyBorder="1"/>
    <xf numFmtId="3" fontId="26" fillId="0" borderId="30" xfId="92" applyNumberFormat="1" applyFont="1" applyFill="1" applyBorder="1"/>
    <xf numFmtId="3" fontId="26" fillId="0" borderId="30" xfId="92" applyNumberFormat="1" applyFont="1" applyFill="1" applyBorder="1" applyAlignment="1">
      <alignment vertical="center" wrapText="1"/>
    </xf>
    <xf numFmtId="3" fontId="26" fillId="0" borderId="31" xfId="92" applyNumberFormat="1" applyFont="1" applyFill="1" applyBorder="1" applyAlignment="1">
      <alignment vertical="center" wrapText="1"/>
    </xf>
    <xf numFmtId="3" fontId="53" fillId="0" borderId="50" xfId="92" applyNumberFormat="1" applyFont="1" applyFill="1" applyBorder="1"/>
    <xf numFmtId="3" fontId="28" fillId="0" borderId="222" xfId="92" applyNumberFormat="1" applyFont="1" applyFill="1" applyBorder="1"/>
    <xf numFmtId="3" fontId="28" fillId="0" borderId="63" xfId="92" applyNumberFormat="1" applyFont="1" applyFill="1" applyBorder="1"/>
    <xf numFmtId="3" fontId="28" fillId="0" borderId="218" xfId="92" applyNumberFormat="1" applyFont="1" applyFill="1" applyBorder="1"/>
    <xf numFmtId="3" fontId="28" fillId="0" borderId="14" xfId="92" applyNumberFormat="1" applyFont="1" applyFill="1" applyBorder="1"/>
    <xf numFmtId="10" fontId="28" fillId="0" borderId="61" xfId="0" applyNumberFormat="1" applyFont="1" applyFill="1" applyBorder="1" applyAlignment="1">
      <alignment vertical="center" wrapText="1"/>
    </xf>
    <xf numFmtId="1" fontId="21" fillId="0" borderId="0" xfId="0" applyNumberFormat="1" applyFont="1" applyFill="1" applyAlignment="1">
      <alignment vertical="center" wrapText="1"/>
    </xf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0" xfId="0" applyFont="1" applyAlignment="1">
      <alignment horizontal="right"/>
    </xf>
    <xf numFmtId="3" fontId="21" fillId="0" borderId="0" xfId="0" applyNumberFormat="1" applyFont="1" applyAlignment="1">
      <alignment horizontal="right" vertical="center"/>
    </xf>
    <xf numFmtId="3" fontId="21" fillId="0" borderId="0" xfId="0" applyNumberFormat="1" applyFont="1" applyFill="1" applyBorder="1" applyAlignment="1">
      <alignment horizontal="right" vertical="center"/>
    </xf>
    <xf numFmtId="0" fontId="55" fillId="0" borderId="0" xfId="92" applyFont="1"/>
    <xf numFmtId="3" fontId="21" fillId="0" borderId="80" xfId="92" applyNumberFormat="1" applyFont="1" applyFill="1" applyBorder="1" applyAlignment="1">
      <alignment horizontal="center" vertical="center" wrapText="1"/>
    </xf>
    <xf numFmtId="3" fontId="21" fillId="0" borderId="90" xfId="92" applyNumberFormat="1" applyFont="1" applyFill="1" applyBorder="1" applyAlignment="1">
      <alignment horizontal="center" vertical="center" wrapText="1"/>
    </xf>
    <xf numFmtId="3" fontId="21" fillId="0" borderId="198" xfId="92" applyNumberFormat="1" applyFont="1" applyFill="1" applyBorder="1" applyAlignment="1">
      <alignment horizontal="center" vertical="center" wrapText="1"/>
    </xf>
    <xf numFmtId="167" fontId="28" fillId="0" borderId="173" xfId="92" applyNumberFormat="1" applyFont="1" applyBorder="1" applyAlignment="1">
      <alignment horizontal="center" vertical="center"/>
    </xf>
    <xf numFmtId="167" fontId="28" fillId="0" borderId="106" xfId="92" applyNumberFormat="1" applyFont="1" applyBorder="1" applyAlignment="1">
      <alignment horizontal="center" vertical="center"/>
    </xf>
    <xf numFmtId="0" fontId="1" fillId="0" borderId="170" xfId="92" applyBorder="1" applyAlignment="1">
      <alignment vertical="center"/>
    </xf>
    <xf numFmtId="167" fontId="28" fillId="0" borderId="190" xfId="92" applyNumberFormat="1" applyFont="1" applyFill="1" applyBorder="1" applyAlignment="1">
      <alignment horizontal="center" vertical="center" wrapText="1"/>
    </xf>
    <xf numFmtId="167" fontId="28" fillId="0" borderId="89" xfId="92" applyNumberFormat="1" applyFont="1" applyFill="1" applyBorder="1" applyAlignment="1">
      <alignment horizontal="center" vertical="center" wrapText="1"/>
    </xf>
    <xf numFmtId="167" fontId="28" fillId="0" borderId="71" xfId="92" applyNumberFormat="1" applyFont="1" applyFill="1" applyBorder="1" applyAlignment="1">
      <alignment horizontal="center" vertical="center" wrapText="1"/>
    </xf>
    <xf numFmtId="167" fontId="28" fillId="0" borderId="191" xfId="92" applyNumberFormat="1" applyFont="1" applyFill="1" applyBorder="1" applyAlignment="1">
      <alignment horizontal="center" vertical="center" wrapText="1"/>
    </xf>
    <xf numFmtId="167" fontId="28" fillId="0" borderId="192" xfId="92" applyNumberFormat="1" applyFont="1" applyFill="1" applyBorder="1" applyAlignment="1">
      <alignment horizontal="center" vertical="center" wrapText="1"/>
    </xf>
    <xf numFmtId="167" fontId="28" fillId="0" borderId="193" xfId="92" applyNumberFormat="1" applyFont="1" applyBorder="1" applyAlignment="1">
      <alignment horizontal="center" vertical="center"/>
    </xf>
    <xf numFmtId="167" fontId="28" fillId="0" borderId="82" xfId="92" applyNumberFormat="1" applyFont="1" applyBorder="1" applyAlignment="1">
      <alignment horizontal="center" vertical="center"/>
    </xf>
    <xf numFmtId="167" fontId="28" fillId="0" borderId="41" xfId="92" applyNumberFormat="1" applyFont="1" applyBorder="1" applyAlignment="1">
      <alignment horizontal="center" vertical="center"/>
    </xf>
    <xf numFmtId="167" fontId="28" fillId="0" borderId="182" xfId="92" applyNumberFormat="1" applyFont="1" applyFill="1" applyBorder="1" applyAlignment="1">
      <alignment horizontal="center" vertical="center" wrapText="1"/>
    </xf>
    <xf numFmtId="167" fontId="28" fillId="0" borderId="194" xfId="92" applyNumberFormat="1" applyFont="1" applyFill="1" applyBorder="1" applyAlignment="1">
      <alignment horizontal="center" vertical="center" wrapText="1"/>
    </xf>
    <xf numFmtId="167" fontId="28" fillId="0" borderId="195" xfId="92" applyNumberFormat="1" applyFont="1" applyFill="1" applyBorder="1" applyAlignment="1">
      <alignment horizontal="center" vertical="center" wrapText="1"/>
    </xf>
    <xf numFmtId="0" fontId="28" fillId="0" borderId="77" xfId="92" applyNumberFormat="1" applyFont="1" applyFill="1" applyBorder="1" applyAlignment="1">
      <alignment horizontal="center" vertical="center" wrapText="1"/>
    </xf>
    <xf numFmtId="0" fontId="28" fillId="0" borderId="47" xfId="92" applyNumberFormat="1" applyFont="1" applyFill="1" applyBorder="1" applyAlignment="1">
      <alignment horizontal="center" vertical="center" wrapText="1"/>
    </xf>
    <xf numFmtId="0" fontId="28" fillId="0" borderId="52" xfId="92" applyNumberFormat="1" applyFont="1" applyFill="1" applyBorder="1" applyAlignment="1">
      <alignment horizontal="center" vertical="center" wrapText="1"/>
    </xf>
    <xf numFmtId="0" fontId="28" fillId="0" borderId="75" xfId="92" applyNumberFormat="1" applyFont="1" applyFill="1" applyBorder="1" applyAlignment="1">
      <alignment horizontal="center" vertical="center" wrapText="1"/>
    </xf>
    <xf numFmtId="0" fontId="28" fillId="0" borderId="46" xfId="92" applyNumberFormat="1" applyFont="1" applyFill="1" applyBorder="1" applyAlignment="1">
      <alignment horizontal="center" vertical="center" wrapText="1"/>
    </xf>
    <xf numFmtId="0" fontId="28" fillId="0" borderId="18" xfId="92" applyNumberFormat="1" applyFont="1" applyFill="1" applyBorder="1" applyAlignment="1">
      <alignment horizontal="center" vertical="center" wrapText="1"/>
    </xf>
    <xf numFmtId="167" fontId="28" fillId="0" borderId="52" xfId="92" applyNumberFormat="1" applyFont="1" applyFill="1" applyBorder="1" applyAlignment="1">
      <alignment horizontal="center" vertical="center" wrapText="1"/>
    </xf>
    <xf numFmtId="167" fontId="28" fillId="0" borderId="196" xfId="92" applyNumberFormat="1" applyFont="1" applyFill="1" applyBorder="1" applyAlignment="1">
      <alignment horizontal="center" vertical="center" wrapText="1"/>
    </xf>
    <xf numFmtId="167" fontId="28" fillId="0" borderId="184" xfId="92" applyNumberFormat="1" applyFont="1" applyFill="1" applyBorder="1" applyAlignment="1">
      <alignment horizontal="center" vertical="center" wrapText="1"/>
    </xf>
    <xf numFmtId="167" fontId="28" fillId="0" borderId="197" xfId="92" applyNumberFormat="1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135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66" xfId="0" applyFont="1" applyFill="1" applyBorder="1" applyAlignment="1">
      <alignment horizontal="center" vertical="center" wrapText="1"/>
    </xf>
    <xf numFmtId="0" fontId="28" fillId="0" borderId="104" xfId="75" applyFont="1" applyFill="1" applyBorder="1" applyAlignment="1">
      <alignment horizontal="center" vertical="center" wrapText="1"/>
    </xf>
    <xf numFmtId="0" fontId="28" fillId="0" borderId="36" xfId="75" applyFont="1" applyFill="1" applyBorder="1" applyAlignment="1">
      <alignment horizontal="center" vertical="center" wrapText="1"/>
    </xf>
    <xf numFmtId="0" fontId="28" fillId="0" borderId="107" xfId="0" applyFont="1" applyFill="1" applyBorder="1" applyAlignment="1">
      <alignment horizontal="center" vertical="center"/>
    </xf>
    <xf numFmtId="0" fontId="28" fillId="0" borderId="105" xfId="0" applyFont="1" applyFill="1" applyBorder="1" applyAlignment="1">
      <alignment horizontal="center" vertical="center"/>
    </xf>
    <xf numFmtId="3" fontId="28" fillId="0" borderId="70" xfId="0" applyNumberFormat="1" applyFont="1" applyFill="1" applyBorder="1" applyAlignment="1">
      <alignment horizontal="center" vertical="center" wrapText="1"/>
    </xf>
    <xf numFmtId="3" fontId="28" fillId="0" borderId="92" xfId="0" applyNumberFormat="1" applyFont="1" applyFill="1" applyBorder="1" applyAlignment="1">
      <alignment horizontal="center" vertical="center" wrapText="1"/>
    </xf>
    <xf numFmtId="3" fontId="28" fillId="0" borderId="79" xfId="0" applyNumberFormat="1" applyFont="1" applyFill="1" applyBorder="1" applyAlignment="1">
      <alignment horizontal="center" vertical="center" wrapText="1"/>
    </xf>
    <xf numFmtId="3" fontId="28" fillId="0" borderId="96" xfId="54" applyNumberFormat="1" applyFont="1" applyFill="1" applyBorder="1" applyAlignment="1">
      <alignment horizontal="center" vertical="center" wrapText="1"/>
    </xf>
    <xf numFmtId="3" fontId="28" fillId="0" borderId="98" xfId="54" applyNumberFormat="1" applyFont="1" applyFill="1" applyBorder="1" applyAlignment="1">
      <alignment horizontal="center" vertical="center" wrapText="1"/>
    </xf>
    <xf numFmtId="3" fontId="28" fillId="0" borderId="100" xfId="54" applyNumberFormat="1" applyFont="1" applyFill="1" applyBorder="1" applyAlignment="1">
      <alignment horizontal="center" vertical="center" wrapText="1"/>
    </xf>
    <xf numFmtId="3" fontId="28" fillId="0" borderId="96" xfId="0" applyNumberFormat="1" applyFont="1" applyFill="1" applyBorder="1" applyAlignment="1">
      <alignment horizontal="center" vertical="center" wrapText="1"/>
    </xf>
    <xf numFmtId="3" fontId="28" fillId="0" borderId="98" xfId="0" applyNumberFormat="1" applyFont="1" applyFill="1" applyBorder="1" applyAlignment="1">
      <alignment horizontal="center" vertical="center" wrapText="1"/>
    </xf>
    <xf numFmtId="3" fontId="28" fillId="0" borderId="100" xfId="0" applyNumberFormat="1" applyFont="1" applyFill="1" applyBorder="1" applyAlignment="1">
      <alignment horizontal="center" vertical="center" wrapText="1"/>
    </xf>
    <xf numFmtId="3" fontId="28" fillId="0" borderId="168" xfId="0" applyNumberFormat="1" applyFont="1" applyFill="1" applyBorder="1" applyAlignment="1">
      <alignment horizontal="center" vertical="center" wrapText="1"/>
    </xf>
    <xf numFmtId="3" fontId="28" fillId="0" borderId="69" xfId="0" applyNumberFormat="1" applyFont="1" applyFill="1" applyBorder="1" applyAlignment="1">
      <alignment horizontal="center" vertical="center" wrapText="1"/>
    </xf>
    <xf numFmtId="3" fontId="28" fillId="0" borderId="169" xfId="0" applyNumberFormat="1" applyFont="1" applyFill="1" applyBorder="1" applyAlignment="1">
      <alignment horizontal="center" vertical="center" wrapText="1"/>
    </xf>
    <xf numFmtId="0" fontId="46" fillId="0" borderId="54" xfId="0" applyFont="1" applyFill="1" applyBorder="1" applyAlignment="1">
      <alignment horizontal="center" vertical="center"/>
    </xf>
    <xf numFmtId="0" fontId="46" fillId="0" borderId="55" xfId="0" applyFont="1" applyFill="1" applyBorder="1" applyAlignment="1">
      <alignment horizontal="center" vertical="center"/>
    </xf>
    <xf numFmtId="0" fontId="46" fillId="0" borderId="193" xfId="0" applyFont="1" applyFill="1" applyBorder="1" applyAlignment="1">
      <alignment horizontal="center" vertical="center" wrapText="1"/>
    </xf>
    <xf numFmtId="0" fontId="46" fillId="0" borderId="41" xfId="0" applyFont="1" applyFill="1" applyBorder="1" applyAlignment="1">
      <alignment horizontal="center" vertical="center" wrapText="1"/>
    </xf>
    <xf numFmtId="0" fontId="46" fillId="0" borderId="116" xfId="0" applyFont="1" applyFill="1" applyBorder="1" applyAlignment="1">
      <alignment horizontal="center" vertical="center" wrapText="1"/>
    </xf>
    <xf numFmtId="0" fontId="46" fillId="0" borderId="117" xfId="0" applyFont="1" applyFill="1" applyBorder="1" applyAlignment="1">
      <alignment horizontal="center" vertical="center" wrapText="1"/>
    </xf>
    <xf numFmtId="0" fontId="46" fillId="0" borderId="119" xfId="0" applyFont="1" applyFill="1" applyBorder="1" applyAlignment="1">
      <alignment horizontal="center" vertical="center" wrapText="1"/>
    </xf>
    <xf numFmtId="0" fontId="46" fillId="0" borderId="116" xfId="0" applyFont="1" applyFill="1" applyBorder="1" applyAlignment="1">
      <alignment horizontal="center" vertical="center"/>
    </xf>
    <xf numFmtId="0" fontId="46" fillId="0" borderId="117" xfId="0" applyFont="1" applyFill="1" applyBorder="1" applyAlignment="1">
      <alignment horizontal="center" vertical="center"/>
    </xf>
    <xf numFmtId="0" fontId="46" fillId="0" borderId="95" xfId="0" applyFont="1" applyFill="1" applyBorder="1" applyAlignment="1">
      <alignment horizontal="center" vertical="center"/>
    </xf>
    <xf numFmtId="0" fontId="46" fillId="0" borderId="104" xfId="0" applyFont="1" applyFill="1" applyBorder="1" applyAlignment="1">
      <alignment horizontal="center" vertical="center"/>
    </xf>
    <xf numFmtId="0" fontId="46" fillId="0" borderId="223" xfId="0" applyFont="1" applyFill="1" applyBorder="1" applyAlignment="1">
      <alignment horizontal="center" vertical="center"/>
    </xf>
    <xf numFmtId="0" fontId="46" fillId="0" borderId="97" xfId="0" applyFont="1" applyFill="1" applyBorder="1" applyAlignment="1">
      <alignment horizontal="center" vertical="center" wrapText="1"/>
    </xf>
    <xf numFmtId="0" fontId="46" fillId="0" borderId="220" xfId="0" applyFont="1" applyFill="1" applyBorder="1" applyAlignment="1">
      <alignment horizontal="center" vertical="center" wrapText="1"/>
    </xf>
    <xf numFmtId="0" fontId="46" fillId="0" borderId="97" xfId="0" applyFont="1" applyFill="1" applyBorder="1" applyAlignment="1">
      <alignment horizontal="center" vertical="center"/>
    </xf>
    <xf numFmtId="0" fontId="46" fillId="0" borderId="101" xfId="0" applyFont="1" applyFill="1" applyBorder="1" applyAlignment="1">
      <alignment horizontal="center" vertical="center"/>
    </xf>
    <xf numFmtId="0" fontId="46" fillId="0" borderId="99" xfId="0" applyFont="1" applyFill="1" applyBorder="1" applyAlignment="1">
      <alignment horizontal="center" vertical="center"/>
    </xf>
    <xf numFmtId="3" fontId="28" fillId="0" borderId="71" xfId="54" applyNumberFormat="1" applyFont="1" applyFill="1" applyBorder="1" applyAlignment="1">
      <alignment horizontal="center" vertical="center" wrapText="1"/>
    </xf>
    <xf numFmtId="3" fontId="28" fillId="0" borderId="139" xfId="54" applyNumberFormat="1" applyFont="1" applyFill="1" applyBorder="1" applyAlignment="1">
      <alignment horizontal="center" vertical="center" wrapText="1"/>
    </xf>
    <xf numFmtId="3" fontId="28" fillId="0" borderId="89" xfId="54" applyNumberFormat="1" applyFont="1" applyFill="1" applyBorder="1" applyAlignment="1">
      <alignment horizontal="center" vertical="center" wrapText="1"/>
    </xf>
    <xf numFmtId="3" fontId="28" fillId="0" borderId="141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9" fontId="28" fillId="0" borderId="177" xfId="90" applyFont="1" applyFill="1" applyBorder="1" applyAlignment="1">
      <alignment horizontal="center" vertical="center" wrapText="1"/>
    </xf>
    <xf numFmtId="9" fontId="28" fillId="0" borderId="181" xfId="90" applyFont="1" applyFill="1" applyBorder="1" applyAlignment="1">
      <alignment horizontal="center" vertical="center" wrapText="1"/>
    </xf>
    <xf numFmtId="3" fontId="28" fillId="0" borderId="176" xfId="54" applyNumberFormat="1" applyFont="1" applyFill="1" applyBorder="1" applyAlignment="1">
      <alignment horizontal="center" vertical="center" wrapText="1"/>
    </xf>
    <xf numFmtId="3" fontId="28" fillId="0" borderId="179" xfId="54" applyNumberFormat="1" applyFont="1" applyFill="1" applyBorder="1" applyAlignment="1">
      <alignment horizontal="center" vertical="center" wrapText="1"/>
    </xf>
    <xf numFmtId="0" fontId="28" fillId="0" borderId="54" xfId="75" applyFont="1" applyFill="1" applyBorder="1" applyAlignment="1">
      <alignment horizontal="center" vertical="center" wrapText="1"/>
    </xf>
    <xf numFmtId="0" fontId="28" fillId="0" borderId="55" xfId="75" applyFont="1" applyFill="1" applyBorder="1" applyAlignment="1">
      <alignment horizontal="center" vertical="center" wrapText="1"/>
    </xf>
    <xf numFmtId="0" fontId="28" fillId="0" borderId="65" xfId="0" applyFont="1" applyFill="1" applyBorder="1" applyAlignment="1">
      <alignment horizontal="center" vertical="center"/>
    </xf>
    <xf numFmtId="0" fontId="28" fillId="0" borderId="155" xfId="0" applyFont="1" applyFill="1" applyBorder="1" applyAlignment="1">
      <alignment horizontal="center" vertical="center"/>
    </xf>
    <xf numFmtId="0" fontId="28" fillId="0" borderId="116" xfId="0" applyFont="1" applyFill="1" applyBorder="1" applyAlignment="1">
      <alignment horizontal="center" vertical="center" wrapText="1"/>
    </xf>
    <xf numFmtId="0" fontId="28" fillId="0" borderId="117" xfId="0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 wrapText="1"/>
    </xf>
    <xf numFmtId="0" fontId="28" fillId="0" borderId="94" xfId="0" applyFont="1" applyFill="1" applyBorder="1" applyAlignment="1">
      <alignment horizontal="center" vertical="center" wrapText="1"/>
    </xf>
    <xf numFmtId="0" fontId="28" fillId="0" borderId="95" xfId="0" applyFont="1" applyFill="1" applyBorder="1" applyAlignment="1">
      <alignment horizontal="center" vertical="center" wrapText="1"/>
    </xf>
    <xf numFmtId="166" fontId="28" fillId="0" borderId="120" xfId="0" applyNumberFormat="1" applyFont="1" applyFill="1" applyBorder="1" applyAlignment="1">
      <alignment horizontal="center" vertical="center" wrapText="1"/>
    </xf>
    <xf numFmtId="166" fontId="28" fillId="0" borderId="117" xfId="0" applyNumberFormat="1" applyFont="1" applyFill="1" applyBorder="1" applyAlignment="1">
      <alignment horizontal="center" vertical="center" wrapText="1"/>
    </xf>
    <xf numFmtId="166" fontId="28" fillId="0" borderId="118" xfId="0" applyNumberFormat="1" applyFont="1" applyFill="1" applyBorder="1" applyAlignment="1">
      <alignment horizontal="center" vertical="center" wrapText="1"/>
    </xf>
    <xf numFmtId="166" fontId="28" fillId="0" borderId="116" xfId="0" applyNumberFormat="1" applyFont="1" applyFill="1" applyBorder="1" applyAlignment="1">
      <alignment horizontal="center" vertical="center" wrapText="1"/>
    </xf>
    <xf numFmtId="0" fontId="28" fillId="0" borderId="182" xfId="0" applyFont="1" applyFill="1" applyBorder="1" applyAlignment="1">
      <alignment horizontal="center" vertical="center"/>
    </xf>
    <xf numFmtId="0" fontId="28" fillId="0" borderId="74" xfId="0" applyFont="1" applyFill="1" applyBorder="1" applyAlignment="1">
      <alignment horizontal="center" vertical="center"/>
    </xf>
    <xf numFmtId="0" fontId="28" fillId="0" borderId="136" xfId="0" applyFont="1" applyFill="1" applyBorder="1" applyAlignment="1">
      <alignment horizontal="center" vertical="center" wrapText="1"/>
    </xf>
    <xf numFmtId="3" fontId="28" fillId="0" borderId="116" xfId="0" applyNumberFormat="1" applyFont="1" applyFill="1" applyBorder="1" applyAlignment="1">
      <alignment horizontal="center" vertical="center" wrapText="1"/>
    </xf>
    <xf numFmtId="3" fontId="28" fillId="0" borderId="117" xfId="0" applyNumberFormat="1" applyFont="1" applyFill="1" applyBorder="1" applyAlignment="1">
      <alignment horizontal="center" vertical="center" wrapText="1"/>
    </xf>
    <xf numFmtId="3" fontId="28" fillId="0" borderId="119" xfId="0" applyNumberFormat="1" applyFont="1" applyFill="1" applyBorder="1" applyAlignment="1">
      <alignment horizontal="center" vertical="center" wrapText="1"/>
    </xf>
    <xf numFmtId="166" fontId="28" fillId="0" borderId="95" xfId="0" applyNumberFormat="1" applyFont="1" applyFill="1" applyBorder="1" applyAlignment="1">
      <alignment horizontal="center" vertical="center" wrapText="1"/>
    </xf>
    <xf numFmtId="0" fontId="28" fillId="0" borderId="96" xfId="0" applyFont="1" applyFill="1" applyBorder="1" applyAlignment="1">
      <alignment horizontal="center" vertical="center" wrapText="1"/>
    </xf>
    <xf numFmtId="0" fontId="28" fillId="0" borderId="98" xfId="0" applyFont="1" applyFill="1" applyBorder="1" applyAlignment="1">
      <alignment horizontal="center" vertical="center" wrapText="1"/>
    </xf>
    <xf numFmtId="0" fontId="28" fillId="0" borderId="10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101" xfId="0" applyFont="1" applyFill="1" applyBorder="1" applyAlignment="1">
      <alignment horizontal="center" vertical="center"/>
    </xf>
    <xf numFmtId="0" fontId="21" fillId="0" borderId="98" xfId="0" applyFont="1" applyFill="1" applyBorder="1" applyAlignment="1">
      <alignment horizontal="center" vertical="center"/>
    </xf>
    <xf numFmtId="0" fontId="21" fillId="0" borderId="161" xfId="0" applyFont="1" applyFill="1" applyBorder="1" applyAlignment="1">
      <alignment horizontal="center" vertical="center"/>
    </xf>
    <xf numFmtId="4" fontId="21" fillId="0" borderId="101" xfId="0" applyNumberFormat="1" applyFont="1" applyFill="1" applyBorder="1" applyAlignment="1">
      <alignment horizontal="center" vertical="center"/>
    </xf>
    <xf numFmtId="4" fontId="21" fillId="0" borderId="98" xfId="0" applyNumberFormat="1" applyFont="1" applyFill="1" applyBorder="1" applyAlignment="1">
      <alignment horizontal="center" vertical="center"/>
    </xf>
    <xf numFmtId="4" fontId="21" fillId="0" borderId="161" xfId="0" applyNumberFormat="1" applyFont="1" applyFill="1" applyBorder="1" applyAlignment="1">
      <alignment horizontal="center" vertical="center"/>
    </xf>
    <xf numFmtId="0" fontId="21" fillId="0" borderId="100" xfId="0" applyFont="1" applyFill="1" applyBorder="1" applyAlignment="1">
      <alignment horizontal="center" vertical="center"/>
    </xf>
    <xf numFmtId="0" fontId="21" fillId="0" borderId="9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3" fontId="21" fillId="0" borderId="96" xfId="0" applyNumberFormat="1" applyFont="1" applyFill="1" applyBorder="1" applyAlignment="1">
      <alignment horizontal="center" vertical="center"/>
    </xf>
    <xf numFmtId="3" fontId="21" fillId="0" borderId="98" xfId="0" applyNumberFormat="1" applyFont="1" applyFill="1" applyBorder="1" applyAlignment="1">
      <alignment horizontal="center" vertical="center"/>
    </xf>
    <xf numFmtId="3" fontId="21" fillId="0" borderId="161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21" fillId="0" borderId="13" xfId="92" applyFont="1" applyBorder="1" applyAlignment="1">
      <alignment horizontal="left" vertical="center"/>
    </xf>
    <xf numFmtId="0" fontId="21" fillId="0" borderId="46" xfId="92" applyFont="1" applyBorder="1" applyAlignment="1">
      <alignment horizontal="left" vertical="center"/>
    </xf>
    <xf numFmtId="0" fontId="21" fillId="0" borderId="21" xfId="92" applyFont="1" applyBorder="1" applyAlignment="1">
      <alignment horizontal="left" vertical="center"/>
    </xf>
    <xf numFmtId="0" fontId="21" fillId="0" borderId="63" xfId="92" applyFont="1" applyBorder="1" applyAlignment="1">
      <alignment horizontal="left" vertical="center"/>
    </xf>
    <xf numFmtId="0" fontId="28" fillId="0" borderId="21" xfId="92" applyFont="1" applyBorder="1" applyAlignment="1">
      <alignment horizontal="left" vertical="center"/>
    </xf>
    <xf numFmtId="0" fontId="28" fillId="0" borderId="63" xfId="92" applyFont="1" applyBorder="1" applyAlignment="1">
      <alignment horizontal="left" vertical="center"/>
    </xf>
    <xf numFmtId="0" fontId="29" fillId="0" borderId="13" xfId="92" applyFont="1" applyBorder="1" applyAlignment="1">
      <alignment horizontal="left" vertical="center"/>
    </xf>
    <xf numFmtId="0" fontId="29" fillId="0" borderId="46" xfId="92" applyFont="1" applyBorder="1" applyAlignment="1">
      <alignment horizontal="left" vertical="center"/>
    </xf>
    <xf numFmtId="0" fontId="21" fillId="0" borderId="18" xfId="92" applyFont="1" applyBorder="1" applyAlignment="1">
      <alignment horizontal="left" vertical="center"/>
    </xf>
    <xf numFmtId="3" fontId="28" fillId="0" borderId="208" xfId="92" applyNumberFormat="1" applyFont="1" applyBorder="1" applyAlignment="1">
      <alignment horizontal="center" vertical="center"/>
    </xf>
    <xf numFmtId="3" fontId="28" fillId="0" borderId="194" xfId="92" applyNumberFormat="1" applyFont="1" applyBorder="1" applyAlignment="1">
      <alignment horizontal="center" vertical="center"/>
    </xf>
    <xf numFmtId="3" fontId="28" fillId="0" borderId="195" xfId="92" applyNumberFormat="1" applyFont="1" applyBorder="1" applyAlignment="1">
      <alignment horizontal="center" vertical="center"/>
    </xf>
    <xf numFmtId="0" fontId="31" fillId="0" borderId="101" xfId="92" applyFont="1" applyFill="1" applyBorder="1" applyAlignment="1">
      <alignment horizontal="center" vertical="center" wrapText="1"/>
    </xf>
    <xf numFmtId="0" fontId="31" fillId="0" borderId="98" xfId="92" applyFont="1" applyFill="1" applyBorder="1" applyAlignment="1">
      <alignment horizontal="center" vertical="center" wrapText="1"/>
    </xf>
    <xf numFmtId="0" fontId="31" fillId="0" borderId="161" xfId="92" applyFont="1" applyFill="1" applyBorder="1" applyAlignment="1">
      <alignment horizontal="center" vertical="center" wrapText="1"/>
    </xf>
    <xf numFmtId="0" fontId="31" fillId="0" borderId="97" xfId="92" applyFont="1" applyFill="1" applyBorder="1" applyAlignment="1">
      <alignment horizontal="center" vertical="center" wrapText="1"/>
    </xf>
    <xf numFmtId="0" fontId="31" fillId="0" borderId="104" xfId="92" applyFont="1" applyFill="1" applyBorder="1" applyAlignment="1">
      <alignment horizontal="center" vertical="center" wrapText="1"/>
    </xf>
    <xf numFmtId="0" fontId="31" fillId="0" borderId="99" xfId="92" applyFont="1" applyFill="1" applyBorder="1" applyAlignment="1">
      <alignment horizontal="center" vertical="center" wrapText="1"/>
    </xf>
    <xf numFmtId="0" fontId="28" fillId="0" borderId="173" xfId="95" applyFont="1" applyFill="1" applyBorder="1" applyAlignment="1" applyProtection="1">
      <alignment horizontal="center" vertical="center" wrapText="1"/>
    </xf>
    <xf numFmtId="0" fontId="28" fillId="0" borderId="106" xfId="95" applyFont="1" applyFill="1" applyBorder="1" applyAlignment="1" applyProtection="1">
      <alignment horizontal="center" vertical="center" wrapText="1"/>
    </xf>
    <xf numFmtId="0" fontId="28" fillId="0" borderId="170" xfId="95" applyFont="1" applyFill="1" applyBorder="1" applyAlignment="1" applyProtection="1">
      <alignment horizontal="center" vertical="center" wrapText="1"/>
    </xf>
    <xf numFmtId="0" fontId="40" fillId="0" borderId="174" xfId="94" applyFont="1" applyFill="1" applyBorder="1" applyAlignment="1" applyProtection="1">
      <alignment horizontal="center" vertical="center" textRotation="90"/>
    </xf>
    <xf numFmtId="0" fontId="40" fillId="0" borderId="82" xfId="94" applyFont="1" applyFill="1" applyBorder="1" applyAlignment="1" applyProtection="1">
      <alignment horizontal="center" vertical="center" textRotation="90"/>
    </xf>
    <xf numFmtId="0" fontId="40" fillId="0" borderId="189" xfId="94" applyFont="1" applyFill="1" applyBorder="1" applyAlignment="1" applyProtection="1">
      <alignment horizontal="center" vertical="center" textRotation="90"/>
    </xf>
    <xf numFmtId="0" fontId="40" fillId="0" borderId="97" xfId="95" applyFont="1" applyFill="1" applyBorder="1" applyAlignment="1" applyProtection="1">
      <alignment horizontal="center" vertical="center" wrapText="1"/>
    </xf>
    <xf numFmtId="0" fontId="40" fillId="0" borderId="220" xfId="95" applyFont="1" applyFill="1" applyBorder="1" applyAlignment="1" applyProtection="1">
      <alignment horizontal="center" vertical="center" wrapText="1"/>
    </xf>
    <xf numFmtId="0" fontId="40" fillId="0" borderId="177" xfId="95" applyFont="1" applyFill="1" applyBorder="1" applyAlignment="1" applyProtection="1">
      <alignment horizontal="center" vertical="center" wrapText="1"/>
    </xf>
    <xf numFmtId="0" fontId="40" fillId="0" borderId="181" xfId="95" applyFont="1" applyFill="1" applyBorder="1" applyAlignment="1" applyProtection="1">
      <alignment horizontal="center" vertical="center" wrapText="1"/>
    </xf>
    <xf numFmtId="0" fontId="40" fillId="0" borderId="220" xfId="95" applyFont="1" applyFill="1" applyBorder="1" applyAlignment="1" applyProtection="1">
      <alignment horizontal="center" wrapText="1"/>
    </xf>
    <xf numFmtId="0" fontId="40" fillId="0" borderId="224" xfId="95" applyFont="1" applyFill="1" applyBorder="1" applyAlignment="1" applyProtection="1">
      <alignment horizontal="center" wrapText="1"/>
    </xf>
    <xf numFmtId="0" fontId="48" fillId="0" borderId="104" xfId="94" applyFont="1" applyFill="1" applyBorder="1" applyAlignment="1" applyProtection="1">
      <alignment horizontal="center" vertical="center" wrapText="1"/>
    </xf>
    <xf numFmtId="0" fontId="48" fillId="0" borderId="223" xfId="94" applyFont="1" applyFill="1" applyBorder="1" applyAlignment="1" applyProtection="1">
      <alignment horizontal="center" vertical="center" wrapText="1"/>
    </xf>
    <xf numFmtId="0" fontId="49" fillId="0" borderId="97" xfId="94" applyFont="1" applyFill="1" applyBorder="1" applyAlignment="1" applyProtection="1">
      <alignment horizontal="center" vertical="center" textRotation="90"/>
    </xf>
    <xf numFmtId="0" fontId="49" fillId="0" borderId="220" xfId="94" applyFont="1" applyFill="1" applyBorder="1" applyAlignment="1" applyProtection="1">
      <alignment horizontal="center" vertical="center" textRotation="90"/>
    </xf>
    <xf numFmtId="0" fontId="49" fillId="0" borderId="99" xfId="94" applyFont="1" applyFill="1" applyBorder="1" applyAlignment="1" applyProtection="1">
      <alignment horizontal="center" vertical="center" wrapText="1"/>
    </xf>
    <xf numFmtId="0" fontId="49" fillId="0" borderId="224" xfId="94" applyFont="1" applyFill="1" applyBorder="1" applyAlignment="1" applyProtection="1">
      <alignment horizontal="center" vertical="center"/>
    </xf>
    <xf numFmtId="0" fontId="28" fillId="0" borderId="24" xfId="95" applyFont="1" applyFill="1" applyBorder="1" applyAlignment="1">
      <alignment horizontal="left"/>
    </xf>
    <xf numFmtId="0" fontId="28" fillId="0" borderId="110" xfId="95" applyFont="1" applyFill="1" applyBorder="1" applyAlignment="1">
      <alignment horizontal="left"/>
    </xf>
    <xf numFmtId="0" fontId="28" fillId="0" borderId="54" xfId="92" applyFont="1" applyFill="1" applyBorder="1" applyAlignment="1">
      <alignment horizontal="center" vertical="center" wrapText="1"/>
    </xf>
    <xf numFmtId="0" fontId="28" fillId="0" borderId="84" xfId="92" applyFont="1" applyFill="1" applyBorder="1" applyAlignment="1">
      <alignment horizontal="center" vertical="center" wrapText="1"/>
    </xf>
    <xf numFmtId="0" fontId="28" fillId="0" borderId="97" xfId="92" applyFont="1" applyFill="1" applyBorder="1" applyAlignment="1">
      <alignment horizontal="center" vertical="center"/>
    </xf>
    <xf numFmtId="0" fontId="28" fillId="0" borderId="99" xfId="92" applyFont="1" applyFill="1" applyBorder="1" applyAlignment="1">
      <alignment horizontal="center" vertical="center"/>
    </xf>
  </cellXfs>
  <cellStyles count="97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elölőszín (1)" xfId="64" builtinId="29" customBuiltin="1"/>
    <cellStyle name="Jelölőszín (2)" xfId="65" builtinId="33" customBuiltin="1"/>
    <cellStyle name="Jelölőszín (3)" xfId="66" builtinId="37" customBuiltin="1"/>
    <cellStyle name="Jelölőszín (4)" xfId="67" builtinId="41" customBuiltin="1"/>
    <cellStyle name="Jelölőszín (5)" xfId="68" builtinId="45" customBuiltin="1"/>
    <cellStyle name="Jelölőszín (6)" xfId="69" builtinId="49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 4 2" xfId="92"/>
    <cellStyle name="Normál 5" xfId="93"/>
    <cellStyle name="Normál_CSP2005-KTG-1" xfId="78"/>
    <cellStyle name="Normal_KARSZJ3" xfId="79"/>
    <cellStyle name="Normál_SEGEDLETEK" xfId="91"/>
    <cellStyle name="Normál_VAGYONK" xfId="94"/>
    <cellStyle name="Normál_VAGYONKIM" xfId="95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Százalék 2 2" xfId="9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1600200</xdr:colOff>
      <xdr:row>33</xdr:row>
      <xdr:rowOff>9525</xdr:rowOff>
    </xdr:from>
    <xdr:to>
      <xdr:col>10</xdr:col>
      <xdr:colOff>1600200</xdr:colOff>
      <xdr:row>34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69780" y="7111365"/>
          <a:ext cx="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1600200</xdr:colOff>
      <xdr:row>33</xdr:row>
      <xdr:rowOff>9525</xdr:rowOff>
    </xdr:from>
    <xdr:to>
      <xdr:col>10</xdr:col>
      <xdr:colOff>1600200</xdr:colOff>
      <xdr:row>34</xdr:row>
      <xdr:rowOff>47625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669780" y="7111365"/>
          <a:ext cx="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2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11840" y="22860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2</xdr:row>
      <xdr:rowOff>28575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911840" y="22860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2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0911840" y="22860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2</xdr:row>
      <xdr:rowOff>28575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0911840" y="22860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1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60280" y="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1</xdr:row>
      <xdr:rowOff>28575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860280" y="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1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860280" y="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1</xdr:row>
      <xdr:rowOff>28575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860280" y="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0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05256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0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05256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0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05256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0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05256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0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2396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0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82396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0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882396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0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882396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1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071860" y="28194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1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1071860" y="28194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1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745980" y="28194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1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745980" y="28194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1600200</xdr:colOff>
      <xdr:row>0</xdr:row>
      <xdr:rowOff>0</xdr:rowOff>
    </xdr:from>
    <xdr:to>
      <xdr:col>11</xdr:col>
      <xdr:colOff>12700</xdr:colOff>
      <xdr:row>0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5068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1600200</xdr:colOff>
      <xdr:row>0</xdr:row>
      <xdr:rowOff>0</xdr:rowOff>
    </xdr:from>
    <xdr:to>
      <xdr:col>11</xdr:col>
      <xdr:colOff>6350</xdr:colOff>
      <xdr:row>0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25068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1600200</xdr:colOff>
      <xdr:row>0</xdr:row>
      <xdr:rowOff>0</xdr:rowOff>
    </xdr:from>
    <xdr:to>
      <xdr:col>11</xdr:col>
      <xdr:colOff>12700</xdr:colOff>
      <xdr:row>0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25068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1600200</xdr:colOff>
      <xdr:row>0</xdr:row>
      <xdr:rowOff>0</xdr:rowOff>
    </xdr:from>
    <xdr:to>
      <xdr:col>11</xdr:col>
      <xdr:colOff>6350</xdr:colOff>
      <xdr:row>0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25068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jni\MSN_irodavezeto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AppData\Local\Microsoft\Windows\Temporary%20Internet%20Files\Content.Outlook\3Y2OUWDT\Szent%20L&#225;szl&#243;%20V&#246;lgye%20TKT%202016.&#233;vi%20kv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AppData\Local\Microsoft\Windows\Temporary%20Internet%20Files\Content.Outlook\3Y2OUWDT\Szent%20L&#225;szl&#243;%20V&#246;lgye%20TKT%202016.&#233;vi%20III.%20kv%20m&#243;dos&#237;t&#225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5\2015.&#233;vi%20III.m&#243;d.kv\Szent%20L&#225;szl&#243;%20V&#246;lgye%20TKT%202015.&#233;vi%20III.kv.m&#243;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esz&#225;mol&#243;\besz&#225;mol&#243;%202016\2016.%20I-III.negyed&#233;ves%20besz&#225;mol&#243;\Szent%20L&#225;szl&#243;%20V&#246;lgye%20TKT%202016.I-III.%20negyed&#233;ves%20besz&#225;mol&#24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5\2015.&#233;vi%20II.m&#243;d.kv\Szent%20L&#225;szl&#243;%20V&#246;lgye%20TKT%202015.&#233;vi%20II.kv.m&#243;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5\2015.&#233;vi%20eredeti%20kv\Szent%20L&#225;szl&#243;%20V&#246;lgye%20TKT%202015.&#233;vi%20kv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/>
      <sheetData sheetId="1">
        <row r="5">
          <cell r="P5">
            <v>29220</v>
          </cell>
        </row>
        <row r="6">
          <cell r="P6">
            <v>291961</v>
          </cell>
        </row>
        <row r="10">
          <cell r="P10">
            <v>2000</v>
          </cell>
        </row>
        <row r="72">
          <cell r="P72">
            <v>41816</v>
          </cell>
        </row>
        <row r="73">
          <cell r="P73">
            <v>548</v>
          </cell>
        </row>
        <row r="78">
          <cell r="P78">
            <v>630</v>
          </cell>
        </row>
        <row r="82">
          <cell r="P82">
            <v>24</v>
          </cell>
        </row>
        <row r="86">
          <cell r="P86">
            <v>6610</v>
          </cell>
        </row>
        <row r="90">
          <cell r="P90">
            <v>2147</v>
          </cell>
        </row>
      </sheetData>
      <sheetData sheetId="2">
        <row r="4">
          <cell r="D4">
            <v>29220</v>
          </cell>
        </row>
        <row r="7">
          <cell r="D7">
            <v>1147</v>
          </cell>
        </row>
        <row r="8">
          <cell r="D8">
            <v>3543</v>
          </cell>
        </row>
        <row r="9">
          <cell r="D9">
            <v>522</v>
          </cell>
        </row>
        <row r="10">
          <cell r="D10">
            <v>449</v>
          </cell>
        </row>
        <row r="11">
          <cell r="D11">
            <v>2343</v>
          </cell>
        </row>
        <row r="12">
          <cell r="D12">
            <v>1402</v>
          </cell>
        </row>
        <row r="13">
          <cell r="D13">
            <v>854</v>
          </cell>
        </row>
        <row r="16">
          <cell r="D16">
            <v>8172</v>
          </cell>
        </row>
        <row r="17">
          <cell r="D17">
            <v>5530</v>
          </cell>
        </row>
        <row r="18">
          <cell r="D18">
            <v>4675</v>
          </cell>
        </row>
        <row r="21">
          <cell r="D21">
            <v>6918</v>
          </cell>
        </row>
        <row r="22">
          <cell r="D22">
            <v>1841</v>
          </cell>
        </row>
        <row r="23">
          <cell r="D23">
            <v>1634</v>
          </cell>
        </row>
        <row r="24">
          <cell r="D24">
            <v>9306</v>
          </cell>
        </row>
        <row r="25">
          <cell r="D25">
            <v>4994</v>
          </cell>
        </row>
        <row r="26">
          <cell r="D26">
            <v>3011</v>
          </cell>
        </row>
        <row r="27">
          <cell r="D27">
            <v>3256</v>
          </cell>
        </row>
        <row r="30">
          <cell r="D30">
            <v>276</v>
          </cell>
        </row>
        <row r="31">
          <cell r="D31">
            <v>852</v>
          </cell>
        </row>
        <row r="32">
          <cell r="D32">
            <v>126</v>
          </cell>
        </row>
        <row r="33">
          <cell r="D33">
            <v>108</v>
          </cell>
        </row>
        <row r="34">
          <cell r="D34">
            <v>564</v>
          </cell>
        </row>
        <row r="35">
          <cell r="D35">
            <v>337</v>
          </cell>
        </row>
        <row r="36">
          <cell r="D36">
            <v>205</v>
          </cell>
        </row>
        <row r="37">
          <cell r="D37">
            <v>251</v>
          </cell>
        </row>
        <row r="40">
          <cell r="D40">
            <v>342</v>
          </cell>
        </row>
        <row r="41">
          <cell r="D41">
            <v>244</v>
          </cell>
        </row>
        <row r="42">
          <cell r="D42">
            <v>215</v>
          </cell>
        </row>
        <row r="43">
          <cell r="D43">
            <v>894</v>
          </cell>
        </row>
        <row r="44">
          <cell r="D44">
            <v>391</v>
          </cell>
        </row>
        <row r="45">
          <cell r="D45">
            <v>440</v>
          </cell>
        </row>
        <row r="46">
          <cell r="D46">
            <v>440</v>
          </cell>
        </row>
        <row r="49">
          <cell r="D49">
            <v>1980</v>
          </cell>
        </row>
        <row r="50">
          <cell r="D50">
            <v>411</v>
          </cell>
        </row>
        <row r="51">
          <cell r="D51">
            <v>964</v>
          </cell>
        </row>
        <row r="52">
          <cell r="D52">
            <v>219</v>
          </cell>
        </row>
        <row r="53">
          <cell r="D53">
            <v>690</v>
          </cell>
        </row>
        <row r="54">
          <cell r="D54">
            <v>1834</v>
          </cell>
        </row>
        <row r="55">
          <cell r="D55">
            <v>512</v>
          </cell>
        </row>
        <row r="61">
          <cell r="D61">
            <v>159487</v>
          </cell>
        </row>
        <row r="62">
          <cell r="D62">
            <v>60582</v>
          </cell>
        </row>
        <row r="69">
          <cell r="D69">
            <v>2000</v>
          </cell>
        </row>
        <row r="72">
          <cell r="D72">
            <v>1925</v>
          </cell>
        </row>
        <row r="75">
          <cell r="D75">
            <v>7095</v>
          </cell>
        </row>
      </sheetData>
      <sheetData sheetId="3">
        <row r="13">
          <cell r="C13">
            <v>600</v>
          </cell>
          <cell r="I13">
            <v>360</v>
          </cell>
          <cell r="O13">
            <v>465</v>
          </cell>
          <cell r="R13">
            <v>500</v>
          </cell>
        </row>
        <row r="16">
          <cell r="C16">
            <v>200</v>
          </cell>
          <cell r="I16">
            <v>1800</v>
          </cell>
          <cell r="O16">
            <v>1155</v>
          </cell>
          <cell r="U16">
            <v>2673</v>
          </cell>
          <cell r="X16">
            <v>1267</v>
          </cell>
        </row>
        <row r="30">
          <cell r="C30">
            <v>1145</v>
          </cell>
          <cell r="F30">
            <v>11900</v>
          </cell>
          <cell r="I30">
            <v>20358</v>
          </cell>
          <cell r="L30">
            <v>15000</v>
          </cell>
          <cell r="O30">
            <v>8940</v>
          </cell>
          <cell r="R30">
            <v>2500</v>
          </cell>
          <cell r="U30">
            <v>1743</v>
          </cell>
          <cell r="X30">
            <v>996</v>
          </cell>
        </row>
        <row r="32">
          <cell r="C32">
            <v>50</v>
          </cell>
          <cell r="F32">
            <v>1119</v>
          </cell>
          <cell r="I32">
            <v>1479</v>
          </cell>
          <cell r="L32">
            <v>977</v>
          </cell>
          <cell r="O32">
            <v>472</v>
          </cell>
          <cell r="R32">
            <v>2821</v>
          </cell>
        </row>
        <row r="33">
          <cell r="F33">
            <v>509</v>
          </cell>
          <cell r="I33">
            <v>673</v>
          </cell>
          <cell r="L33">
            <v>444</v>
          </cell>
          <cell r="O33">
            <v>215</v>
          </cell>
        </row>
        <row r="34">
          <cell r="C34">
            <v>50</v>
          </cell>
          <cell r="F34">
            <v>438</v>
          </cell>
          <cell r="I34">
            <v>579</v>
          </cell>
          <cell r="L34">
            <v>382</v>
          </cell>
          <cell r="O34">
            <v>185</v>
          </cell>
        </row>
        <row r="35">
          <cell r="C35">
            <v>346</v>
          </cell>
          <cell r="F35">
            <v>2286</v>
          </cell>
          <cell r="I35">
            <v>3020</v>
          </cell>
          <cell r="L35">
            <v>1996</v>
          </cell>
          <cell r="O35">
            <v>963</v>
          </cell>
          <cell r="X35">
            <v>695</v>
          </cell>
        </row>
        <row r="36">
          <cell r="C36">
            <v>50</v>
          </cell>
          <cell r="F36">
            <v>1367</v>
          </cell>
          <cell r="I36">
            <v>1807</v>
          </cell>
          <cell r="L36">
            <v>1194</v>
          </cell>
          <cell r="O36">
            <v>576</v>
          </cell>
        </row>
        <row r="37">
          <cell r="F37">
            <v>833</v>
          </cell>
          <cell r="I37">
            <v>1100</v>
          </cell>
          <cell r="L37">
            <v>727</v>
          </cell>
          <cell r="O37">
            <v>351</v>
          </cell>
        </row>
        <row r="38">
          <cell r="F38">
            <v>1019</v>
          </cell>
          <cell r="I38">
            <v>1347</v>
          </cell>
          <cell r="L38">
            <v>890</v>
          </cell>
          <cell r="O38">
            <v>0</v>
          </cell>
        </row>
        <row r="41">
          <cell r="C41">
            <v>767</v>
          </cell>
          <cell r="F41">
            <v>9020</v>
          </cell>
          <cell r="I41">
            <v>21203</v>
          </cell>
          <cell r="L41">
            <v>12609</v>
          </cell>
          <cell r="O41">
            <v>6591</v>
          </cell>
          <cell r="R41">
            <v>1781</v>
          </cell>
          <cell r="U41">
            <v>2974</v>
          </cell>
        </row>
        <row r="42">
          <cell r="O42">
            <v>0</v>
          </cell>
          <cell r="R42">
            <v>0</v>
          </cell>
          <cell r="U42">
            <v>0</v>
          </cell>
        </row>
        <row r="43">
          <cell r="O43">
            <v>0</v>
          </cell>
          <cell r="R43">
            <v>0</v>
          </cell>
          <cell r="U43">
            <v>0</v>
          </cell>
        </row>
        <row r="44">
          <cell r="F44">
            <v>537</v>
          </cell>
          <cell r="I44">
            <v>100</v>
          </cell>
          <cell r="O44">
            <v>50</v>
          </cell>
          <cell r="R44">
            <v>0</v>
          </cell>
          <cell r="U44">
            <v>25</v>
          </cell>
        </row>
        <row r="45">
          <cell r="O45">
            <v>0</v>
          </cell>
          <cell r="R45">
            <v>0</v>
          </cell>
          <cell r="U45">
            <v>0</v>
          </cell>
        </row>
        <row r="46">
          <cell r="L46">
            <v>545</v>
          </cell>
          <cell r="O46">
            <v>0</v>
          </cell>
          <cell r="R46">
            <v>0</v>
          </cell>
          <cell r="U46">
            <v>0</v>
          </cell>
        </row>
        <row r="47">
          <cell r="C47">
            <v>30</v>
          </cell>
          <cell r="F47">
            <v>240</v>
          </cell>
          <cell r="I47">
            <v>780</v>
          </cell>
          <cell r="L47">
            <v>340</v>
          </cell>
          <cell r="O47">
            <v>210</v>
          </cell>
          <cell r="R47">
            <v>60</v>
          </cell>
          <cell r="U47">
            <v>90</v>
          </cell>
        </row>
        <row r="48">
          <cell r="O48">
            <v>0</v>
          </cell>
          <cell r="R48">
            <v>0</v>
          </cell>
          <cell r="U48">
            <v>0</v>
          </cell>
        </row>
        <row r="49">
          <cell r="F49">
            <v>94</v>
          </cell>
          <cell r="I49">
            <v>47</v>
          </cell>
          <cell r="L49">
            <v>152</v>
          </cell>
          <cell r="O49">
            <v>235</v>
          </cell>
          <cell r="R49">
            <v>0</v>
          </cell>
          <cell r="U49">
            <v>6</v>
          </cell>
        </row>
        <row r="50">
          <cell r="R50">
            <v>0</v>
          </cell>
          <cell r="U50">
            <v>0</v>
          </cell>
        </row>
        <row r="51">
          <cell r="R51">
            <v>0</v>
          </cell>
          <cell r="U51">
            <v>0</v>
          </cell>
        </row>
        <row r="52">
          <cell r="R52">
            <v>0</v>
          </cell>
          <cell r="U52">
            <v>0</v>
          </cell>
        </row>
        <row r="53">
          <cell r="R53">
            <v>0</v>
          </cell>
          <cell r="U53">
            <v>0</v>
          </cell>
        </row>
        <row r="54">
          <cell r="R54">
            <v>0</v>
          </cell>
        </row>
        <row r="57">
          <cell r="F57">
            <v>150</v>
          </cell>
          <cell r="I57">
            <v>100</v>
          </cell>
          <cell r="L57">
            <v>150</v>
          </cell>
          <cell r="R57">
            <v>150</v>
          </cell>
        </row>
        <row r="58">
          <cell r="F58">
            <v>25</v>
          </cell>
          <cell r="I58">
            <v>15</v>
          </cell>
          <cell r="L58">
            <v>25</v>
          </cell>
          <cell r="O58">
            <v>10</v>
          </cell>
        </row>
        <row r="62">
          <cell r="C62">
            <v>207</v>
          </cell>
          <cell r="F62">
            <v>2621</v>
          </cell>
          <cell r="I62">
            <v>5779</v>
          </cell>
          <cell r="L62">
            <v>3592</v>
          </cell>
          <cell r="O62">
            <v>1793</v>
          </cell>
          <cell r="R62">
            <v>521</v>
          </cell>
          <cell r="U62">
            <v>810</v>
          </cell>
        </row>
        <row r="63">
          <cell r="C63">
            <v>32</v>
          </cell>
          <cell r="F63">
            <v>253</v>
          </cell>
          <cell r="I63">
            <v>917</v>
          </cell>
          <cell r="L63">
            <v>348</v>
          </cell>
          <cell r="O63">
            <v>221</v>
          </cell>
          <cell r="R63">
            <v>63</v>
          </cell>
          <cell r="U63">
            <v>95</v>
          </cell>
        </row>
        <row r="64">
          <cell r="C64">
            <v>5</v>
          </cell>
          <cell r="F64">
            <v>48</v>
          </cell>
          <cell r="I64">
            <v>135</v>
          </cell>
          <cell r="L64">
            <v>65</v>
          </cell>
          <cell r="O64">
            <v>38</v>
          </cell>
          <cell r="R64">
            <v>10</v>
          </cell>
          <cell r="U64">
            <v>15</v>
          </cell>
        </row>
        <row r="65">
          <cell r="C65">
            <v>0</v>
          </cell>
          <cell r="O65">
            <v>0</v>
          </cell>
          <cell r="R65">
            <v>0</v>
          </cell>
          <cell r="U65">
            <v>0</v>
          </cell>
        </row>
        <row r="66">
          <cell r="C66">
            <v>5</v>
          </cell>
          <cell r="F66">
            <v>47</v>
          </cell>
          <cell r="I66">
            <v>142</v>
          </cell>
          <cell r="L66">
            <v>65</v>
          </cell>
          <cell r="O66">
            <v>39</v>
          </cell>
          <cell r="R66">
            <v>11</v>
          </cell>
          <cell r="U66">
            <v>16</v>
          </cell>
        </row>
        <row r="67">
          <cell r="C67">
            <v>10</v>
          </cell>
          <cell r="F67">
            <v>10</v>
          </cell>
          <cell r="L67">
            <v>8</v>
          </cell>
          <cell r="U67">
            <v>30</v>
          </cell>
        </row>
        <row r="68">
          <cell r="C68">
            <v>228</v>
          </cell>
          <cell r="F68">
            <v>420</v>
          </cell>
          <cell r="I68">
            <v>870</v>
          </cell>
          <cell r="L68">
            <v>225</v>
          </cell>
          <cell r="O68">
            <v>1280</v>
          </cell>
          <cell r="R68">
            <v>1252</v>
          </cell>
          <cell r="U68">
            <v>75</v>
          </cell>
          <cell r="X68">
            <v>5</v>
          </cell>
        </row>
        <row r="71">
          <cell r="L71">
            <v>300</v>
          </cell>
        </row>
        <row r="72">
          <cell r="C72">
            <v>25</v>
          </cell>
          <cell r="F72">
            <v>267</v>
          </cell>
          <cell r="I72">
            <v>87</v>
          </cell>
          <cell r="L72">
            <v>175</v>
          </cell>
          <cell r="O72">
            <v>87</v>
          </cell>
          <cell r="R72">
            <v>12</v>
          </cell>
          <cell r="U72">
            <v>50</v>
          </cell>
          <cell r="X72">
            <v>24</v>
          </cell>
        </row>
        <row r="74">
          <cell r="C74">
            <v>268</v>
          </cell>
          <cell r="F74">
            <v>430</v>
          </cell>
          <cell r="I74">
            <v>563</v>
          </cell>
          <cell r="L74">
            <v>430</v>
          </cell>
          <cell r="O74">
            <v>563</v>
          </cell>
        </row>
        <row r="75">
          <cell r="C75">
            <v>120</v>
          </cell>
          <cell r="X75">
            <v>2300</v>
          </cell>
        </row>
        <row r="77">
          <cell r="C77">
            <v>40</v>
          </cell>
          <cell r="F77">
            <v>200</v>
          </cell>
          <cell r="I77">
            <v>200</v>
          </cell>
          <cell r="O77">
            <v>400</v>
          </cell>
          <cell r="R77">
            <v>1000</v>
          </cell>
        </row>
        <row r="81">
          <cell r="F81">
            <v>800</v>
          </cell>
          <cell r="L81">
            <v>980</v>
          </cell>
        </row>
        <row r="82">
          <cell r="C82">
            <v>380</v>
          </cell>
          <cell r="F82">
            <v>1320</v>
          </cell>
          <cell r="I82">
            <v>780</v>
          </cell>
          <cell r="L82">
            <v>625</v>
          </cell>
          <cell r="O82">
            <v>713</v>
          </cell>
          <cell r="R82">
            <v>30</v>
          </cell>
          <cell r="U82">
            <v>70</v>
          </cell>
        </row>
        <row r="84">
          <cell r="C84">
            <v>15</v>
          </cell>
          <cell r="F84">
            <v>200</v>
          </cell>
          <cell r="I84">
            <v>60</v>
          </cell>
          <cell r="L84">
            <v>280</v>
          </cell>
          <cell r="O84">
            <v>70</v>
          </cell>
          <cell r="U84">
            <v>15</v>
          </cell>
        </row>
        <row r="87">
          <cell r="C87">
            <v>289</v>
          </cell>
          <cell r="F87">
            <v>764</v>
          </cell>
          <cell r="I87">
            <v>675</v>
          </cell>
          <cell r="L87">
            <v>696</v>
          </cell>
          <cell r="O87">
            <v>822</v>
          </cell>
          <cell r="R87">
            <v>611</v>
          </cell>
          <cell r="U87">
            <v>69</v>
          </cell>
          <cell r="X87">
            <v>629</v>
          </cell>
        </row>
        <row r="91">
          <cell r="C91">
            <v>20</v>
          </cell>
          <cell r="F91">
            <v>25</v>
          </cell>
          <cell r="I91">
            <v>70</v>
          </cell>
          <cell r="O91">
            <v>200</v>
          </cell>
          <cell r="R91">
            <v>320</v>
          </cell>
        </row>
        <row r="100">
          <cell r="F100">
            <v>142</v>
          </cell>
        </row>
        <row r="101">
          <cell r="F101">
            <v>1433</v>
          </cell>
        </row>
        <row r="104">
          <cell r="F104">
            <v>425</v>
          </cell>
        </row>
      </sheetData>
      <sheetData sheetId="4">
        <row r="30">
          <cell r="C30">
            <v>27747</v>
          </cell>
          <cell r="F30">
            <v>50466</v>
          </cell>
          <cell r="I30">
            <v>25297</v>
          </cell>
          <cell r="L30">
            <v>50679</v>
          </cell>
          <cell r="O30">
            <v>5298</v>
          </cell>
        </row>
        <row r="32">
          <cell r="C32">
            <v>2376</v>
          </cell>
          <cell r="F32">
            <v>3497</v>
          </cell>
          <cell r="O32">
            <v>2299</v>
          </cell>
        </row>
        <row r="33">
          <cell r="C33">
            <v>1189</v>
          </cell>
          <cell r="I33">
            <v>3192</v>
          </cell>
          <cell r="O33">
            <v>1149</v>
          </cell>
        </row>
        <row r="34">
          <cell r="C34">
            <v>2376</v>
          </cell>
          <cell r="O34">
            <v>2299</v>
          </cell>
        </row>
        <row r="37">
          <cell r="C37">
            <v>18252</v>
          </cell>
          <cell r="F37">
            <v>34244</v>
          </cell>
          <cell r="I37">
            <v>19558</v>
          </cell>
          <cell r="L37">
            <v>30492</v>
          </cell>
          <cell r="O37">
            <v>5801</v>
          </cell>
        </row>
        <row r="38">
          <cell r="C38">
            <v>0</v>
          </cell>
          <cell r="F38">
            <v>0</v>
          </cell>
          <cell r="I38">
            <v>0</v>
          </cell>
          <cell r="L38">
            <v>0</v>
          </cell>
          <cell r="O38">
            <v>0</v>
          </cell>
        </row>
        <row r="39">
          <cell r="C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</row>
        <row r="40">
          <cell r="C40">
            <v>302</v>
          </cell>
          <cell r="F40">
            <v>665</v>
          </cell>
          <cell r="I40">
            <v>303</v>
          </cell>
          <cell r="L40">
            <v>605</v>
          </cell>
          <cell r="O40">
            <v>91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0</v>
          </cell>
        </row>
        <row r="42">
          <cell r="C42">
            <v>1772</v>
          </cell>
          <cell r="F42">
            <v>0</v>
          </cell>
          <cell r="I42">
            <v>1771</v>
          </cell>
          <cell r="L42">
            <v>0</v>
          </cell>
          <cell r="O42">
            <v>0</v>
          </cell>
        </row>
        <row r="43">
          <cell r="C43">
            <v>410</v>
          </cell>
          <cell r="F43">
            <v>792</v>
          </cell>
          <cell r="I43">
            <v>415</v>
          </cell>
          <cell r="L43">
            <v>720</v>
          </cell>
          <cell r="O43">
            <v>108</v>
          </cell>
        </row>
        <row r="44">
          <cell r="C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</row>
        <row r="45">
          <cell r="C45">
            <v>142</v>
          </cell>
          <cell r="F45">
            <v>320</v>
          </cell>
          <cell r="I45">
            <v>114</v>
          </cell>
          <cell r="L45">
            <v>286</v>
          </cell>
          <cell r="O45">
            <v>36</v>
          </cell>
        </row>
        <row r="46">
          <cell r="C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</row>
        <row r="47">
          <cell r="C47">
            <v>0</v>
          </cell>
          <cell r="F47">
            <v>0</v>
          </cell>
          <cell r="I47">
            <v>0</v>
          </cell>
          <cell r="L47">
            <v>0</v>
          </cell>
          <cell r="O47">
            <v>0</v>
          </cell>
        </row>
        <row r="48">
          <cell r="C48">
            <v>0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</row>
        <row r="49">
          <cell r="C49">
            <v>0</v>
          </cell>
          <cell r="F49">
            <v>0</v>
          </cell>
          <cell r="I49">
            <v>0</v>
          </cell>
          <cell r="L49">
            <v>0</v>
          </cell>
          <cell r="O49">
            <v>0</v>
          </cell>
        </row>
        <row r="53">
          <cell r="C53">
            <v>0</v>
          </cell>
          <cell r="F53">
            <v>112</v>
          </cell>
          <cell r="L53">
            <v>441</v>
          </cell>
        </row>
        <row r="54">
          <cell r="C54">
            <v>10</v>
          </cell>
          <cell r="F54">
            <v>30</v>
          </cell>
          <cell r="O54">
            <v>200</v>
          </cell>
        </row>
        <row r="58">
          <cell r="C58">
            <v>5488</v>
          </cell>
          <cell r="F58">
            <v>9456</v>
          </cell>
          <cell r="I58">
            <v>5841</v>
          </cell>
          <cell r="L58">
            <v>8515</v>
          </cell>
          <cell r="O58">
            <v>1591</v>
          </cell>
        </row>
        <row r="59">
          <cell r="C59">
            <v>317</v>
          </cell>
          <cell r="F59">
            <v>645</v>
          </cell>
          <cell r="I59">
            <v>293</v>
          </cell>
          <cell r="L59">
            <v>586</v>
          </cell>
          <cell r="O59">
            <v>88</v>
          </cell>
        </row>
        <row r="60">
          <cell r="C60">
            <v>72</v>
          </cell>
          <cell r="F60">
            <v>141</v>
          </cell>
          <cell r="I60">
            <v>69</v>
          </cell>
          <cell r="L60">
            <v>120</v>
          </cell>
          <cell r="O60">
            <v>82</v>
          </cell>
        </row>
        <row r="61">
          <cell r="C61">
            <v>0</v>
          </cell>
          <cell r="F61">
            <v>0</v>
          </cell>
          <cell r="I61">
            <v>0</v>
          </cell>
          <cell r="L61">
            <v>0</v>
          </cell>
          <cell r="O61">
            <v>0</v>
          </cell>
        </row>
        <row r="62">
          <cell r="C62">
            <v>75</v>
          </cell>
          <cell r="F62">
            <v>147</v>
          </cell>
          <cell r="I62">
            <v>74</v>
          </cell>
          <cell r="L62">
            <v>129</v>
          </cell>
          <cell r="O62">
            <v>55</v>
          </cell>
        </row>
        <row r="63">
          <cell r="C63">
            <v>160</v>
          </cell>
          <cell r="F63">
            <v>531</v>
          </cell>
          <cell r="O63">
            <v>92</v>
          </cell>
        </row>
        <row r="64">
          <cell r="C64">
            <v>275</v>
          </cell>
          <cell r="F64">
            <v>430</v>
          </cell>
          <cell r="O64">
            <v>240</v>
          </cell>
        </row>
        <row r="67">
          <cell r="O67">
            <v>180</v>
          </cell>
        </row>
        <row r="68">
          <cell r="C68">
            <v>200</v>
          </cell>
          <cell r="F68">
            <v>150</v>
          </cell>
          <cell r="I68">
            <v>40</v>
          </cell>
          <cell r="L68">
            <v>40</v>
          </cell>
          <cell r="O68">
            <v>105</v>
          </cell>
        </row>
        <row r="70">
          <cell r="C70">
            <v>865</v>
          </cell>
          <cell r="F70">
            <v>2300</v>
          </cell>
        </row>
        <row r="71">
          <cell r="C71">
            <v>3083</v>
          </cell>
        </row>
        <row r="73">
          <cell r="C73">
            <v>100</v>
          </cell>
          <cell r="F73">
            <v>950</v>
          </cell>
          <cell r="O73">
            <v>100</v>
          </cell>
        </row>
        <row r="77">
          <cell r="C77">
            <v>570</v>
          </cell>
          <cell r="F77">
            <v>735</v>
          </cell>
          <cell r="L77">
            <v>494</v>
          </cell>
          <cell r="O77">
            <v>250</v>
          </cell>
        </row>
        <row r="78">
          <cell r="C78">
            <v>100</v>
          </cell>
          <cell r="F78">
            <v>300</v>
          </cell>
          <cell r="O78">
            <v>1200</v>
          </cell>
        </row>
        <row r="80">
          <cell r="C80">
            <v>50</v>
          </cell>
          <cell r="F80">
            <v>50</v>
          </cell>
          <cell r="O80">
            <v>50</v>
          </cell>
        </row>
        <row r="83">
          <cell r="C83">
            <v>1445</v>
          </cell>
          <cell r="F83">
            <v>1457</v>
          </cell>
          <cell r="I83">
            <v>11</v>
          </cell>
          <cell r="L83">
            <v>144</v>
          </cell>
          <cell r="O83">
            <v>585</v>
          </cell>
        </row>
        <row r="91">
          <cell r="L91">
            <v>8107</v>
          </cell>
        </row>
        <row r="98">
          <cell r="O98">
            <v>150</v>
          </cell>
        </row>
        <row r="99">
          <cell r="F99">
            <v>400</v>
          </cell>
        </row>
        <row r="102">
          <cell r="F102">
            <v>108</v>
          </cell>
          <cell r="O102">
            <v>41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 refreshError="1"/>
      <sheetData sheetId="1">
        <row r="5">
          <cell r="N5">
            <v>29220</v>
          </cell>
        </row>
        <row r="6">
          <cell r="N6">
            <v>310028</v>
          </cell>
        </row>
        <row r="10">
          <cell r="N10">
            <v>4000</v>
          </cell>
        </row>
        <row r="28">
          <cell r="N28">
            <v>21708</v>
          </cell>
        </row>
        <row r="59">
          <cell r="N59">
            <v>6</v>
          </cell>
        </row>
        <row r="72">
          <cell r="N72">
            <v>42223</v>
          </cell>
        </row>
        <row r="73">
          <cell r="N73">
            <v>588</v>
          </cell>
        </row>
        <row r="78">
          <cell r="N78">
            <v>706</v>
          </cell>
        </row>
        <row r="86">
          <cell r="N86">
            <v>6789</v>
          </cell>
        </row>
        <row r="87">
          <cell r="N87">
            <v>13295</v>
          </cell>
        </row>
        <row r="88">
          <cell r="N88">
            <v>2117</v>
          </cell>
        </row>
        <row r="89">
          <cell r="N89">
            <v>249</v>
          </cell>
        </row>
        <row r="93">
          <cell r="N93">
            <v>2147</v>
          </cell>
        </row>
        <row r="94">
          <cell r="N94">
            <v>1884</v>
          </cell>
        </row>
        <row r="109">
          <cell r="N109">
            <v>6040</v>
          </cell>
        </row>
      </sheetData>
      <sheetData sheetId="2">
        <row r="4">
          <cell r="E4">
            <v>29220</v>
          </cell>
        </row>
        <row r="7">
          <cell r="E7">
            <v>1147</v>
          </cell>
        </row>
        <row r="8">
          <cell r="E8">
            <v>3543</v>
          </cell>
        </row>
        <row r="9">
          <cell r="E9">
            <v>522</v>
          </cell>
        </row>
        <row r="10">
          <cell r="E10">
            <v>449</v>
          </cell>
        </row>
        <row r="11">
          <cell r="E11">
            <v>2343</v>
          </cell>
        </row>
        <row r="12">
          <cell r="E12">
            <v>1402</v>
          </cell>
        </row>
        <row r="13">
          <cell r="E13">
            <v>854</v>
          </cell>
        </row>
        <row r="16">
          <cell r="E16">
            <v>8172</v>
          </cell>
        </row>
        <row r="17">
          <cell r="E17">
            <v>5530</v>
          </cell>
        </row>
        <row r="18">
          <cell r="E18">
            <v>4675</v>
          </cell>
        </row>
        <row r="21">
          <cell r="E21">
            <v>6918</v>
          </cell>
        </row>
        <row r="22">
          <cell r="E22">
            <v>1841</v>
          </cell>
        </row>
        <row r="23">
          <cell r="E23">
            <v>1634</v>
          </cell>
        </row>
        <row r="24">
          <cell r="E24">
            <v>9306</v>
          </cell>
        </row>
        <row r="25">
          <cell r="E25">
            <v>4994</v>
          </cell>
        </row>
        <row r="26">
          <cell r="E26">
            <v>3011</v>
          </cell>
        </row>
        <row r="27">
          <cell r="E27">
            <v>3256</v>
          </cell>
        </row>
        <row r="30">
          <cell r="E30">
            <v>276</v>
          </cell>
        </row>
        <row r="31">
          <cell r="E31">
            <v>852</v>
          </cell>
        </row>
        <row r="32">
          <cell r="E32">
            <v>126</v>
          </cell>
        </row>
        <row r="33">
          <cell r="E33">
            <v>108</v>
          </cell>
        </row>
        <row r="34">
          <cell r="E34">
            <v>564</v>
          </cell>
        </row>
        <row r="35">
          <cell r="E35">
            <v>337</v>
          </cell>
        </row>
        <row r="36">
          <cell r="E36">
            <v>205</v>
          </cell>
        </row>
        <row r="37">
          <cell r="E37">
            <v>251</v>
          </cell>
        </row>
        <row r="40">
          <cell r="E40">
            <v>342</v>
          </cell>
        </row>
        <row r="41">
          <cell r="E41">
            <v>244</v>
          </cell>
        </row>
        <row r="42">
          <cell r="E42">
            <v>215</v>
          </cell>
        </row>
        <row r="43">
          <cell r="E43">
            <v>894</v>
          </cell>
        </row>
        <row r="44">
          <cell r="E44">
            <v>391</v>
          </cell>
        </row>
        <row r="45">
          <cell r="E45">
            <v>440</v>
          </cell>
        </row>
        <row r="46">
          <cell r="E46">
            <v>440</v>
          </cell>
        </row>
        <row r="49">
          <cell r="E49">
            <v>1980</v>
          </cell>
        </row>
        <row r="50">
          <cell r="E50">
            <v>411</v>
          </cell>
        </row>
        <row r="51">
          <cell r="E51">
            <v>964</v>
          </cell>
        </row>
        <row r="52">
          <cell r="E52">
            <v>219</v>
          </cell>
        </row>
        <row r="53">
          <cell r="E53">
            <v>690</v>
          </cell>
        </row>
        <row r="54">
          <cell r="E54">
            <v>1834</v>
          </cell>
        </row>
        <row r="55">
          <cell r="E55">
            <v>512</v>
          </cell>
        </row>
        <row r="61">
          <cell r="E61">
            <v>159487</v>
          </cell>
        </row>
        <row r="62">
          <cell r="E62">
            <v>60582</v>
          </cell>
        </row>
        <row r="63">
          <cell r="E63">
            <v>3093</v>
          </cell>
        </row>
        <row r="64">
          <cell r="E64">
            <v>11547</v>
          </cell>
        </row>
        <row r="74">
          <cell r="E74">
            <v>4000</v>
          </cell>
        </row>
        <row r="77">
          <cell r="E77">
            <v>2180</v>
          </cell>
        </row>
        <row r="78">
          <cell r="E78">
            <v>59</v>
          </cell>
        </row>
        <row r="80">
          <cell r="E80">
            <v>7095</v>
          </cell>
        </row>
        <row r="92">
          <cell r="E92">
            <v>22734</v>
          </cell>
        </row>
      </sheetData>
      <sheetData sheetId="3">
        <row r="13">
          <cell r="E13">
            <v>600</v>
          </cell>
          <cell r="K13">
            <v>360</v>
          </cell>
          <cell r="N13">
            <v>255</v>
          </cell>
          <cell r="Q13">
            <v>465</v>
          </cell>
          <cell r="T13">
            <v>500</v>
          </cell>
        </row>
        <row r="14">
          <cell r="H14">
            <v>41</v>
          </cell>
          <cell r="K14">
            <v>16</v>
          </cell>
          <cell r="Q14">
            <v>2</v>
          </cell>
        </row>
        <row r="16">
          <cell r="E16">
            <v>200</v>
          </cell>
          <cell r="K16">
            <v>1800</v>
          </cell>
          <cell r="Q16">
            <v>1155</v>
          </cell>
          <cell r="W16">
            <v>2673</v>
          </cell>
          <cell r="Z16">
            <v>1267</v>
          </cell>
        </row>
        <row r="28">
          <cell r="E28">
            <v>31</v>
          </cell>
          <cell r="H28">
            <v>109</v>
          </cell>
          <cell r="K28">
            <v>54</v>
          </cell>
          <cell r="N28">
            <v>90</v>
          </cell>
          <cell r="Q28">
            <v>64</v>
          </cell>
          <cell r="T28">
            <v>107</v>
          </cell>
        </row>
        <row r="30">
          <cell r="E30">
            <v>1322</v>
          </cell>
          <cell r="H30">
            <v>14558</v>
          </cell>
          <cell r="K30">
            <v>25083</v>
          </cell>
          <cell r="N30">
            <v>18457</v>
          </cell>
          <cell r="Q30">
            <v>10722</v>
          </cell>
          <cell r="T30">
            <v>2989</v>
          </cell>
          <cell r="W30">
            <v>2383</v>
          </cell>
          <cell r="Z30">
            <v>996</v>
          </cell>
        </row>
        <row r="32">
          <cell r="E32">
            <v>50</v>
          </cell>
          <cell r="H32">
            <v>1119</v>
          </cell>
          <cell r="K32">
            <v>1479</v>
          </cell>
          <cell r="N32">
            <v>977</v>
          </cell>
          <cell r="Q32">
            <v>472</v>
          </cell>
          <cell r="T32">
            <v>2821</v>
          </cell>
        </row>
        <row r="33">
          <cell r="E33">
            <v>0</v>
          </cell>
          <cell r="H33">
            <v>509</v>
          </cell>
          <cell r="K33">
            <v>673</v>
          </cell>
          <cell r="N33">
            <v>444</v>
          </cell>
          <cell r="Q33">
            <v>215</v>
          </cell>
        </row>
        <row r="34">
          <cell r="E34">
            <v>50</v>
          </cell>
          <cell r="H34">
            <v>438</v>
          </cell>
          <cell r="K34">
            <v>579</v>
          </cell>
          <cell r="N34">
            <v>382</v>
          </cell>
          <cell r="Q34">
            <v>185</v>
          </cell>
        </row>
        <row r="35">
          <cell r="E35">
            <v>346</v>
          </cell>
          <cell r="H35">
            <v>2286</v>
          </cell>
          <cell r="K35">
            <v>3020</v>
          </cell>
          <cell r="N35">
            <v>1996</v>
          </cell>
          <cell r="Q35">
            <v>963</v>
          </cell>
          <cell r="Z35">
            <v>695</v>
          </cell>
        </row>
        <row r="36">
          <cell r="E36">
            <v>50</v>
          </cell>
          <cell r="H36">
            <v>1367</v>
          </cell>
          <cell r="K36">
            <v>1807</v>
          </cell>
          <cell r="N36">
            <v>1194</v>
          </cell>
          <cell r="Q36">
            <v>576</v>
          </cell>
        </row>
        <row r="37">
          <cell r="E37">
            <v>0</v>
          </cell>
          <cell r="H37">
            <v>833</v>
          </cell>
          <cell r="K37">
            <v>1100</v>
          </cell>
          <cell r="N37">
            <v>727</v>
          </cell>
          <cell r="Q37">
            <v>351</v>
          </cell>
        </row>
        <row r="38">
          <cell r="E38">
            <v>0</v>
          </cell>
          <cell r="H38">
            <v>1019</v>
          </cell>
          <cell r="K38">
            <v>1347</v>
          </cell>
          <cell r="N38">
            <v>890</v>
          </cell>
          <cell r="Q38">
            <v>0</v>
          </cell>
        </row>
        <row r="41">
          <cell r="E41">
            <v>763</v>
          </cell>
          <cell r="H41">
            <v>11157</v>
          </cell>
          <cell r="K41">
            <v>24154</v>
          </cell>
          <cell r="N41">
            <v>14294</v>
          </cell>
          <cell r="Q41">
            <v>7283</v>
          </cell>
          <cell r="T41">
            <v>1978</v>
          </cell>
          <cell r="W41">
            <v>3479</v>
          </cell>
        </row>
        <row r="42">
          <cell r="E42">
            <v>0</v>
          </cell>
          <cell r="H42">
            <v>0</v>
          </cell>
          <cell r="N42">
            <v>0</v>
          </cell>
          <cell r="T42">
            <v>0</v>
          </cell>
          <cell r="W42">
            <v>0</v>
          </cell>
        </row>
        <row r="43">
          <cell r="E43">
            <v>0</v>
          </cell>
          <cell r="H43">
            <v>0</v>
          </cell>
          <cell r="N43">
            <v>0</v>
          </cell>
          <cell r="T43">
            <v>0</v>
          </cell>
          <cell r="W43">
            <v>0</v>
          </cell>
        </row>
        <row r="44">
          <cell r="E44">
            <v>0</v>
          </cell>
          <cell r="H44">
            <v>292</v>
          </cell>
          <cell r="K44">
            <v>98</v>
          </cell>
          <cell r="N44">
            <v>207</v>
          </cell>
          <cell r="Q44">
            <v>50</v>
          </cell>
          <cell r="T44">
            <v>0</v>
          </cell>
          <cell r="W44">
            <v>13</v>
          </cell>
        </row>
        <row r="45">
          <cell r="E45">
            <v>0</v>
          </cell>
          <cell r="H45">
            <v>0</v>
          </cell>
          <cell r="K45">
            <v>0</v>
          </cell>
          <cell r="N45">
            <v>0</v>
          </cell>
          <cell r="T45">
            <v>0</v>
          </cell>
          <cell r="W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  <cell r="N46">
            <v>545</v>
          </cell>
          <cell r="T46">
            <v>0</v>
          </cell>
          <cell r="W46">
            <v>0</v>
          </cell>
        </row>
        <row r="47">
          <cell r="E47">
            <v>52</v>
          </cell>
          <cell r="H47">
            <v>240</v>
          </cell>
          <cell r="K47">
            <v>780</v>
          </cell>
          <cell r="N47">
            <v>340</v>
          </cell>
          <cell r="Q47">
            <v>210</v>
          </cell>
          <cell r="T47">
            <v>60</v>
          </cell>
          <cell r="W47">
            <v>90</v>
          </cell>
        </row>
        <row r="48">
          <cell r="E48">
            <v>0</v>
          </cell>
          <cell r="H48">
            <v>0</v>
          </cell>
          <cell r="K48">
            <v>0</v>
          </cell>
          <cell r="N48">
            <v>0</v>
          </cell>
          <cell r="T48">
            <v>0</v>
          </cell>
          <cell r="W48">
            <v>0</v>
          </cell>
        </row>
        <row r="49">
          <cell r="E49">
            <v>1</v>
          </cell>
          <cell r="H49">
            <v>71</v>
          </cell>
          <cell r="K49">
            <v>49</v>
          </cell>
          <cell r="N49">
            <v>152</v>
          </cell>
          <cell r="Q49">
            <v>247</v>
          </cell>
          <cell r="T49">
            <v>0</v>
          </cell>
          <cell r="W49">
            <v>10</v>
          </cell>
        </row>
        <row r="50">
          <cell r="E50">
            <v>0</v>
          </cell>
          <cell r="H50">
            <v>0</v>
          </cell>
          <cell r="K50">
            <v>0</v>
          </cell>
          <cell r="N50">
            <v>0</v>
          </cell>
          <cell r="T50">
            <v>0</v>
          </cell>
          <cell r="W50">
            <v>0</v>
          </cell>
        </row>
        <row r="51">
          <cell r="E51">
            <v>0</v>
          </cell>
          <cell r="H51">
            <v>0</v>
          </cell>
          <cell r="K51">
            <v>0</v>
          </cell>
          <cell r="N51">
            <v>0</v>
          </cell>
          <cell r="T51">
            <v>0</v>
          </cell>
          <cell r="W51">
            <v>0</v>
          </cell>
        </row>
        <row r="52">
          <cell r="E52">
            <v>0</v>
          </cell>
          <cell r="H52">
            <v>0</v>
          </cell>
          <cell r="K52">
            <v>0</v>
          </cell>
          <cell r="N52">
            <v>0</v>
          </cell>
          <cell r="T52">
            <v>0</v>
          </cell>
          <cell r="W52">
            <v>0</v>
          </cell>
        </row>
        <row r="53">
          <cell r="E53">
            <v>54</v>
          </cell>
          <cell r="H53">
            <v>266</v>
          </cell>
          <cell r="K53">
            <v>893</v>
          </cell>
          <cell r="N53">
            <v>840</v>
          </cell>
          <cell r="Q53">
            <v>469</v>
          </cell>
          <cell r="T53">
            <v>114</v>
          </cell>
          <cell r="W53">
            <v>8</v>
          </cell>
        </row>
        <row r="57">
          <cell r="H57">
            <v>246</v>
          </cell>
          <cell r="K57">
            <v>38</v>
          </cell>
          <cell r="N57">
            <v>150</v>
          </cell>
          <cell r="Q57">
            <v>336</v>
          </cell>
          <cell r="T57">
            <v>339</v>
          </cell>
        </row>
        <row r="58">
          <cell r="H58">
            <v>25</v>
          </cell>
          <cell r="K58">
            <v>15</v>
          </cell>
          <cell r="N58">
            <v>25</v>
          </cell>
          <cell r="Q58">
            <v>10</v>
          </cell>
        </row>
        <row r="62">
          <cell r="E62">
            <v>245</v>
          </cell>
          <cell r="H62">
            <v>3211</v>
          </cell>
          <cell r="K62">
            <v>6784</v>
          </cell>
          <cell r="N62">
            <v>4327</v>
          </cell>
          <cell r="Q62">
            <v>2180</v>
          </cell>
          <cell r="T62">
            <v>651</v>
          </cell>
          <cell r="W62">
            <v>946</v>
          </cell>
        </row>
        <row r="63">
          <cell r="E63">
            <v>20</v>
          </cell>
          <cell r="H63">
            <v>229</v>
          </cell>
          <cell r="K63">
            <v>917</v>
          </cell>
          <cell r="N63">
            <v>321</v>
          </cell>
          <cell r="Q63">
            <v>171</v>
          </cell>
          <cell r="T63">
            <v>63</v>
          </cell>
          <cell r="W63">
            <v>82</v>
          </cell>
        </row>
        <row r="64">
          <cell r="E64">
            <v>11</v>
          </cell>
          <cell r="H64">
            <v>48</v>
          </cell>
          <cell r="K64">
            <v>135</v>
          </cell>
          <cell r="N64">
            <v>76</v>
          </cell>
          <cell r="Q64">
            <v>43</v>
          </cell>
          <cell r="T64">
            <v>11</v>
          </cell>
          <cell r="W64">
            <v>21</v>
          </cell>
        </row>
        <row r="65">
          <cell r="E65">
            <v>0</v>
          </cell>
          <cell r="H65">
            <v>0</v>
          </cell>
          <cell r="K65">
            <v>0</v>
          </cell>
          <cell r="N65">
            <v>0</v>
          </cell>
          <cell r="Q65">
            <v>30</v>
          </cell>
          <cell r="T65">
            <v>31</v>
          </cell>
          <cell r="W65">
            <v>0</v>
          </cell>
        </row>
        <row r="66">
          <cell r="E66">
            <v>11</v>
          </cell>
          <cell r="H66">
            <v>47</v>
          </cell>
          <cell r="K66">
            <v>142</v>
          </cell>
          <cell r="N66">
            <v>81</v>
          </cell>
          <cell r="Q66">
            <v>46</v>
          </cell>
          <cell r="T66">
            <v>12</v>
          </cell>
          <cell r="W66">
            <v>23</v>
          </cell>
        </row>
        <row r="67">
          <cell r="E67">
            <v>34</v>
          </cell>
          <cell r="H67">
            <v>58</v>
          </cell>
          <cell r="N67">
            <v>173</v>
          </cell>
          <cell r="W67">
            <v>47</v>
          </cell>
        </row>
        <row r="68">
          <cell r="E68">
            <v>292</v>
          </cell>
          <cell r="H68">
            <v>441</v>
          </cell>
          <cell r="K68">
            <v>697</v>
          </cell>
          <cell r="N68">
            <v>239</v>
          </cell>
          <cell r="Q68">
            <v>1048</v>
          </cell>
          <cell r="T68">
            <v>938</v>
          </cell>
          <cell r="W68">
            <v>75</v>
          </cell>
          <cell r="Z68">
            <v>5</v>
          </cell>
        </row>
        <row r="69">
          <cell r="W69">
            <v>-18</v>
          </cell>
        </row>
        <row r="71">
          <cell r="N71">
            <v>300</v>
          </cell>
        </row>
        <row r="72">
          <cell r="E72">
            <v>49</v>
          </cell>
          <cell r="H72">
            <v>267</v>
          </cell>
          <cell r="K72">
            <v>87</v>
          </cell>
          <cell r="N72">
            <v>175</v>
          </cell>
          <cell r="Q72">
            <v>87</v>
          </cell>
          <cell r="T72">
            <v>12</v>
          </cell>
          <cell r="W72">
            <v>52</v>
          </cell>
          <cell r="Z72">
            <v>24</v>
          </cell>
        </row>
        <row r="74">
          <cell r="E74">
            <v>243</v>
          </cell>
          <cell r="H74">
            <v>430</v>
          </cell>
          <cell r="K74">
            <v>563</v>
          </cell>
          <cell r="N74">
            <v>430</v>
          </cell>
          <cell r="Q74">
            <v>563</v>
          </cell>
          <cell r="W74">
            <v>45</v>
          </cell>
        </row>
        <row r="75">
          <cell r="E75">
            <v>181</v>
          </cell>
          <cell r="H75">
            <v>0</v>
          </cell>
          <cell r="K75">
            <v>0</v>
          </cell>
          <cell r="N75">
            <v>105</v>
          </cell>
          <cell r="Q75">
            <v>0</v>
          </cell>
          <cell r="Z75">
            <v>2300</v>
          </cell>
        </row>
        <row r="76">
          <cell r="E76">
            <v>0</v>
          </cell>
          <cell r="H76">
            <v>0</v>
          </cell>
          <cell r="K76">
            <v>0</v>
          </cell>
          <cell r="N76">
            <v>0</v>
          </cell>
          <cell r="Q76">
            <v>0</v>
          </cell>
        </row>
        <row r="77">
          <cell r="E77">
            <v>128</v>
          </cell>
          <cell r="H77">
            <v>200</v>
          </cell>
          <cell r="K77">
            <v>200</v>
          </cell>
          <cell r="N77">
            <v>0</v>
          </cell>
          <cell r="Q77">
            <v>400</v>
          </cell>
          <cell r="T77">
            <v>959</v>
          </cell>
        </row>
        <row r="80">
          <cell r="H80">
            <v>41</v>
          </cell>
          <cell r="K80">
            <v>16</v>
          </cell>
          <cell r="Q80">
            <v>2</v>
          </cell>
        </row>
        <row r="81">
          <cell r="H81">
            <v>800</v>
          </cell>
          <cell r="K81">
            <v>18</v>
          </cell>
          <cell r="N81">
            <v>778</v>
          </cell>
          <cell r="Q81">
            <v>63</v>
          </cell>
          <cell r="W81">
            <v>4</v>
          </cell>
        </row>
        <row r="82">
          <cell r="E82">
            <v>287</v>
          </cell>
          <cell r="H82">
            <v>1214</v>
          </cell>
          <cell r="K82">
            <v>881</v>
          </cell>
          <cell r="N82">
            <v>721</v>
          </cell>
          <cell r="Q82">
            <v>828</v>
          </cell>
          <cell r="T82">
            <v>318</v>
          </cell>
          <cell r="W82">
            <v>95</v>
          </cell>
        </row>
        <row r="84">
          <cell r="E84">
            <v>0</v>
          </cell>
          <cell r="H84">
            <v>194</v>
          </cell>
          <cell r="K84">
            <v>60</v>
          </cell>
          <cell r="N84">
            <v>387</v>
          </cell>
          <cell r="Q84">
            <v>82</v>
          </cell>
          <cell r="W84">
            <v>15</v>
          </cell>
        </row>
        <row r="87">
          <cell r="E87">
            <v>276</v>
          </cell>
          <cell r="H87">
            <v>764</v>
          </cell>
          <cell r="K87">
            <v>675</v>
          </cell>
          <cell r="N87">
            <v>746</v>
          </cell>
          <cell r="Q87">
            <v>822</v>
          </cell>
          <cell r="T87">
            <v>611</v>
          </cell>
          <cell r="W87">
            <v>69</v>
          </cell>
          <cell r="Z87">
            <v>629</v>
          </cell>
        </row>
        <row r="91">
          <cell r="E91">
            <v>2</v>
          </cell>
          <cell r="H91">
            <v>25</v>
          </cell>
          <cell r="K91">
            <v>70</v>
          </cell>
          <cell r="Q91">
            <v>200</v>
          </cell>
          <cell r="T91">
            <v>320</v>
          </cell>
        </row>
        <row r="96">
          <cell r="K96">
            <v>46</v>
          </cell>
        </row>
        <row r="101">
          <cell r="H101">
            <v>325</v>
          </cell>
        </row>
        <row r="102">
          <cell r="H102">
            <v>1598</v>
          </cell>
          <cell r="W102">
            <v>1569</v>
          </cell>
        </row>
        <row r="105">
          <cell r="H105">
            <v>90</v>
          </cell>
          <cell r="W105">
            <v>424</v>
          </cell>
        </row>
      </sheetData>
      <sheetData sheetId="4">
        <row r="28">
          <cell r="E28">
            <v>571</v>
          </cell>
        </row>
        <row r="30">
          <cell r="E30">
            <v>27956</v>
          </cell>
          <cell r="H30">
            <v>50550</v>
          </cell>
          <cell r="K30">
            <v>25492</v>
          </cell>
          <cell r="N30">
            <v>50784</v>
          </cell>
          <cell r="Q30">
            <v>5417</v>
          </cell>
        </row>
        <row r="31">
          <cell r="E31">
            <v>849</v>
          </cell>
        </row>
        <row r="33">
          <cell r="E33">
            <v>2376</v>
          </cell>
          <cell r="H33">
            <v>3497</v>
          </cell>
          <cell r="Q33">
            <v>2299</v>
          </cell>
        </row>
        <row r="34">
          <cell r="E34">
            <v>1189</v>
          </cell>
          <cell r="K34">
            <v>3192</v>
          </cell>
          <cell r="Q34">
            <v>1149</v>
          </cell>
        </row>
        <row r="35">
          <cell r="E35">
            <v>2376</v>
          </cell>
          <cell r="Q35">
            <v>2299</v>
          </cell>
        </row>
        <row r="38">
          <cell r="E38">
            <v>18629</v>
          </cell>
          <cell r="H38">
            <v>28839</v>
          </cell>
          <cell r="K38">
            <v>18633</v>
          </cell>
          <cell r="N38">
            <v>26910</v>
          </cell>
          <cell r="Q38">
            <v>5646</v>
          </cell>
        </row>
        <row r="39">
          <cell r="E39">
            <v>0</v>
          </cell>
          <cell r="H39">
            <v>0</v>
          </cell>
          <cell r="K39">
            <v>0</v>
          </cell>
          <cell r="N39">
            <v>0</v>
          </cell>
        </row>
        <row r="40">
          <cell r="E40">
            <v>0</v>
          </cell>
          <cell r="H40">
            <v>0</v>
          </cell>
          <cell r="K40">
            <v>0</v>
          </cell>
          <cell r="N40">
            <v>0</v>
          </cell>
        </row>
        <row r="41">
          <cell r="E41">
            <v>101</v>
          </cell>
          <cell r="H41">
            <v>976</v>
          </cell>
          <cell r="K41">
            <v>1250</v>
          </cell>
          <cell r="N41">
            <v>873</v>
          </cell>
          <cell r="Q41">
            <v>91</v>
          </cell>
        </row>
        <row r="42">
          <cell r="E42">
            <v>0</v>
          </cell>
          <cell r="H42">
            <v>0</v>
          </cell>
          <cell r="K42">
            <v>0</v>
          </cell>
          <cell r="N42">
            <v>0</v>
          </cell>
        </row>
        <row r="43">
          <cell r="E43">
            <v>1714</v>
          </cell>
          <cell r="H43">
            <v>0</v>
          </cell>
          <cell r="K43">
            <v>1772</v>
          </cell>
          <cell r="N43">
            <v>0</v>
          </cell>
        </row>
        <row r="44">
          <cell r="E44">
            <v>645</v>
          </cell>
          <cell r="H44">
            <v>1224</v>
          </cell>
          <cell r="K44">
            <v>655</v>
          </cell>
          <cell r="N44">
            <v>1113</v>
          </cell>
          <cell r="Q44">
            <v>180</v>
          </cell>
        </row>
        <row r="45">
          <cell r="E45">
            <v>0</v>
          </cell>
          <cell r="H45">
            <v>0</v>
          </cell>
          <cell r="K45">
            <v>0</v>
          </cell>
          <cell r="N45">
            <v>0</v>
          </cell>
        </row>
        <row r="46">
          <cell r="E46">
            <v>127</v>
          </cell>
          <cell r="H46">
            <v>320</v>
          </cell>
          <cell r="K46">
            <v>147</v>
          </cell>
          <cell r="N46">
            <v>286</v>
          </cell>
          <cell r="Q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  <cell r="N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  <cell r="N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  <cell r="N49">
            <v>0</v>
          </cell>
        </row>
        <row r="50">
          <cell r="E50">
            <v>525</v>
          </cell>
          <cell r="H50">
            <v>573</v>
          </cell>
          <cell r="K50">
            <v>176</v>
          </cell>
          <cell r="N50">
            <v>575</v>
          </cell>
          <cell r="Q50">
            <v>264</v>
          </cell>
        </row>
        <row r="54">
          <cell r="H54">
            <v>112</v>
          </cell>
          <cell r="N54">
            <v>400</v>
          </cell>
        </row>
        <row r="55">
          <cell r="E55">
            <v>10</v>
          </cell>
          <cell r="H55">
            <v>30</v>
          </cell>
          <cell r="Q55">
            <v>200</v>
          </cell>
        </row>
        <row r="59">
          <cell r="E59">
            <v>5662</v>
          </cell>
          <cell r="H59">
            <v>8211</v>
          </cell>
          <cell r="K59">
            <v>5894</v>
          </cell>
          <cell r="N59">
            <v>7965</v>
          </cell>
          <cell r="Q59">
            <v>1617</v>
          </cell>
        </row>
        <row r="60">
          <cell r="E60">
            <v>152</v>
          </cell>
          <cell r="H60">
            <v>449</v>
          </cell>
          <cell r="K60">
            <v>130</v>
          </cell>
          <cell r="N60">
            <v>426</v>
          </cell>
          <cell r="Q60">
            <v>88</v>
          </cell>
        </row>
        <row r="61">
          <cell r="E61">
            <v>125</v>
          </cell>
          <cell r="H61">
            <v>281</v>
          </cell>
          <cell r="K61">
            <v>113</v>
          </cell>
          <cell r="N61">
            <v>185</v>
          </cell>
          <cell r="Q61">
            <v>94</v>
          </cell>
        </row>
        <row r="62">
          <cell r="E62">
            <v>0</v>
          </cell>
          <cell r="H62">
            <v>90</v>
          </cell>
          <cell r="K62">
            <v>0</v>
          </cell>
          <cell r="N62">
            <v>160</v>
          </cell>
          <cell r="Q62">
            <v>0</v>
          </cell>
        </row>
        <row r="63">
          <cell r="E63">
            <v>133</v>
          </cell>
          <cell r="H63">
            <v>268</v>
          </cell>
          <cell r="K63">
            <v>121</v>
          </cell>
          <cell r="N63">
            <v>204</v>
          </cell>
          <cell r="Q63">
            <v>68</v>
          </cell>
        </row>
        <row r="64">
          <cell r="E64">
            <v>245</v>
          </cell>
          <cell r="H64">
            <v>631</v>
          </cell>
          <cell r="Q64">
            <v>63</v>
          </cell>
        </row>
        <row r="65">
          <cell r="E65">
            <v>275</v>
          </cell>
          <cell r="H65">
            <v>736</v>
          </cell>
          <cell r="K65">
            <v>15</v>
          </cell>
          <cell r="Q65">
            <v>238</v>
          </cell>
        </row>
        <row r="68">
          <cell r="Q68">
            <v>180</v>
          </cell>
        </row>
        <row r="69">
          <cell r="E69">
            <v>200</v>
          </cell>
          <cell r="H69">
            <v>150</v>
          </cell>
          <cell r="K69">
            <v>40</v>
          </cell>
          <cell r="N69">
            <v>40</v>
          </cell>
          <cell r="Q69">
            <v>105</v>
          </cell>
        </row>
        <row r="71">
          <cell r="E71">
            <v>864</v>
          </cell>
          <cell r="H71">
            <v>2300</v>
          </cell>
        </row>
        <row r="72">
          <cell r="E72">
            <v>2538</v>
          </cell>
          <cell r="H72">
            <v>0</v>
          </cell>
        </row>
        <row r="73">
          <cell r="E73">
            <v>0</v>
          </cell>
          <cell r="H73">
            <v>0</v>
          </cell>
        </row>
        <row r="74">
          <cell r="E74">
            <v>127</v>
          </cell>
          <cell r="H74">
            <v>2029</v>
          </cell>
        </row>
        <row r="78">
          <cell r="E78">
            <v>355</v>
          </cell>
          <cell r="H78">
            <v>665</v>
          </cell>
          <cell r="N78">
            <v>343</v>
          </cell>
          <cell r="Q78">
            <v>237</v>
          </cell>
        </row>
        <row r="79">
          <cell r="E79">
            <v>229</v>
          </cell>
          <cell r="H79">
            <v>352</v>
          </cell>
          <cell r="K79">
            <v>38</v>
          </cell>
          <cell r="N79">
            <v>30</v>
          </cell>
          <cell r="Q79">
            <v>642</v>
          </cell>
        </row>
        <row r="81">
          <cell r="E81">
            <v>50</v>
          </cell>
          <cell r="H81">
            <v>46</v>
          </cell>
          <cell r="K81">
            <v>4</v>
          </cell>
          <cell r="N81">
            <v>23</v>
          </cell>
          <cell r="Q81">
            <v>55</v>
          </cell>
        </row>
        <row r="84">
          <cell r="E84">
            <v>1445</v>
          </cell>
          <cell r="H84">
            <v>1731</v>
          </cell>
          <cell r="K84">
            <v>22</v>
          </cell>
          <cell r="N84">
            <v>144</v>
          </cell>
          <cell r="Q84">
            <v>468</v>
          </cell>
        </row>
        <row r="88">
          <cell r="E88">
            <v>1</v>
          </cell>
          <cell r="Q88">
            <v>1</v>
          </cell>
        </row>
        <row r="92">
          <cell r="E92">
            <v>1420</v>
          </cell>
          <cell r="N92">
            <v>11107</v>
          </cell>
        </row>
        <row r="99">
          <cell r="Q99">
            <v>150</v>
          </cell>
        </row>
        <row r="100">
          <cell r="E100">
            <v>24</v>
          </cell>
          <cell r="H100">
            <v>907</v>
          </cell>
          <cell r="Q100">
            <v>99</v>
          </cell>
        </row>
        <row r="103">
          <cell r="E103">
            <v>6</v>
          </cell>
          <cell r="H103">
            <v>205</v>
          </cell>
          <cell r="Q103">
            <v>67</v>
          </cell>
        </row>
        <row r="105">
          <cell r="H105">
            <v>2301</v>
          </cell>
        </row>
        <row r="108">
          <cell r="H108">
            <v>621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/>
      <sheetData sheetId="1">
        <row r="19">
          <cell r="N19">
            <v>12</v>
          </cell>
        </row>
        <row r="79">
          <cell r="N79">
            <v>0</v>
          </cell>
        </row>
        <row r="80">
          <cell r="N80">
            <v>0</v>
          </cell>
        </row>
        <row r="81">
          <cell r="N81">
            <v>0</v>
          </cell>
        </row>
      </sheetData>
      <sheetData sheetId="2">
        <row r="4">
          <cell r="E4">
            <v>29220</v>
          </cell>
        </row>
        <row r="58">
          <cell r="E58">
            <v>0</v>
          </cell>
        </row>
        <row r="83">
          <cell r="E83">
            <v>0</v>
          </cell>
        </row>
        <row r="85">
          <cell r="E85">
            <v>0</v>
          </cell>
        </row>
        <row r="86">
          <cell r="E86">
            <v>0</v>
          </cell>
        </row>
      </sheetData>
      <sheetData sheetId="3">
        <row r="13">
          <cell r="E13">
            <v>1300</v>
          </cell>
          <cell r="W13">
            <v>0</v>
          </cell>
        </row>
        <row r="14">
          <cell r="N14">
            <v>0</v>
          </cell>
          <cell r="T14">
            <v>0</v>
          </cell>
        </row>
        <row r="15">
          <cell r="H15">
            <v>0</v>
          </cell>
          <cell r="N15">
            <v>0</v>
          </cell>
          <cell r="Q15">
            <v>0</v>
          </cell>
          <cell r="T15">
            <v>0</v>
          </cell>
          <cell r="W15">
            <v>0</v>
          </cell>
        </row>
        <row r="16">
          <cell r="H16">
            <v>0</v>
          </cell>
          <cell r="N16">
            <v>0</v>
          </cell>
          <cell r="T16">
            <v>0</v>
          </cell>
        </row>
        <row r="17">
          <cell r="H17">
            <v>0</v>
          </cell>
          <cell r="N17">
            <v>0</v>
          </cell>
          <cell r="Q17">
            <v>0</v>
          </cell>
          <cell r="T17">
            <v>0</v>
          </cell>
          <cell r="W17">
            <v>0</v>
          </cell>
        </row>
        <row r="18">
          <cell r="H18">
            <v>0</v>
          </cell>
          <cell r="N18">
            <v>0</v>
          </cell>
          <cell r="Q18">
            <v>0</v>
          </cell>
          <cell r="T18">
            <v>0</v>
          </cell>
          <cell r="W18">
            <v>0</v>
          </cell>
        </row>
        <row r="19">
          <cell r="H19">
            <v>0</v>
          </cell>
          <cell r="Q19">
            <v>0</v>
          </cell>
          <cell r="T19">
            <v>0</v>
          </cell>
          <cell r="W19">
            <v>0</v>
          </cell>
        </row>
        <row r="20">
          <cell r="H20">
            <v>0</v>
          </cell>
          <cell r="N20">
            <v>0</v>
          </cell>
          <cell r="Q20">
            <v>0</v>
          </cell>
          <cell r="T20">
            <v>0</v>
          </cell>
          <cell r="W20">
            <v>0</v>
          </cell>
        </row>
        <row r="33">
          <cell r="W33">
            <v>0</v>
          </cell>
        </row>
        <row r="34">
          <cell r="T34">
            <v>0</v>
          </cell>
          <cell r="W34">
            <v>0</v>
          </cell>
        </row>
        <row r="35">
          <cell r="T35">
            <v>0</v>
          </cell>
          <cell r="W35">
            <v>0</v>
          </cell>
        </row>
        <row r="36">
          <cell r="T36">
            <v>0</v>
          </cell>
        </row>
        <row r="37">
          <cell r="T37">
            <v>0</v>
          </cell>
          <cell r="W37">
            <v>0</v>
          </cell>
        </row>
        <row r="38">
          <cell r="T38">
            <v>0</v>
          </cell>
          <cell r="W38">
            <v>0</v>
          </cell>
        </row>
        <row r="39">
          <cell r="T39">
            <v>0</v>
          </cell>
          <cell r="W39">
            <v>0</v>
          </cell>
        </row>
        <row r="55">
          <cell r="E55">
            <v>0</v>
          </cell>
          <cell r="H55">
            <v>0</v>
          </cell>
          <cell r="K55">
            <v>0</v>
          </cell>
          <cell r="N55">
            <v>0</v>
          </cell>
          <cell r="Q55">
            <v>0</v>
          </cell>
          <cell r="T55">
            <v>0</v>
          </cell>
          <cell r="W55">
            <v>0</v>
          </cell>
        </row>
        <row r="57">
          <cell r="E57">
            <v>0</v>
          </cell>
          <cell r="H57">
            <v>0</v>
          </cell>
          <cell r="K57">
            <v>0</v>
          </cell>
          <cell r="N57">
            <v>0</v>
          </cell>
          <cell r="Q57">
            <v>0</v>
          </cell>
          <cell r="T57">
            <v>0</v>
          </cell>
          <cell r="W57">
            <v>0</v>
          </cell>
        </row>
        <row r="58">
          <cell r="E58">
            <v>0</v>
          </cell>
          <cell r="W58">
            <v>0</v>
          </cell>
        </row>
        <row r="59">
          <cell r="T59">
            <v>0</v>
          </cell>
          <cell r="W59">
            <v>0</v>
          </cell>
        </row>
        <row r="68">
          <cell r="K68">
            <v>0</v>
          </cell>
          <cell r="Q68">
            <v>0</v>
          </cell>
          <cell r="T68">
            <v>0</v>
          </cell>
        </row>
        <row r="70">
          <cell r="H70">
            <v>0</v>
          </cell>
          <cell r="K70">
            <v>0</v>
          </cell>
          <cell r="N70">
            <v>0</v>
          </cell>
          <cell r="Q70">
            <v>0</v>
          </cell>
          <cell r="T70">
            <v>0</v>
          </cell>
          <cell r="W70">
            <v>0</v>
          </cell>
        </row>
        <row r="72">
          <cell r="E72">
            <v>0</v>
          </cell>
          <cell r="H72">
            <v>0</v>
          </cell>
          <cell r="K72">
            <v>0</v>
          </cell>
          <cell r="Q72">
            <v>0</v>
          </cell>
          <cell r="T72">
            <v>0</v>
          </cell>
          <cell r="W72">
            <v>0</v>
          </cell>
        </row>
        <row r="75">
          <cell r="T75">
            <v>0</v>
          </cell>
        </row>
        <row r="76">
          <cell r="T76">
            <v>0</v>
          </cell>
        </row>
        <row r="77">
          <cell r="T77">
            <v>0</v>
          </cell>
        </row>
        <row r="79">
          <cell r="N79">
            <v>0</v>
          </cell>
          <cell r="T79">
            <v>0</v>
          </cell>
        </row>
        <row r="80">
          <cell r="E80">
            <v>0</v>
          </cell>
          <cell r="H80">
            <v>0</v>
          </cell>
          <cell r="K80">
            <v>0</v>
          </cell>
          <cell r="N80">
            <v>0</v>
          </cell>
          <cell r="Q80">
            <v>0</v>
          </cell>
          <cell r="T80">
            <v>0</v>
          </cell>
          <cell r="W80">
            <v>0</v>
          </cell>
        </row>
        <row r="81">
          <cell r="N81">
            <v>0</v>
          </cell>
          <cell r="T81">
            <v>0</v>
          </cell>
        </row>
        <row r="82">
          <cell r="T82">
            <v>0</v>
          </cell>
        </row>
        <row r="85">
          <cell r="T85">
            <v>0</v>
          </cell>
        </row>
        <row r="86">
          <cell r="E86">
            <v>0</v>
          </cell>
          <cell r="H86">
            <v>0</v>
          </cell>
          <cell r="K86">
            <v>0</v>
          </cell>
          <cell r="N86">
            <v>0</v>
          </cell>
          <cell r="Q86">
            <v>0</v>
          </cell>
          <cell r="T86">
            <v>0</v>
          </cell>
          <cell r="W86">
            <v>0</v>
          </cell>
        </row>
        <row r="89">
          <cell r="E89">
            <v>0</v>
          </cell>
          <cell r="H89">
            <v>0</v>
          </cell>
          <cell r="K89">
            <v>0</v>
          </cell>
          <cell r="N89">
            <v>0</v>
          </cell>
          <cell r="Q89">
            <v>0</v>
          </cell>
          <cell r="T89">
            <v>0</v>
          </cell>
          <cell r="W89">
            <v>0</v>
          </cell>
        </row>
        <row r="90">
          <cell r="E90">
            <v>0</v>
          </cell>
          <cell r="H90">
            <v>0</v>
          </cell>
          <cell r="K90">
            <v>0</v>
          </cell>
          <cell r="N90">
            <v>0</v>
          </cell>
          <cell r="Q90">
            <v>0</v>
          </cell>
          <cell r="T90">
            <v>0</v>
          </cell>
          <cell r="W90">
            <v>0</v>
          </cell>
        </row>
        <row r="91">
          <cell r="E91">
            <v>0</v>
          </cell>
          <cell r="H91">
            <v>0</v>
          </cell>
          <cell r="K91">
            <v>0</v>
          </cell>
          <cell r="N91">
            <v>0</v>
          </cell>
          <cell r="Q91">
            <v>0</v>
          </cell>
          <cell r="T91">
            <v>0</v>
          </cell>
          <cell r="W91">
            <v>0</v>
          </cell>
        </row>
        <row r="92">
          <cell r="N92">
            <v>0</v>
          </cell>
          <cell r="W92">
            <v>0</v>
          </cell>
        </row>
        <row r="95">
          <cell r="H95">
            <v>0</v>
          </cell>
          <cell r="Q95">
            <v>0</v>
          </cell>
        </row>
        <row r="96">
          <cell r="E96">
            <v>0</v>
          </cell>
          <cell r="H96">
            <v>0</v>
          </cell>
          <cell r="N96">
            <v>0</v>
          </cell>
          <cell r="Q96">
            <v>0</v>
          </cell>
          <cell r="T96">
            <v>0</v>
          </cell>
          <cell r="W96">
            <v>0</v>
          </cell>
        </row>
        <row r="97">
          <cell r="E97">
            <v>0</v>
          </cell>
          <cell r="H97">
            <v>0</v>
          </cell>
          <cell r="N97">
            <v>0</v>
          </cell>
          <cell r="Q97">
            <v>0</v>
          </cell>
          <cell r="T97">
            <v>0</v>
          </cell>
          <cell r="W97">
            <v>0</v>
          </cell>
        </row>
        <row r="98">
          <cell r="E98">
            <v>0</v>
          </cell>
          <cell r="H98">
            <v>0</v>
          </cell>
          <cell r="K98">
            <v>0</v>
          </cell>
          <cell r="N98">
            <v>0</v>
          </cell>
          <cell r="Q98">
            <v>0</v>
          </cell>
          <cell r="T98">
            <v>0</v>
          </cell>
          <cell r="W98">
            <v>0</v>
          </cell>
        </row>
        <row r="100">
          <cell r="E100">
            <v>0</v>
          </cell>
          <cell r="H100">
            <v>0</v>
          </cell>
          <cell r="K100">
            <v>0</v>
          </cell>
          <cell r="N100">
            <v>0</v>
          </cell>
          <cell r="Q100">
            <v>0</v>
          </cell>
          <cell r="T100">
            <v>0</v>
          </cell>
          <cell r="W100">
            <v>0</v>
          </cell>
        </row>
        <row r="101">
          <cell r="E101">
            <v>0</v>
          </cell>
          <cell r="H101">
            <v>0</v>
          </cell>
          <cell r="K101">
            <v>0</v>
          </cell>
          <cell r="N101">
            <v>0</v>
          </cell>
          <cell r="Q101">
            <v>0</v>
          </cell>
          <cell r="T101">
            <v>0</v>
          </cell>
          <cell r="W101">
            <v>0</v>
          </cell>
        </row>
        <row r="102">
          <cell r="E102">
            <v>0</v>
          </cell>
          <cell r="K102">
            <v>0</v>
          </cell>
          <cell r="N102">
            <v>0</v>
          </cell>
          <cell r="Q102">
            <v>0</v>
          </cell>
          <cell r="T102">
            <v>0</v>
          </cell>
          <cell r="W102">
            <v>0</v>
          </cell>
        </row>
        <row r="103">
          <cell r="E103">
            <v>0</v>
          </cell>
          <cell r="K103">
            <v>0</v>
          </cell>
          <cell r="N103">
            <v>0</v>
          </cell>
          <cell r="Q103">
            <v>0</v>
          </cell>
          <cell r="T103">
            <v>0</v>
          </cell>
        </row>
        <row r="104">
          <cell r="E104">
            <v>0</v>
          </cell>
          <cell r="H104">
            <v>0</v>
          </cell>
          <cell r="K104">
            <v>0</v>
          </cell>
          <cell r="N104">
            <v>0</v>
          </cell>
          <cell r="Q104">
            <v>0</v>
          </cell>
          <cell r="T104">
            <v>0</v>
          </cell>
          <cell r="W104">
            <v>0</v>
          </cell>
        </row>
        <row r="105">
          <cell r="E105">
            <v>0</v>
          </cell>
          <cell r="H105">
            <v>0</v>
          </cell>
          <cell r="K105">
            <v>0</v>
          </cell>
          <cell r="N105">
            <v>0</v>
          </cell>
          <cell r="Q105">
            <v>0</v>
          </cell>
          <cell r="T105">
            <v>0</v>
          </cell>
          <cell r="W105">
            <v>0</v>
          </cell>
        </row>
        <row r="106">
          <cell r="E106">
            <v>0</v>
          </cell>
          <cell r="K106">
            <v>0</v>
          </cell>
          <cell r="N106">
            <v>0</v>
          </cell>
          <cell r="Q106">
            <v>0</v>
          </cell>
          <cell r="T106">
            <v>0</v>
          </cell>
        </row>
        <row r="108">
          <cell r="E108">
            <v>0</v>
          </cell>
          <cell r="H108">
            <v>0</v>
          </cell>
          <cell r="K108">
            <v>0</v>
          </cell>
          <cell r="N108">
            <v>0</v>
          </cell>
          <cell r="Q108">
            <v>0</v>
          </cell>
          <cell r="T108">
            <v>0</v>
          </cell>
          <cell r="W108">
            <v>0</v>
          </cell>
        </row>
        <row r="109">
          <cell r="E109">
            <v>0</v>
          </cell>
          <cell r="H109">
            <v>0</v>
          </cell>
          <cell r="K109">
            <v>0</v>
          </cell>
          <cell r="N109">
            <v>0</v>
          </cell>
          <cell r="Q109">
            <v>0</v>
          </cell>
          <cell r="T109">
            <v>0</v>
          </cell>
          <cell r="W109">
            <v>0</v>
          </cell>
        </row>
        <row r="110">
          <cell r="E110">
            <v>0</v>
          </cell>
          <cell r="H110">
            <v>0</v>
          </cell>
          <cell r="K110">
            <v>0</v>
          </cell>
          <cell r="N110">
            <v>0</v>
          </cell>
          <cell r="Q110">
            <v>0</v>
          </cell>
          <cell r="T110">
            <v>0</v>
          </cell>
          <cell r="W110">
            <v>0</v>
          </cell>
        </row>
        <row r="111">
          <cell r="E111">
            <v>0</v>
          </cell>
          <cell r="H111">
            <v>0</v>
          </cell>
          <cell r="K111">
            <v>0</v>
          </cell>
          <cell r="N111">
            <v>0</v>
          </cell>
          <cell r="Q111">
            <v>0</v>
          </cell>
          <cell r="T111">
            <v>0</v>
          </cell>
          <cell r="W111">
            <v>0</v>
          </cell>
        </row>
      </sheetData>
      <sheetData sheetId="4">
        <row r="12">
          <cell r="E12">
            <v>0</v>
          </cell>
          <cell r="H12">
            <v>0</v>
          </cell>
          <cell r="K12">
            <v>0</v>
          </cell>
          <cell r="N12">
            <v>0</v>
          </cell>
          <cell r="Q12">
            <v>0</v>
          </cell>
        </row>
        <row r="13">
          <cell r="E13">
            <v>0</v>
          </cell>
          <cell r="H13">
            <v>0</v>
          </cell>
          <cell r="K13">
            <v>0</v>
          </cell>
          <cell r="N13">
            <v>0</v>
          </cell>
          <cell r="Q13">
            <v>0</v>
          </cell>
        </row>
        <row r="14">
          <cell r="E14">
            <v>0</v>
          </cell>
          <cell r="H14">
            <v>0</v>
          </cell>
          <cell r="K14">
            <v>0</v>
          </cell>
          <cell r="N14">
            <v>0</v>
          </cell>
          <cell r="Q14">
            <v>0</v>
          </cell>
        </row>
        <row r="15">
          <cell r="E15">
            <v>0</v>
          </cell>
          <cell r="H15">
            <v>0</v>
          </cell>
          <cell r="K15">
            <v>0</v>
          </cell>
          <cell r="N15">
            <v>0</v>
          </cell>
          <cell r="Q15">
            <v>0</v>
          </cell>
        </row>
        <row r="16">
          <cell r="H16">
            <v>0</v>
          </cell>
          <cell r="K16">
            <v>0</v>
          </cell>
          <cell r="N16">
            <v>0</v>
          </cell>
          <cell r="Q16">
            <v>0</v>
          </cell>
        </row>
        <row r="17">
          <cell r="E17">
            <v>0</v>
          </cell>
          <cell r="H17">
            <v>0</v>
          </cell>
          <cell r="K17">
            <v>0</v>
          </cell>
          <cell r="N17">
            <v>0</v>
          </cell>
          <cell r="Q17">
            <v>0</v>
          </cell>
        </row>
        <row r="18">
          <cell r="E18">
            <v>0</v>
          </cell>
          <cell r="H18">
            <v>0</v>
          </cell>
          <cell r="K18">
            <v>0</v>
          </cell>
          <cell r="N18">
            <v>0</v>
          </cell>
          <cell r="Q18">
            <v>0</v>
          </cell>
        </row>
        <row r="19">
          <cell r="E19">
            <v>0</v>
          </cell>
          <cell r="H19">
            <v>0</v>
          </cell>
          <cell r="K19">
            <v>0</v>
          </cell>
          <cell r="N19">
            <v>0</v>
          </cell>
        </row>
        <row r="20">
          <cell r="E20">
            <v>0</v>
          </cell>
          <cell r="H20">
            <v>0</v>
          </cell>
          <cell r="K20">
            <v>0</v>
          </cell>
          <cell r="N20">
            <v>0</v>
          </cell>
        </row>
        <row r="28">
          <cell r="K28">
            <v>0</v>
          </cell>
          <cell r="N28">
            <v>0</v>
          </cell>
          <cell r="Q28">
            <v>0</v>
          </cell>
        </row>
        <row r="32">
          <cell r="K32">
            <v>0</v>
          </cell>
          <cell r="N32">
            <v>0</v>
          </cell>
        </row>
        <row r="33">
          <cell r="H33">
            <v>0</v>
          </cell>
          <cell r="N33">
            <v>0</v>
          </cell>
        </row>
        <row r="34">
          <cell r="H34">
            <v>0</v>
          </cell>
          <cell r="K34">
            <v>0</v>
          </cell>
          <cell r="N34">
            <v>0</v>
          </cell>
        </row>
        <row r="50">
          <cell r="E50">
            <v>0</v>
          </cell>
          <cell r="H50">
            <v>0</v>
          </cell>
          <cell r="K50">
            <v>0</v>
          </cell>
          <cell r="N50">
            <v>0</v>
          </cell>
          <cell r="Q50">
            <v>0</v>
          </cell>
        </row>
        <row r="52">
          <cell r="E52">
            <v>0</v>
          </cell>
          <cell r="H52">
            <v>0</v>
          </cell>
          <cell r="K52">
            <v>0</v>
          </cell>
          <cell r="N52">
            <v>0</v>
          </cell>
          <cell r="Q52">
            <v>0</v>
          </cell>
        </row>
        <row r="53">
          <cell r="Q53">
            <v>0</v>
          </cell>
        </row>
        <row r="54">
          <cell r="K54">
            <v>0</v>
          </cell>
          <cell r="N54">
            <v>0</v>
          </cell>
        </row>
        <row r="63">
          <cell r="K63">
            <v>0</v>
          </cell>
          <cell r="N63">
            <v>0</v>
          </cell>
        </row>
        <row r="64">
          <cell r="N64">
            <v>0</v>
          </cell>
        </row>
        <row r="65">
          <cell r="E65">
            <v>0</v>
          </cell>
          <cell r="H65">
            <v>0</v>
          </cell>
          <cell r="K65">
            <v>0</v>
          </cell>
          <cell r="N65">
            <v>0</v>
          </cell>
          <cell r="Q65">
            <v>0</v>
          </cell>
        </row>
        <row r="67">
          <cell r="E67">
            <v>0</v>
          </cell>
          <cell r="H67">
            <v>0</v>
          </cell>
          <cell r="K67">
            <v>0</v>
          </cell>
          <cell r="N67">
            <v>0</v>
          </cell>
        </row>
        <row r="70">
          <cell r="K70">
            <v>0</v>
          </cell>
          <cell r="N70">
            <v>0</v>
          </cell>
          <cell r="Q70">
            <v>0</v>
          </cell>
        </row>
        <row r="71">
          <cell r="K71">
            <v>0</v>
          </cell>
          <cell r="N71">
            <v>0</v>
          </cell>
          <cell r="Q71">
            <v>0</v>
          </cell>
        </row>
        <row r="72">
          <cell r="K72">
            <v>0</v>
          </cell>
          <cell r="N72">
            <v>0</v>
          </cell>
          <cell r="Q72">
            <v>0</v>
          </cell>
        </row>
        <row r="73">
          <cell r="K73">
            <v>0</v>
          </cell>
          <cell r="N73">
            <v>0</v>
          </cell>
        </row>
        <row r="74">
          <cell r="E74">
            <v>0</v>
          </cell>
          <cell r="H74">
            <v>0</v>
          </cell>
          <cell r="K74">
            <v>0</v>
          </cell>
          <cell r="N74">
            <v>0</v>
          </cell>
          <cell r="Q74">
            <v>0</v>
          </cell>
        </row>
        <row r="75">
          <cell r="E75">
            <v>0</v>
          </cell>
          <cell r="H75">
            <v>0</v>
          </cell>
          <cell r="K75">
            <v>0</v>
          </cell>
          <cell r="N75">
            <v>0</v>
          </cell>
          <cell r="Q75">
            <v>0</v>
          </cell>
        </row>
        <row r="76">
          <cell r="E76">
            <v>0</v>
          </cell>
          <cell r="H76">
            <v>0</v>
          </cell>
          <cell r="K76">
            <v>0</v>
          </cell>
          <cell r="N76">
            <v>0</v>
          </cell>
          <cell r="Q76">
            <v>0</v>
          </cell>
        </row>
        <row r="81">
          <cell r="E81">
            <v>0</v>
          </cell>
          <cell r="H81">
            <v>0</v>
          </cell>
          <cell r="K81">
            <v>0</v>
          </cell>
          <cell r="N81">
            <v>0</v>
          </cell>
          <cell r="Q81">
            <v>0</v>
          </cell>
        </row>
        <row r="84">
          <cell r="E84">
            <v>0</v>
          </cell>
          <cell r="H84">
            <v>0</v>
          </cell>
          <cell r="K84">
            <v>0</v>
          </cell>
          <cell r="N84">
            <v>0</v>
          </cell>
          <cell r="Q84">
            <v>0</v>
          </cell>
        </row>
        <row r="85">
          <cell r="E85">
            <v>0</v>
          </cell>
          <cell r="H85">
            <v>0</v>
          </cell>
          <cell r="K85">
            <v>0</v>
          </cell>
          <cell r="N85">
            <v>0</v>
          </cell>
          <cell r="Q85">
            <v>0</v>
          </cell>
        </row>
        <row r="86">
          <cell r="E86">
            <v>0</v>
          </cell>
          <cell r="H86">
            <v>0</v>
          </cell>
          <cell r="K86">
            <v>0</v>
          </cell>
          <cell r="N86">
            <v>0</v>
          </cell>
          <cell r="Q86">
            <v>0</v>
          </cell>
        </row>
        <row r="87">
          <cell r="H87">
            <v>0</v>
          </cell>
          <cell r="K87">
            <v>0</v>
          </cell>
          <cell r="N87">
            <v>0</v>
          </cell>
        </row>
        <row r="90">
          <cell r="H90">
            <v>0</v>
          </cell>
          <cell r="Q90">
            <v>0</v>
          </cell>
        </row>
        <row r="91">
          <cell r="H91">
            <v>0</v>
          </cell>
          <cell r="Q91">
            <v>0</v>
          </cell>
        </row>
        <row r="92">
          <cell r="H92">
            <v>0</v>
          </cell>
          <cell r="Q92">
            <v>0</v>
          </cell>
        </row>
        <row r="93">
          <cell r="E93">
            <v>0</v>
          </cell>
          <cell r="H93">
            <v>0</v>
          </cell>
          <cell r="K93">
            <v>0</v>
          </cell>
          <cell r="N93">
            <v>0</v>
          </cell>
          <cell r="Q93">
            <v>0</v>
          </cell>
        </row>
        <row r="94">
          <cell r="E94">
            <v>0</v>
          </cell>
          <cell r="H94">
            <v>0</v>
          </cell>
          <cell r="K94">
            <v>0</v>
          </cell>
          <cell r="N94">
            <v>0</v>
          </cell>
          <cell r="Q94">
            <v>0</v>
          </cell>
        </row>
        <row r="95">
          <cell r="E95">
            <v>0</v>
          </cell>
          <cell r="H95">
            <v>0</v>
          </cell>
          <cell r="K95">
            <v>0</v>
          </cell>
          <cell r="N95">
            <v>0</v>
          </cell>
          <cell r="Q95">
            <v>0</v>
          </cell>
        </row>
        <row r="97">
          <cell r="E97">
            <v>0</v>
          </cell>
          <cell r="H97">
            <v>0</v>
          </cell>
          <cell r="K97">
            <v>0</v>
          </cell>
          <cell r="N97">
            <v>0</v>
          </cell>
          <cell r="Q97">
            <v>0</v>
          </cell>
        </row>
        <row r="98">
          <cell r="E98">
            <v>0</v>
          </cell>
          <cell r="H98">
            <v>0</v>
          </cell>
          <cell r="K98">
            <v>0</v>
          </cell>
          <cell r="N98">
            <v>0</v>
          </cell>
          <cell r="Q98">
            <v>0</v>
          </cell>
        </row>
        <row r="99">
          <cell r="E99">
            <v>0</v>
          </cell>
          <cell r="H99">
            <v>0</v>
          </cell>
          <cell r="K99">
            <v>0</v>
          </cell>
          <cell r="N99">
            <v>0</v>
          </cell>
        </row>
        <row r="100">
          <cell r="K100">
            <v>0</v>
          </cell>
          <cell r="N100">
            <v>0</v>
          </cell>
        </row>
        <row r="101">
          <cell r="E101">
            <v>0</v>
          </cell>
          <cell r="H101">
            <v>0</v>
          </cell>
          <cell r="K101">
            <v>0</v>
          </cell>
          <cell r="N101">
            <v>0</v>
          </cell>
          <cell r="Q101">
            <v>0</v>
          </cell>
        </row>
        <row r="102">
          <cell r="E102">
            <v>0</v>
          </cell>
          <cell r="H102">
            <v>0</v>
          </cell>
          <cell r="K102">
            <v>0</v>
          </cell>
          <cell r="N102">
            <v>0</v>
          </cell>
          <cell r="Q102">
            <v>0</v>
          </cell>
        </row>
        <row r="103">
          <cell r="K103">
            <v>0</v>
          </cell>
          <cell r="N103">
            <v>0</v>
          </cell>
        </row>
        <row r="105">
          <cell r="K105">
            <v>0</v>
          </cell>
          <cell r="N105">
            <v>0</v>
          </cell>
          <cell r="Q105">
            <v>0</v>
          </cell>
        </row>
        <row r="106">
          <cell r="E106">
            <v>0</v>
          </cell>
          <cell r="H106">
            <v>0</v>
          </cell>
          <cell r="K106">
            <v>0</v>
          </cell>
          <cell r="N106">
            <v>0</v>
          </cell>
          <cell r="Q106">
            <v>0</v>
          </cell>
        </row>
        <row r="107">
          <cell r="E107">
            <v>0</v>
          </cell>
          <cell r="H107">
            <v>0</v>
          </cell>
          <cell r="K107">
            <v>0</v>
          </cell>
          <cell r="N107">
            <v>0</v>
          </cell>
          <cell r="Q107">
            <v>0</v>
          </cell>
        </row>
        <row r="108">
          <cell r="K108">
            <v>0</v>
          </cell>
          <cell r="N108">
            <v>0</v>
          </cell>
          <cell r="Q108">
            <v>0</v>
          </cell>
        </row>
        <row r="110">
          <cell r="K110">
            <v>0</v>
          </cell>
          <cell r="N110">
            <v>0</v>
          </cell>
          <cell r="Q110">
            <v>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LÉTSZÁMADATOK"/>
    </sheetNames>
    <sheetDataSet>
      <sheetData sheetId="0" refreshError="1"/>
      <sheetData sheetId="1">
        <row r="83">
          <cell r="P83">
            <v>24</v>
          </cell>
        </row>
      </sheetData>
      <sheetData sheetId="2" refreshError="1"/>
      <sheetData sheetId="3">
        <row r="14">
          <cell r="D14">
            <v>0</v>
          </cell>
        </row>
        <row r="15">
          <cell r="D15">
            <v>0</v>
          </cell>
          <cell r="J15">
            <v>0</v>
          </cell>
        </row>
        <row r="17">
          <cell r="D17">
            <v>0</v>
          </cell>
          <cell r="J17">
            <v>0</v>
          </cell>
        </row>
        <row r="18">
          <cell r="D18">
            <v>0</v>
          </cell>
          <cell r="J18">
            <v>0</v>
          </cell>
        </row>
        <row r="19">
          <cell r="D19">
            <v>0</v>
          </cell>
          <cell r="J19">
            <v>0</v>
          </cell>
        </row>
        <row r="20">
          <cell r="D20">
            <v>0</v>
          </cell>
          <cell r="J20">
            <v>0</v>
          </cell>
        </row>
        <row r="43">
          <cell r="J43">
            <v>0</v>
          </cell>
          <cell r="P43">
            <v>0</v>
          </cell>
        </row>
        <row r="44">
          <cell r="J44">
            <v>0</v>
          </cell>
          <cell r="P44">
            <v>0</v>
          </cell>
        </row>
        <row r="46">
          <cell r="P46">
            <v>0</v>
          </cell>
        </row>
        <row r="47">
          <cell r="P47">
            <v>0</v>
          </cell>
        </row>
        <row r="49">
          <cell r="P49">
            <v>0</v>
          </cell>
        </row>
        <row r="51"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9">
          <cell r="D59">
            <v>0</v>
          </cell>
        </row>
        <row r="71">
          <cell r="D71">
            <v>0</v>
          </cell>
        </row>
        <row r="77">
          <cell r="V77">
            <v>0</v>
          </cell>
        </row>
        <row r="78">
          <cell r="V78">
            <v>0</v>
          </cell>
        </row>
        <row r="79">
          <cell r="V79">
            <v>0</v>
          </cell>
        </row>
      </sheetData>
      <sheetData sheetId="4">
        <row r="40">
          <cell r="P40">
            <v>0</v>
          </cell>
        </row>
        <row r="41">
          <cell r="P41">
            <v>0</v>
          </cell>
        </row>
        <row r="43">
          <cell r="P43">
            <v>0</v>
          </cell>
        </row>
        <row r="44">
          <cell r="P44">
            <v>0</v>
          </cell>
        </row>
        <row r="46">
          <cell r="P46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/>
      <sheetData sheetId="1">
        <row r="87">
          <cell r="N87">
            <v>9826</v>
          </cell>
        </row>
        <row r="90">
          <cell r="N90">
            <v>0</v>
          </cell>
        </row>
        <row r="91">
          <cell r="N91">
            <v>0</v>
          </cell>
        </row>
      </sheetData>
      <sheetData sheetId="2"/>
      <sheetData sheetId="3"/>
      <sheetData sheetId="4"/>
      <sheetData sheetId="5"/>
      <sheetData sheetId="6">
        <row r="3">
          <cell r="D3">
            <v>7377415</v>
          </cell>
        </row>
      </sheetData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>
        <row r="2">
          <cell r="C2">
            <v>303104</v>
          </cell>
        </row>
      </sheetData>
      <sheetData sheetId="1">
        <row r="5">
          <cell r="L5">
            <v>29220</v>
          </cell>
        </row>
        <row r="89">
          <cell r="L89">
            <v>0</v>
          </cell>
        </row>
      </sheetData>
      <sheetData sheetId="2">
        <row r="4">
          <cell r="D4">
            <v>29220</v>
          </cell>
        </row>
        <row r="58">
          <cell r="D58">
            <v>0</v>
          </cell>
        </row>
      </sheetData>
      <sheetData sheetId="3" refreshError="1">
        <row r="13">
          <cell r="C13">
            <v>1300</v>
          </cell>
          <cell r="F13">
            <v>0</v>
          </cell>
          <cell r="L13">
            <v>0</v>
          </cell>
          <cell r="U13">
            <v>0</v>
          </cell>
        </row>
        <row r="14">
          <cell r="C14">
            <v>0</v>
          </cell>
          <cell r="F14">
            <v>0</v>
          </cell>
          <cell r="I14">
            <v>0</v>
          </cell>
          <cell r="L14">
            <v>0</v>
          </cell>
          <cell r="R14">
            <v>0</v>
          </cell>
          <cell r="U14">
            <v>0</v>
          </cell>
        </row>
        <row r="15">
          <cell r="C15">
            <v>0</v>
          </cell>
          <cell r="F15">
            <v>0</v>
          </cell>
          <cell r="I15">
            <v>0</v>
          </cell>
          <cell r="L15">
            <v>0</v>
          </cell>
          <cell r="R15">
            <v>0</v>
          </cell>
          <cell r="U15">
            <v>0</v>
          </cell>
        </row>
        <row r="16">
          <cell r="F16">
            <v>0</v>
          </cell>
          <cell r="L16">
            <v>0</v>
          </cell>
          <cell r="R16">
            <v>0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R17">
            <v>0</v>
          </cell>
          <cell r="U17">
            <v>0</v>
          </cell>
        </row>
        <row r="18">
          <cell r="C18">
            <v>0</v>
          </cell>
          <cell r="F18">
            <v>0</v>
          </cell>
          <cell r="I18">
            <v>0</v>
          </cell>
          <cell r="L18">
            <v>0</v>
          </cell>
          <cell r="R18">
            <v>0</v>
          </cell>
          <cell r="U18">
            <v>0</v>
          </cell>
        </row>
        <row r="19">
          <cell r="C19">
            <v>0</v>
          </cell>
          <cell r="F19">
            <v>0</v>
          </cell>
          <cell r="I19">
            <v>0</v>
          </cell>
          <cell r="L19">
            <v>0</v>
          </cell>
          <cell r="R19">
            <v>0</v>
          </cell>
          <cell r="U19">
            <v>0</v>
          </cell>
        </row>
        <row r="32">
          <cell r="U32">
            <v>0</v>
          </cell>
        </row>
        <row r="33">
          <cell r="C33">
            <v>0</v>
          </cell>
          <cell r="U33">
            <v>0</v>
          </cell>
        </row>
        <row r="34">
          <cell r="R34">
            <v>0</v>
          </cell>
          <cell r="U34">
            <v>0</v>
          </cell>
        </row>
        <row r="35">
          <cell r="R35">
            <v>0</v>
          </cell>
          <cell r="U35">
            <v>0</v>
          </cell>
        </row>
        <row r="36">
          <cell r="R36">
            <v>0</v>
          </cell>
          <cell r="U36">
            <v>0</v>
          </cell>
        </row>
        <row r="37">
          <cell r="C37">
            <v>0</v>
          </cell>
          <cell r="R37">
            <v>0</v>
          </cell>
          <cell r="U37">
            <v>0</v>
          </cell>
        </row>
        <row r="38">
          <cell r="C38">
            <v>0</v>
          </cell>
          <cell r="R38">
            <v>0</v>
          </cell>
          <cell r="U38">
            <v>0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</row>
        <row r="43">
          <cell r="C43">
            <v>0</v>
          </cell>
          <cell r="F43">
            <v>0</v>
          </cell>
          <cell r="I43">
            <v>0</v>
          </cell>
          <cell r="L43">
            <v>0</v>
          </cell>
        </row>
        <row r="44">
          <cell r="L44">
            <v>0</v>
          </cell>
        </row>
        <row r="45">
          <cell r="C45">
            <v>0</v>
          </cell>
          <cell r="F45">
            <v>0</v>
          </cell>
          <cell r="I45">
            <v>0</v>
          </cell>
          <cell r="L45">
            <v>0</v>
          </cell>
        </row>
        <row r="46">
          <cell r="C46">
            <v>0</v>
          </cell>
          <cell r="F46">
            <v>0</v>
          </cell>
        </row>
        <row r="48">
          <cell r="C48">
            <v>0</v>
          </cell>
          <cell r="F48">
            <v>0</v>
          </cell>
          <cell r="I48">
            <v>0</v>
          </cell>
          <cell r="L48">
            <v>0</v>
          </cell>
        </row>
        <row r="50">
          <cell r="C50">
            <v>0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</row>
        <row r="51">
          <cell r="C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</row>
        <row r="52">
          <cell r="C52">
            <v>0</v>
          </cell>
          <cell r="F52">
            <v>0</v>
          </cell>
          <cell r="I52">
            <v>0</v>
          </cell>
          <cell r="L52">
            <v>0</v>
          </cell>
          <cell r="O52">
            <v>0</v>
          </cell>
        </row>
        <row r="53">
          <cell r="C53">
            <v>0</v>
          </cell>
          <cell r="F53">
            <v>0</v>
          </cell>
          <cell r="I53">
            <v>0</v>
          </cell>
          <cell r="L53">
            <v>0</v>
          </cell>
          <cell r="O53">
            <v>0</v>
          </cell>
        </row>
        <row r="54">
          <cell r="C54">
            <v>0</v>
          </cell>
          <cell r="F54">
            <v>0</v>
          </cell>
          <cell r="I54">
            <v>0</v>
          </cell>
          <cell r="L54">
            <v>0</v>
          </cell>
          <cell r="O54">
            <v>0</v>
          </cell>
          <cell r="U54">
            <v>0</v>
          </cell>
        </row>
        <row r="56">
          <cell r="C56">
            <v>0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R56">
            <v>0</v>
          </cell>
          <cell r="U56">
            <v>0</v>
          </cell>
        </row>
        <row r="57">
          <cell r="C57">
            <v>0</v>
          </cell>
          <cell r="O57">
            <v>0</v>
          </cell>
          <cell r="U57">
            <v>0</v>
          </cell>
        </row>
        <row r="58">
          <cell r="R58">
            <v>0</v>
          </cell>
          <cell r="U58">
            <v>0</v>
          </cell>
        </row>
        <row r="65">
          <cell r="F65">
            <v>0</v>
          </cell>
          <cell r="I65">
            <v>0</v>
          </cell>
          <cell r="L65">
            <v>0</v>
          </cell>
        </row>
        <row r="67">
          <cell r="I67">
            <v>0</v>
          </cell>
          <cell r="O67">
            <v>0</v>
          </cell>
          <cell r="R67">
            <v>0</v>
          </cell>
        </row>
        <row r="69">
          <cell r="C69">
            <v>0</v>
          </cell>
          <cell r="F69">
            <v>0</v>
          </cell>
          <cell r="I69">
            <v>0</v>
          </cell>
          <cell r="L69">
            <v>0</v>
          </cell>
          <cell r="O69">
            <v>0</v>
          </cell>
          <cell r="R69">
            <v>0</v>
          </cell>
          <cell r="U69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O71">
            <v>0</v>
          </cell>
          <cell r="R71">
            <v>0</v>
          </cell>
          <cell r="U71">
            <v>0</v>
          </cell>
        </row>
        <row r="74">
          <cell r="R74">
            <v>0</v>
          </cell>
          <cell r="U74">
            <v>76</v>
          </cell>
        </row>
        <row r="75">
          <cell r="F75">
            <v>0</v>
          </cell>
          <cell r="I75">
            <v>0</v>
          </cell>
          <cell r="R75">
            <v>0</v>
          </cell>
          <cell r="U75">
            <v>0</v>
          </cell>
        </row>
        <row r="76">
          <cell r="C76">
            <v>0</v>
          </cell>
          <cell r="F76">
            <v>0</v>
          </cell>
          <cell r="I76">
            <v>0</v>
          </cell>
          <cell r="R76">
            <v>0</v>
          </cell>
          <cell r="U76">
            <v>0</v>
          </cell>
        </row>
        <row r="77">
          <cell r="U77">
            <v>0</v>
          </cell>
        </row>
        <row r="78">
          <cell r="C78">
            <v>0</v>
          </cell>
          <cell r="F78">
            <v>0</v>
          </cell>
          <cell r="I78">
            <v>0</v>
          </cell>
          <cell r="O78">
            <v>0</v>
          </cell>
          <cell r="R78">
            <v>0</v>
          </cell>
          <cell r="U78">
            <v>0</v>
          </cell>
        </row>
        <row r="79">
          <cell r="C79">
            <v>0</v>
          </cell>
          <cell r="F79">
            <v>0</v>
          </cell>
          <cell r="I79">
            <v>0</v>
          </cell>
          <cell r="O79">
            <v>0</v>
          </cell>
          <cell r="R79">
            <v>0</v>
          </cell>
          <cell r="U79">
            <v>0</v>
          </cell>
        </row>
        <row r="80">
          <cell r="C80">
            <v>0</v>
          </cell>
          <cell r="F80">
            <v>0</v>
          </cell>
          <cell r="I80">
            <v>0</v>
          </cell>
          <cell r="O80">
            <v>0</v>
          </cell>
          <cell r="R80">
            <v>0</v>
          </cell>
          <cell r="U80">
            <v>0</v>
          </cell>
        </row>
        <row r="81">
          <cell r="C81">
            <v>0</v>
          </cell>
          <cell r="I81">
            <v>0</v>
          </cell>
          <cell r="O81">
            <v>0</v>
          </cell>
          <cell r="R81">
            <v>0</v>
          </cell>
          <cell r="U81">
            <v>0</v>
          </cell>
        </row>
        <row r="84">
          <cell r="R84">
            <v>0</v>
          </cell>
        </row>
        <row r="85">
          <cell r="C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R85">
            <v>0</v>
          </cell>
          <cell r="U85">
            <v>0</v>
          </cell>
        </row>
        <row r="88">
          <cell r="C88">
            <v>0</v>
          </cell>
          <cell r="F88">
            <v>0</v>
          </cell>
          <cell r="I88">
            <v>0</v>
          </cell>
          <cell r="L88">
            <v>0</v>
          </cell>
          <cell r="O88">
            <v>0</v>
          </cell>
          <cell r="R88">
            <v>0</v>
          </cell>
          <cell r="U88">
            <v>0</v>
          </cell>
        </row>
        <row r="89">
          <cell r="C89">
            <v>0</v>
          </cell>
          <cell r="F89">
            <v>0</v>
          </cell>
          <cell r="I89">
            <v>0</v>
          </cell>
          <cell r="L89">
            <v>0</v>
          </cell>
          <cell r="O89">
            <v>0</v>
          </cell>
          <cell r="R89">
            <v>0</v>
          </cell>
          <cell r="U89">
            <v>0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R90">
            <v>0</v>
          </cell>
          <cell r="U90">
            <v>0</v>
          </cell>
        </row>
        <row r="91">
          <cell r="L91">
            <v>0</v>
          </cell>
          <cell r="U91">
            <v>0</v>
          </cell>
        </row>
      </sheetData>
      <sheetData sheetId="4" refreshError="1">
        <row r="16">
          <cell r="C16">
            <v>3454</v>
          </cell>
          <cell r="F16">
            <v>0</v>
          </cell>
          <cell r="I16">
            <v>0</v>
          </cell>
          <cell r="L16">
            <v>0</v>
          </cell>
          <cell r="O16">
            <v>0</v>
          </cell>
        </row>
        <row r="32">
          <cell r="I32">
            <v>0</v>
          </cell>
          <cell r="L32">
            <v>0</v>
          </cell>
        </row>
        <row r="33">
          <cell r="F33">
            <v>0</v>
          </cell>
          <cell r="L33">
            <v>0</v>
          </cell>
        </row>
        <row r="34">
          <cell r="F34">
            <v>0</v>
          </cell>
          <cell r="I34">
            <v>0</v>
          </cell>
          <cell r="L34">
            <v>0</v>
          </cell>
        </row>
        <row r="50">
          <cell r="C50">
            <v>0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</row>
        <row r="52">
          <cell r="C52">
            <v>0</v>
          </cell>
          <cell r="F52">
            <v>0</v>
          </cell>
          <cell r="I52">
            <v>0</v>
          </cell>
          <cell r="L52">
            <v>0</v>
          </cell>
          <cell r="O52">
            <v>0</v>
          </cell>
        </row>
        <row r="53">
          <cell r="I53">
            <v>0</v>
          </cell>
          <cell r="O53">
            <v>0</v>
          </cell>
        </row>
        <row r="54">
          <cell r="I54">
            <v>0</v>
          </cell>
          <cell r="L54">
            <v>0</v>
          </cell>
        </row>
        <row r="63">
          <cell r="I63">
            <v>0</v>
          </cell>
          <cell r="L63">
            <v>0</v>
          </cell>
        </row>
        <row r="64">
          <cell r="I64">
            <v>0</v>
          </cell>
          <cell r="L64">
            <v>0</v>
          </cell>
        </row>
        <row r="65">
          <cell r="C65">
            <v>0</v>
          </cell>
          <cell r="F65">
            <v>0</v>
          </cell>
          <cell r="I65">
            <v>0</v>
          </cell>
          <cell r="L65">
            <v>0</v>
          </cell>
          <cell r="O65">
            <v>0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</row>
        <row r="70">
          <cell r="I70">
            <v>0</v>
          </cell>
          <cell r="L70">
            <v>0</v>
          </cell>
          <cell r="O70">
            <v>0</v>
          </cell>
        </row>
        <row r="71">
          <cell r="I71">
            <v>0</v>
          </cell>
          <cell r="L71">
            <v>0</v>
          </cell>
          <cell r="O71">
            <v>0</v>
          </cell>
        </row>
        <row r="72">
          <cell r="C72">
            <v>0</v>
          </cell>
          <cell r="I72">
            <v>0</v>
          </cell>
          <cell r="L72">
            <v>0</v>
          </cell>
          <cell r="O72">
            <v>0</v>
          </cell>
        </row>
        <row r="73">
          <cell r="I73">
            <v>0</v>
          </cell>
          <cell r="L73">
            <v>0</v>
          </cell>
        </row>
        <row r="74">
          <cell r="C74">
            <v>0</v>
          </cell>
          <cell r="F74">
            <v>0</v>
          </cell>
          <cell r="I74">
            <v>0</v>
          </cell>
          <cell r="L74">
            <v>0</v>
          </cell>
          <cell r="O74">
            <v>0</v>
          </cell>
        </row>
        <row r="75">
          <cell r="C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</row>
        <row r="76">
          <cell r="C76">
            <v>0</v>
          </cell>
          <cell r="F76">
            <v>0</v>
          </cell>
          <cell r="I76">
            <v>0</v>
          </cell>
          <cell r="L76">
            <v>0</v>
          </cell>
          <cell r="O76">
            <v>0</v>
          </cell>
        </row>
        <row r="77">
          <cell r="I77">
            <v>0</v>
          </cell>
        </row>
        <row r="78">
          <cell r="I78">
            <v>0</v>
          </cell>
          <cell r="L78">
            <v>0</v>
          </cell>
        </row>
        <row r="80">
          <cell r="I80">
            <v>0</v>
          </cell>
          <cell r="L80">
            <v>0</v>
          </cell>
        </row>
        <row r="81">
          <cell r="C81">
            <v>0</v>
          </cell>
          <cell r="F81">
            <v>0</v>
          </cell>
          <cell r="I81">
            <v>0</v>
          </cell>
          <cell r="L81">
            <v>0</v>
          </cell>
          <cell r="O81">
            <v>0</v>
          </cell>
        </row>
        <row r="84">
          <cell r="C84">
            <v>0</v>
          </cell>
          <cell r="F84">
            <v>0</v>
          </cell>
          <cell r="I84">
            <v>0</v>
          </cell>
          <cell r="L84">
            <v>0</v>
          </cell>
          <cell r="O84">
            <v>0</v>
          </cell>
        </row>
        <row r="85">
          <cell r="C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</row>
        <row r="86">
          <cell r="C86">
            <v>0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</row>
        <row r="87">
          <cell r="C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</row>
        <row r="90">
          <cell r="C90">
            <v>0</v>
          </cell>
          <cell r="F90">
            <v>0</v>
          </cell>
          <cell r="O90">
            <v>0</v>
          </cell>
        </row>
        <row r="91">
          <cell r="C91">
            <v>0</v>
          </cell>
          <cell r="F91">
            <v>0</v>
          </cell>
          <cell r="O91">
            <v>0</v>
          </cell>
        </row>
        <row r="92">
          <cell r="C92">
            <v>0</v>
          </cell>
          <cell r="F92">
            <v>0</v>
          </cell>
          <cell r="I92">
            <v>0</v>
          </cell>
          <cell r="L92">
            <v>0</v>
          </cell>
          <cell r="O92">
            <v>0</v>
          </cell>
        </row>
        <row r="93">
          <cell r="C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</row>
        <row r="94">
          <cell r="C94">
            <v>0</v>
          </cell>
          <cell r="F94">
            <v>0</v>
          </cell>
          <cell r="I94">
            <v>0</v>
          </cell>
          <cell r="L94">
            <v>0</v>
          </cell>
          <cell r="O94">
            <v>0</v>
          </cell>
        </row>
        <row r="96">
          <cell r="C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</row>
        <row r="98">
          <cell r="C98">
            <v>0</v>
          </cell>
          <cell r="F98">
            <v>0</v>
          </cell>
          <cell r="I98">
            <v>0</v>
          </cell>
          <cell r="L98">
            <v>0</v>
          </cell>
        </row>
        <row r="99">
          <cell r="C99">
            <v>0</v>
          </cell>
          <cell r="I99">
            <v>0</v>
          </cell>
          <cell r="L99">
            <v>0</v>
          </cell>
        </row>
        <row r="100">
          <cell r="C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</row>
        <row r="102">
          <cell r="C102">
            <v>0</v>
          </cell>
          <cell r="I102">
            <v>0</v>
          </cell>
          <cell r="L102">
            <v>0</v>
          </cell>
        </row>
        <row r="104">
          <cell r="C104">
            <v>0</v>
          </cell>
          <cell r="F104">
            <v>0</v>
          </cell>
          <cell r="I104">
            <v>0</v>
          </cell>
          <cell r="L104">
            <v>0</v>
          </cell>
          <cell r="O104">
            <v>0</v>
          </cell>
        </row>
        <row r="105">
          <cell r="C105">
            <v>0</v>
          </cell>
          <cell r="F105">
            <v>0</v>
          </cell>
          <cell r="I105">
            <v>0</v>
          </cell>
          <cell r="L105">
            <v>0</v>
          </cell>
          <cell r="O105">
            <v>0</v>
          </cell>
        </row>
        <row r="106">
          <cell r="C106">
            <v>0</v>
          </cell>
          <cell r="F106">
            <v>0</v>
          </cell>
          <cell r="I106">
            <v>0</v>
          </cell>
          <cell r="L106">
            <v>0</v>
          </cell>
          <cell r="O106">
            <v>0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</row>
      </sheetData>
      <sheetData sheetId="5" refreshError="1"/>
      <sheetData sheetId="6" refreshError="1"/>
      <sheetData sheetId="7">
        <row r="3">
          <cell r="O3">
            <v>11433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2"/>
  <sheetViews>
    <sheetView tabSelected="1" workbookViewId="0">
      <selection activeCell="B6" sqref="B6"/>
    </sheetView>
  </sheetViews>
  <sheetFormatPr defaultColWidth="8.85546875" defaultRowHeight="12.75"/>
  <cols>
    <col min="1" max="1" width="14.85546875" style="670" customWidth="1"/>
    <col min="2" max="2" width="67.5703125" style="670" customWidth="1"/>
    <col min="3" max="8" width="8.85546875" style="670"/>
    <col min="9" max="9" width="8.85546875" style="670" customWidth="1"/>
    <col min="10" max="16384" width="8.85546875" style="670"/>
  </cols>
  <sheetData>
    <row r="1" spans="1:2" ht="21.6" customHeight="1">
      <c r="B1" s="671" t="s">
        <v>462</v>
      </c>
    </row>
    <row r="2" spans="1:2" ht="21.6" customHeight="1">
      <c r="B2" s="671"/>
    </row>
    <row r="3" spans="1:2" s="672" customFormat="1" ht="39" customHeight="1">
      <c r="A3" s="672" t="s">
        <v>463</v>
      </c>
      <c r="B3" s="1369" t="s">
        <v>464</v>
      </c>
    </row>
    <row r="4" spans="1:2" s="672" customFormat="1" ht="39" customHeight="1">
      <c r="A4" s="672" t="s">
        <v>465</v>
      </c>
      <c r="B4" s="1369" t="s">
        <v>466</v>
      </c>
    </row>
    <row r="5" spans="1:2" s="672" customFormat="1" ht="39" customHeight="1">
      <c r="A5" s="672" t="s">
        <v>467</v>
      </c>
      <c r="B5" s="1369" t="s">
        <v>468</v>
      </c>
    </row>
    <row r="6" spans="1:2" s="672" customFormat="1" ht="39" customHeight="1">
      <c r="A6" s="672" t="s">
        <v>469</v>
      </c>
      <c r="B6" s="1369" t="s">
        <v>470</v>
      </c>
    </row>
    <row r="7" spans="1:2" s="672" customFormat="1" ht="39" customHeight="1">
      <c r="A7" s="672" t="s">
        <v>471</v>
      </c>
      <c r="B7" s="1369" t="s">
        <v>472</v>
      </c>
    </row>
    <row r="8" spans="1:2" s="672" customFormat="1" ht="39" customHeight="1">
      <c r="A8" s="672" t="s">
        <v>473</v>
      </c>
      <c r="B8" s="1369" t="s">
        <v>43</v>
      </c>
    </row>
    <row r="9" spans="1:2" s="672" customFormat="1" ht="39" customHeight="1">
      <c r="A9" s="672" t="s">
        <v>474</v>
      </c>
      <c r="B9" s="1369" t="s">
        <v>390</v>
      </c>
    </row>
    <row r="10" spans="1:2" s="672" customFormat="1" ht="39" customHeight="1">
      <c r="A10" s="672" t="s">
        <v>475</v>
      </c>
      <c r="B10" s="1369" t="s">
        <v>399</v>
      </c>
    </row>
    <row r="11" spans="1:2" s="672" customFormat="1" ht="39" customHeight="1">
      <c r="A11" s="672" t="s">
        <v>476</v>
      </c>
      <c r="B11" s="1369" t="s">
        <v>477</v>
      </c>
    </row>
    <row r="12" spans="1:2" s="672" customFormat="1" ht="39" customHeight="1">
      <c r="A12" s="672" t="s">
        <v>478</v>
      </c>
      <c r="B12" s="1369" t="s">
        <v>479</v>
      </c>
    </row>
    <row r="13" spans="1:2" s="672" customFormat="1" ht="39" customHeight="1">
      <c r="A13" s="672" t="s">
        <v>480</v>
      </c>
      <c r="B13" s="1369" t="s">
        <v>481</v>
      </c>
    </row>
    <row r="14" spans="1:2" s="672" customFormat="1" ht="39" customHeight="1">
      <c r="A14" s="672" t="s">
        <v>482</v>
      </c>
      <c r="B14" s="1369" t="s">
        <v>483</v>
      </c>
    </row>
    <row r="15" spans="1:2" ht="39" customHeight="1">
      <c r="A15" s="672" t="s">
        <v>484</v>
      </c>
      <c r="B15" s="1369" t="s">
        <v>485</v>
      </c>
    </row>
    <row r="16" spans="1:2" ht="39" customHeight="1">
      <c r="A16" s="672" t="s">
        <v>486</v>
      </c>
      <c r="B16" s="1369" t="s">
        <v>487</v>
      </c>
    </row>
    <row r="17" spans="1:2" ht="39" customHeight="1">
      <c r="A17" s="672" t="s">
        <v>488</v>
      </c>
      <c r="B17" s="1369" t="s">
        <v>489</v>
      </c>
    </row>
    <row r="18" spans="1:2" ht="39" customHeight="1">
      <c r="A18" s="672" t="s">
        <v>490</v>
      </c>
      <c r="B18" s="1369" t="s">
        <v>491</v>
      </c>
    </row>
    <row r="19" spans="1:2" ht="39" customHeight="1">
      <c r="A19" s="672" t="s">
        <v>492</v>
      </c>
      <c r="B19" s="1369" t="s">
        <v>493</v>
      </c>
    </row>
    <row r="20" spans="1:2" ht="39" customHeight="1">
      <c r="A20" s="672" t="s">
        <v>494</v>
      </c>
      <c r="B20" s="1369" t="s">
        <v>495</v>
      </c>
    </row>
    <row r="21" spans="1:2" ht="39" customHeight="1">
      <c r="A21" s="672" t="s">
        <v>496</v>
      </c>
      <c r="B21" s="1369" t="s">
        <v>497</v>
      </c>
    </row>
    <row r="22" spans="1:2" ht="39" customHeight="1">
      <c r="A22" s="672" t="s">
        <v>498</v>
      </c>
      <c r="B22" s="1369" t="s">
        <v>499</v>
      </c>
    </row>
  </sheetData>
  <pageMargins left="0.70866141732283472" right="0.70866141732283472" top="1.5354330708661419" bottom="0.74803149606299213" header="0.6692913385826772" footer="0.31496062992125984"/>
  <pageSetup paperSize="9" scale="87" orientation="portrait" r:id="rId1"/>
  <headerFooter>
    <oddHeader>&amp;C&amp;"Times New Roman,Félkövér"&amp;14 2016. ÉVI ZÁRSZÁMADÁSI BESZÁMOLÓ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I95"/>
  <sheetViews>
    <sheetView topLeftCell="A29" zoomScaleSheetLayoutView="85" workbookViewId="0">
      <selection activeCell="B8" sqref="B8"/>
    </sheetView>
  </sheetViews>
  <sheetFormatPr defaultColWidth="8.85546875" defaultRowHeight="12.75"/>
  <cols>
    <col min="1" max="1" width="33.42578125" style="13" customWidth="1"/>
    <col min="2" max="4" width="10.42578125" style="12" customWidth="1"/>
    <col min="5" max="5" width="10.42578125" style="259" customWidth="1"/>
    <col min="6" max="16" width="10.42578125" style="13" customWidth="1"/>
    <col min="17" max="17" width="10.7109375" style="13" customWidth="1"/>
    <col min="18" max="19" width="10.7109375" style="11" customWidth="1"/>
    <col min="20" max="20" width="15.85546875" style="11" customWidth="1"/>
    <col min="21" max="21" width="14.7109375" style="12" customWidth="1"/>
    <col min="22" max="22" width="13.28515625" style="12" customWidth="1"/>
    <col min="23" max="23" width="10.140625" style="13" bestFit="1" customWidth="1"/>
    <col min="24" max="24" width="5.85546875" style="13" customWidth="1"/>
    <col min="25" max="25" width="11.140625" style="13" bestFit="1" customWidth="1"/>
    <col min="26" max="26" width="10" style="13" bestFit="1" customWidth="1"/>
    <col min="27" max="27" width="8.85546875" style="13"/>
    <col min="28" max="28" width="10.7109375" style="13" customWidth="1"/>
    <col min="29" max="16384" width="8.85546875" style="13"/>
  </cols>
  <sheetData>
    <row r="1" spans="1:31" hidden="1">
      <c r="A1" s="28"/>
      <c r="B1" s="15"/>
      <c r="C1" s="15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1"/>
      <c r="S1" s="261"/>
      <c r="T1" s="261"/>
      <c r="U1" s="262"/>
      <c r="V1" s="262"/>
      <c r="AE1" s="12"/>
    </row>
    <row r="2" spans="1:31" hidden="1">
      <c r="A2" s="28" t="s">
        <v>85</v>
      </c>
      <c r="B2" s="15">
        <v>4012000</v>
      </c>
      <c r="C2" s="15"/>
      <c r="E2" s="12"/>
      <c r="F2" s="259"/>
      <c r="W2" s="12"/>
      <c r="X2" s="12"/>
      <c r="Y2" s="12"/>
    </row>
    <row r="3" spans="1:31" hidden="1">
      <c r="A3" s="28"/>
      <c r="B3" s="15"/>
      <c r="C3" s="15"/>
      <c r="E3" s="12"/>
      <c r="F3" s="259"/>
      <c r="W3" s="12"/>
      <c r="X3" s="12"/>
      <c r="Y3" s="12"/>
    </row>
    <row r="4" spans="1:31" hidden="1">
      <c r="A4" s="28"/>
      <c r="B4" s="15"/>
      <c r="C4" s="15"/>
      <c r="D4" s="13"/>
      <c r="E4" s="13"/>
      <c r="F4" s="259"/>
      <c r="G4" s="1466"/>
      <c r="H4" s="1466"/>
      <c r="I4" s="1466"/>
      <c r="J4" s="1466"/>
      <c r="K4" s="1466"/>
      <c r="L4" s="1466"/>
      <c r="M4" s="1466"/>
      <c r="N4" s="1279"/>
      <c r="O4" s="1279"/>
      <c r="P4" s="1279"/>
      <c r="Q4" s="1279"/>
      <c r="Y4" s="12"/>
    </row>
    <row r="5" spans="1:31" hidden="1">
      <c r="A5" s="263" t="s">
        <v>293</v>
      </c>
      <c r="B5" s="12" t="s">
        <v>15</v>
      </c>
      <c r="C5" s="13" t="s">
        <v>71</v>
      </c>
      <c r="D5" s="13" t="s">
        <v>70</v>
      </c>
      <c r="E5" s="13" t="s">
        <v>75</v>
      </c>
      <c r="F5" s="259" t="s">
        <v>76</v>
      </c>
      <c r="G5" s="13" t="s">
        <v>77</v>
      </c>
      <c r="H5" s="68" t="s">
        <v>79</v>
      </c>
      <c r="I5" s="13" t="s">
        <v>80</v>
      </c>
      <c r="J5" s="1279" t="s">
        <v>82</v>
      </c>
      <c r="K5" s="13" t="s">
        <v>83</v>
      </c>
      <c r="L5" s="263" t="s">
        <v>81</v>
      </c>
      <c r="M5" s="1279" t="s">
        <v>84</v>
      </c>
      <c r="N5" s="1279" t="s">
        <v>86</v>
      </c>
      <c r="O5" s="1279"/>
      <c r="P5" s="1279"/>
      <c r="Q5" s="1279"/>
    </row>
    <row r="6" spans="1:31" hidden="1">
      <c r="A6" s="13" t="s">
        <v>35</v>
      </c>
      <c r="B6" s="12">
        <v>57</v>
      </c>
      <c r="C6" s="13">
        <v>1</v>
      </c>
      <c r="D6" s="13"/>
      <c r="E6" s="13">
        <f>+B6+C6+(D6*2)</f>
        <v>58</v>
      </c>
      <c r="F6" s="12">
        <v>20</v>
      </c>
      <c r="G6" s="13">
        <v>1.62</v>
      </c>
      <c r="H6" s="13">
        <v>1</v>
      </c>
      <c r="I6" s="13">
        <v>22</v>
      </c>
      <c r="J6" s="264">
        <f>H6*(1-I6/(H6*32))</f>
        <v>0.3125</v>
      </c>
      <c r="K6" s="264">
        <f>+E6/F6*G6</f>
        <v>4.6980000000000004</v>
      </c>
      <c r="L6" s="264">
        <f>+J6+K6</f>
        <v>5.0105000000000004</v>
      </c>
      <c r="M6" s="264">
        <v>5</v>
      </c>
      <c r="N6" s="12">
        <f>+M6*$B$2*(8/12)</f>
        <v>13373333.333333332</v>
      </c>
    </row>
    <row r="7" spans="1:31" hidden="1">
      <c r="A7" s="13" t="s">
        <v>36</v>
      </c>
      <c r="B7" s="12">
        <v>92</v>
      </c>
      <c r="C7" s="13"/>
      <c r="D7" s="13">
        <v>1</v>
      </c>
      <c r="E7" s="13">
        <f>+B7+C7+(D7*2)</f>
        <v>94</v>
      </c>
      <c r="F7" s="12">
        <v>20</v>
      </c>
      <c r="G7" s="13">
        <v>1.62</v>
      </c>
      <c r="H7" s="13">
        <v>2</v>
      </c>
      <c r="I7" s="13">
        <f>22+22</f>
        <v>44</v>
      </c>
      <c r="J7" s="264">
        <f>H7*(1-I7/(H7*32))</f>
        <v>0.625</v>
      </c>
      <c r="K7" s="264">
        <f>+E7/F7*G7</f>
        <v>7.6140000000000008</v>
      </c>
      <c r="L7" s="264">
        <f t="shared" ref="L7:L11" si="0">+J7+K7</f>
        <v>8.2390000000000008</v>
      </c>
      <c r="M7" s="264">
        <v>8.1999999999999993</v>
      </c>
      <c r="N7" s="12">
        <f t="shared" ref="N7:N11" si="1">+M7*$B$2*(8/12)</f>
        <v>21932266.666666664</v>
      </c>
    </row>
    <row r="8" spans="1:31" hidden="1">
      <c r="A8" s="13" t="s">
        <v>37</v>
      </c>
      <c r="B8" s="12">
        <v>55</v>
      </c>
      <c r="C8" s="13">
        <v>1</v>
      </c>
      <c r="D8" s="13"/>
      <c r="E8" s="13">
        <f>+B8+C8+(D8*2)</f>
        <v>56</v>
      </c>
      <c r="F8" s="12">
        <v>20</v>
      </c>
      <c r="G8" s="13">
        <v>1.62</v>
      </c>
      <c r="H8" s="13">
        <v>1</v>
      </c>
      <c r="I8" s="13">
        <v>22</v>
      </c>
      <c r="J8" s="264">
        <f>H8*(1-I8/(H8*32))</f>
        <v>0.3125</v>
      </c>
      <c r="K8" s="264">
        <f>+E8/F8*G8</f>
        <v>4.5359999999999996</v>
      </c>
      <c r="L8" s="264">
        <f t="shared" si="0"/>
        <v>4.8484999999999996</v>
      </c>
      <c r="M8" s="264">
        <v>4.9000000000000004</v>
      </c>
      <c r="N8" s="12">
        <f t="shared" si="1"/>
        <v>13105866.666666666</v>
      </c>
    </row>
    <row r="9" spans="1:31" hidden="1">
      <c r="A9" s="13" t="s">
        <v>38</v>
      </c>
      <c r="B9" s="12">
        <v>88</v>
      </c>
      <c r="C9" s="13">
        <v>1</v>
      </c>
      <c r="D9" s="13">
        <v>1</v>
      </c>
      <c r="E9" s="13">
        <f>+B9+C9+(D9*2)</f>
        <v>91</v>
      </c>
      <c r="F9" s="12">
        <v>20</v>
      </c>
      <c r="G9" s="13">
        <v>1.62</v>
      </c>
      <c r="H9" s="13">
        <v>1</v>
      </c>
      <c r="I9" s="13">
        <v>22</v>
      </c>
      <c r="J9" s="264">
        <f>H9*(1-I9/(H9*32))</f>
        <v>0.3125</v>
      </c>
      <c r="K9" s="264">
        <f>+E9/F9*G9</f>
        <v>7.3710000000000004</v>
      </c>
      <c r="L9" s="264">
        <f t="shared" si="0"/>
        <v>7.6835000000000004</v>
      </c>
      <c r="M9" s="264">
        <v>7.7</v>
      </c>
      <c r="N9" s="12">
        <f t="shared" si="1"/>
        <v>20594933.333333332</v>
      </c>
    </row>
    <row r="10" spans="1:31" hidden="1">
      <c r="A10" s="13" t="s">
        <v>78</v>
      </c>
      <c r="B10" s="259"/>
      <c r="C10" s="13"/>
      <c r="D10" s="13"/>
      <c r="E10" s="13">
        <v>0</v>
      </c>
      <c r="F10" s="12">
        <v>0</v>
      </c>
      <c r="G10" s="13">
        <v>0</v>
      </c>
      <c r="H10" s="13">
        <v>1</v>
      </c>
      <c r="I10" s="12">
        <v>8</v>
      </c>
      <c r="J10" s="264">
        <f>H10*(1-I10/(H10*32))</f>
        <v>0.75</v>
      </c>
      <c r="K10" s="264">
        <v>0</v>
      </c>
      <c r="L10" s="264">
        <f t="shared" si="0"/>
        <v>0.75</v>
      </c>
      <c r="M10" s="264">
        <v>0.8</v>
      </c>
      <c r="N10" s="12">
        <f t="shared" si="1"/>
        <v>2139733.333333333</v>
      </c>
      <c r="O10" s="12"/>
      <c r="P10" s="12"/>
      <c r="Q10" s="12"/>
    </row>
    <row r="11" spans="1:31" hidden="1">
      <c r="A11" s="13" t="s">
        <v>69</v>
      </c>
      <c r="B11" s="12">
        <f>+SUM(B6:B9)</f>
        <v>292</v>
      </c>
      <c r="C11" s="12">
        <f>+SUM(C6:C9)</f>
        <v>3</v>
      </c>
      <c r="D11" s="12">
        <f>+SUM(D6:D9)</f>
        <v>2</v>
      </c>
      <c r="E11" s="12">
        <f>SUM(E6:E9)</f>
        <v>299</v>
      </c>
      <c r="F11" s="12">
        <v>20</v>
      </c>
      <c r="G11" s="13">
        <v>1.62</v>
      </c>
      <c r="H11" s="12">
        <f>SUM(H6:H10)</f>
        <v>6</v>
      </c>
      <c r="I11" s="12">
        <f>SUM(I6:I10)</f>
        <v>118</v>
      </c>
      <c r="J11" s="259">
        <f>SUM(J6:J10)</f>
        <v>2.3125</v>
      </c>
      <c r="K11" s="264">
        <f>SUM(K6:K10)</f>
        <v>24.219000000000001</v>
      </c>
      <c r="L11" s="265">
        <f t="shared" si="0"/>
        <v>26.531500000000001</v>
      </c>
      <c r="M11" s="264">
        <f>SUM(M6:M10)</f>
        <v>26.6</v>
      </c>
      <c r="N11" s="12">
        <f t="shared" si="1"/>
        <v>71146133.333333328</v>
      </c>
      <c r="O11" s="12"/>
      <c r="P11" s="12"/>
      <c r="Q11" s="12"/>
      <c r="W11" s="12"/>
    </row>
    <row r="12" spans="1:31" hidden="1">
      <c r="C12" s="13"/>
      <c r="D12" s="13"/>
      <c r="E12" s="13"/>
      <c r="F12" s="259"/>
      <c r="Q12" s="1466"/>
      <c r="R12" s="1466"/>
      <c r="S12" s="1466"/>
      <c r="T12" s="1466"/>
      <c r="U12" s="1466"/>
      <c r="V12" s="1466"/>
      <c r="W12" s="1466"/>
      <c r="X12" s="1466"/>
      <c r="Y12" s="1466"/>
      <c r="Z12" s="1466"/>
      <c r="AA12" s="1466"/>
      <c r="AB12" s="1466"/>
    </row>
    <row r="13" spans="1:31" hidden="1">
      <c r="A13" s="263" t="s">
        <v>294</v>
      </c>
      <c r="C13" s="13"/>
      <c r="D13" s="13"/>
      <c r="E13" s="13"/>
      <c r="F13" s="259"/>
      <c r="Q13" s="12"/>
      <c r="R13" s="13"/>
      <c r="S13" s="13"/>
      <c r="T13" s="259"/>
      <c r="U13" s="13"/>
      <c r="V13" s="68"/>
      <c r="X13" s="1279"/>
      <c r="Z13" s="263"/>
      <c r="AA13" s="1279"/>
      <c r="AB13" s="1279"/>
    </row>
    <row r="14" spans="1:31" hidden="1">
      <c r="A14" s="13" t="s">
        <v>35</v>
      </c>
      <c r="B14" s="12">
        <v>56</v>
      </c>
      <c r="C14" s="13">
        <v>1</v>
      </c>
      <c r="D14" s="13"/>
      <c r="E14" s="13">
        <f>+B14+C14+(D14*2)</f>
        <v>57</v>
      </c>
      <c r="F14" s="12">
        <v>20</v>
      </c>
      <c r="G14" s="13">
        <v>1.62</v>
      </c>
      <c r="H14" s="13">
        <v>1</v>
      </c>
      <c r="I14" s="13">
        <v>22</v>
      </c>
      <c r="J14" s="264">
        <f t="shared" ref="J14:J18" si="2">H14*(1-I14/(H14*32))</f>
        <v>0.3125</v>
      </c>
      <c r="K14" s="264">
        <f>+E14/F14*G14</f>
        <v>4.6170000000000009</v>
      </c>
      <c r="L14" s="264">
        <f t="shared" ref="L14:L18" si="3">+K14+J14</f>
        <v>4.9295000000000009</v>
      </c>
      <c r="M14" s="11">
        <v>4.9000000000000004</v>
      </c>
      <c r="N14" s="12">
        <f t="shared" ref="N14:N18" si="4">+M14*$B$2*(4/12)</f>
        <v>6552933.333333333</v>
      </c>
      <c r="Q14" s="12"/>
      <c r="R14" s="13"/>
      <c r="S14" s="13"/>
      <c r="T14" s="12"/>
      <c r="U14" s="13"/>
      <c r="V14" s="13"/>
      <c r="X14" s="264"/>
      <c r="Y14" s="264"/>
      <c r="Z14" s="264"/>
      <c r="AB14" s="12"/>
    </row>
    <row r="15" spans="1:31" hidden="1">
      <c r="A15" s="13" t="s">
        <v>36</v>
      </c>
      <c r="B15" s="12">
        <v>96</v>
      </c>
      <c r="C15" s="13"/>
      <c r="D15" s="13">
        <v>1</v>
      </c>
      <c r="E15" s="13">
        <f>+B15+C15+(D15*2)</f>
        <v>98</v>
      </c>
      <c r="F15" s="12">
        <v>20</v>
      </c>
      <c r="G15" s="13">
        <v>1.62</v>
      </c>
      <c r="H15" s="13">
        <v>2</v>
      </c>
      <c r="I15" s="13">
        <f>22+22</f>
        <v>44</v>
      </c>
      <c r="J15" s="264">
        <f t="shared" si="2"/>
        <v>0.625</v>
      </c>
      <c r="K15" s="264">
        <f>+E15/F15*G15</f>
        <v>7.9380000000000015</v>
      </c>
      <c r="L15" s="264">
        <f t="shared" si="3"/>
        <v>8.5630000000000024</v>
      </c>
      <c r="M15" s="11">
        <v>8.6</v>
      </c>
      <c r="N15" s="12">
        <f t="shared" si="4"/>
        <v>11501066.666666666</v>
      </c>
      <c r="Q15" s="12"/>
      <c r="R15" s="13"/>
      <c r="S15" s="13"/>
      <c r="T15" s="12"/>
      <c r="U15" s="13"/>
      <c r="V15" s="13"/>
      <c r="X15" s="264"/>
      <c r="Y15" s="264"/>
      <c r="Z15" s="264"/>
      <c r="AB15" s="12"/>
    </row>
    <row r="16" spans="1:31" hidden="1">
      <c r="A16" s="13" t="s">
        <v>37</v>
      </c>
      <c r="B16" s="12">
        <v>56</v>
      </c>
      <c r="C16" s="13">
        <v>1</v>
      </c>
      <c r="D16" s="13"/>
      <c r="E16" s="13">
        <f>+B16+C16+(D16*2)</f>
        <v>57</v>
      </c>
      <c r="F16" s="12">
        <v>20</v>
      </c>
      <c r="G16" s="13">
        <v>1.62</v>
      </c>
      <c r="H16" s="13">
        <v>1</v>
      </c>
      <c r="I16" s="13">
        <v>22</v>
      </c>
      <c r="J16" s="264">
        <f t="shared" si="2"/>
        <v>0.3125</v>
      </c>
      <c r="K16" s="264">
        <f>+E16/F16*G16</f>
        <v>4.6170000000000009</v>
      </c>
      <c r="L16" s="264">
        <f t="shared" si="3"/>
        <v>4.9295000000000009</v>
      </c>
      <c r="M16" s="11">
        <v>4.9000000000000004</v>
      </c>
      <c r="N16" s="12">
        <f t="shared" si="4"/>
        <v>6552933.333333333</v>
      </c>
      <c r="Q16" s="12"/>
      <c r="R16" s="13"/>
      <c r="S16" s="13"/>
      <c r="T16" s="12"/>
      <c r="U16" s="13"/>
      <c r="V16" s="13"/>
      <c r="X16" s="264"/>
      <c r="Y16" s="264"/>
      <c r="Z16" s="264"/>
      <c r="AB16" s="12"/>
    </row>
    <row r="17" spans="1:29" hidden="1">
      <c r="A17" s="13" t="s">
        <v>38</v>
      </c>
      <c r="B17" s="12">
        <v>87</v>
      </c>
      <c r="C17" s="13">
        <v>1</v>
      </c>
      <c r="D17" s="13">
        <v>1</v>
      </c>
      <c r="E17" s="13">
        <f>+B17+C17+(D17*2)</f>
        <v>90</v>
      </c>
      <c r="F17" s="12">
        <v>20</v>
      </c>
      <c r="G17" s="13">
        <v>1.62</v>
      </c>
      <c r="H17" s="13">
        <v>1</v>
      </c>
      <c r="I17" s="13">
        <v>22</v>
      </c>
      <c r="J17" s="264">
        <f t="shared" si="2"/>
        <v>0.3125</v>
      </c>
      <c r="K17" s="264">
        <f>+E17/F17*G17</f>
        <v>7.2900000000000009</v>
      </c>
      <c r="L17" s="264">
        <f t="shared" si="3"/>
        <v>7.6025000000000009</v>
      </c>
      <c r="M17" s="11">
        <v>7.6</v>
      </c>
      <c r="N17" s="12">
        <f t="shared" si="4"/>
        <v>10163733.333333332</v>
      </c>
      <c r="Q17" s="12"/>
      <c r="R17" s="13"/>
      <c r="S17" s="13"/>
      <c r="T17" s="12"/>
      <c r="U17" s="13"/>
      <c r="V17" s="13"/>
      <c r="X17" s="264"/>
      <c r="Y17" s="264"/>
      <c r="Z17" s="264"/>
      <c r="AB17" s="12"/>
    </row>
    <row r="18" spans="1:29" hidden="1">
      <c r="A18" s="13" t="s">
        <v>78</v>
      </c>
      <c r="C18" s="13"/>
      <c r="D18" s="13"/>
      <c r="E18" s="13"/>
      <c r="F18" s="12"/>
      <c r="H18" s="13">
        <v>1</v>
      </c>
      <c r="I18" s="13">
        <v>8</v>
      </c>
      <c r="J18" s="264">
        <f t="shared" si="2"/>
        <v>0.75</v>
      </c>
      <c r="K18" s="264">
        <v>0</v>
      </c>
      <c r="L18" s="264">
        <f t="shared" si="3"/>
        <v>0.75</v>
      </c>
      <c r="M18" s="11">
        <v>0.8</v>
      </c>
      <c r="N18" s="12">
        <f t="shared" si="4"/>
        <v>1069866.6666666665</v>
      </c>
      <c r="Q18" s="12"/>
      <c r="R18" s="13"/>
      <c r="S18" s="13"/>
      <c r="T18" s="12"/>
      <c r="U18" s="13"/>
      <c r="V18" s="13"/>
      <c r="X18" s="264"/>
      <c r="Y18" s="264"/>
      <c r="Z18" s="264"/>
      <c r="AB18" s="12"/>
    </row>
    <row r="19" spans="1:29" hidden="1">
      <c r="A19" s="13" t="s">
        <v>69</v>
      </c>
      <c r="B19" s="12">
        <f>+SUM(B14:B17)</f>
        <v>295</v>
      </c>
      <c r="C19" s="12">
        <f>+SUM(C14:C17)</f>
        <v>3</v>
      </c>
      <c r="D19" s="12">
        <f>+SUM(D14:D17)</f>
        <v>2</v>
      </c>
      <c r="E19" s="12">
        <f>SUM(E14:E17)</f>
        <v>302</v>
      </c>
      <c r="F19" s="12">
        <v>20</v>
      </c>
      <c r="G19" s="13">
        <v>1.62</v>
      </c>
      <c r="H19" s="13">
        <f t="shared" ref="H19:N19" si="5">SUM(H14:H18)</f>
        <v>6</v>
      </c>
      <c r="I19" s="13">
        <f t="shared" si="5"/>
        <v>118</v>
      </c>
      <c r="J19" s="259">
        <f t="shared" si="5"/>
        <v>2.3125</v>
      </c>
      <c r="K19" s="264">
        <f t="shared" si="5"/>
        <v>24.462000000000003</v>
      </c>
      <c r="L19" s="264">
        <f t="shared" si="5"/>
        <v>26.774500000000003</v>
      </c>
      <c r="M19" s="11">
        <f t="shared" si="5"/>
        <v>26.8</v>
      </c>
      <c r="N19" s="12">
        <f t="shared" si="5"/>
        <v>35840533.333333328</v>
      </c>
      <c r="Q19" s="12"/>
      <c r="R19" s="12"/>
      <c r="S19" s="12"/>
      <c r="T19" s="12"/>
      <c r="U19" s="13"/>
      <c r="V19" s="13"/>
      <c r="X19" s="259"/>
      <c r="Y19" s="264"/>
      <c r="Z19" s="264"/>
      <c r="AB19" s="12"/>
    </row>
    <row r="20" spans="1:29" ht="10.15" hidden="1" customHeight="1">
      <c r="D20" s="13"/>
      <c r="E20" s="13"/>
      <c r="F20" s="259"/>
      <c r="S20" s="12"/>
      <c r="T20" s="12"/>
    </row>
    <row r="21" spans="1:29" ht="17.25" hidden="1" customHeight="1">
      <c r="A21" s="266" t="s">
        <v>295</v>
      </c>
      <c r="B21" s="12">
        <v>34400</v>
      </c>
      <c r="D21" s="13"/>
      <c r="E21" s="13"/>
      <c r="F21" s="259"/>
      <c r="S21" s="12"/>
      <c r="T21" s="12"/>
    </row>
    <row r="22" spans="1:29" hidden="1">
      <c r="A22" s="263" t="s">
        <v>294</v>
      </c>
      <c r="C22" s="13"/>
      <c r="D22" s="13"/>
      <c r="E22" s="13"/>
      <c r="F22" s="259"/>
      <c r="Q22" s="12"/>
      <c r="R22" s="13"/>
      <c r="S22" s="13"/>
      <c r="T22" s="259"/>
      <c r="U22" s="13"/>
      <c r="V22" s="68"/>
      <c r="X22" s="1279"/>
      <c r="Z22" s="263"/>
      <c r="AA22" s="1279"/>
      <c r="AB22" s="1279"/>
    </row>
    <row r="23" spans="1:29" hidden="1">
      <c r="A23" s="13" t="s">
        <v>35</v>
      </c>
      <c r="B23" s="12">
        <v>56</v>
      </c>
      <c r="C23" s="13">
        <v>1</v>
      </c>
      <c r="D23" s="13"/>
      <c r="E23" s="13">
        <f>+B23+C23+(D23*2)</f>
        <v>57</v>
      </c>
      <c r="F23" s="12">
        <v>20</v>
      </c>
      <c r="G23" s="13">
        <v>1.62</v>
      </c>
      <c r="H23" s="13">
        <v>1</v>
      </c>
      <c r="I23" s="13">
        <v>22</v>
      </c>
      <c r="J23" s="264">
        <f t="shared" ref="J23:J27" si="6">H23*(1-I23/(H23*32))</f>
        <v>0.3125</v>
      </c>
      <c r="K23" s="264">
        <f>+E23/F23*G23</f>
        <v>4.6170000000000009</v>
      </c>
      <c r="L23" s="264">
        <f t="shared" ref="L23:L27" si="7">+K23+J23</f>
        <v>4.9295000000000009</v>
      </c>
      <c r="M23" s="11">
        <v>4.9000000000000004</v>
      </c>
      <c r="N23" s="12">
        <f>+M23*$B$21</f>
        <v>168560</v>
      </c>
      <c r="R23" s="13"/>
      <c r="S23" s="13"/>
      <c r="T23" s="13"/>
      <c r="U23" s="13"/>
      <c r="V23" s="13"/>
      <c r="Y23" s="264"/>
      <c r="Z23" s="264"/>
      <c r="AA23" s="264"/>
      <c r="AC23" s="12"/>
    </row>
    <row r="24" spans="1:29" hidden="1">
      <c r="A24" s="13" t="s">
        <v>36</v>
      </c>
      <c r="B24" s="12">
        <v>96</v>
      </c>
      <c r="C24" s="13"/>
      <c r="D24" s="13">
        <v>1</v>
      </c>
      <c r="E24" s="13">
        <f>+B24+C24+(D24*2)</f>
        <v>98</v>
      </c>
      <c r="F24" s="12">
        <v>20</v>
      </c>
      <c r="G24" s="13">
        <v>1.62</v>
      </c>
      <c r="H24" s="13">
        <v>2</v>
      </c>
      <c r="I24" s="13">
        <f>22+22</f>
        <v>44</v>
      </c>
      <c r="J24" s="264">
        <f t="shared" si="6"/>
        <v>0.625</v>
      </c>
      <c r="K24" s="264">
        <f>+E24/F24*G24</f>
        <v>7.9380000000000015</v>
      </c>
      <c r="L24" s="264">
        <f t="shared" si="7"/>
        <v>8.5630000000000024</v>
      </c>
      <c r="M24" s="11">
        <v>8.6</v>
      </c>
      <c r="N24" s="12">
        <f t="shared" ref="N24:N27" si="8">+M24*$B$21</f>
        <v>295840</v>
      </c>
      <c r="R24" s="13"/>
      <c r="S24" s="13"/>
      <c r="T24" s="13"/>
      <c r="U24" s="13"/>
      <c r="V24" s="13"/>
      <c r="Y24" s="264"/>
      <c r="Z24" s="264"/>
      <c r="AA24" s="264"/>
      <c r="AC24" s="12"/>
    </row>
    <row r="25" spans="1:29" hidden="1">
      <c r="A25" s="13" t="s">
        <v>37</v>
      </c>
      <c r="B25" s="12">
        <v>56</v>
      </c>
      <c r="C25" s="13">
        <v>1</v>
      </c>
      <c r="D25" s="13"/>
      <c r="E25" s="13">
        <f>+B25+C25+(D25*2)</f>
        <v>57</v>
      </c>
      <c r="F25" s="12">
        <v>20</v>
      </c>
      <c r="G25" s="13">
        <v>1.62</v>
      </c>
      <c r="H25" s="13">
        <v>1</v>
      </c>
      <c r="I25" s="13">
        <v>22</v>
      </c>
      <c r="J25" s="264">
        <f t="shared" si="6"/>
        <v>0.3125</v>
      </c>
      <c r="K25" s="264">
        <f>+E25/F25*G25</f>
        <v>4.6170000000000009</v>
      </c>
      <c r="L25" s="264">
        <f t="shared" si="7"/>
        <v>4.9295000000000009</v>
      </c>
      <c r="M25" s="11">
        <v>4.9000000000000004</v>
      </c>
      <c r="N25" s="12">
        <f t="shared" si="8"/>
        <v>168560</v>
      </c>
      <c r="R25" s="13"/>
      <c r="S25" s="13"/>
      <c r="T25" s="13"/>
      <c r="U25" s="13"/>
      <c r="V25" s="13"/>
      <c r="Y25" s="264"/>
      <c r="Z25" s="264"/>
      <c r="AA25" s="264"/>
      <c r="AC25" s="12"/>
    </row>
    <row r="26" spans="1:29" hidden="1">
      <c r="A26" s="13" t="s">
        <v>38</v>
      </c>
      <c r="B26" s="12">
        <v>87</v>
      </c>
      <c r="C26" s="13">
        <v>1</v>
      </c>
      <c r="D26" s="13">
        <v>1</v>
      </c>
      <c r="E26" s="13">
        <f>+B26+C26+(D26*2)</f>
        <v>90</v>
      </c>
      <c r="F26" s="12">
        <v>20</v>
      </c>
      <c r="G26" s="13">
        <v>1.62</v>
      </c>
      <c r="H26" s="13">
        <v>1</v>
      </c>
      <c r="I26" s="13">
        <v>22</v>
      </c>
      <c r="J26" s="264">
        <f t="shared" si="6"/>
        <v>0.3125</v>
      </c>
      <c r="K26" s="264">
        <f>+E26/F26*G26</f>
        <v>7.2900000000000009</v>
      </c>
      <c r="L26" s="264">
        <f t="shared" si="7"/>
        <v>7.6025000000000009</v>
      </c>
      <c r="M26" s="11">
        <v>7.6</v>
      </c>
      <c r="N26" s="12">
        <f t="shared" si="8"/>
        <v>261440</v>
      </c>
      <c r="Q26" s="15"/>
      <c r="R26" s="15"/>
      <c r="S26" s="15"/>
      <c r="T26" s="15"/>
      <c r="U26" s="15"/>
      <c r="V26" s="1344"/>
      <c r="Y26" s="264"/>
      <c r="Z26" s="264"/>
      <c r="AA26" s="264"/>
      <c r="AC26" s="12"/>
    </row>
    <row r="27" spans="1:29" hidden="1">
      <c r="A27" s="13" t="s">
        <v>78</v>
      </c>
      <c r="C27" s="13"/>
      <c r="D27" s="13"/>
      <c r="E27" s="13"/>
      <c r="F27" s="12"/>
      <c r="H27" s="13">
        <v>1</v>
      </c>
      <c r="I27" s="13">
        <v>8</v>
      </c>
      <c r="J27" s="264">
        <f t="shared" si="6"/>
        <v>0.75</v>
      </c>
      <c r="K27" s="264">
        <v>0</v>
      </c>
      <c r="L27" s="264">
        <f t="shared" si="7"/>
        <v>0.75</v>
      </c>
      <c r="M27" s="11">
        <v>0.8</v>
      </c>
      <c r="N27" s="12">
        <f t="shared" si="8"/>
        <v>27520</v>
      </c>
      <c r="R27" s="13"/>
      <c r="U27" s="11"/>
      <c r="Y27" s="264"/>
      <c r="Z27" s="264"/>
      <c r="AA27" s="264"/>
      <c r="AC27" s="12"/>
    </row>
    <row r="28" spans="1:29" hidden="1">
      <c r="A28" s="13" t="s">
        <v>69</v>
      </c>
      <c r="B28" s="12">
        <f>+SUM(B23:B26)</f>
        <v>295</v>
      </c>
      <c r="C28" s="12">
        <f>+SUM(C23:C26)</f>
        <v>3</v>
      </c>
      <c r="D28" s="12">
        <f>+SUM(D23:D26)</f>
        <v>2</v>
      </c>
      <c r="E28" s="12">
        <f>SUM(E23:E26)</f>
        <v>302</v>
      </c>
      <c r="F28" s="12">
        <v>20</v>
      </c>
      <c r="G28" s="13">
        <v>1.62</v>
      </c>
      <c r="H28" s="13">
        <f t="shared" ref="H28:N28" si="9">SUM(H23:H27)</f>
        <v>6</v>
      </c>
      <c r="I28" s="13">
        <f t="shared" si="9"/>
        <v>118</v>
      </c>
      <c r="J28" s="259">
        <f t="shared" si="9"/>
        <v>2.3125</v>
      </c>
      <c r="K28" s="264">
        <f t="shared" si="9"/>
        <v>24.462000000000003</v>
      </c>
      <c r="L28" s="264">
        <f t="shared" si="9"/>
        <v>26.774500000000003</v>
      </c>
      <c r="M28" s="11">
        <f t="shared" si="9"/>
        <v>26.8</v>
      </c>
      <c r="N28" s="12">
        <f t="shared" si="9"/>
        <v>921920</v>
      </c>
      <c r="R28" s="13"/>
      <c r="U28" s="11"/>
      <c r="Y28" s="259"/>
      <c r="Z28" s="264"/>
      <c r="AA28" s="264"/>
      <c r="AC28" s="12"/>
    </row>
    <row r="29" spans="1:29" ht="17.45" customHeight="1" thickBot="1">
      <c r="D29" s="13"/>
      <c r="E29" s="13"/>
      <c r="F29" s="259"/>
      <c r="R29" s="13"/>
      <c r="S29" s="13"/>
      <c r="T29" s="13"/>
      <c r="U29" s="13"/>
      <c r="V29" s="11"/>
    </row>
    <row r="30" spans="1:29" ht="24.75" customHeight="1">
      <c r="B30" s="1477" t="s">
        <v>35</v>
      </c>
      <c r="C30" s="1478"/>
      <c r="D30" s="1479"/>
      <c r="E30" s="1467" t="s">
        <v>36</v>
      </c>
      <c r="F30" s="1468"/>
      <c r="G30" s="1469"/>
      <c r="H30" s="1470" t="s">
        <v>37</v>
      </c>
      <c r="I30" s="1471"/>
      <c r="J30" s="1472"/>
      <c r="K30" s="1467" t="s">
        <v>38</v>
      </c>
      <c r="L30" s="1468"/>
      <c r="M30" s="1469"/>
      <c r="N30" s="1467" t="s">
        <v>72</v>
      </c>
      <c r="O30" s="1468"/>
      <c r="P30" s="1473"/>
      <c r="Q30" s="1474" t="s">
        <v>21</v>
      </c>
      <c r="R30" s="1468"/>
      <c r="S30" s="1473"/>
      <c r="T30" s="13"/>
      <c r="U30" s="1475"/>
      <c r="V30" s="1475"/>
      <c r="W30" s="1466"/>
      <c r="X30" s="1466"/>
      <c r="Y30" s="1466"/>
      <c r="AA30" s="1476"/>
      <c r="AB30" s="12"/>
    </row>
    <row r="31" spans="1:29" ht="27" customHeight="1" thickBot="1">
      <c r="A31" s="84"/>
      <c r="B31" s="396" t="s">
        <v>113</v>
      </c>
      <c r="C31" s="397" t="s">
        <v>701</v>
      </c>
      <c r="D31" s="397" t="s">
        <v>702</v>
      </c>
      <c r="E31" s="397" t="s">
        <v>113</v>
      </c>
      <c r="F31" s="397" t="s">
        <v>701</v>
      </c>
      <c r="G31" s="397" t="s">
        <v>702</v>
      </c>
      <c r="H31" s="397" t="s">
        <v>113</v>
      </c>
      <c r="I31" s="397" t="s">
        <v>701</v>
      </c>
      <c r="J31" s="397" t="s">
        <v>702</v>
      </c>
      <c r="K31" s="397" t="s">
        <v>113</v>
      </c>
      <c r="L31" s="397" t="s">
        <v>701</v>
      </c>
      <c r="M31" s="397" t="s">
        <v>702</v>
      </c>
      <c r="N31" s="397" t="s">
        <v>113</v>
      </c>
      <c r="O31" s="399" t="s">
        <v>701</v>
      </c>
      <c r="P31" s="397" t="s">
        <v>702</v>
      </c>
      <c r="Q31" s="396" t="s">
        <v>113</v>
      </c>
      <c r="R31" s="399" t="s">
        <v>701</v>
      </c>
      <c r="S31" s="398" t="s">
        <v>702</v>
      </c>
      <c r="T31" s="13"/>
      <c r="U31" s="15"/>
      <c r="V31" s="669"/>
      <c r="AA31" s="1476"/>
      <c r="AB31" s="11"/>
    </row>
    <row r="32" spans="1:29" ht="13.9" customHeight="1">
      <c r="A32" s="267" t="s">
        <v>448</v>
      </c>
      <c r="B32" s="268">
        <v>10913600</v>
      </c>
      <c r="C32" s="268">
        <v>10913600</v>
      </c>
      <c r="D32" s="268"/>
      <c r="E32" s="268">
        <v>22114400</v>
      </c>
      <c r="F32" s="268">
        <v>22114400</v>
      </c>
      <c r="G32" s="268"/>
      <c r="H32" s="268">
        <v>11488000</v>
      </c>
      <c r="I32" s="268">
        <v>11488000</v>
      </c>
      <c r="J32" s="268"/>
      <c r="K32" s="268">
        <v>21827200</v>
      </c>
      <c r="L32" s="268">
        <v>21827200</v>
      </c>
      <c r="M32" s="276"/>
      <c r="N32" s="276">
        <v>2297600</v>
      </c>
      <c r="O32" s="276">
        <v>2297600</v>
      </c>
      <c r="P32" s="269"/>
      <c r="Q32" s="400">
        <f>+B32+E32+H32+K32+N32</f>
        <v>68640800</v>
      </c>
      <c r="R32" s="276">
        <f>+C32+F32+I32+L32+O32</f>
        <v>68640800</v>
      </c>
      <c r="S32" s="269">
        <f>+R32-Q32</f>
        <v>0</v>
      </c>
      <c r="T32" s="15"/>
      <c r="U32" s="13"/>
      <c r="AA32" s="264"/>
    </row>
    <row r="33" spans="1:35" ht="13.9" customHeight="1">
      <c r="A33" s="270" t="s">
        <v>449</v>
      </c>
      <c r="B33" s="271">
        <v>5313200</v>
      </c>
      <c r="C33" s="271">
        <v>5313200</v>
      </c>
      <c r="D33" s="271"/>
      <c r="E33" s="271">
        <v>10626400</v>
      </c>
      <c r="F33" s="271">
        <v>10626400</v>
      </c>
      <c r="G33" s="271"/>
      <c r="H33" s="271">
        <v>5026000</v>
      </c>
      <c r="I33" s="271">
        <v>5026000</v>
      </c>
      <c r="J33" s="271"/>
      <c r="K33" s="271">
        <v>10913600</v>
      </c>
      <c r="L33" s="271">
        <v>10913600</v>
      </c>
      <c r="M33" s="278"/>
      <c r="N33" s="278">
        <v>1148800</v>
      </c>
      <c r="O33" s="278">
        <v>1148800</v>
      </c>
      <c r="P33" s="789"/>
      <c r="Q33" s="400">
        <f>+B33+E33+H33+K33+N33</f>
        <v>33028000</v>
      </c>
      <c r="R33" s="276">
        <f>+C33+F33+I33+L33+O33</f>
        <v>33028000</v>
      </c>
      <c r="S33" s="789">
        <f>+R33-Q33</f>
        <v>0</v>
      </c>
      <c r="T33" s="15"/>
      <c r="U33" s="13"/>
      <c r="W33" s="12"/>
      <c r="X33" s="12"/>
      <c r="Y33" s="12"/>
      <c r="Z33" s="12"/>
      <c r="AA33" s="259"/>
    </row>
    <row r="34" spans="1:35" ht="13.9" customHeight="1">
      <c r="A34" s="266" t="s">
        <v>64</v>
      </c>
      <c r="B34" s="272">
        <f>SUM(B32:B33)</f>
        <v>16226800</v>
      </c>
      <c r="C34" s="272">
        <f>SUM(C32:C33)</f>
        <v>16226800</v>
      </c>
      <c r="D34" s="272"/>
      <c r="E34" s="272">
        <f t="shared" ref="E34:F34" si="10">SUM(E32:E33)</f>
        <v>32740800</v>
      </c>
      <c r="F34" s="272">
        <f t="shared" si="10"/>
        <v>32740800</v>
      </c>
      <c r="G34" s="272"/>
      <c r="H34" s="272">
        <f t="shared" ref="H34" si="11">SUM(H32:H33)</f>
        <v>16514000</v>
      </c>
      <c r="I34" s="272">
        <f t="shared" ref="I34" si="12">SUM(I32:I33)</f>
        <v>16514000</v>
      </c>
      <c r="J34" s="272"/>
      <c r="K34" s="272">
        <f t="shared" ref="K34" si="13">SUM(K32:K33)</f>
        <v>32740800</v>
      </c>
      <c r="L34" s="272">
        <f t="shared" ref="L34" si="14">SUM(L32:L33)</f>
        <v>32740800</v>
      </c>
      <c r="M34" s="274"/>
      <c r="N34" s="274">
        <f t="shared" ref="N34" si="15">SUM(N32:N33)</f>
        <v>3446400</v>
      </c>
      <c r="O34" s="274">
        <f t="shared" ref="O34" si="16">SUM(O32:O33)</f>
        <v>3446400</v>
      </c>
      <c r="P34" s="273"/>
      <c r="Q34" s="401">
        <f>SUM(Q32:Q33)</f>
        <v>101668800</v>
      </c>
      <c r="R34" s="274">
        <f>SUM(R32:R33)</f>
        <v>101668800</v>
      </c>
      <c r="S34" s="273">
        <f>SUM(S32:S33)</f>
        <v>0</v>
      </c>
      <c r="T34" s="15"/>
      <c r="U34" s="13"/>
      <c r="W34" s="12"/>
      <c r="X34" s="12"/>
      <c r="Y34" s="15"/>
    </row>
    <row r="35" spans="1:35">
      <c r="A35" s="266" t="s">
        <v>295</v>
      </c>
      <c r="B35" s="272">
        <v>129500</v>
      </c>
      <c r="C35" s="272">
        <v>129500</v>
      </c>
      <c r="D35" s="272"/>
      <c r="E35" s="272">
        <v>259000</v>
      </c>
      <c r="F35" s="272">
        <v>259000</v>
      </c>
      <c r="G35" s="272"/>
      <c r="H35" s="272">
        <v>122500</v>
      </c>
      <c r="I35" s="272">
        <v>122500</v>
      </c>
      <c r="J35" s="272"/>
      <c r="K35" s="272">
        <v>266000</v>
      </c>
      <c r="L35" s="272">
        <v>266000</v>
      </c>
      <c r="M35" s="274"/>
      <c r="N35" s="274">
        <v>28000</v>
      </c>
      <c r="O35" s="274">
        <v>28000</v>
      </c>
      <c r="P35" s="273"/>
      <c r="Q35" s="401">
        <f t="shared" ref="Q35:R38" si="17">+B35+E35+H35+K35+N35</f>
        <v>805000</v>
      </c>
      <c r="R35" s="274">
        <f t="shared" si="17"/>
        <v>805000</v>
      </c>
      <c r="S35" s="273">
        <f>+R35-Q35</f>
        <v>0</v>
      </c>
      <c r="T35" s="15"/>
      <c r="U35" s="13"/>
      <c r="W35" s="12"/>
      <c r="X35" s="12"/>
      <c r="Y35" s="15"/>
      <c r="Z35" s="15"/>
      <c r="AA35" s="15"/>
    </row>
    <row r="36" spans="1:35">
      <c r="A36" s="266" t="s">
        <v>1342</v>
      </c>
      <c r="B36" s="272">
        <v>384000</v>
      </c>
      <c r="C36" s="272">
        <v>384000</v>
      </c>
      <c r="D36" s="272"/>
      <c r="E36" s="272">
        <v>384000</v>
      </c>
      <c r="F36" s="272">
        <v>384000</v>
      </c>
      <c r="G36" s="272"/>
      <c r="H36" s="272">
        <v>384000</v>
      </c>
      <c r="I36" s="272">
        <v>384000</v>
      </c>
      <c r="J36" s="272"/>
      <c r="K36" s="272">
        <v>384000</v>
      </c>
      <c r="L36" s="272">
        <v>384000</v>
      </c>
      <c r="M36" s="274"/>
      <c r="N36" s="274">
        <v>384000</v>
      </c>
      <c r="O36" s="274">
        <v>384000</v>
      </c>
      <c r="P36" s="273"/>
      <c r="Q36" s="401">
        <f t="shared" ref="Q36" si="18">+B36+E36+H36+K36+N36</f>
        <v>1920000</v>
      </c>
      <c r="R36" s="274">
        <f t="shared" ref="R36" si="19">+C36+F36+I36+L36+O36</f>
        <v>1920000</v>
      </c>
      <c r="S36" s="273">
        <f>+R36-Q36</f>
        <v>0</v>
      </c>
      <c r="T36" s="15"/>
      <c r="U36" s="13"/>
      <c r="W36" s="12"/>
      <c r="X36" s="12"/>
      <c r="Y36" s="15"/>
      <c r="Z36" s="15"/>
      <c r="AA36" s="15"/>
    </row>
    <row r="37" spans="1:35">
      <c r="A37" s="275" t="s">
        <v>448</v>
      </c>
      <c r="B37" s="268">
        <v>2400000</v>
      </c>
      <c r="C37" s="268">
        <v>2400000</v>
      </c>
      <c r="D37" s="268"/>
      <c r="E37" s="268">
        <v>6240000</v>
      </c>
      <c r="F37" s="268">
        <v>6240000</v>
      </c>
      <c r="G37" s="268"/>
      <c r="H37" s="268">
        <v>2400000</v>
      </c>
      <c r="I37" s="268">
        <v>2400000</v>
      </c>
      <c r="J37" s="268"/>
      <c r="K37" s="268">
        <v>6000000</v>
      </c>
      <c r="L37" s="268">
        <v>6000000</v>
      </c>
      <c r="M37" s="276"/>
      <c r="N37" s="276">
        <v>960000</v>
      </c>
      <c r="O37" s="276">
        <v>960000</v>
      </c>
      <c r="P37" s="269"/>
      <c r="Q37" s="400">
        <f t="shared" si="17"/>
        <v>18000000</v>
      </c>
      <c r="R37" s="276">
        <f t="shared" si="17"/>
        <v>18000000</v>
      </c>
      <c r="S37" s="269">
        <f>+R37-Q37</f>
        <v>0</v>
      </c>
      <c r="T37" s="15"/>
      <c r="U37" s="13"/>
      <c r="W37" s="12"/>
      <c r="X37" s="12"/>
      <c r="Y37" s="15"/>
      <c r="Z37" s="15"/>
      <c r="AA37" s="15"/>
    </row>
    <row r="38" spans="1:35" ht="13.9" customHeight="1">
      <c r="A38" s="270" t="s">
        <v>449</v>
      </c>
      <c r="B38" s="271">
        <v>1200000</v>
      </c>
      <c r="C38" s="271">
        <v>1200000</v>
      </c>
      <c r="D38" s="271"/>
      <c r="E38" s="271">
        <v>3120000</v>
      </c>
      <c r="F38" s="271">
        <v>3120000</v>
      </c>
      <c r="G38" s="271"/>
      <c r="H38" s="271">
        <v>1200000</v>
      </c>
      <c r="I38" s="271">
        <v>1200000</v>
      </c>
      <c r="J38" s="271"/>
      <c r="K38" s="271">
        <v>3000000</v>
      </c>
      <c r="L38" s="271">
        <v>3000000</v>
      </c>
      <c r="M38" s="278"/>
      <c r="N38" s="278">
        <v>480000</v>
      </c>
      <c r="O38" s="278">
        <v>480000</v>
      </c>
      <c r="P38" s="789"/>
      <c r="Q38" s="400">
        <f t="shared" si="17"/>
        <v>9000000</v>
      </c>
      <c r="R38" s="276">
        <f t="shared" si="17"/>
        <v>9000000</v>
      </c>
      <c r="S38" s="789">
        <f>+R38-Q38</f>
        <v>0</v>
      </c>
      <c r="T38" s="15"/>
      <c r="U38" s="13"/>
      <c r="W38" s="12"/>
      <c r="X38" s="12"/>
      <c r="Y38" s="15"/>
      <c r="Z38" s="15"/>
      <c r="AA38" s="15"/>
      <c r="AB38" s="15"/>
      <c r="AG38" s="277"/>
    </row>
    <row r="39" spans="1:35" ht="13.9" customHeight="1">
      <c r="A39" s="30" t="s">
        <v>65</v>
      </c>
      <c r="B39" s="272">
        <f t="shared" ref="B39" si="20">SUM(B37:B38)</f>
        <v>3600000</v>
      </c>
      <c r="C39" s="272">
        <f t="shared" ref="C39" si="21">SUM(C37:C38)</f>
        <v>3600000</v>
      </c>
      <c r="D39" s="272"/>
      <c r="E39" s="272">
        <f t="shared" ref="E39" si="22">SUM(E37:E38)</f>
        <v>9360000</v>
      </c>
      <c r="F39" s="272">
        <f t="shared" ref="F39" si="23">SUM(F37:F38)</f>
        <v>9360000</v>
      </c>
      <c r="G39" s="272"/>
      <c r="H39" s="272">
        <f t="shared" ref="H39" si="24">SUM(H37:H38)</f>
        <v>3600000</v>
      </c>
      <c r="I39" s="272">
        <f t="shared" ref="I39" si="25">SUM(I37:I38)</f>
        <v>3600000</v>
      </c>
      <c r="J39" s="272"/>
      <c r="K39" s="272">
        <f t="shared" ref="K39" si="26">SUM(K37:K38)</f>
        <v>9000000</v>
      </c>
      <c r="L39" s="272">
        <f t="shared" ref="L39" si="27">SUM(L37:L38)</f>
        <v>9000000</v>
      </c>
      <c r="M39" s="274"/>
      <c r="N39" s="274">
        <f t="shared" ref="N39" si="28">SUM(N37:N38)</f>
        <v>1440000</v>
      </c>
      <c r="O39" s="274">
        <f t="shared" ref="O39" si="29">SUM(O37:O38)</f>
        <v>1440000</v>
      </c>
      <c r="P39" s="273"/>
      <c r="Q39" s="401">
        <f>SUM(Q37:Q38)</f>
        <v>27000000</v>
      </c>
      <c r="R39" s="274">
        <f>SUM(R37:R38)</f>
        <v>27000000</v>
      </c>
      <c r="S39" s="273">
        <f>SUM(S37:S38)</f>
        <v>0</v>
      </c>
      <c r="T39" s="225"/>
      <c r="U39" s="13"/>
      <c r="W39" s="12"/>
      <c r="X39" s="12"/>
      <c r="Y39" s="15"/>
      <c r="Z39" s="15"/>
      <c r="AA39" s="15"/>
      <c r="AB39" s="15"/>
      <c r="AC39" s="1277"/>
      <c r="AD39" s="1279"/>
      <c r="AE39" s="1277"/>
      <c r="AF39" s="1279"/>
      <c r="AG39" s="1277"/>
      <c r="AH39" s="1279"/>
      <c r="AI39" s="1277"/>
    </row>
    <row r="40" spans="1:35" ht="27" customHeight="1">
      <c r="A40" s="279" t="s">
        <v>448</v>
      </c>
      <c r="B40" s="280">
        <v>2346667</v>
      </c>
      <c r="C40" s="280">
        <v>2346667</v>
      </c>
      <c r="D40" s="280"/>
      <c r="E40" s="280">
        <v>4586667</v>
      </c>
      <c r="F40" s="280">
        <v>4586667</v>
      </c>
      <c r="G40" s="280"/>
      <c r="H40" s="280">
        <v>2453333</v>
      </c>
      <c r="I40" s="280">
        <v>2453333</v>
      </c>
      <c r="J40" s="280"/>
      <c r="K40" s="280">
        <v>4853333</v>
      </c>
      <c r="L40" s="280">
        <v>4853333</v>
      </c>
      <c r="M40" s="281"/>
      <c r="N40" s="281"/>
      <c r="O40" s="281"/>
      <c r="P40" s="269"/>
      <c r="Q40" s="400">
        <f>+B40+E40+H40+K40+N40</f>
        <v>14240000</v>
      </c>
      <c r="R40" s="276">
        <f>+C40+F40+I40+L40+O40</f>
        <v>14240000</v>
      </c>
      <c r="S40" s="269">
        <f>+R40-Q40</f>
        <v>0</v>
      </c>
      <c r="T40" s="225"/>
      <c r="U40" s="13"/>
      <c r="W40" s="12"/>
      <c r="X40" s="12"/>
      <c r="Y40" s="15"/>
      <c r="Z40" s="15"/>
      <c r="AA40" s="282"/>
      <c r="AB40" s="15"/>
      <c r="AC40" s="15"/>
      <c r="AG40" s="277"/>
    </row>
    <row r="41" spans="1:35" ht="13.9" customHeight="1">
      <c r="A41" s="270" t="s">
        <v>449</v>
      </c>
      <c r="B41" s="271">
        <v>1173333</v>
      </c>
      <c r="C41" s="271">
        <v>1173333</v>
      </c>
      <c r="D41" s="271"/>
      <c r="E41" s="271">
        <v>2160000</v>
      </c>
      <c r="F41" s="271">
        <v>2160000</v>
      </c>
      <c r="G41" s="271"/>
      <c r="H41" s="271">
        <v>1066666</v>
      </c>
      <c r="I41" s="271">
        <v>1066666</v>
      </c>
      <c r="J41" s="271"/>
      <c r="K41" s="271">
        <v>2320000</v>
      </c>
      <c r="L41" s="271">
        <v>2320000</v>
      </c>
      <c r="M41" s="278"/>
      <c r="N41" s="278"/>
      <c r="O41" s="278"/>
      <c r="P41" s="789"/>
      <c r="Q41" s="400">
        <f>+B41+E41+H41+K41+N41</f>
        <v>6719999</v>
      </c>
      <c r="R41" s="276">
        <f>+C41+F41+I41+L41+O41</f>
        <v>6719999</v>
      </c>
      <c r="S41" s="789">
        <f>+R41-Q41</f>
        <v>0</v>
      </c>
      <c r="T41" s="15"/>
      <c r="U41" s="225"/>
      <c r="V41" s="11"/>
      <c r="W41" s="11"/>
      <c r="X41" s="11"/>
      <c r="Y41" s="11"/>
      <c r="Z41" s="12"/>
      <c r="AA41" s="12"/>
      <c r="AB41" s="15"/>
      <c r="AC41" s="1277"/>
      <c r="AD41" s="1277"/>
      <c r="AE41" s="1480"/>
      <c r="AF41" s="1480"/>
      <c r="AG41" s="1480"/>
      <c r="AH41" s="1480"/>
    </row>
    <row r="42" spans="1:35" ht="15" customHeight="1">
      <c r="A42" s="266" t="s">
        <v>66</v>
      </c>
      <c r="B42" s="272">
        <f>SUM(B40:B41)</f>
        <v>3520000</v>
      </c>
      <c r="C42" s="272">
        <f>SUM(C40:C41)</f>
        <v>3520000</v>
      </c>
      <c r="D42" s="272"/>
      <c r="E42" s="272">
        <f t="shared" ref="E42:F42" si="30">SUM(E40:E41)</f>
        <v>6746667</v>
      </c>
      <c r="F42" s="272">
        <f t="shared" si="30"/>
        <v>6746667</v>
      </c>
      <c r="G42" s="272"/>
      <c r="H42" s="272">
        <f t="shared" ref="H42" si="31">SUM(H40:H41)</f>
        <v>3519999</v>
      </c>
      <c r="I42" s="272">
        <f t="shared" ref="I42" si="32">SUM(I40:I41)</f>
        <v>3519999</v>
      </c>
      <c r="J42" s="272"/>
      <c r="K42" s="272">
        <f t="shared" ref="K42" si="33">SUM(K40:K41)</f>
        <v>7173333</v>
      </c>
      <c r="L42" s="272">
        <f t="shared" ref="L42" si="34">SUM(L40:L41)</f>
        <v>7173333</v>
      </c>
      <c r="M42" s="274"/>
      <c r="N42" s="274"/>
      <c r="O42" s="274"/>
      <c r="P42" s="273"/>
      <c r="Q42" s="401">
        <f>SUM(Q40:Q41)</f>
        <v>20959999</v>
      </c>
      <c r="R42" s="274">
        <f>SUM(R40:R41)</f>
        <v>20959999</v>
      </c>
      <c r="S42" s="273">
        <f>SUM(S40:S41)</f>
        <v>0</v>
      </c>
      <c r="T42" s="15"/>
      <c r="U42" s="1481"/>
      <c r="V42" s="1482"/>
      <c r="W42" s="1482"/>
      <c r="X42" s="1482"/>
      <c r="Y42" s="1482"/>
      <c r="Z42" s="1482"/>
      <c r="AA42" s="1482"/>
      <c r="AB42" s="225"/>
      <c r="AC42" s="12"/>
      <c r="AD42" s="12"/>
      <c r="AF42" s="17"/>
      <c r="AG42" s="12"/>
    </row>
    <row r="43" spans="1:35" ht="13.9" customHeight="1" thickBot="1">
      <c r="A43" s="283" t="s">
        <v>67</v>
      </c>
      <c r="B43" s="284">
        <v>3415433</v>
      </c>
      <c r="C43" s="284">
        <v>3127857</v>
      </c>
      <c r="D43" s="284">
        <f>+C43-B43</f>
        <v>-287576</v>
      </c>
      <c r="E43" s="284"/>
      <c r="F43" s="284"/>
      <c r="G43" s="284"/>
      <c r="H43" s="284"/>
      <c r="I43" s="284"/>
      <c r="J43" s="284"/>
      <c r="K43" s="284"/>
      <c r="L43" s="284"/>
      <c r="M43" s="285"/>
      <c r="N43" s="285"/>
      <c r="O43" s="285"/>
      <c r="P43" s="286"/>
      <c r="Q43" s="402">
        <f>+B43+E43+H43+K43+N43</f>
        <v>3415433</v>
      </c>
      <c r="R43" s="285">
        <f>+C43+F43+I43+L43+O43</f>
        <v>3127857</v>
      </c>
      <c r="S43" s="286">
        <f>+R43-Q43</f>
        <v>-287576</v>
      </c>
      <c r="T43" s="15"/>
      <c r="U43" s="1481"/>
      <c r="V43" s="1482"/>
      <c r="W43" s="1482"/>
      <c r="X43" s="1482"/>
      <c r="Y43" s="1482"/>
      <c r="Z43" s="1482"/>
      <c r="AA43" s="1482"/>
      <c r="AB43" s="12"/>
      <c r="AC43" s="12"/>
      <c r="AE43" s="12"/>
      <c r="AF43" s="12"/>
    </row>
    <row r="44" spans="1:35" ht="15" customHeight="1" thickBot="1">
      <c r="A44" s="287" t="s">
        <v>68</v>
      </c>
      <c r="B44" s="288">
        <f>+B34+B35+B39+B42+B43+B36</f>
        <v>27275733</v>
      </c>
      <c r="C44" s="288">
        <f t="shared" ref="C44:S44" si="35">+C34+C35+C39+C42+C43+C36</f>
        <v>26988157</v>
      </c>
      <c r="D44" s="288">
        <f t="shared" si="35"/>
        <v>-287576</v>
      </c>
      <c r="E44" s="288">
        <f t="shared" si="35"/>
        <v>49490467</v>
      </c>
      <c r="F44" s="288">
        <f t="shared" si="35"/>
        <v>49490467</v>
      </c>
      <c r="G44" s="288">
        <f t="shared" si="35"/>
        <v>0</v>
      </c>
      <c r="H44" s="288">
        <f t="shared" si="35"/>
        <v>24140499</v>
      </c>
      <c r="I44" s="288">
        <f t="shared" ref="I44" si="36">+I34+I35+I39+I42+I43+I36</f>
        <v>24140499</v>
      </c>
      <c r="J44" s="288">
        <f t="shared" si="35"/>
        <v>0</v>
      </c>
      <c r="K44" s="288">
        <f t="shared" si="35"/>
        <v>49564133</v>
      </c>
      <c r="L44" s="288">
        <f t="shared" ref="L44" si="37">+L34+L35+L39+L42+L43+L36</f>
        <v>49564133</v>
      </c>
      <c r="M44" s="395">
        <f t="shared" si="35"/>
        <v>0</v>
      </c>
      <c r="N44" s="395">
        <f t="shared" si="35"/>
        <v>5298400</v>
      </c>
      <c r="O44" s="395">
        <f t="shared" ref="O44" si="38">+O34+O35+O39+O42+O43+O36</f>
        <v>5298400</v>
      </c>
      <c r="P44" s="289">
        <f t="shared" si="35"/>
        <v>0</v>
      </c>
      <c r="Q44" s="403">
        <f>+Q34+Q35+Q39+Q42+Q43+Q36</f>
        <v>155769232</v>
      </c>
      <c r="R44" s="395">
        <f t="shared" si="35"/>
        <v>155481656</v>
      </c>
      <c r="S44" s="289">
        <f t="shared" si="35"/>
        <v>-287576</v>
      </c>
      <c r="U44" s="12">
        <v>155769</v>
      </c>
      <c r="V44" s="15"/>
      <c r="W44" s="15"/>
      <c r="X44" s="15"/>
      <c r="Y44" s="15"/>
      <c r="Z44" s="15"/>
      <c r="AA44" s="1345"/>
      <c r="AB44" s="12"/>
      <c r="AC44" s="12"/>
      <c r="AD44" s="16"/>
      <c r="AE44" s="17"/>
      <c r="AF44" s="12"/>
    </row>
    <row r="45" spans="1:35" ht="28.5" customHeight="1" thickBot="1">
      <c r="A45" s="287" t="s">
        <v>392</v>
      </c>
      <c r="B45" s="444">
        <v>209169</v>
      </c>
      <c r="C45" s="444">
        <v>209169</v>
      </c>
      <c r="D45" s="444"/>
      <c r="E45" s="444">
        <v>83744</v>
      </c>
      <c r="F45" s="444">
        <v>83744</v>
      </c>
      <c r="G45" s="444"/>
      <c r="H45" s="444">
        <v>195707</v>
      </c>
      <c r="I45" s="444">
        <v>195707</v>
      </c>
      <c r="J45" s="444"/>
      <c r="K45" s="444">
        <v>104902</v>
      </c>
      <c r="L45" s="444">
        <v>104902</v>
      </c>
      <c r="M45" s="445"/>
      <c r="N45" s="445">
        <v>118567</v>
      </c>
      <c r="O45" s="445">
        <v>118567</v>
      </c>
      <c r="P45" s="458"/>
      <c r="Q45" s="457">
        <f>+B45+E45+H45+K45+N45</f>
        <v>712089</v>
      </c>
      <c r="R45" s="445">
        <f>+C45+F45+I45+L45+O45</f>
        <v>712089</v>
      </c>
      <c r="S45" s="458">
        <f>+R45-Q45</f>
        <v>0</v>
      </c>
      <c r="T45" s="225"/>
      <c r="U45" s="13">
        <v>712</v>
      </c>
      <c r="V45" s="225"/>
      <c r="W45" s="298"/>
      <c r="X45" s="298"/>
      <c r="Y45" s="298"/>
      <c r="Z45" s="299"/>
      <c r="AA45" s="299"/>
      <c r="AC45" s="12"/>
    </row>
    <row r="46" spans="1:35" s="263" customFormat="1" ht="18" customHeight="1" thickBot="1">
      <c r="A46" s="287" t="s">
        <v>393</v>
      </c>
      <c r="B46" s="444">
        <f>+SUM(B44:B45)</f>
        <v>27484902</v>
      </c>
      <c r="C46" s="444">
        <f t="shared" ref="C46:S46" si="39">+SUM(C44:C45)</f>
        <v>27197326</v>
      </c>
      <c r="D46" s="444">
        <f t="shared" si="39"/>
        <v>-287576</v>
      </c>
      <c r="E46" s="444">
        <f t="shared" ref="E46" si="40">+SUM(E44:E45)</f>
        <v>49574211</v>
      </c>
      <c r="F46" s="444">
        <f t="shared" si="39"/>
        <v>49574211</v>
      </c>
      <c r="G46" s="444"/>
      <c r="H46" s="444">
        <f t="shared" ref="H46:I46" si="41">+SUM(H44:H45)</f>
        <v>24336206</v>
      </c>
      <c r="I46" s="444">
        <f t="shared" si="41"/>
        <v>24336206</v>
      </c>
      <c r="J46" s="444"/>
      <c r="K46" s="444">
        <f t="shared" ref="K46:L46" si="42">+SUM(K44:K45)</f>
        <v>49669035</v>
      </c>
      <c r="L46" s="444">
        <f t="shared" si="42"/>
        <v>49669035</v>
      </c>
      <c r="M46" s="445"/>
      <c r="N46" s="445">
        <f t="shared" ref="N46:O46" si="43">+SUM(N44:N45)</f>
        <v>5416967</v>
      </c>
      <c r="O46" s="445">
        <f t="shared" si="43"/>
        <v>5416967</v>
      </c>
      <c r="P46" s="790"/>
      <c r="Q46" s="403">
        <f>+SUM(Q44:Q45)</f>
        <v>156481321</v>
      </c>
      <c r="R46" s="445">
        <f t="shared" si="39"/>
        <v>156193745</v>
      </c>
      <c r="S46" s="458">
        <f t="shared" si="39"/>
        <v>-287576</v>
      </c>
      <c r="T46" s="12"/>
      <c r="U46" s="225"/>
      <c r="V46" s="225"/>
      <c r="W46" s="11"/>
      <c r="X46" s="298"/>
      <c r="Y46" s="298"/>
      <c r="Z46" s="299"/>
      <c r="AA46" s="299"/>
      <c r="AB46" s="13"/>
    </row>
    <row r="47" spans="1:35" ht="24.75" customHeight="1">
      <c r="A47" s="2" t="s">
        <v>302</v>
      </c>
      <c r="B47" s="15">
        <v>27485</v>
      </c>
      <c r="C47" s="15"/>
      <c r="D47" s="15"/>
      <c r="E47" s="15">
        <v>49574</v>
      </c>
      <c r="F47" s="15"/>
      <c r="G47" s="15"/>
      <c r="H47" s="15">
        <v>24336</v>
      </c>
      <c r="I47" s="15"/>
      <c r="J47" s="15"/>
      <c r="K47" s="15">
        <v>49669</v>
      </c>
      <c r="L47" s="15"/>
      <c r="M47" s="15"/>
      <c r="N47" s="15">
        <v>5417</v>
      </c>
      <c r="O47" s="15"/>
      <c r="P47" s="446"/>
      <c r="Q47" s="446">
        <f>SUM(B47:P47)</f>
        <v>156481</v>
      </c>
      <c r="R47" s="15"/>
      <c r="T47" s="1280"/>
      <c r="U47" s="15"/>
      <c r="V47" s="15"/>
      <c r="W47" s="15"/>
      <c r="X47" s="15"/>
      <c r="Y47" s="15"/>
      <c r="Z47" s="1345"/>
      <c r="AA47" s="12"/>
      <c r="AB47" s="12"/>
    </row>
    <row r="48" spans="1:35" ht="28.5" customHeight="1">
      <c r="A48" s="2"/>
      <c r="B48" s="15"/>
      <c r="C48" s="1346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T48" s="1280"/>
      <c r="U48" s="15"/>
      <c r="V48" s="15"/>
      <c r="W48" s="15"/>
      <c r="X48" s="15"/>
      <c r="Y48" s="15"/>
      <c r="Z48" s="1345"/>
      <c r="AA48" s="12"/>
      <c r="AB48" s="12"/>
      <c r="AC48" s="12"/>
    </row>
    <row r="49" spans="1:32" ht="13.9" customHeight="1">
      <c r="A49" s="791"/>
      <c r="B49" s="792"/>
      <c r="C49" s="792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T49" s="1280"/>
      <c r="U49" s="15"/>
      <c r="V49" s="15"/>
      <c r="W49" s="15"/>
      <c r="X49" s="15"/>
      <c r="Y49" s="15"/>
      <c r="Z49" s="1345"/>
      <c r="AA49" s="12"/>
      <c r="AB49" s="12"/>
      <c r="AC49" s="12"/>
      <c r="AE49" s="12"/>
      <c r="AF49" s="12"/>
    </row>
    <row r="50" spans="1:32" ht="13.9" customHeight="1">
      <c r="A50" s="793"/>
      <c r="B50" s="794"/>
      <c r="C50" s="792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T50" s="1280"/>
      <c r="U50" s="15"/>
      <c r="V50" s="15"/>
      <c r="W50" s="15"/>
      <c r="X50" s="15"/>
      <c r="Y50" s="15"/>
      <c r="Z50" s="1345"/>
      <c r="AA50" s="12"/>
      <c r="AB50" s="12"/>
    </row>
    <row r="51" spans="1:32" ht="13.9" customHeight="1">
      <c r="A51" s="793"/>
      <c r="B51" s="794"/>
      <c r="C51" s="792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T51" s="1280"/>
      <c r="U51" s="15"/>
      <c r="V51" s="15"/>
      <c r="W51" s="15"/>
      <c r="X51" s="15"/>
      <c r="Y51" s="15"/>
      <c r="Z51" s="1345"/>
      <c r="AA51" s="12"/>
      <c r="AB51" s="12"/>
    </row>
    <row r="52" spans="1:32" ht="13.9" customHeight="1">
      <c r="A52" s="243"/>
      <c r="B52" s="795"/>
      <c r="C52" s="796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T52" s="1280"/>
      <c r="U52" s="15"/>
      <c r="V52" s="15"/>
      <c r="W52" s="15"/>
      <c r="X52" s="15"/>
      <c r="Y52" s="15"/>
      <c r="Z52" s="1345"/>
      <c r="AA52" s="12"/>
      <c r="AB52" s="12"/>
    </row>
    <row r="53" spans="1:32" ht="13.9" customHeight="1">
      <c r="A53" s="791"/>
      <c r="B53" s="792"/>
      <c r="C53" s="792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T53" s="1280"/>
      <c r="U53" s="15"/>
      <c r="V53" s="15"/>
      <c r="W53" s="15"/>
      <c r="X53" s="15"/>
      <c r="Y53" s="15"/>
      <c r="Z53" s="1345"/>
      <c r="AA53" s="12"/>
      <c r="AB53" s="12"/>
    </row>
    <row r="54" spans="1:32" ht="13.9" hidden="1" customHeight="1">
      <c r="E54" s="12"/>
      <c r="F54" s="12"/>
      <c r="G54" s="12"/>
      <c r="H54" s="12"/>
      <c r="I54" s="12"/>
      <c r="J54" s="12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X54" s="290"/>
      <c r="Y54" s="12"/>
      <c r="Z54" s="12"/>
    </row>
    <row r="55" spans="1:32" ht="13.9" hidden="1" customHeight="1">
      <c r="A55" s="13" t="s">
        <v>38</v>
      </c>
      <c r="B55" s="259">
        <v>4</v>
      </c>
      <c r="C55" s="291"/>
      <c r="E55" s="291">
        <f>SUM(B55:D55)</f>
        <v>4</v>
      </c>
      <c r="F55" s="12">
        <f t="shared" ref="F55:F56" si="44">+E55*$B$50*(8/12)</f>
        <v>0</v>
      </c>
      <c r="G55" s="12"/>
      <c r="H55" s="12"/>
      <c r="I55" s="13" t="s">
        <v>35</v>
      </c>
      <c r="J55" s="12">
        <f>+B6*(8/12)*$I$52</f>
        <v>0</v>
      </c>
      <c r="K55" s="12"/>
      <c r="L55" s="11"/>
      <c r="M55" s="11"/>
      <c r="N55" s="11"/>
      <c r="O55" s="15"/>
      <c r="P55" s="15"/>
      <c r="Q55" s="15"/>
      <c r="S55" s="290"/>
      <c r="T55" s="12"/>
      <c r="V55" s="13"/>
    </row>
    <row r="56" spans="1:32" ht="13.9" hidden="1" customHeight="1">
      <c r="A56" s="13" t="s">
        <v>78</v>
      </c>
      <c r="B56" s="259">
        <v>0</v>
      </c>
      <c r="C56" s="291">
        <v>0.5</v>
      </c>
      <c r="E56" s="291">
        <f>SUM(B56:D56)</f>
        <v>0.5</v>
      </c>
      <c r="F56" s="12">
        <f t="shared" si="44"/>
        <v>0</v>
      </c>
      <c r="G56" s="12"/>
      <c r="H56" s="12"/>
      <c r="I56" s="13" t="s">
        <v>36</v>
      </c>
      <c r="J56" s="12">
        <f>+B7*(8/12)*$I$52</f>
        <v>0</v>
      </c>
      <c r="K56" s="12"/>
      <c r="L56" s="11"/>
      <c r="M56" s="11"/>
      <c r="N56" s="15"/>
      <c r="O56" s="15"/>
      <c r="P56" s="11"/>
      <c r="Q56" s="290"/>
      <c r="R56" s="1277"/>
      <c r="S56" s="1279"/>
      <c r="T56" s="13"/>
    </row>
    <row r="57" spans="1:32" ht="13.9" hidden="1" customHeight="1">
      <c r="A57" s="13" t="s">
        <v>69</v>
      </c>
      <c r="B57" s="259">
        <f>SUM(B52:B56)</f>
        <v>4</v>
      </c>
      <c r="C57" s="291">
        <f t="shared" ref="C57:D57" si="45">SUM(C52:C56)</f>
        <v>0.5</v>
      </c>
      <c r="D57" s="291">
        <f t="shared" si="45"/>
        <v>0</v>
      </c>
      <c r="E57" s="291">
        <f>SUM(E52:E56)</f>
        <v>4.5</v>
      </c>
      <c r="F57" s="12">
        <f>SUM(F52:F56)</f>
        <v>0</v>
      </c>
      <c r="G57" s="12"/>
      <c r="H57" s="12"/>
      <c r="I57" s="13" t="s">
        <v>37</v>
      </c>
      <c r="J57" s="12">
        <f>+B8*(8/12)*$I$52</f>
        <v>0</v>
      </c>
      <c r="K57" s="12"/>
      <c r="L57" s="15"/>
      <c r="M57" s="15"/>
      <c r="N57" s="15"/>
      <c r="O57" s="15"/>
      <c r="Q57" s="290"/>
      <c r="R57" s="12"/>
      <c r="S57" s="13"/>
      <c r="T57" s="13"/>
      <c r="V57" s="13"/>
    </row>
    <row r="58" spans="1:32" ht="13.9" hidden="1" customHeight="1">
      <c r="E58" s="13"/>
      <c r="I58" s="13" t="s">
        <v>38</v>
      </c>
      <c r="J58" s="12">
        <f>+B9*(8/12)*$I$52</f>
        <v>0</v>
      </c>
      <c r="K58" s="12"/>
      <c r="L58" s="15"/>
      <c r="M58" s="15"/>
      <c r="N58" s="15"/>
      <c r="O58" s="11"/>
      <c r="Q58" s="290"/>
      <c r="R58" s="12"/>
      <c r="S58" s="12"/>
      <c r="T58" s="13"/>
      <c r="V58" s="13"/>
    </row>
    <row r="59" spans="1:32" ht="13.9" hidden="1" customHeight="1">
      <c r="A59" s="263" t="s">
        <v>294</v>
      </c>
      <c r="B59" s="1277" t="s">
        <v>88</v>
      </c>
      <c r="C59" s="1277" t="s">
        <v>89</v>
      </c>
      <c r="D59" s="1277" t="s">
        <v>90</v>
      </c>
      <c r="E59" s="1279" t="s">
        <v>21</v>
      </c>
      <c r="F59" s="1279" t="s">
        <v>91</v>
      </c>
      <c r="G59" s="1279"/>
      <c r="H59" s="1279"/>
      <c r="I59" s="13" t="s">
        <v>69</v>
      </c>
      <c r="J59" s="12">
        <f>SUM(J55:J58)</f>
        <v>0</v>
      </c>
      <c r="K59" s="12"/>
      <c r="L59" s="15"/>
      <c r="M59" s="15"/>
      <c r="N59" s="15"/>
      <c r="O59" s="11"/>
      <c r="Q59" s="290"/>
      <c r="R59" s="12"/>
      <c r="S59" s="12"/>
      <c r="T59" s="13"/>
      <c r="U59" s="13"/>
      <c r="V59" s="13"/>
    </row>
    <row r="60" spans="1:32" ht="13.9" hidden="1" customHeight="1">
      <c r="A60" s="13" t="s">
        <v>35</v>
      </c>
      <c r="B60" s="259">
        <v>2</v>
      </c>
      <c r="C60" s="259"/>
      <c r="D60" s="292"/>
      <c r="E60" s="291">
        <f>SUM(B60:D60)</f>
        <v>2</v>
      </c>
      <c r="F60" s="12">
        <f>+E60*$B$50*(4/12)</f>
        <v>0</v>
      </c>
      <c r="G60" s="12"/>
      <c r="H60" s="12"/>
      <c r="I60" s="15"/>
      <c r="J60" s="12"/>
      <c r="K60" s="12"/>
      <c r="L60" s="15"/>
      <c r="M60" s="15"/>
      <c r="N60" s="15"/>
      <c r="O60" s="11"/>
      <c r="R60" s="13"/>
      <c r="S60" s="13"/>
      <c r="T60" s="13"/>
      <c r="U60" s="13"/>
      <c r="V60" s="13"/>
    </row>
    <row r="61" spans="1:32" ht="13.9" hidden="1" customHeight="1">
      <c r="A61" s="13" t="s">
        <v>36</v>
      </c>
      <c r="B61" s="259">
        <v>4</v>
      </c>
      <c r="C61" s="291">
        <v>0.5</v>
      </c>
      <c r="D61" s="292"/>
      <c r="E61" s="291">
        <f>SUM(B61:D61)</f>
        <v>4.5</v>
      </c>
      <c r="F61" s="12">
        <f t="shared" ref="F61:F64" si="46">+E61*$B$50*(4/12)</f>
        <v>0</v>
      </c>
      <c r="G61" s="12"/>
      <c r="H61" s="12"/>
      <c r="I61" s="15" t="s">
        <v>87</v>
      </c>
      <c r="J61" s="12"/>
      <c r="K61" s="12"/>
      <c r="L61" s="293"/>
      <c r="M61" s="15"/>
      <c r="N61" s="15"/>
      <c r="O61" s="11"/>
      <c r="P61" s="290"/>
      <c r="Q61" s="12"/>
      <c r="R61" s="13"/>
      <c r="S61" s="13"/>
      <c r="T61" s="13"/>
      <c r="U61" s="13"/>
      <c r="V61" s="13"/>
    </row>
    <row r="62" spans="1:32" ht="13.9" hidden="1" customHeight="1">
      <c r="A62" s="13" t="s">
        <v>37</v>
      </c>
      <c r="B62" s="259">
        <v>2</v>
      </c>
      <c r="C62" s="291"/>
      <c r="D62" s="291"/>
      <c r="E62" s="291">
        <f>SUM(B62:D62)</f>
        <v>2</v>
      </c>
      <c r="F62" s="12">
        <f t="shared" si="46"/>
        <v>0</v>
      </c>
      <c r="G62" s="12"/>
      <c r="H62" s="12"/>
      <c r="I62" s="13" t="s">
        <v>35</v>
      </c>
      <c r="J62" s="12">
        <f>+B14*(4/12)*$I$52</f>
        <v>0</v>
      </c>
      <c r="K62" s="12"/>
      <c r="L62" s="294"/>
      <c r="M62" s="15"/>
      <c r="N62" s="15"/>
      <c r="O62" s="12"/>
      <c r="P62" s="15"/>
      <c r="Q62" s="294"/>
      <c r="R62" s="15"/>
      <c r="S62" s="15"/>
      <c r="T62" s="12"/>
      <c r="U62" s="13"/>
      <c r="V62" s="13"/>
    </row>
    <row r="63" spans="1:32" ht="13.9" hidden="1" customHeight="1">
      <c r="A63" s="13" t="s">
        <v>38</v>
      </c>
      <c r="B63" s="259">
        <v>4</v>
      </c>
      <c r="C63" s="291"/>
      <c r="D63" s="291"/>
      <c r="E63" s="291">
        <f>SUM(B63:D63)</f>
        <v>4</v>
      </c>
      <c r="F63" s="12">
        <f t="shared" si="46"/>
        <v>0</v>
      </c>
      <c r="G63" s="12"/>
      <c r="I63" s="13" t="s">
        <v>36</v>
      </c>
      <c r="J63" s="12">
        <f>+B15*(4/12)*$I$52</f>
        <v>0</v>
      </c>
      <c r="K63" s="12"/>
      <c r="L63" s="294"/>
      <c r="M63" s="15"/>
      <c r="N63" s="15"/>
      <c r="P63" s="15"/>
      <c r="Q63" s="15"/>
      <c r="R63" s="15"/>
      <c r="S63" s="15"/>
      <c r="T63" s="15"/>
      <c r="U63" s="13"/>
      <c r="V63" s="13"/>
    </row>
    <row r="64" spans="1:32" ht="13.9" hidden="1" customHeight="1">
      <c r="A64" s="13" t="s">
        <v>78</v>
      </c>
      <c r="B64" s="259">
        <v>0</v>
      </c>
      <c r="C64" s="291">
        <v>0.5</v>
      </c>
      <c r="D64" s="291"/>
      <c r="E64" s="291">
        <f>SUM(B64:D64)</f>
        <v>0.5</v>
      </c>
      <c r="F64" s="12">
        <f t="shared" si="46"/>
        <v>0</v>
      </c>
      <c r="G64" s="12"/>
      <c r="I64" s="13" t="s">
        <v>37</v>
      </c>
      <c r="J64" s="12">
        <f>+B16*(4/12)*$I$52</f>
        <v>0</v>
      </c>
      <c r="K64" s="12"/>
      <c r="L64" s="294"/>
      <c r="M64" s="15"/>
      <c r="N64" s="15"/>
      <c r="O64" s="15"/>
      <c r="P64" s="15"/>
      <c r="Q64" s="15"/>
      <c r="R64" s="15"/>
      <c r="S64" s="15"/>
      <c r="T64" s="15"/>
      <c r="U64" s="13"/>
      <c r="V64" s="13"/>
    </row>
    <row r="65" spans="1:32" ht="13.9" hidden="1" customHeight="1">
      <c r="A65" s="13" t="s">
        <v>69</v>
      </c>
      <c r="B65" s="291">
        <f t="shared" ref="B65:D65" si="47">SUM(B60:B64)</f>
        <v>12</v>
      </c>
      <c r="C65" s="291">
        <f t="shared" si="47"/>
        <v>1</v>
      </c>
      <c r="D65" s="291">
        <f t="shared" si="47"/>
        <v>0</v>
      </c>
      <c r="E65" s="291">
        <f>SUM(E60:E64)</f>
        <v>13</v>
      </c>
      <c r="F65" s="12">
        <f>SUM(F60:F64)</f>
        <v>0</v>
      </c>
      <c r="G65" s="12"/>
      <c r="I65" s="13" t="s">
        <v>38</v>
      </c>
      <c r="J65" s="12">
        <f>+B17*(4/12)*$I$52</f>
        <v>0</v>
      </c>
      <c r="K65" s="12"/>
      <c r="L65" s="294"/>
      <c r="M65" s="15"/>
      <c r="N65" s="15"/>
      <c r="O65" s="225"/>
      <c r="P65" s="15"/>
      <c r="Q65" s="15"/>
      <c r="R65" s="15"/>
      <c r="S65" s="15"/>
      <c r="T65" s="12"/>
    </row>
    <row r="66" spans="1:32" ht="13.9" hidden="1" customHeight="1">
      <c r="A66" s="295"/>
      <c r="B66" s="259"/>
      <c r="D66" s="296"/>
      <c r="E66" s="297"/>
      <c r="F66" s="296"/>
      <c r="G66" s="296"/>
      <c r="H66" s="15"/>
      <c r="I66" s="13" t="s">
        <v>69</v>
      </c>
      <c r="J66" s="12">
        <f>SUM(J62:J65)</f>
        <v>0</v>
      </c>
      <c r="K66" s="12"/>
      <c r="L66" s="294"/>
      <c r="M66" s="15"/>
      <c r="N66" s="15"/>
      <c r="O66" s="225"/>
      <c r="P66" s="11"/>
      <c r="Q66" s="11"/>
      <c r="R66" s="13"/>
      <c r="S66" s="290"/>
      <c r="T66" s="298"/>
      <c r="U66" s="299"/>
      <c r="V66" s="263"/>
    </row>
    <row r="67" spans="1:32" ht="15" hidden="1" customHeight="1">
      <c r="A67" s="263"/>
      <c r="B67" s="259"/>
      <c r="E67" s="264"/>
      <c r="F67" s="12"/>
      <c r="G67" s="12"/>
      <c r="J67" s="15"/>
      <c r="M67" s="225"/>
      <c r="N67" s="225"/>
      <c r="O67" s="12"/>
      <c r="P67" s="225"/>
      <c r="Q67" s="225"/>
      <c r="S67" s="298"/>
      <c r="W67" s="263"/>
      <c r="Y67" s="263"/>
    </row>
    <row r="68" spans="1:32" ht="15" hidden="1" customHeight="1">
      <c r="A68" s="28"/>
      <c r="B68" s="300"/>
      <c r="C68" s="15"/>
      <c r="F68" s="12"/>
      <c r="G68" s="299"/>
      <c r="H68" s="15"/>
      <c r="I68" s="15"/>
      <c r="J68" s="15"/>
      <c r="M68" s="225"/>
      <c r="N68" s="225"/>
      <c r="O68" s="12"/>
      <c r="P68" s="225"/>
      <c r="Q68" s="225"/>
      <c r="W68" s="263"/>
      <c r="Y68" s="263"/>
    </row>
    <row r="69" spans="1:32" hidden="1">
      <c r="B69" s="259"/>
      <c r="F69" s="12"/>
      <c r="G69" s="12"/>
      <c r="H69" s="15"/>
      <c r="I69" s="225"/>
      <c r="J69" s="225"/>
      <c r="K69" s="225"/>
      <c r="L69" s="225"/>
      <c r="M69" s="225"/>
      <c r="N69" s="225"/>
      <c r="O69" s="12"/>
      <c r="P69" s="12"/>
      <c r="Q69" s="12"/>
      <c r="R69" s="298"/>
      <c r="X69" s="263"/>
      <c r="Y69" s="263"/>
    </row>
    <row r="70" spans="1:32" hidden="1">
      <c r="B70" s="259"/>
      <c r="F70" s="12"/>
      <c r="G70" s="12"/>
      <c r="H70" s="225"/>
      <c r="I70" s="225"/>
      <c r="J70" s="225"/>
      <c r="K70" s="225"/>
      <c r="L70" s="225"/>
      <c r="M70" s="12"/>
      <c r="N70" s="12"/>
      <c r="O70" s="12"/>
      <c r="P70" s="12"/>
      <c r="Q70" s="12"/>
      <c r="R70" s="298"/>
      <c r="Z70" s="263"/>
      <c r="AA70" s="263"/>
      <c r="AB70" s="263"/>
    </row>
    <row r="71" spans="1:32" hidden="1">
      <c r="B71" s="259"/>
      <c r="F71" s="12"/>
      <c r="G71" s="12"/>
      <c r="H71" s="225"/>
      <c r="I71" s="225"/>
      <c r="J71" s="225"/>
      <c r="K71" s="225"/>
      <c r="L71" s="225"/>
      <c r="M71" s="12"/>
      <c r="N71" s="12"/>
      <c r="O71" s="12"/>
      <c r="P71" s="12"/>
      <c r="Q71" s="12"/>
      <c r="Z71" s="263"/>
      <c r="AA71" s="263"/>
      <c r="AB71" s="263"/>
    </row>
    <row r="72" spans="1:32" hidden="1">
      <c r="B72" s="259"/>
      <c r="F72" s="12"/>
      <c r="G72" s="12"/>
      <c r="H72" s="225"/>
      <c r="I72" s="225"/>
      <c r="J72" s="225"/>
      <c r="K72" s="225"/>
      <c r="L72" s="225"/>
      <c r="M72" s="12"/>
      <c r="N72" s="12"/>
      <c r="O72" s="12"/>
      <c r="P72" s="12"/>
      <c r="Q72" s="12"/>
    </row>
    <row r="73" spans="1:32" s="263" customFormat="1" hidden="1">
      <c r="A73" s="295"/>
      <c r="B73" s="259"/>
      <c r="C73" s="12"/>
      <c r="D73" s="296"/>
      <c r="E73" s="301"/>
      <c r="F73" s="296"/>
      <c r="G73" s="296"/>
      <c r="H73" s="225"/>
      <c r="I73" s="12"/>
      <c r="J73" s="12"/>
      <c r="K73" s="12"/>
      <c r="L73" s="12"/>
      <c r="M73" s="12"/>
      <c r="N73" s="12"/>
      <c r="O73" s="12"/>
      <c r="P73" s="12"/>
      <c r="Q73" s="12"/>
      <c r="R73" s="11"/>
      <c r="S73" s="11"/>
      <c r="T73" s="11"/>
      <c r="U73" s="12"/>
      <c r="V73" s="12"/>
      <c r="W73" s="13"/>
      <c r="X73" s="13"/>
      <c r="Y73" s="13"/>
      <c r="Z73" s="13"/>
      <c r="AA73" s="13"/>
      <c r="AB73" s="13"/>
      <c r="AD73" s="13"/>
      <c r="AE73" s="13"/>
      <c r="AF73" s="13"/>
    </row>
    <row r="74" spans="1:32" s="263" customFormat="1" hidden="1">
      <c r="A74" s="13"/>
      <c r="B74" s="259"/>
      <c r="C74" s="12"/>
      <c r="D74" s="12"/>
      <c r="E74" s="259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1"/>
      <c r="S74" s="11"/>
      <c r="T74" s="11"/>
      <c r="U74" s="12"/>
      <c r="V74" s="12"/>
      <c r="W74" s="13"/>
      <c r="X74" s="13"/>
      <c r="Y74" s="13"/>
      <c r="Z74" s="13"/>
      <c r="AA74" s="13"/>
      <c r="AB74" s="13"/>
      <c r="AD74" s="13"/>
      <c r="AE74" s="13"/>
      <c r="AF74" s="13"/>
    </row>
    <row r="75" spans="1:32">
      <c r="A75" s="295"/>
      <c r="B75" s="259"/>
      <c r="D75" s="296"/>
      <c r="E75" s="301"/>
      <c r="F75" s="296"/>
      <c r="G75" s="296"/>
      <c r="H75" s="12"/>
      <c r="I75" s="12"/>
      <c r="J75" s="12"/>
      <c r="K75" s="12"/>
      <c r="L75" s="12"/>
      <c r="M75" s="12"/>
      <c r="N75" s="12"/>
      <c r="O75" s="12"/>
      <c r="P75" s="12"/>
      <c r="Q75" s="12"/>
      <c r="AD75" s="263"/>
      <c r="AE75" s="263"/>
      <c r="AF75" s="263"/>
    </row>
    <row r="76" spans="1:32">
      <c r="C76" s="1277"/>
      <c r="E76" s="12"/>
      <c r="F76" s="12"/>
      <c r="G76" s="259"/>
      <c r="H76" s="12"/>
      <c r="I76" s="12"/>
      <c r="J76" s="12"/>
      <c r="K76" s="12"/>
      <c r="L76" s="12"/>
      <c r="M76" s="12"/>
      <c r="N76" s="12"/>
      <c r="O76" s="12"/>
      <c r="P76" s="12"/>
      <c r="Q76" s="12"/>
      <c r="AD76" s="263"/>
      <c r="AE76" s="263"/>
      <c r="AF76" s="263"/>
    </row>
    <row r="77" spans="1:32">
      <c r="H77" s="12"/>
      <c r="I77" s="12"/>
      <c r="J77" s="12"/>
      <c r="K77" s="12"/>
      <c r="L77" s="12"/>
      <c r="M77" s="12"/>
      <c r="N77" s="12"/>
      <c r="P77" s="12"/>
      <c r="Q77" s="12"/>
    </row>
    <row r="78" spans="1:32">
      <c r="H78" s="299"/>
      <c r="I78" s="259"/>
      <c r="J78" s="259"/>
      <c r="K78" s="259"/>
      <c r="L78" s="259"/>
      <c r="M78" s="12"/>
      <c r="N78" s="12"/>
      <c r="O78" s="301"/>
      <c r="P78" s="12"/>
      <c r="Q78" s="12"/>
      <c r="R78" s="12"/>
      <c r="S78" s="291"/>
      <c r="T78" s="12"/>
      <c r="V78" s="264"/>
      <c r="W78" s="12"/>
      <c r="X78" s="12"/>
      <c r="Y78" s="12"/>
      <c r="Z78" s="11"/>
      <c r="AA78" s="12"/>
      <c r="AD78" s="263"/>
      <c r="AE78" s="263"/>
      <c r="AF78" s="263"/>
    </row>
    <row r="79" spans="1:32">
      <c r="H79" s="259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291"/>
      <c r="T79" s="12"/>
      <c r="V79" s="264"/>
      <c r="W79" s="12"/>
      <c r="X79" s="12"/>
      <c r="Y79" s="12"/>
      <c r="Z79" s="11"/>
      <c r="AA79" s="12"/>
      <c r="AB79" s="295"/>
    </row>
    <row r="80" spans="1:32">
      <c r="H80" s="12"/>
      <c r="I80" s="12"/>
      <c r="J80" s="12"/>
      <c r="K80" s="12"/>
      <c r="L80" s="12"/>
      <c r="M80" s="12"/>
      <c r="N80" s="12"/>
      <c r="O80" s="296"/>
      <c r="P80" s="12"/>
      <c r="Q80" s="12"/>
      <c r="R80" s="12"/>
      <c r="S80" s="291"/>
      <c r="T80" s="296"/>
      <c r="U80" s="296"/>
      <c r="V80" s="297"/>
      <c r="W80" s="12"/>
      <c r="X80" s="12"/>
      <c r="Y80" s="12"/>
      <c r="Z80" s="11"/>
      <c r="AA80" s="12"/>
    </row>
    <row r="81" spans="1:32">
      <c r="H81" s="12"/>
      <c r="I81" s="12"/>
      <c r="J81" s="12"/>
      <c r="K81" s="12"/>
      <c r="L81" s="12"/>
      <c r="M81" s="12"/>
      <c r="N81" s="12"/>
      <c r="O81" s="259"/>
      <c r="P81" s="301"/>
      <c r="Q81" s="301"/>
      <c r="R81" s="296"/>
      <c r="S81" s="301"/>
      <c r="T81" s="12"/>
      <c r="W81" s="12"/>
      <c r="X81" s="12"/>
      <c r="Y81" s="12"/>
      <c r="Z81" s="11"/>
      <c r="AA81" s="12"/>
    </row>
    <row r="82" spans="1:32" s="295" customFormat="1">
      <c r="A82" s="13"/>
      <c r="B82" s="12"/>
      <c r="C82" s="12"/>
      <c r="D82" s="12"/>
      <c r="E82" s="259"/>
      <c r="F82" s="13"/>
      <c r="G82" s="13"/>
      <c r="H82" s="12"/>
      <c r="I82" s="301"/>
      <c r="J82" s="301"/>
      <c r="K82" s="301"/>
      <c r="L82" s="301"/>
      <c r="M82" s="301"/>
      <c r="N82" s="301"/>
      <c r="O82" s="13"/>
      <c r="P82" s="12"/>
      <c r="Q82" s="12"/>
      <c r="R82" s="12"/>
      <c r="S82" s="291"/>
      <c r="T82" s="296"/>
      <c r="U82" s="296"/>
      <c r="V82" s="301"/>
      <c r="W82" s="296"/>
      <c r="X82" s="296"/>
      <c r="Y82" s="301"/>
      <c r="Z82" s="296"/>
      <c r="AA82" s="296"/>
      <c r="AB82" s="13"/>
      <c r="AD82" s="13"/>
      <c r="AE82" s="13"/>
      <c r="AF82" s="13"/>
    </row>
    <row r="83" spans="1:32">
      <c r="H83" s="301"/>
      <c r="I83" s="259"/>
      <c r="J83" s="259"/>
      <c r="K83" s="259"/>
      <c r="L83" s="259"/>
      <c r="M83" s="12"/>
      <c r="N83" s="12"/>
      <c r="P83" s="296"/>
      <c r="Q83" s="296"/>
      <c r="R83" s="296"/>
      <c r="S83" s="301"/>
      <c r="T83" s="13"/>
      <c r="U83" s="13"/>
      <c r="W83" s="12"/>
      <c r="X83" s="12"/>
      <c r="Y83" s="12"/>
      <c r="Z83" s="11"/>
      <c r="AA83" s="299"/>
    </row>
    <row r="84" spans="1:32">
      <c r="H84" s="259"/>
      <c r="I84" s="301"/>
      <c r="J84" s="301"/>
      <c r="K84" s="301"/>
      <c r="L84" s="301"/>
      <c r="M84" s="296"/>
      <c r="N84" s="296"/>
      <c r="P84" s="259"/>
      <c r="Q84" s="259"/>
      <c r="R84" s="13"/>
      <c r="S84" s="13"/>
      <c r="W84" s="296"/>
      <c r="X84" s="296"/>
      <c r="Y84" s="301"/>
      <c r="Z84" s="296"/>
      <c r="AA84" s="296"/>
      <c r="AD84" s="295"/>
      <c r="AE84" s="295"/>
      <c r="AF84" s="295"/>
    </row>
    <row r="85" spans="1:32">
      <c r="H85" s="301"/>
      <c r="I85" s="259"/>
      <c r="J85" s="259"/>
      <c r="K85" s="259"/>
      <c r="L85" s="259"/>
      <c r="M85" s="259"/>
      <c r="N85" s="259"/>
      <c r="W85" s="12"/>
    </row>
    <row r="86" spans="1:32">
      <c r="H86" s="259"/>
    </row>
    <row r="90" spans="1:32">
      <c r="I90" s="28"/>
      <c r="J90" s="28"/>
      <c r="K90" s="28"/>
      <c r="L90" s="28"/>
    </row>
    <row r="91" spans="1:32">
      <c r="H91" s="302"/>
      <c r="I91" s="28"/>
      <c r="J91" s="28"/>
      <c r="K91" s="28"/>
      <c r="L91" s="28"/>
    </row>
    <row r="92" spans="1:32">
      <c r="H92" s="303"/>
      <c r="I92" s="28"/>
      <c r="J92" s="28"/>
      <c r="K92" s="28"/>
      <c r="L92" s="28"/>
    </row>
    <row r="93" spans="1:32">
      <c r="H93" s="303"/>
      <c r="I93" s="28"/>
      <c r="J93" s="28"/>
      <c r="K93" s="28"/>
      <c r="L93" s="28"/>
    </row>
    <row r="94" spans="1:32">
      <c r="H94" s="303"/>
      <c r="I94" s="28"/>
      <c r="J94" s="28"/>
      <c r="K94" s="28"/>
      <c r="L94" s="28"/>
    </row>
    <row r="95" spans="1:32">
      <c r="H95" s="304"/>
    </row>
  </sheetData>
  <mergeCells count="19">
    <mergeCell ref="B30:D30"/>
    <mergeCell ref="AE41:AH41"/>
    <mergeCell ref="U42:U43"/>
    <mergeCell ref="V42:V43"/>
    <mergeCell ref="W42:W43"/>
    <mergeCell ref="X42:X43"/>
    <mergeCell ref="Y42:Y43"/>
    <mergeCell ref="Z42:Z43"/>
    <mergeCell ref="AA42:AA43"/>
    <mergeCell ref="G4:M4"/>
    <mergeCell ref="Q12:AB12"/>
    <mergeCell ref="E30:G30"/>
    <mergeCell ref="H30:J30"/>
    <mergeCell ref="K30:M30"/>
    <mergeCell ref="N30:P30"/>
    <mergeCell ref="Q30:S30"/>
    <mergeCell ref="U30:V30"/>
    <mergeCell ref="W30:Y30"/>
    <mergeCell ref="AA30:AA31"/>
  </mergeCells>
  <phoneticPr fontId="25" type="noConversion"/>
  <printOptions horizontalCentered="1"/>
  <pageMargins left="0.15748031496062992" right="0.15748031496062992" top="1.299212598425197" bottom="0.51181102362204722" header="0.35433070866141736" footer="0.15748031496062992"/>
  <pageSetup paperSize="9" scale="66" orientation="landscape" r:id="rId1"/>
  <headerFooter alignWithMargins="0">
    <oddHeader>&amp;L&amp;"Times New Roman,Félkövér"&amp;13Szent László Völgye TKT&amp;C&amp;"Times New Roman,Félkövér"&amp;16 2016. ÉVI ZÁRSZÁMADÁSI BESZÁMOLÓ&amp;R6. sz. táblázat
ÓVODAI NORMATÍVA
Adatok: Ft</oddHeader>
    <oddFooter>&amp;L&amp;F&amp;R&amp;P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112"/>
  <sheetViews>
    <sheetView zoomScaleSheetLayoutView="85" workbookViewId="0">
      <pane xSplit="1" ySplit="1" topLeftCell="C8" activePane="bottomRight" state="frozen"/>
      <selection activeCell="B8" sqref="B8"/>
      <selection pane="topRight" activeCell="B8" sqref="B8"/>
      <selection pane="bottomLeft" activeCell="B8" sqref="B8"/>
      <selection pane="bottomRight" activeCell="B8" sqref="B8"/>
    </sheetView>
  </sheetViews>
  <sheetFormatPr defaultColWidth="8.85546875" defaultRowHeight="15"/>
  <cols>
    <col min="1" max="1" width="58.85546875" style="52" bestFit="1" customWidth="1"/>
    <col min="2" max="2" width="12.42578125" style="53" customWidth="1"/>
    <col min="3" max="3" width="14.28515625" style="54" customWidth="1"/>
    <col min="4" max="4" width="14.28515625" style="34" customWidth="1"/>
    <col min="5" max="5" width="9.42578125" style="34" bestFit="1" customWidth="1"/>
    <col min="6" max="6" width="9.5703125" style="34" customWidth="1"/>
    <col min="7" max="7" width="11" style="34" customWidth="1"/>
    <col min="8" max="8" width="12.5703125" style="34" customWidth="1"/>
    <col min="9" max="16384" width="8.85546875" style="34"/>
  </cols>
  <sheetData>
    <row r="1" spans="1:8" ht="35.25" customHeight="1">
      <c r="A1" s="86"/>
      <c r="B1" s="87"/>
      <c r="C1" s="1347" t="s">
        <v>113</v>
      </c>
      <c r="D1" s="410" t="s">
        <v>701</v>
      </c>
      <c r="E1" s="410" t="s">
        <v>702</v>
      </c>
      <c r="F1" s="408" t="s">
        <v>376</v>
      </c>
      <c r="G1" s="33"/>
      <c r="H1" s="33"/>
    </row>
    <row r="2" spans="1:8" ht="28.5" customHeight="1">
      <c r="A2" s="85" t="s">
        <v>62</v>
      </c>
      <c r="B2" s="47"/>
      <c r="C2" s="405"/>
      <c r="D2" s="411"/>
      <c r="E2" s="412"/>
      <c r="F2" s="409"/>
      <c r="G2" s="35"/>
      <c r="H2" s="35" t="s">
        <v>304</v>
      </c>
    </row>
    <row r="3" spans="1:8">
      <c r="A3" s="36" t="s">
        <v>1375</v>
      </c>
      <c r="B3" s="37" t="s">
        <v>39</v>
      </c>
      <c r="C3" s="58">
        <v>15000000</v>
      </c>
      <c r="D3" s="414">
        <v>15000000</v>
      </c>
      <c r="E3" s="412">
        <f>+D3-C3</f>
        <v>0</v>
      </c>
      <c r="F3" s="415">
        <f>+D3/C3</f>
        <v>1</v>
      </c>
      <c r="G3" s="38"/>
      <c r="H3" s="38">
        <v>15000</v>
      </c>
    </row>
    <row r="4" spans="1:8">
      <c r="A4" s="36" t="s">
        <v>1376</v>
      </c>
      <c r="B4" s="37" t="s">
        <v>39</v>
      </c>
      <c r="C4" s="58">
        <v>9900000</v>
      </c>
      <c r="D4" s="412">
        <v>9900000</v>
      </c>
      <c r="E4" s="412">
        <f t="shared" ref="E4:E10" si="0">+D4-C4</f>
        <v>0</v>
      </c>
      <c r="F4" s="415">
        <f t="shared" ref="F4:F38" si="1">+D4/C4</f>
        <v>1</v>
      </c>
      <c r="G4" s="38"/>
      <c r="H4" s="38">
        <v>9900</v>
      </c>
    </row>
    <row r="5" spans="1:8">
      <c r="A5" s="39" t="s">
        <v>1377</v>
      </c>
      <c r="B5" s="40" t="s">
        <v>39</v>
      </c>
      <c r="C5" s="58">
        <v>442880</v>
      </c>
      <c r="D5" s="412">
        <v>442880</v>
      </c>
      <c r="E5" s="412">
        <f t="shared" si="0"/>
        <v>0</v>
      </c>
      <c r="F5" s="415">
        <f t="shared" si="1"/>
        <v>1</v>
      </c>
      <c r="G5" s="38"/>
      <c r="H5" s="38">
        <v>443</v>
      </c>
    </row>
    <row r="6" spans="1:8">
      <c r="A6" s="39" t="s">
        <v>1378</v>
      </c>
      <c r="B6" s="40" t="s">
        <v>39</v>
      </c>
      <c r="C6" s="58">
        <v>16022500</v>
      </c>
      <c r="D6" s="412">
        <v>16022500</v>
      </c>
      <c r="E6" s="412">
        <f t="shared" si="0"/>
        <v>0</v>
      </c>
      <c r="F6" s="415">
        <f t="shared" si="1"/>
        <v>1</v>
      </c>
      <c r="G6" s="38"/>
      <c r="H6" s="38">
        <v>16023</v>
      </c>
    </row>
    <row r="7" spans="1:8">
      <c r="A7" s="39" t="s">
        <v>1379</v>
      </c>
      <c r="B7" s="40" t="s">
        <v>39</v>
      </c>
      <c r="C7" s="58">
        <v>490500</v>
      </c>
      <c r="D7" s="412">
        <v>490500</v>
      </c>
      <c r="E7" s="412">
        <f t="shared" si="0"/>
        <v>0</v>
      </c>
      <c r="F7" s="415">
        <f t="shared" si="1"/>
        <v>1</v>
      </c>
      <c r="G7" s="38"/>
      <c r="H7" s="38">
        <v>490</v>
      </c>
    </row>
    <row r="8" spans="1:8">
      <c r="A8" s="41" t="s">
        <v>1380</v>
      </c>
      <c r="B8" s="40" t="s">
        <v>39</v>
      </c>
      <c r="C8" s="58">
        <v>2500000</v>
      </c>
      <c r="D8" s="412">
        <v>2500000</v>
      </c>
      <c r="E8" s="412">
        <f t="shared" si="0"/>
        <v>0</v>
      </c>
      <c r="F8" s="415">
        <f t="shared" si="1"/>
        <v>1</v>
      </c>
      <c r="G8" s="38"/>
      <c r="H8" s="38">
        <v>2500</v>
      </c>
    </row>
    <row r="9" spans="1:8">
      <c r="A9" s="42" t="s">
        <v>394</v>
      </c>
      <c r="B9" s="40" t="s">
        <v>40</v>
      </c>
      <c r="C9" s="58">
        <v>1743300</v>
      </c>
      <c r="D9" s="412">
        <v>1743300</v>
      </c>
      <c r="E9" s="412">
        <f t="shared" si="0"/>
        <v>0</v>
      </c>
      <c r="F9" s="415">
        <f t="shared" si="1"/>
        <v>1</v>
      </c>
      <c r="G9" s="38"/>
      <c r="H9" s="38">
        <v>1743</v>
      </c>
    </row>
    <row r="10" spans="1:8">
      <c r="A10" s="42" t="s">
        <v>1381</v>
      </c>
      <c r="B10" s="43" t="s">
        <v>39</v>
      </c>
      <c r="C10" s="58">
        <v>8940000</v>
      </c>
      <c r="D10" s="412">
        <v>8940000</v>
      </c>
      <c r="E10" s="413">
        <f t="shared" si="0"/>
        <v>0</v>
      </c>
      <c r="F10" s="416">
        <f t="shared" si="1"/>
        <v>1</v>
      </c>
      <c r="G10" s="38"/>
      <c r="H10" s="38">
        <v>8940</v>
      </c>
    </row>
    <row r="11" spans="1:8">
      <c r="A11" s="44" t="s">
        <v>63</v>
      </c>
      <c r="B11" s="48"/>
      <c r="C11" s="404">
        <f>SUM(C3:C10)</f>
        <v>55039180</v>
      </c>
      <c r="D11" s="404">
        <f>SUM(D3:D10)</f>
        <v>55039180</v>
      </c>
      <c r="E11" s="404">
        <f>SUM(E3:E10)</f>
        <v>0</v>
      </c>
      <c r="F11" s="419">
        <f t="shared" si="1"/>
        <v>1</v>
      </c>
      <c r="G11" s="45"/>
      <c r="H11" s="45">
        <f>SUM(H3:H10)</f>
        <v>55039</v>
      </c>
    </row>
    <row r="12" spans="1:8" ht="11.25" customHeight="1">
      <c r="A12" s="46"/>
      <c r="B12" s="47"/>
      <c r="C12" s="405"/>
      <c r="D12" s="411"/>
      <c r="E12" s="412"/>
      <c r="F12" s="417"/>
      <c r="G12" s="38"/>
      <c r="H12" s="38"/>
    </row>
    <row r="13" spans="1:8" ht="14.45" customHeight="1">
      <c r="A13" s="39"/>
      <c r="B13" s="40"/>
      <c r="C13" s="62"/>
      <c r="D13" s="414"/>
      <c r="E13" s="414"/>
      <c r="F13" s="415"/>
      <c r="G13" s="38"/>
      <c r="H13" s="38"/>
    </row>
    <row r="14" spans="1:8" ht="30">
      <c r="A14" s="39" t="s">
        <v>1382</v>
      </c>
      <c r="B14" s="40"/>
      <c r="C14" s="58">
        <v>2000000</v>
      </c>
      <c r="D14" s="412">
        <v>2000000</v>
      </c>
      <c r="E14" s="1223">
        <f>+D14-C14</f>
        <v>0</v>
      </c>
      <c r="F14" s="416">
        <f t="shared" si="1"/>
        <v>1</v>
      </c>
      <c r="G14" s="38"/>
      <c r="H14" s="38">
        <v>2000</v>
      </c>
    </row>
    <row r="15" spans="1:8">
      <c r="A15" s="44" t="s">
        <v>1383</v>
      </c>
      <c r="B15" s="48"/>
      <c r="C15" s="406">
        <f>+C14</f>
        <v>2000000</v>
      </c>
      <c r="D15" s="404">
        <f>+D14</f>
        <v>2000000</v>
      </c>
      <c r="E15" s="404">
        <f>+E14</f>
        <v>0</v>
      </c>
      <c r="F15" s="419">
        <f t="shared" si="1"/>
        <v>1</v>
      </c>
      <c r="G15" s="45"/>
      <c r="H15" s="45"/>
    </row>
    <row r="16" spans="1:8" ht="11.25" customHeight="1">
      <c r="A16" s="447"/>
      <c r="B16" s="448"/>
      <c r="C16" s="449"/>
      <c r="D16" s="450"/>
      <c r="E16" s="450"/>
      <c r="F16" s="451"/>
      <c r="G16" s="45"/>
      <c r="H16" s="45"/>
    </row>
    <row r="17" spans="1:9">
      <c r="A17" s="452" t="s">
        <v>384</v>
      </c>
      <c r="B17" s="453"/>
      <c r="C17" s="454"/>
      <c r="D17" s="455"/>
      <c r="E17" s="455"/>
      <c r="F17" s="456"/>
      <c r="G17" s="45"/>
      <c r="H17" s="45"/>
    </row>
    <row r="18" spans="1:9">
      <c r="A18" s="39" t="s">
        <v>394</v>
      </c>
      <c r="B18" s="453"/>
      <c r="C18" s="58">
        <v>9081</v>
      </c>
      <c r="D18" s="412">
        <v>9081</v>
      </c>
      <c r="E18" s="414"/>
      <c r="F18" s="415">
        <f t="shared" si="1"/>
        <v>1</v>
      </c>
      <c r="G18" s="45"/>
      <c r="H18" s="38">
        <v>9</v>
      </c>
    </row>
    <row r="19" spans="1:9">
      <c r="A19" s="42" t="s">
        <v>1384</v>
      </c>
      <c r="B19" s="453"/>
      <c r="C19" s="58">
        <v>355092</v>
      </c>
      <c r="D19" s="412">
        <v>355092</v>
      </c>
      <c r="E19" s="414">
        <f t="shared" ref="E19:E24" si="2">+D19-C19</f>
        <v>0</v>
      </c>
      <c r="F19" s="415">
        <f t="shared" si="1"/>
        <v>1</v>
      </c>
      <c r="G19" s="45"/>
      <c r="H19" s="38">
        <v>355</v>
      </c>
    </row>
    <row r="20" spans="1:9">
      <c r="A20" s="39" t="s">
        <v>395</v>
      </c>
      <c r="B20" s="453"/>
      <c r="C20" s="58">
        <v>950022</v>
      </c>
      <c r="D20" s="412">
        <v>950022</v>
      </c>
      <c r="E20" s="414">
        <f t="shared" si="2"/>
        <v>0</v>
      </c>
      <c r="F20" s="415">
        <f t="shared" si="1"/>
        <v>1</v>
      </c>
      <c r="G20" s="45"/>
      <c r="H20" s="38">
        <v>950</v>
      </c>
    </row>
    <row r="21" spans="1:9">
      <c r="A21" s="42" t="s">
        <v>1385</v>
      </c>
      <c r="B21" s="453"/>
      <c r="C21" s="58">
        <v>581978</v>
      </c>
      <c r="D21" s="412">
        <v>581978</v>
      </c>
      <c r="E21" s="414">
        <f t="shared" si="2"/>
        <v>0</v>
      </c>
      <c r="F21" s="415">
        <f t="shared" si="1"/>
        <v>1</v>
      </c>
      <c r="G21" s="45"/>
      <c r="H21" s="38">
        <v>582</v>
      </c>
    </row>
    <row r="22" spans="1:9">
      <c r="A22" s="39" t="s">
        <v>41</v>
      </c>
      <c r="B22" s="453"/>
      <c r="C22" s="58">
        <v>341059</v>
      </c>
      <c r="D22" s="412">
        <v>341059</v>
      </c>
      <c r="E22" s="414">
        <f t="shared" si="2"/>
        <v>0</v>
      </c>
      <c r="F22" s="415">
        <f t="shared" si="1"/>
        <v>1</v>
      </c>
      <c r="G22" s="45"/>
      <c r="H22" s="38">
        <v>341</v>
      </c>
    </row>
    <row r="23" spans="1:9">
      <c r="A23" s="39" t="s">
        <v>1386</v>
      </c>
      <c r="B23" s="453"/>
      <c r="C23" s="58">
        <v>143764</v>
      </c>
      <c r="D23" s="412">
        <v>143764</v>
      </c>
      <c r="E23" s="414">
        <f t="shared" si="2"/>
        <v>0</v>
      </c>
      <c r="F23" s="415">
        <f t="shared" si="1"/>
        <v>1</v>
      </c>
      <c r="G23" s="45"/>
      <c r="H23" s="38">
        <v>144</v>
      </c>
    </row>
    <row r="24" spans="1:9">
      <c r="A24" s="41"/>
      <c r="B24" s="453"/>
      <c r="C24" s="58"/>
      <c r="D24" s="412"/>
      <c r="E24" s="414">
        <f t="shared" si="2"/>
        <v>0</v>
      </c>
      <c r="F24" s="415"/>
      <c r="G24" s="45"/>
      <c r="H24" s="38"/>
    </row>
    <row r="25" spans="1:9">
      <c r="A25" s="44" t="s">
        <v>396</v>
      </c>
      <c r="B25" s="48"/>
      <c r="C25" s="404">
        <f>+SUM(C18:C24)</f>
        <v>2380996</v>
      </c>
      <c r="D25" s="404">
        <f>+SUM(D18:D24)</f>
        <v>2380996</v>
      </c>
      <c r="E25" s="88">
        <f>+SUM(E18:E24)</f>
        <v>0</v>
      </c>
      <c r="F25" s="419">
        <f t="shared" ref="F25" si="3">+D25/C25</f>
        <v>1</v>
      </c>
      <c r="G25" s="45"/>
      <c r="H25" s="45">
        <f>SUM(H18:H24)</f>
        <v>2381</v>
      </c>
    </row>
    <row r="26" spans="1:9" ht="11.25" customHeight="1">
      <c r="A26" s="447"/>
      <c r="B26" s="448"/>
      <c r="C26" s="449"/>
      <c r="D26" s="450"/>
      <c r="E26" s="450"/>
      <c r="F26" s="451"/>
      <c r="G26" s="45"/>
      <c r="H26" s="45"/>
    </row>
    <row r="27" spans="1:9">
      <c r="A27" s="452" t="s">
        <v>397</v>
      </c>
      <c r="B27" s="453"/>
      <c r="C27" s="454"/>
      <c r="D27" s="455"/>
      <c r="E27" s="455"/>
      <c r="F27" s="456"/>
      <c r="G27" s="45"/>
      <c r="H27" s="45"/>
    </row>
    <row r="28" spans="1:9">
      <c r="A28" s="39" t="s">
        <v>1387</v>
      </c>
      <c r="B28" s="453"/>
      <c r="C28" s="62">
        <v>176685</v>
      </c>
      <c r="D28" s="414">
        <v>176685</v>
      </c>
      <c r="E28" s="414"/>
      <c r="F28" s="415">
        <f t="shared" ref="F28:F35" si="4">+D28/C28</f>
        <v>1</v>
      </c>
      <c r="G28" s="38"/>
      <c r="H28" s="38">
        <v>177</v>
      </c>
      <c r="I28" s="38"/>
    </row>
    <row r="29" spans="1:9">
      <c r="A29" s="41" t="s">
        <v>394</v>
      </c>
      <c r="B29" s="453"/>
      <c r="C29" s="62">
        <v>631279</v>
      </c>
      <c r="D29" s="414">
        <v>631279</v>
      </c>
      <c r="E29" s="414"/>
      <c r="F29" s="415">
        <f t="shared" si="4"/>
        <v>1</v>
      </c>
      <c r="G29" s="38"/>
      <c r="H29" s="38">
        <v>631</v>
      </c>
      <c r="I29" s="38"/>
    </row>
    <row r="30" spans="1:9">
      <c r="A30" s="42" t="s">
        <v>1384</v>
      </c>
      <c r="B30" s="453"/>
      <c r="C30" s="62">
        <v>2302503</v>
      </c>
      <c r="D30" s="414">
        <v>2302503</v>
      </c>
      <c r="E30" s="414"/>
      <c r="F30" s="415">
        <f t="shared" si="4"/>
        <v>1</v>
      </c>
      <c r="G30" s="38"/>
      <c r="H30" s="38">
        <v>2303</v>
      </c>
      <c r="I30" s="38"/>
    </row>
    <row r="31" spans="1:9">
      <c r="A31" s="39" t="s">
        <v>395</v>
      </c>
      <c r="B31" s="453"/>
      <c r="C31" s="62">
        <v>3779097</v>
      </c>
      <c r="D31" s="414">
        <v>3773672</v>
      </c>
      <c r="E31" s="414">
        <f t="shared" ref="E31" si="5">+D31-C31</f>
        <v>-5425</v>
      </c>
      <c r="F31" s="415">
        <f t="shared" si="4"/>
        <v>0.99856447188309805</v>
      </c>
      <c r="G31" s="38"/>
      <c r="H31" s="38">
        <v>3779</v>
      </c>
      <c r="I31" s="38"/>
    </row>
    <row r="32" spans="1:9">
      <c r="A32" s="42" t="s">
        <v>1385</v>
      </c>
      <c r="B32" s="453"/>
      <c r="C32" s="62">
        <v>2875330</v>
      </c>
      <c r="D32" s="414">
        <v>2875330</v>
      </c>
      <c r="E32" s="414"/>
      <c r="F32" s="415">
        <f t="shared" si="4"/>
        <v>1</v>
      </c>
      <c r="G32" s="38"/>
      <c r="H32" s="38">
        <v>2875</v>
      </c>
      <c r="I32" s="38"/>
    </row>
    <row r="33" spans="1:9">
      <c r="A33" s="39" t="s">
        <v>41</v>
      </c>
      <c r="B33" s="453"/>
      <c r="C33" s="62">
        <v>1440992</v>
      </c>
      <c r="D33" s="414">
        <v>1440992</v>
      </c>
      <c r="E33" s="414"/>
      <c r="F33" s="415">
        <f t="shared" si="4"/>
        <v>1</v>
      </c>
      <c r="G33" s="38"/>
      <c r="H33" s="38">
        <v>1441</v>
      </c>
      <c r="I33" s="38"/>
    </row>
    <row r="34" spans="1:9">
      <c r="A34" s="41" t="s">
        <v>1388</v>
      </c>
      <c r="B34" s="453"/>
      <c r="C34" s="62">
        <v>345701</v>
      </c>
      <c r="D34" s="414">
        <v>345701</v>
      </c>
      <c r="E34" s="414"/>
      <c r="F34" s="415">
        <f t="shared" si="4"/>
        <v>1</v>
      </c>
      <c r="G34" s="38"/>
      <c r="H34" s="38">
        <v>346</v>
      </c>
      <c r="I34" s="38"/>
    </row>
    <row r="35" spans="1:9">
      <c r="A35" s="44" t="s">
        <v>398</v>
      </c>
      <c r="B35" s="48"/>
      <c r="C35" s="404">
        <f>+SUM(C28:C34)</f>
        <v>11551587</v>
      </c>
      <c r="D35" s="404">
        <f>+SUM(D28:D34)</f>
        <v>11546162</v>
      </c>
      <c r="E35" s="88">
        <f>+SUM(E28:E34)</f>
        <v>-5425</v>
      </c>
      <c r="F35" s="419">
        <f t="shared" si="4"/>
        <v>0.99953036755902025</v>
      </c>
      <c r="G35" s="45"/>
      <c r="H35" s="45">
        <f>SUM(H28:H34)</f>
        <v>11552</v>
      </c>
      <c r="I35" s="45"/>
    </row>
    <row r="36" spans="1:9" ht="11.25" customHeight="1">
      <c r="A36" s="447"/>
      <c r="B36" s="448"/>
      <c r="C36" s="449"/>
      <c r="D36" s="450"/>
      <c r="E36" s="450"/>
      <c r="F36" s="451"/>
      <c r="G36" s="45"/>
      <c r="H36" s="45"/>
    </row>
    <row r="37" spans="1:9" ht="15.75" thickBot="1">
      <c r="A37" s="42"/>
      <c r="B37" s="43"/>
      <c r="C37" s="29"/>
      <c r="D37" s="413"/>
      <c r="E37" s="413"/>
      <c r="F37" s="418"/>
      <c r="G37" s="38"/>
      <c r="H37" s="38"/>
    </row>
    <row r="38" spans="1:9" s="49" customFormat="1" ht="29.25" thickBot="1">
      <c r="A38" s="50" t="s">
        <v>42</v>
      </c>
      <c r="B38" s="51"/>
      <c r="C38" s="407">
        <f>C11+C15+C25+C35</f>
        <v>70971763</v>
      </c>
      <c r="D38" s="1283">
        <f>D11+D15+D25+D35</f>
        <v>70966338</v>
      </c>
      <c r="E38" s="407">
        <f t="shared" ref="E38" si="6">E11+E15+E25+E35</f>
        <v>-5425</v>
      </c>
      <c r="F38" s="420">
        <f t="shared" si="1"/>
        <v>0.99992356114924186</v>
      </c>
      <c r="G38" s="45"/>
      <c r="H38" s="45">
        <f>+H11+H14+H25+H35</f>
        <v>70972</v>
      </c>
    </row>
    <row r="39" spans="1:9">
      <c r="H39" s="38"/>
    </row>
    <row r="95" spans="1:3">
      <c r="A95" s="32"/>
      <c r="B95" s="55"/>
      <c r="C95" s="34"/>
    </row>
    <row r="108" spans="1:8">
      <c r="A108" s="56"/>
      <c r="B108" s="57"/>
      <c r="C108" s="58"/>
      <c r="D108" s="59"/>
      <c r="E108" s="59"/>
      <c r="F108" s="59"/>
      <c r="G108" s="59"/>
      <c r="H108" s="59"/>
    </row>
    <row r="109" spans="1:8">
      <c r="A109" s="60"/>
      <c r="B109" s="61"/>
      <c r="C109" s="62"/>
      <c r="D109" s="63"/>
      <c r="E109" s="63"/>
      <c r="F109" s="63"/>
      <c r="G109" s="63"/>
      <c r="H109" s="63"/>
    </row>
    <row r="110" spans="1:8">
      <c r="A110" s="60"/>
      <c r="B110" s="61"/>
      <c r="C110" s="62"/>
      <c r="D110" s="63"/>
      <c r="E110" s="63"/>
      <c r="F110" s="63"/>
      <c r="G110" s="63"/>
      <c r="H110" s="63"/>
    </row>
    <row r="111" spans="1:8">
      <c r="A111" s="60"/>
      <c r="B111" s="61"/>
      <c r="C111" s="62"/>
      <c r="D111" s="63"/>
      <c r="E111" s="63"/>
      <c r="F111" s="63"/>
      <c r="G111" s="63"/>
      <c r="H111" s="63"/>
    </row>
    <row r="112" spans="1:8">
      <c r="A112" s="64"/>
      <c r="B112" s="65"/>
      <c r="C112" s="66"/>
      <c r="D112" s="67"/>
      <c r="E112" s="67"/>
      <c r="F112" s="67"/>
      <c r="G112" s="67"/>
      <c r="H112" s="67"/>
    </row>
  </sheetData>
  <phoneticPr fontId="25" type="noConversion"/>
  <printOptions horizontalCentered="1"/>
  <pageMargins left="0.15748031496062992" right="0.15748031496062992" top="1.1023622047244095" bottom="0.51181102362204722" header="0.35433070866141736" footer="0.15748031496062992"/>
  <pageSetup paperSize="9" scale="92" orientation="landscape" r:id="rId1"/>
  <headerFooter alignWithMargins="0">
    <oddHeader>&amp;L&amp;"Times New Roman,Félkövér"&amp;13Szent László Völgye TKT&amp;C&amp;"Times New Roman,Félkövér"&amp;16 2016. ÉVI ZÁRSZÁMADÁSI BESZÁMOLÓ&amp;R7. sz. táblázat
SZOCIÁLIS NORMATÍVA
Adatok: Ft</oddHeader>
    <oddFooter>&amp;L&amp;F&amp;R&amp;P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T113"/>
  <sheetViews>
    <sheetView topLeftCell="A31" workbookViewId="0">
      <selection activeCell="B8" sqref="B8"/>
    </sheetView>
  </sheetViews>
  <sheetFormatPr defaultColWidth="8.85546875" defaultRowHeight="12.75"/>
  <cols>
    <col min="1" max="1" width="35.28515625" style="13" customWidth="1"/>
    <col min="2" max="16" width="11" style="13" customWidth="1"/>
    <col min="17" max="21" width="8.85546875" style="13"/>
    <col min="22" max="22" width="9.28515625" style="13" customWidth="1"/>
    <col min="23" max="16384" width="8.85546875" style="13"/>
  </cols>
  <sheetData>
    <row r="1" spans="1:20" s="560" customFormat="1" ht="66.75" customHeight="1">
      <c r="A1" s="1086" t="s">
        <v>401</v>
      </c>
      <c r="B1" s="975" t="s">
        <v>1355</v>
      </c>
      <c r="C1" s="975" t="s">
        <v>1363</v>
      </c>
      <c r="D1" s="1087" t="s">
        <v>402</v>
      </c>
      <c r="E1" s="1088" t="s">
        <v>403</v>
      </c>
      <c r="F1" s="1088" t="s">
        <v>404</v>
      </c>
      <c r="G1" s="1088" t="s">
        <v>405</v>
      </c>
      <c r="H1" s="1088" t="s">
        <v>406</v>
      </c>
      <c r="I1" s="1088" t="s">
        <v>407</v>
      </c>
      <c r="J1" s="1088" t="s">
        <v>408</v>
      </c>
      <c r="K1" s="1089" t="s">
        <v>409</v>
      </c>
      <c r="L1" s="1089" t="s">
        <v>410</v>
      </c>
      <c r="M1" s="1089" t="s">
        <v>411</v>
      </c>
      <c r="N1" s="1089" t="s">
        <v>412</v>
      </c>
      <c r="O1" s="1089" t="s">
        <v>413</v>
      </c>
      <c r="P1" s="978" t="s">
        <v>414</v>
      </c>
    </row>
    <row r="2" spans="1:20" s="562" customFormat="1">
      <c r="A2" s="1090" t="s">
        <v>415</v>
      </c>
      <c r="B2" s="354">
        <v>10260000</v>
      </c>
      <c r="C2" s="354">
        <v>10260000</v>
      </c>
      <c r="D2" s="1091">
        <v>94196</v>
      </c>
      <c r="E2" s="1091">
        <v>196713</v>
      </c>
      <c r="F2" s="1091">
        <v>932260</v>
      </c>
      <c r="G2" s="1091">
        <v>772482</v>
      </c>
      <c r="H2" s="1091">
        <v>2257965</v>
      </c>
      <c r="I2" s="1091">
        <v>468887</v>
      </c>
      <c r="J2" s="1091">
        <v>516268</v>
      </c>
      <c r="K2" s="1091">
        <v>516268</v>
      </c>
      <c r="L2" s="1091">
        <v>1635625</v>
      </c>
      <c r="M2" s="1091">
        <v>516268</v>
      </c>
      <c r="N2" s="1091">
        <v>1402018</v>
      </c>
      <c r="O2" s="1091">
        <v>951196</v>
      </c>
      <c r="P2" s="1112">
        <f>SUM(D2:O2)</f>
        <v>10260146</v>
      </c>
      <c r="Q2" s="561"/>
      <c r="T2" s="563"/>
    </row>
    <row r="3" spans="1:20" s="562" customFormat="1">
      <c r="A3" s="1092" t="s">
        <v>416</v>
      </c>
      <c r="B3" s="354">
        <v>2719000</v>
      </c>
      <c r="C3" s="354">
        <v>2719000</v>
      </c>
      <c r="D3" s="1091">
        <v>22642</v>
      </c>
      <c r="E3" s="1091">
        <v>89209</v>
      </c>
      <c r="F3" s="1091">
        <v>245192</v>
      </c>
      <c r="G3" s="1091">
        <v>206698</v>
      </c>
      <c r="H3" s="1091">
        <v>564035</v>
      </c>
      <c r="I3" s="1091">
        <v>133740</v>
      </c>
      <c r="J3" s="1091">
        <v>145111</v>
      </c>
      <c r="K3" s="1091">
        <v>145111</v>
      </c>
      <c r="L3" s="1091">
        <v>414264</v>
      </c>
      <c r="M3" s="1091">
        <v>145111</v>
      </c>
      <c r="N3" s="1091">
        <v>358111</v>
      </c>
      <c r="O3" s="1091">
        <v>249813</v>
      </c>
      <c r="P3" s="1112">
        <f t="shared" ref="P3:P23" si="0">SUM(D3:O3)</f>
        <v>2719037</v>
      </c>
      <c r="Q3" s="561"/>
      <c r="T3" s="563"/>
    </row>
    <row r="4" spans="1:20" s="562" customFormat="1">
      <c r="A4" s="1092" t="s">
        <v>417</v>
      </c>
      <c r="B4" s="354">
        <v>6610000</v>
      </c>
      <c r="C4" s="354">
        <v>6610000</v>
      </c>
      <c r="D4" s="1091">
        <v>46359</v>
      </c>
      <c r="E4" s="1091">
        <v>332218</v>
      </c>
      <c r="F4" s="1091">
        <v>684405</v>
      </c>
      <c r="G4" s="1091">
        <v>562404</v>
      </c>
      <c r="H4" s="1091">
        <v>744988</v>
      </c>
      <c r="I4" s="1091">
        <v>498662</v>
      </c>
      <c r="J4" s="1091">
        <v>436307</v>
      </c>
      <c r="K4" s="1091">
        <v>436307</v>
      </c>
      <c r="L4" s="1091">
        <v>654027</v>
      </c>
      <c r="M4" s="1091">
        <v>436307</v>
      </c>
      <c r="N4" s="1091">
        <v>539057</v>
      </c>
      <c r="O4" s="1091">
        <v>1239039</v>
      </c>
      <c r="P4" s="1112">
        <f t="shared" si="0"/>
        <v>6610080</v>
      </c>
      <c r="Q4" s="561"/>
      <c r="T4" s="563"/>
    </row>
    <row r="5" spans="1:20" s="562" customFormat="1">
      <c r="A5" s="1092" t="s">
        <v>418</v>
      </c>
      <c r="B5" s="354">
        <v>2966000</v>
      </c>
      <c r="C5" s="354">
        <v>2966000</v>
      </c>
      <c r="D5" s="1091">
        <v>26270</v>
      </c>
      <c r="E5" s="1091">
        <v>145605</v>
      </c>
      <c r="F5" s="1091">
        <v>416621</v>
      </c>
      <c r="G5" s="1091">
        <v>298336</v>
      </c>
      <c r="H5" s="1091">
        <v>234974</v>
      </c>
      <c r="I5" s="1091">
        <v>215008</v>
      </c>
      <c r="J5" s="1091">
        <v>226882</v>
      </c>
      <c r="K5" s="1091">
        <v>226882</v>
      </c>
      <c r="L5" s="1091">
        <v>292032</v>
      </c>
      <c r="M5" s="1091">
        <v>226882</v>
      </c>
      <c r="N5" s="1091">
        <v>226882</v>
      </c>
      <c r="O5" s="1091">
        <v>429753</v>
      </c>
      <c r="P5" s="1112">
        <f t="shared" si="0"/>
        <v>2966127</v>
      </c>
      <c r="Q5" s="561"/>
      <c r="T5" s="563"/>
    </row>
    <row r="6" spans="1:20" s="562" customFormat="1">
      <c r="A6" s="1092" t="s">
        <v>419</v>
      </c>
      <c r="B6" s="354">
        <v>0</v>
      </c>
      <c r="C6" s="354">
        <v>0</v>
      </c>
      <c r="D6" s="1091">
        <v>0</v>
      </c>
      <c r="E6" s="1091"/>
      <c r="F6" s="1091"/>
      <c r="G6" s="1091"/>
      <c r="H6" s="1091"/>
      <c r="I6" s="1091"/>
      <c r="J6" s="1091"/>
      <c r="K6" s="1091"/>
      <c r="L6" s="1091"/>
      <c r="M6" s="1091"/>
      <c r="N6" s="1091"/>
      <c r="O6" s="1091"/>
      <c r="P6" s="1112">
        <f t="shared" si="0"/>
        <v>0</v>
      </c>
      <c r="Q6" s="561"/>
      <c r="T6" s="563"/>
    </row>
    <row r="7" spans="1:20" s="562" customFormat="1">
      <c r="A7" s="1092" t="s">
        <v>420</v>
      </c>
      <c r="B7" s="354">
        <v>5941000</v>
      </c>
      <c r="C7" s="354">
        <v>5941000</v>
      </c>
      <c r="D7" s="1091">
        <v>0</v>
      </c>
      <c r="E7" s="1091">
        <v>252310</v>
      </c>
      <c r="F7" s="1091">
        <v>791891</v>
      </c>
      <c r="G7" s="1091">
        <v>395999</v>
      </c>
      <c r="H7" s="1091">
        <v>594166</v>
      </c>
      <c r="I7" s="1091">
        <v>539808</v>
      </c>
      <c r="J7" s="1091">
        <v>395999</v>
      </c>
      <c r="K7" s="1091">
        <v>395999</v>
      </c>
      <c r="L7" s="1091">
        <v>395999</v>
      </c>
      <c r="M7" s="1091">
        <v>395999</v>
      </c>
      <c r="N7" s="1091">
        <v>395999</v>
      </c>
      <c r="O7" s="1091">
        <v>1386848</v>
      </c>
      <c r="P7" s="1112">
        <f t="shared" si="0"/>
        <v>5941017</v>
      </c>
      <c r="Q7" s="561"/>
      <c r="T7" s="563"/>
    </row>
    <row r="8" spans="1:20" s="562" customFormat="1">
      <c r="A8" s="1092" t="s">
        <v>421</v>
      </c>
      <c r="B8" s="354">
        <v>5747000</v>
      </c>
      <c r="C8" s="354">
        <v>5747000</v>
      </c>
      <c r="D8" s="1091">
        <v>0</v>
      </c>
      <c r="E8" s="1091">
        <v>244086</v>
      </c>
      <c r="F8" s="1091">
        <v>766228</v>
      </c>
      <c r="G8" s="1091">
        <v>383165</v>
      </c>
      <c r="H8" s="1091">
        <v>574665</v>
      </c>
      <c r="I8" s="1091">
        <v>522313</v>
      </c>
      <c r="J8" s="1091">
        <v>383165</v>
      </c>
      <c r="K8" s="1091">
        <v>383165</v>
      </c>
      <c r="L8" s="1091">
        <v>383165</v>
      </c>
      <c r="M8" s="1091">
        <v>383165</v>
      </c>
      <c r="N8" s="1091">
        <v>383165</v>
      </c>
      <c r="O8" s="1091">
        <v>1340681</v>
      </c>
      <c r="P8" s="1112">
        <f t="shared" si="0"/>
        <v>5746963</v>
      </c>
      <c r="Q8" s="561"/>
      <c r="T8" s="563"/>
    </row>
    <row r="9" spans="1:20" s="562" customFormat="1">
      <c r="A9" s="1092" t="s">
        <v>422</v>
      </c>
      <c r="B9" s="354">
        <v>6689000</v>
      </c>
      <c r="C9" s="354">
        <v>6689000</v>
      </c>
      <c r="D9" s="1091">
        <v>0</v>
      </c>
      <c r="E9" s="1091">
        <v>371350</v>
      </c>
      <c r="F9" s="1091">
        <v>291494</v>
      </c>
      <c r="G9" s="1091">
        <v>291494</v>
      </c>
      <c r="H9" s="1091">
        <v>823494</v>
      </c>
      <c r="I9" s="1091">
        <v>503152</v>
      </c>
      <c r="J9" s="1091">
        <v>291494</v>
      </c>
      <c r="K9" s="1091">
        <v>291494</v>
      </c>
      <c r="L9" s="1091">
        <v>291494</v>
      </c>
      <c r="M9" s="1091">
        <v>291494</v>
      </c>
      <c r="N9" s="1091">
        <v>291494</v>
      </c>
      <c r="O9" s="1091">
        <v>2950565</v>
      </c>
      <c r="P9" s="1112">
        <f t="shared" si="0"/>
        <v>6689019</v>
      </c>
      <c r="Q9" s="561"/>
      <c r="T9" s="563"/>
    </row>
    <row r="10" spans="1:20" s="562" customFormat="1">
      <c r="A10" s="1093" t="s">
        <v>423</v>
      </c>
      <c r="B10" s="354">
        <v>496000</v>
      </c>
      <c r="C10" s="354">
        <v>496000</v>
      </c>
      <c r="D10" s="1091">
        <v>3360</v>
      </c>
      <c r="E10" s="1091">
        <v>13652</v>
      </c>
      <c r="F10" s="1091">
        <v>94840</v>
      </c>
      <c r="G10" s="1091">
        <v>50477</v>
      </c>
      <c r="H10" s="1091">
        <v>37173</v>
      </c>
      <c r="I10" s="1091">
        <v>40201</v>
      </c>
      <c r="J10" s="1091">
        <v>41339</v>
      </c>
      <c r="K10" s="1091">
        <v>41339</v>
      </c>
      <c r="L10" s="1091">
        <v>49670</v>
      </c>
      <c r="M10" s="1091">
        <v>41339</v>
      </c>
      <c r="N10" s="1091">
        <v>41339</v>
      </c>
      <c r="O10" s="1091">
        <v>41327</v>
      </c>
      <c r="P10" s="1112">
        <f t="shared" si="0"/>
        <v>496056</v>
      </c>
      <c r="Q10" s="561"/>
      <c r="T10" s="563"/>
    </row>
    <row r="11" spans="1:20" s="562" customFormat="1">
      <c r="A11" s="1093" t="s">
        <v>450</v>
      </c>
      <c r="B11" s="354">
        <v>6610000</v>
      </c>
      <c r="C11" s="354">
        <v>6610000</v>
      </c>
      <c r="D11" s="1091">
        <v>80221</v>
      </c>
      <c r="E11" s="1091">
        <v>315981</v>
      </c>
      <c r="F11" s="1091">
        <v>868259</v>
      </c>
      <c r="G11" s="1091">
        <v>732135</v>
      </c>
      <c r="H11" s="1091">
        <v>488458</v>
      </c>
      <c r="I11" s="1091">
        <v>473592</v>
      </c>
      <c r="J11" s="1091">
        <v>513933</v>
      </c>
      <c r="K11" s="1091">
        <v>513933</v>
      </c>
      <c r="L11" s="1091">
        <v>712883</v>
      </c>
      <c r="M11" s="1091">
        <v>513933</v>
      </c>
      <c r="N11" s="1091">
        <v>513933</v>
      </c>
      <c r="O11" s="1091">
        <v>882874</v>
      </c>
      <c r="P11" s="1112">
        <f t="shared" si="0"/>
        <v>6610135</v>
      </c>
      <c r="Q11" s="561"/>
      <c r="T11" s="563"/>
    </row>
    <row r="12" spans="1:20" s="562" customFormat="1">
      <c r="A12" s="1093" t="s">
        <v>424</v>
      </c>
      <c r="B12" s="354">
        <v>10005000</v>
      </c>
      <c r="C12" s="354">
        <v>10005000</v>
      </c>
      <c r="D12" s="1091">
        <v>121407</v>
      </c>
      <c r="E12" s="1091">
        <v>478410</v>
      </c>
      <c r="F12" s="1091">
        <v>1313889</v>
      </c>
      <c r="G12" s="1091">
        <v>1108045</v>
      </c>
      <c r="H12" s="1091">
        <v>739440</v>
      </c>
      <c r="I12" s="1091">
        <v>716790</v>
      </c>
      <c r="J12" s="1091">
        <v>777818</v>
      </c>
      <c r="K12" s="1091">
        <v>777818</v>
      </c>
      <c r="L12" s="1091">
        <v>1078908</v>
      </c>
      <c r="M12" s="1091">
        <v>777818</v>
      </c>
      <c r="N12" s="1091">
        <v>777818</v>
      </c>
      <c r="O12" s="1091">
        <v>1337046</v>
      </c>
      <c r="P12" s="1112">
        <f t="shared" si="0"/>
        <v>10005207</v>
      </c>
      <c r="Q12" s="561"/>
      <c r="T12" s="563"/>
    </row>
    <row r="13" spans="1:20" s="562" customFormat="1">
      <c r="A13" s="1093" t="s">
        <v>451</v>
      </c>
      <c r="B13" s="354">
        <v>7571000</v>
      </c>
      <c r="C13" s="354">
        <v>7571000</v>
      </c>
      <c r="D13" s="1091">
        <v>91845</v>
      </c>
      <c r="E13" s="1091">
        <v>361929</v>
      </c>
      <c r="F13" s="1091">
        <v>994521</v>
      </c>
      <c r="G13" s="1091">
        <v>838431</v>
      </c>
      <c r="H13" s="1091">
        <v>559559</v>
      </c>
      <c r="I13" s="1091">
        <v>542454</v>
      </c>
      <c r="J13" s="1091">
        <v>588613</v>
      </c>
      <c r="K13" s="1091">
        <v>588613</v>
      </c>
      <c r="L13" s="1091">
        <v>816387</v>
      </c>
      <c r="M13" s="1091">
        <v>588613</v>
      </c>
      <c r="N13" s="1091">
        <v>588613</v>
      </c>
      <c r="O13" s="1091">
        <v>1011566</v>
      </c>
      <c r="P13" s="1112">
        <f t="shared" si="0"/>
        <v>7571144</v>
      </c>
      <c r="Q13" s="561"/>
      <c r="T13" s="563"/>
    </row>
    <row r="14" spans="1:20" s="562" customFormat="1">
      <c r="A14" s="1093" t="s">
        <v>452</v>
      </c>
      <c r="B14" s="354">
        <v>2762000</v>
      </c>
      <c r="C14" s="354">
        <v>2762000</v>
      </c>
      <c r="D14" s="1091">
        <v>38700</v>
      </c>
      <c r="E14" s="1091">
        <v>80989</v>
      </c>
      <c r="F14" s="1091">
        <v>383254</v>
      </c>
      <c r="G14" s="1091">
        <v>317521</v>
      </c>
      <c r="H14" s="1091">
        <v>200104</v>
      </c>
      <c r="I14" s="1091">
        <v>192838</v>
      </c>
      <c r="J14" s="1091">
        <v>212258</v>
      </c>
      <c r="K14" s="1091">
        <v>212258</v>
      </c>
      <c r="L14" s="1091">
        <v>308233</v>
      </c>
      <c r="M14" s="1091">
        <v>212258</v>
      </c>
      <c r="N14" s="1091">
        <v>212258</v>
      </c>
      <c r="O14" s="1091">
        <v>391394</v>
      </c>
      <c r="P14" s="1112">
        <f t="shared" si="0"/>
        <v>2762065</v>
      </c>
      <c r="Q14" s="561"/>
      <c r="T14" s="563"/>
    </row>
    <row r="15" spans="1:20" s="562" customFormat="1">
      <c r="A15" s="1093" t="s">
        <v>425</v>
      </c>
      <c r="B15" s="354">
        <v>2821000</v>
      </c>
      <c r="C15" s="354">
        <v>2821000</v>
      </c>
      <c r="D15" s="1091">
        <v>0</v>
      </c>
      <c r="E15" s="1091">
        <v>299548</v>
      </c>
      <c r="F15" s="1091">
        <v>235146</v>
      </c>
      <c r="G15" s="1091">
        <v>235146</v>
      </c>
      <c r="H15" s="1091">
        <v>235146</v>
      </c>
      <c r="I15" s="1091">
        <v>405888</v>
      </c>
      <c r="J15" s="1091">
        <v>235146</v>
      </c>
      <c r="K15" s="1091">
        <v>235146</v>
      </c>
      <c r="L15" s="1091">
        <v>235146</v>
      </c>
      <c r="M15" s="1091">
        <v>235146</v>
      </c>
      <c r="N15" s="1091">
        <v>235146</v>
      </c>
      <c r="O15" s="1091">
        <v>234397</v>
      </c>
      <c r="P15" s="1112">
        <f t="shared" si="0"/>
        <v>2821001</v>
      </c>
      <c r="Q15" s="561"/>
      <c r="T15" s="563"/>
    </row>
    <row r="16" spans="1:20" s="562" customFormat="1">
      <c r="A16" s="1092" t="s">
        <v>426</v>
      </c>
      <c r="B16" s="354">
        <v>0</v>
      </c>
      <c r="C16" s="354">
        <v>0</v>
      </c>
      <c r="D16" s="1091">
        <v>0</v>
      </c>
      <c r="E16" s="1091">
        <v>0</v>
      </c>
      <c r="F16" s="1091">
        <v>0</v>
      </c>
      <c r="G16" s="1091">
        <v>0</v>
      </c>
      <c r="H16" s="1091">
        <v>0</v>
      </c>
      <c r="I16" s="1091">
        <v>0</v>
      </c>
      <c r="J16" s="1091">
        <v>0</v>
      </c>
      <c r="K16" s="1091">
        <v>0</v>
      </c>
      <c r="L16" s="1091">
        <v>0</v>
      </c>
      <c r="M16" s="1091">
        <v>0</v>
      </c>
      <c r="N16" s="1091">
        <v>0</v>
      </c>
      <c r="O16" s="1091">
        <v>0</v>
      </c>
      <c r="P16" s="1112">
        <f t="shared" si="0"/>
        <v>0</v>
      </c>
      <c r="Q16" s="561"/>
      <c r="T16" s="563"/>
    </row>
    <row r="17" spans="1:20" s="562" customFormat="1">
      <c r="A17" s="1107" t="s">
        <v>1356</v>
      </c>
      <c r="B17" s="1250">
        <v>695000</v>
      </c>
      <c r="C17" s="1250">
        <v>695000</v>
      </c>
      <c r="D17" s="1251"/>
      <c r="E17" s="1251"/>
      <c r="F17" s="1251">
        <v>173750</v>
      </c>
      <c r="G17" s="1251">
        <v>57917</v>
      </c>
      <c r="H17" s="1251">
        <v>57917</v>
      </c>
      <c r="I17" s="1251">
        <v>57917</v>
      </c>
      <c r="J17" s="1251">
        <v>57917</v>
      </c>
      <c r="K17" s="1251">
        <v>57917</v>
      </c>
      <c r="L17" s="1251">
        <v>57914</v>
      </c>
      <c r="M17" s="1251">
        <v>57917</v>
      </c>
      <c r="N17" s="1251">
        <v>57917</v>
      </c>
      <c r="O17" s="1251">
        <v>57917</v>
      </c>
      <c r="P17" s="1252">
        <v>695003</v>
      </c>
      <c r="Q17" s="561"/>
      <c r="T17" s="563"/>
    </row>
    <row r="18" spans="1:20" s="562" customFormat="1">
      <c r="A18" s="1247" t="s">
        <v>1343</v>
      </c>
      <c r="B18" s="369">
        <v>0</v>
      </c>
      <c r="C18" s="369">
        <v>3427000</v>
      </c>
      <c r="D18" s="1248">
        <v>0</v>
      </c>
      <c r="E18" s="1248">
        <v>525000</v>
      </c>
      <c r="F18" s="1248">
        <v>0</v>
      </c>
      <c r="G18" s="1248">
        <v>0</v>
      </c>
      <c r="H18" s="1248">
        <v>651000</v>
      </c>
      <c r="I18" s="1248">
        <v>0</v>
      </c>
      <c r="J18" s="1248">
        <v>0</v>
      </c>
      <c r="K18" s="1248">
        <v>0</v>
      </c>
      <c r="L18" s="1248">
        <v>651000</v>
      </c>
      <c r="M18" s="1248">
        <v>651000</v>
      </c>
      <c r="N18" s="1248">
        <v>949000</v>
      </c>
      <c r="O18" s="1248">
        <v>0</v>
      </c>
      <c r="P18" s="1249">
        <f t="shared" si="0"/>
        <v>3427000</v>
      </c>
      <c r="Q18" s="561"/>
      <c r="T18" s="563"/>
    </row>
    <row r="19" spans="1:20" s="562" customFormat="1">
      <c r="A19" s="1093" t="s">
        <v>1394</v>
      </c>
      <c r="B19" s="359">
        <v>0</v>
      </c>
      <c r="C19" s="359"/>
      <c r="D19" s="1094">
        <v>0</v>
      </c>
      <c r="E19" s="1094">
        <v>0</v>
      </c>
      <c r="F19" s="1094">
        <v>0</v>
      </c>
      <c r="G19" s="1094">
        <v>0</v>
      </c>
      <c r="H19" s="1094">
        <v>0</v>
      </c>
      <c r="I19" s="1094">
        <v>0</v>
      </c>
      <c r="J19" s="1094">
        <v>0</v>
      </c>
      <c r="K19" s="1094">
        <v>0</v>
      </c>
      <c r="L19" s="1094">
        <v>0</v>
      </c>
      <c r="M19" s="1094"/>
      <c r="N19" s="1094">
        <v>0</v>
      </c>
      <c r="O19" s="1094">
        <v>0</v>
      </c>
      <c r="P19" s="1113">
        <f t="shared" si="0"/>
        <v>0</v>
      </c>
      <c r="Q19" s="561"/>
      <c r="T19" s="563"/>
    </row>
    <row r="20" spans="1:20" s="562" customFormat="1">
      <c r="A20" s="1093" t="s">
        <v>1357</v>
      </c>
      <c r="B20" s="359">
        <v>2000000</v>
      </c>
      <c r="C20" s="359">
        <v>4000000</v>
      </c>
      <c r="D20" s="1094"/>
      <c r="E20" s="1094"/>
      <c r="F20" s="1094">
        <v>2000000</v>
      </c>
      <c r="G20" s="1094"/>
      <c r="H20" s="1094"/>
      <c r="I20" s="1094"/>
      <c r="J20" s="1094"/>
      <c r="K20" s="1094"/>
      <c r="L20" s="1094"/>
      <c r="M20" s="1094"/>
      <c r="N20" s="1094"/>
      <c r="O20" s="1094">
        <v>2000000</v>
      </c>
      <c r="P20" s="1113">
        <f t="shared" si="0"/>
        <v>4000000</v>
      </c>
      <c r="Q20" s="561"/>
      <c r="T20" s="563"/>
    </row>
    <row r="21" spans="1:20" s="562" customFormat="1">
      <c r="A21" s="1093" t="s">
        <v>385</v>
      </c>
      <c r="B21" s="354">
        <v>0</v>
      </c>
      <c r="C21" s="354">
        <v>11547000</v>
      </c>
      <c r="D21" s="1091">
        <v>1551224</v>
      </c>
      <c r="E21" s="1091">
        <v>0</v>
      </c>
      <c r="F21" s="1091">
        <v>1210610</v>
      </c>
      <c r="G21" s="1091">
        <v>1231657</v>
      </c>
      <c r="H21" s="1091"/>
      <c r="I21" s="1091"/>
      <c r="J21" s="1091"/>
      <c r="K21" s="1091"/>
      <c r="L21" s="1091"/>
      <c r="M21" s="1091"/>
      <c r="N21" s="1091">
        <v>0</v>
      </c>
      <c r="O21" s="1091">
        <v>7558096</v>
      </c>
      <c r="P21" s="1112">
        <f t="shared" si="0"/>
        <v>11551587</v>
      </c>
      <c r="Q21" s="561"/>
      <c r="T21" s="563"/>
    </row>
    <row r="22" spans="1:20" s="562" customFormat="1">
      <c r="A22" s="1093" t="s">
        <v>458</v>
      </c>
      <c r="B22" s="354">
        <v>0</v>
      </c>
      <c r="C22" s="354"/>
      <c r="D22" s="1091">
        <v>0</v>
      </c>
      <c r="E22" s="1091">
        <v>0</v>
      </c>
      <c r="F22" s="1091">
        <v>0</v>
      </c>
      <c r="G22" s="1091">
        <v>0</v>
      </c>
      <c r="H22" s="1091">
        <v>0</v>
      </c>
      <c r="I22" s="1091">
        <v>0</v>
      </c>
      <c r="J22" s="1091">
        <v>0</v>
      </c>
      <c r="K22" s="1091"/>
      <c r="L22" s="1091">
        <v>0</v>
      </c>
      <c r="M22" s="1091">
        <v>0</v>
      </c>
      <c r="N22" s="1091">
        <v>0</v>
      </c>
      <c r="O22" s="1091">
        <v>0</v>
      </c>
      <c r="P22" s="1112">
        <f t="shared" si="0"/>
        <v>0</v>
      </c>
      <c r="Q22" s="561"/>
      <c r="T22" s="563"/>
    </row>
    <row r="23" spans="1:20" s="562" customFormat="1">
      <c r="A23" s="1348" t="s">
        <v>427</v>
      </c>
      <c r="B23" s="354">
        <v>220069000</v>
      </c>
      <c r="C23" s="354">
        <v>223162000</v>
      </c>
      <c r="D23" s="1091">
        <v>13696524</v>
      </c>
      <c r="E23" s="1091">
        <v>18028870</v>
      </c>
      <c r="F23" s="1091">
        <v>18121030</v>
      </c>
      <c r="G23" s="1091">
        <v>17818809</v>
      </c>
      <c r="H23" s="1091">
        <v>18174216</v>
      </c>
      <c r="I23" s="1091">
        <v>17364753</v>
      </c>
      <c r="J23" s="1091">
        <v>18233250</v>
      </c>
      <c r="K23" s="1091">
        <v>17970510</v>
      </c>
      <c r="L23" s="1091">
        <v>16360546</v>
      </c>
      <c r="M23" s="1091">
        <v>20523035</v>
      </c>
      <c r="N23" s="1091">
        <v>17151040</v>
      </c>
      <c r="O23" s="1091">
        <v>20458913</v>
      </c>
      <c r="P23" s="1114">
        <f t="shared" si="0"/>
        <v>213901496</v>
      </c>
    </row>
    <row r="24" spans="1:20" s="562" customFormat="1" ht="13.5" thickBot="1">
      <c r="A24" s="1095" t="s">
        <v>21</v>
      </c>
      <c r="B24" s="1096">
        <f t="shared" ref="B24:P24" si="1">SUM(B2:B23)</f>
        <v>293961000</v>
      </c>
      <c r="C24" s="1096">
        <f t="shared" si="1"/>
        <v>314028000</v>
      </c>
      <c r="D24" s="1253">
        <f t="shared" si="1"/>
        <v>15772748</v>
      </c>
      <c r="E24" s="1097">
        <f t="shared" si="1"/>
        <v>21735870</v>
      </c>
      <c r="F24" s="1097">
        <f t="shared" si="1"/>
        <v>29523390</v>
      </c>
      <c r="G24" s="1097">
        <f t="shared" si="1"/>
        <v>25300716</v>
      </c>
      <c r="H24" s="1097">
        <f t="shared" si="1"/>
        <v>26937300</v>
      </c>
      <c r="I24" s="1097">
        <f t="shared" si="1"/>
        <v>22676003</v>
      </c>
      <c r="J24" s="1097">
        <f t="shared" si="1"/>
        <v>23055500</v>
      </c>
      <c r="K24" s="1097">
        <f t="shared" si="1"/>
        <v>22792760</v>
      </c>
      <c r="L24" s="1097">
        <f t="shared" si="1"/>
        <v>24337293</v>
      </c>
      <c r="M24" s="1097">
        <f t="shared" si="1"/>
        <v>25996285</v>
      </c>
      <c r="N24" s="1097">
        <f t="shared" si="1"/>
        <v>24123790</v>
      </c>
      <c r="O24" s="1254">
        <f t="shared" si="1"/>
        <v>42521425</v>
      </c>
      <c r="P24" s="1115">
        <f t="shared" si="1"/>
        <v>304773083</v>
      </c>
    </row>
    <row r="25" spans="1:20" s="562" customFormat="1">
      <c r="A25" s="1098"/>
      <c r="B25" s="1098"/>
      <c r="C25" s="1098"/>
      <c r="D25" s="1098"/>
      <c r="E25" s="1098"/>
      <c r="F25" s="1098"/>
      <c r="G25" s="1098"/>
      <c r="H25" s="1098"/>
      <c r="I25" s="1098"/>
      <c r="J25" s="1098"/>
      <c r="K25" s="1098"/>
      <c r="L25" s="1098"/>
      <c r="M25" s="1098"/>
      <c r="N25" s="1098"/>
      <c r="O25" s="1098"/>
      <c r="P25" s="1098"/>
    </row>
    <row r="26" spans="1:20" s="562" customFormat="1" ht="13.5" thickBot="1">
      <c r="A26" s="1098"/>
      <c r="B26" s="1098"/>
      <c r="C26" s="1098"/>
      <c r="D26" s="1098"/>
      <c r="E26" s="1098"/>
      <c r="F26" s="1098"/>
      <c r="G26" s="1098"/>
      <c r="H26" s="1098"/>
      <c r="I26" s="1098"/>
      <c r="J26" s="1098"/>
      <c r="K26" s="1098"/>
      <c r="L26" s="1098"/>
      <c r="M26" s="1098"/>
      <c r="N26" s="1098"/>
      <c r="O26" s="1098"/>
      <c r="P26" s="1098"/>
    </row>
    <row r="27" spans="1:20" s="562" customFormat="1" ht="38.25">
      <c r="A27" s="1086" t="s">
        <v>401</v>
      </c>
      <c r="B27" s="975" t="s">
        <v>1355</v>
      </c>
      <c r="C27" s="975" t="s">
        <v>1363</v>
      </c>
      <c r="D27" s="1087" t="s">
        <v>402</v>
      </c>
      <c r="E27" s="1088" t="s">
        <v>403</v>
      </c>
      <c r="F27" s="1088" t="s">
        <v>404</v>
      </c>
      <c r="G27" s="1088" t="s">
        <v>405</v>
      </c>
      <c r="H27" s="1088" t="s">
        <v>406</v>
      </c>
      <c r="I27" s="1088" t="s">
        <v>407</v>
      </c>
      <c r="J27" s="1088" t="s">
        <v>408</v>
      </c>
      <c r="K27" s="1089" t="s">
        <v>409</v>
      </c>
      <c r="L27" s="1089" t="s">
        <v>410</v>
      </c>
      <c r="M27" s="1089" t="s">
        <v>411</v>
      </c>
      <c r="N27" s="1089" t="s">
        <v>412</v>
      </c>
      <c r="O27" s="1089" t="s">
        <v>413</v>
      </c>
      <c r="P27" s="978" t="s">
        <v>414</v>
      </c>
    </row>
    <row r="28" spans="1:20" s="562" customFormat="1">
      <c r="A28" s="1090" t="s">
        <v>4</v>
      </c>
      <c r="B28" s="1099">
        <v>18835000</v>
      </c>
      <c r="C28" s="1099">
        <v>18835000</v>
      </c>
      <c r="D28" s="1100"/>
      <c r="E28" s="1101">
        <v>2000000</v>
      </c>
      <c r="F28" s="1101">
        <v>1570000</v>
      </c>
      <c r="G28" s="1101">
        <v>1570000</v>
      </c>
      <c r="H28" s="1101">
        <v>1570000</v>
      </c>
      <c r="I28" s="1101">
        <v>2710000</v>
      </c>
      <c r="J28" s="1101">
        <v>1570000</v>
      </c>
      <c r="K28" s="1101">
        <v>1570000</v>
      </c>
      <c r="L28" s="1101">
        <v>1570000</v>
      </c>
      <c r="M28" s="1101">
        <v>1570000</v>
      </c>
      <c r="N28" s="1101">
        <v>1570000</v>
      </c>
      <c r="O28" s="1102">
        <v>1565000</v>
      </c>
      <c r="P28" s="1116">
        <f>D28+E28+F28+G28+H28+I28+J28+K28+L28+M28+N28+O28</f>
        <v>18835000</v>
      </c>
      <c r="Q28" s="563"/>
    </row>
    <row r="29" spans="1:20" s="562" customFormat="1">
      <c r="A29" s="1092" t="s">
        <v>5</v>
      </c>
      <c r="B29" s="1103">
        <v>4806000</v>
      </c>
      <c r="C29" s="1103">
        <v>4806000</v>
      </c>
      <c r="D29" s="1104"/>
      <c r="E29" s="1104"/>
      <c r="F29" s="1104"/>
      <c r="G29" s="1104"/>
      <c r="H29" s="1104">
        <v>2403000</v>
      </c>
      <c r="I29" s="1104"/>
      <c r="J29" s="1104"/>
      <c r="K29" s="1104"/>
      <c r="L29" s="1104">
        <v>1201500</v>
      </c>
      <c r="M29" s="1104"/>
      <c r="N29" s="1104">
        <v>1201500</v>
      </c>
      <c r="O29" s="1104"/>
      <c r="P29" s="1116">
        <f t="shared" ref="P29:P35" si="2">D29+E29+F29+G29+H29+I29+J29+K29+L29+M29+N29+O29</f>
        <v>4806000</v>
      </c>
      <c r="Q29" s="563"/>
    </row>
    <row r="30" spans="1:20" s="562" customFormat="1">
      <c r="A30" s="1092" t="s">
        <v>6</v>
      </c>
      <c r="B30" s="1103">
        <v>9227000</v>
      </c>
      <c r="C30" s="1103">
        <v>9227000</v>
      </c>
      <c r="D30" s="1104"/>
      <c r="E30" s="1104"/>
      <c r="F30" s="1104"/>
      <c r="G30" s="1104"/>
      <c r="H30" s="1104">
        <v>1537834</v>
      </c>
      <c r="I30" s="1104"/>
      <c r="J30" s="1104"/>
      <c r="K30" s="1104"/>
      <c r="L30" s="1104"/>
      <c r="M30" s="1104"/>
      <c r="N30" s="1104"/>
      <c r="O30" s="1104">
        <v>7689166</v>
      </c>
      <c r="P30" s="1116">
        <f t="shared" si="2"/>
        <v>9227000</v>
      </c>
      <c r="Q30" s="563"/>
    </row>
    <row r="31" spans="1:20" s="562" customFormat="1">
      <c r="A31" s="1092" t="s">
        <v>7</v>
      </c>
      <c r="B31" s="1103">
        <v>2625000</v>
      </c>
      <c r="C31" s="1103">
        <v>2625000</v>
      </c>
      <c r="D31" s="1104"/>
      <c r="E31" s="1104">
        <v>438000</v>
      </c>
      <c r="F31" s="1104">
        <v>219000</v>
      </c>
      <c r="G31" s="1104">
        <v>219000</v>
      </c>
      <c r="H31" s="1104">
        <v>219000</v>
      </c>
      <c r="I31" s="1104">
        <v>219000</v>
      </c>
      <c r="J31" s="1104">
        <v>219000</v>
      </c>
      <c r="K31" s="1104">
        <v>219000</v>
      </c>
      <c r="L31" s="1104">
        <v>219000</v>
      </c>
      <c r="M31" s="1104">
        <v>219000</v>
      </c>
      <c r="N31" s="1104">
        <v>219000</v>
      </c>
      <c r="O31" s="1104">
        <v>219000</v>
      </c>
      <c r="P31" s="1116">
        <f t="shared" si="2"/>
        <v>2628000</v>
      </c>
      <c r="Q31" s="563"/>
    </row>
    <row r="32" spans="1:20" s="562" customFormat="1">
      <c r="A32" s="1092" t="s">
        <v>8</v>
      </c>
      <c r="B32" s="1103">
        <v>235176000</v>
      </c>
      <c r="C32" s="1103">
        <v>251816000</v>
      </c>
      <c r="D32" s="1104">
        <v>15247748</v>
      </c>
      <c r="E32" s="1104">
        <v>18028870</v>
      </c>
      <c r="F32" s="1104">
        <v>24608390</v>
      </c>
      <c r="G32" s="1104">
        <v>20142716</v>
      </c>
      <c r="H32" s="1104">
        <v>19266466</v>
      </c>
      <c r="I32" s="1104">
        <v>18457003</v>
      </c>
      <c r="J32" s="1104">
        <v>19325500</v>
      </c>
      <c r="K32" s="1104">
        <v>19062760</v>
      </c>
      <c r="L32" s="1104">
        <v>17452796</v>
      </c>
      <c r="M32" s="1104">
        <v>21615285</v>
      </c>
      <c r="N32" s="1104">
        <v>18243290</v>
      </c>
      <c r="O32" s="1104">
        <v>31109259</v>
      </c>
      <c r="P32" s="1116">
        <f t="shared" si="2"/>
        <v>242560083</v>
      </c>
      <c r="Q32" s="563"/>
    </row>
    <row r="33" spans="1:17" s="562" customFormat="1">
      <c r="A33" s="1092" t="s">
        <v>9</v>
      </c>
      <c r="B33" s="1103">
        <v>7814000</v>
      </c>
      <c r="C33" s="1103">
        <v>11241000</v>
      </c>
      <c r="D33" s="1104">
        <v>525000</v>
      </c>
      <c r="E33" s="1104">
        <v>525000</v>
      </c>
      <c r="F33" s="1104"/>
      <c r="G33" s="1104">
        <v>2079000</v>
      </c>
      <c r="H33" s="1104">
        <v>651000</v>
      </c>
      <c r="I33" s="1104"/>
      <c r="J33" s="1104">
        <v>651000</v>
      </c>
      <c r="K33" s="1104">
        <v>651000</v>
      </c>
      <c r="L33" s="1104">
        <v>2604000</v>
      </c>
      <c r="M33" s="1104">
        <v>1302000</v>
      </c>
      <c r="N33" s="1104">
        <v>1600000</v>
      </c>
      <c r="O33" s="1104">
        <v>651000</v>
      </c>
      <c r="P33" s="1116">
        <f t="shared" si="2"/>
        <v>11239000</v>
      </c>
      <c r="Q33" s="563"/>
    </row>
    <row r="34" spans="1:17" s="562" customFormat="1">
      <c r="A34" s="1093" t="s">
        <v>10</v>
      </c>
      <c r="B34" s="1105">
        <v>11019000</v>
      </c>
      <c r="C34" s="1105">
        <v>11019000</v>
      </c>
      <c r="D34" s="1106"/>
      <c r="E34" s="1106"/>
      <c r="F34" s="1106">
        <v>2754000</v>
      </c>
      <c r="G34" s="1106">
        <v>918000</v>
      </c>
      <c r="H34" s="1106">
        <v>918000</v>
      </c>
      <c r="I34" s="1106">
        <v>918000</v>
      </c>
      <c r="J34" s="1106">
        <v>918000</v>
      </c>
      <c r="K34" s="1106">
        <v>918000</v>
      </c>
      <c r="L34" s="1106">
        <v>918000</v>
      </c>
      <c r="M34" s="1106">
        <v>918000</v>
      </c>
      <c r="N34" s="1106">
        <v>918000</v>
      </c>
      <c r="O34" s="1106">
        <v>921000</v>
      </c>
      <c r="P34" s="1116">
        <f t="shared" si="2"/>
        <v>11019000</v>
      </c>
      <c r="Q34" s="563"/>
    </row>
    <row r="35" spans="1:17" s="562" customFormat="1">
      <c r="A35" s="1107" t="s">
        <v>301</v>
      </c>
      <c r="B35" s="1108">
        <v>4459000</v>
      </c>
      <c r="C35" s="1108">
        <v>4459000</v>
      </c>
      <c r="D35" s="1109"/>
      <c r="E35" s="1109">
        <v>744000</v>
      </c>
      <c r="F35" s="1109">
        <v>372000</v>
      </c>
      <c r="G35" s="1109">
        <v>372000</v>
      </c>
      <c r="H35" s="1109">
        <v>372000</v>
      </c>
      <c r="I35" s="1109">
        <v>372000</v>
      </c>
      <c r="J35" s="1109">
        <v>372000</v>
      </c>
      <c r="K35" s="1109">
        <v>372000</v>
      </c>
      <c r="L35" s="1109">
        <v>372000</v>
      </c>
      <c r="M35" s="1109">
        <v>372000</v>
      </c>
      <c r="N35" s="1109">
        <v>372000</v>
      </c>
      <c r="O35" s="1109">
        <v>367000</v>
      </c>
      <c r="P35" s="1116">
        <f t="shared" si="2"/>
        <v>4459000</v>
      </c>
      <c r="Q35" s="563"/>
    </row>
    <row r="36" spans="1:17" s="562" customFormat="1" ht="13.5" thickBot="1">
      <c r="A36" s="1095" t="s">
        <v>21</v>
      </c>
      <c r="B36" s="1110">
        <f>SUM(B28:B35)</f>
        <v>293961000</v>
      </c>
      <c r="C36" s="1110">
        <f>SUM(C28:C35)</f>
        <v>314028000</v>
      </c>
      <c r="D36" s="1111">
        <f>D28+D29+D30+D31+D32+D33+D34+D35</f>
        <v>15772748</v>
      </c>
      <c r="E36" s="1111">
        <f t="shared" ref="E36:O36" si="3">E28+E29+E30+E31+E32+E33+E34+E35</f>
        <v>21735870</v>
      </c>
      <c r="F36" s="1111">
        <f t="shared" si="3"/>
        <v>29523390</v>
      </c>
      <c r="G36" s="1111">
        <f t="shared" si="3"/>
        <v>25300716</v>
      </c>
      <c r="H36" s="1111">
        <f t="shared" si="3"/>
        <v>26937300</v>
      </c>
      <c r="I36" s="1111">
        <f t="shared" si="3"/>
        <v>22676003</v>
      </c>
      <c r="J36" s="1111">
        <f t="shared" si="3"/>
        <v>23055500</v>
      </c>
      <c r="K36" s="1111">
        <f t="shared" si="3"/>
        <v>22792760</v>
      </c>
      <c r="L36" s="1111">
        <f t="shared" si="3"/>
        <v>24337296</v>
      </c>
      <c r="M36" s="1111">
        <f t="shared" si="3"/>
        <v>25996285</v>
      </c>
      <c r="N36" s="1111">
        <f t="shared" si="3"/>
        <v>24123790</v>
      </c>
      <c r="O36" s="1111">
        <f t="shared" si="3"/>
        <v>42521425</v>
      </c>
      <c r="P36" s="1117">
        <f>SUM(D36:O36)</f>
        <v>304773083</v>
      </c>
    </row>
    <row r="38" spans="1:17" ht="13.5" thickBot="1"/>
    <row r="39" spans="1:17" ht="38.25">
      <c r="A39" s="506" t="s">
        <v>428</v>
      </c>
      <c r="B39" s="1349" t="s">
        <v>1355</v>
      </c>
      <c r="C39" s="1349" t="s">
        <v>1363</v>
      </c>
      <c r="D39" s="507" t="s">
        <v>429</v>
      </c>
      <c r="E39" s="508" t="s">
        <v>430</v>
      </c>
      <c r="F39" s="508" t="s">
        <v>431</v>
      </c>
      <c r="G39" s="508" t="s">
        <v>432</v>
      </c>
      <c r="H39" s="508" t="s">
        <v>433</v>
      </c>
      <c r="I39" s="508" t="s">
        <v>434</v>
      </c>
      <c r="J39" s="508" t="s">
        <v>435</v>
      </c>
      <c r="K39" s="508" t="s">
        <v>436</v>
      </c>
      <c r="L39" s="508" t="s">
        <v>437</v>
      </c>
      <c r="M39" s="508" t="s">
        <v>438</v>
      </c>
      <c r="N39" s="508" t="s">
        <v>439</v>
      </c>
      <c r="O39" s="509" t="s">
        <v>440</v>
      </c>
      <c r="P39" s="524" t="s">
        <v>441</v>
      </c>
    </row>
    <row r="40" spans="1:17">
      <c r="A40" s="266" t="s">
        <v>442</v>
      </c>
      <c r="B40" s="564">
        <v>6301000</v>
      </c>
      <c r="C40" s="564">
        <v>6789000</v>
      </c>
      <c r="D40" s="565"/>
      <c r="E40" s="565"/>
      <c r="F40" s="565"/>
      <c r="G40" s="565"/>
      <c r="H40" s="565">
        <v>2755000</v>
      </c>
      <c r="I40" s="565">
        <v>730000</v>
      </c>
      <c r="J40" s="566">
        <v>551000</v>
      </c>
      <c r="K40" s="566">
        <v>551000</v>
      </c>
      <c r="L40" s="566">
        <v>551000</v>
      </c>
      <c r="M40" s="566">
        <v>551000</v>
      </c>
      <c r="N40" s="566">
        <v>551000</v>
      </c>
      <c r="O40" s="1218">
        <v>549000</v>
      </c>
      <c r="P40" s="567">
        <f>SUM(D40:O40)</f>
        <v>6789000</v>
      </c>
    </row>
    <row r="41" spans="1:17">
      <c r="A41" s="568" t="s">
        <v>4</v>
      </c>
      <c r="B41" s="569"/>
      <c r="C41" s="569">
        <v>5339000</v>
      </c>
      <c r="D41" s="570"/>
      <c r="E41" s="570"/>
      <c r="F41" s="570"/>
      <c r="G41" s="570"/>
      <c r="H41" s="570"/>
      <c r="I41" s="570">
        <v>5339000</v>
      </c>
      <c r="J41" s="571"/>
      <c r="K41" s="571"/>
      <c r="L41" s="571"/>
      <c r="M41" s="571"/>
      <c r="N41" s="571"/>
      <c r="O41" s="1219"/>
      <c r="P41" s="572">
        <f>SUM(D41:O41)</f>
        <v>5339000</v>
      </c>
    </row>
    <row r="42" spans="1:17">
      <c r="A42" s="513" t="s">
        <v>5</v>
      </c>
      <c r="B42" s="69"/>
      <c r="C42" s="69">
        <v>46000</v>
      </c>
      <c r="D42" s="522"/>
      <c r="E42" s="522"/>
      <c r="F42" s="522"/>
      <c r="G42" s="522"/>
      <c r="H42" s="522"/>
      <c r="I42" s="522">
        <v>46000</v>
      </c>
      <c r="J42" s="14"/>
      <c r="K42" s="14"/>
      <c r="L42" s="14"/>
      <c r="M42" s="14"/>
      <c r="N42" s="14"/>
      <c r="O42" s="523"/>
      <c r="P42" s="424">
        <f>SUM(D42:O42)</f>
        <v>46000</v>
      </c>
    </row>
    <row r="43" spans="1:17">
      <c r="A43" s="513" t="s">
        <v>6</v>
      </c>
      <c r="B43" s="69"/>
      <c r="C43" s="69">
        <v>462000</v>
      </c>
      <c r="D43" s="522"/>
      <c r="E43" s="522"/>
      <c r="F43" s="522"/>
      <c r="G43" s="522"/>
      <c r="H43" s="522"/>
      <c r="I43" s="522">
        <v>462000</v>
      </c>
      <c r="J43" s="14"/>
      <c r="K43" s="14"/>
      <c r="L43" s="14"/>
      <c r="M43" s="14"/>
      <c r="N43" s="14"/>
      <c r="O43" s="523"/>
      <c r="P43" s="424">
        <f t="shared" ref="P43:P48" si="4">SUM(D43:O43)</f>
        <v>462000</v>
      </c>
    </row>
    <row r="44" spans="1:17">
      <c r="A44" s="513" t="s">
        <v>7</v>
      </c>
      <c r="B44" s="69"/>
      <c r="C44" s="69">
        <v>316000</v>
      </c>
      <c r="D44" s="522"/>
      <c r="E44" s="522"/>
      <c r="F44" s="522"/>
      <c r="G44" s="522"/>
      <c r="H44" s="522"/>
      <c r="I44" s="522">
        <v>316000</v>
      </c>
      <c r="J44" s="14"/>
      <c r="K44" s="14"/>
      <c r="L44" s="14"/>
      <c r="M44" s="14"/>
      <c r="N44" s="14"/>
      <c r="O44" s="523"/>
      <c r="P44" s="424">
        <f t="shared" si="4"/>
        <v>316000</v>
      </c>
    </row>
    <row r="45" spans="1:17">
      <c r="A45" s="513" t="s">
        <v>8</v>
      </c>
      <c r="B45" s="69"/>
      <c r="C45" s="69">
        <v>2682000</v>
      </c>
      <c r="D45" s="522"/>
      <c r="E45" s="522"/>
      <c r="F45" s="522"/>
      <c r="G45" s="522"/>
      <c r="H45" s="522"/>
      <c r="I45" s="522">
        <v>2682000</v>
      </c>
      <c r="J45" s="14"/>
      <c r="K45" s="14"/>
      <c r="L45" s="14"/>
      <c r="M45" s="14"/>
      <c r="N45" s="14"/>
      <c r="O45" s="523"/>
      <c r="P45" s="424">
        <f t="shared" si="4"/>
        <v>2682000</v>
      </c>
    </row>
    <row r="46" spans="1:17">
      <c r="A46" s="513" t="s">
        <v>9</v>
      </c>
      <c r="B46" s="69"/>
      <c r="C46" s="69">
        <v>1134000</v>
      </c>
      <c r="D46" s="522"/>
      <c r="E46" s="522"/>
      <c r="F46" s="522"/>
      <c r="G46" s="522"/>
      <c r="H46" s="522"/>
      <c r="I46" s="522">
        <v>1134000</v>
      </c>
      <c r="J46" s="14"/>
      <c r="K46" s="14"/>
      <c r="L46" s="14"/>
      <c r="M46" s="14"/>
      <c r="N46" s="14"/>
      <c r="O46" s="523"/>
      <c r="P46" s="424">
        <f t="shared" si="4"/>
        <v>1134000</v>
      </c>
    </row>
    <row r="47" spans="1:17">
      <c r="A47" s="513" t="s">
        <v>10</v>
      </c>
      <c r="B47" s="69"/>
      <c r="C47" s="69">
        <v>2623000</v>
      </c>
      <c r="D47" s="522"/>
      <c r="E47" s="522"/>
      <c r="F47" s="522"/>
      <c r="G47" s="522"/>
      <c r="H47" s="522"/>
      <c r="I47" s="522">
        <v>2623000</v>
      </c>
      <c r="J47" s="14"/>
      <c r="K47" s="14"/>
      <c r="L47" s="14"/>
      <c r="M47" s="14"/>
      <c r="N47" s="14"/>
      <c r="O47" s="523"/>
      <c r="P47" s="424">
        <f t="shared" si="4"/>
        <v>2623000</v>
      </c>
    </row>
    <row r="48" spans="1:17">
      <c r="A48" s="573" t="s">
        <v>301</v>
      </c>
      <c r="B48" s="70"/>
      <c r="C48" s="70">
        <v>693000</v>
      </c>
      <c r="D48" s="511"/>
      <c r="E48" s="511"/>
      <c r="F48" s="511"/>
      <c r="G48" s="511"/>
      <c r="H48" s="511"/>
      <c r="I48" s="511">
        <v>693000</v>
      </c>
      <c r="J48" s="224"/>
      <c r="K48" s="224"/>
      <c r="L48" s="224"/>
      <c r="M48" s="224"/>
      <c r="N48" s="224"/>
      <c r="O48" s="512"/>
      <c r="P48" s="424">
        <f t="shared" si="4"/>
        <v>693000</v>
      </c>
    </row>
    <row r="49" spans="1:16">
      <c r="A49" s="584" t="s">
        <v>1393</v>
      </c>
      <c r="B49" s="585">
        <f>SUM(B41:B48)</f>
        <v>0</v>
      </c>
      <c r="C49" s="585">
        <f>SUM(C41:C48)</f>
        <v>13295000</v>
      </c>
      <c r="D49" s="586">
        <f t="shared" ref="D49:P49" si="5">SUM(D41:D48)</f>
        <v>0</v>
      </c>
      <c r="E49" s="587">
        <f t="shared" si="5"/>
        <v>0</v>
      </c>
      <c r="F49" s="587">
        <f t="shared" si="5"/>
        <v>0</v>
      </c>
      <c r="G49" s="587">
        <f t="shared" si="5"/>
        <v>0</v>
      </c>
      <c r="H49" s="587">
        <f t="shared" si="5"/>
        <v>0</v>
      </c>
      <c r="I49" s="587">
        <f t="shared" si="5"/>
        <v>13295000</v>
      </c>
      <c r="J49" s="587">
        <f t="shared" si="5"/>
        <v>0</v>
      </c>
      <c r="K49" s="587">
        <f t="shared" si="5"/>
        <v>0</v>
      </c>
      <c r="L49" s="587">
        <f t="shared" si="5"/>
        <v>0</v>
      </c>
      <c r="M49" s="587">
        <f t="shared" si="5"/>
        <v>0</v>
      </c>
      <c r="N49" s="587">
        <f t="shared" si="5"/>
        <v>0</v>
      </c>
      <c r="O49" s="1220">
        <f t="shared" si="5"/>
        <v>0</v>
      </c>
      <c r="P49" s="588">
        <f t="shared" si="5"/>
        <v>13295000</v>
      </c>
    </row>
    <row r="50" spans="1:16">
      <c r="A50" s="591" t="s">
        <v>460</v>
      </c>
      <c r="B50" s="564"/>
      <c r="C50" s="564"/>
      <c r="D50" s="565"/>
      <c r="E50" s="565"/>
      <c r="F50" s="565"/>
      <c r="G50" s="565"/>
      <c r="H50" s="565"/>
      <c r="I50" s="565"/>
      <c r="J50" s="566"/>
      <c r="K50" s="566"/>
      <c r="L50" s="566"/>
      <c r="M50" s="566"/>
      <c r="N50" s="566"/>
      <c r="O50" s="1218"/>
      <c r="P50" s="567">
        <f t="shared" ref="P50" si="6">SUM(D50:O50)</f>
        <v>0</v>
      </c>
    </row>
    <row r="51" spans="1:16">
      <c r="A51" s="568" t="s">
        <v>1344</v>
      </c>
      <c r="B51" s="569"/>
      <c r="C51" s="569">
        <v>2117000</v>
      </c>
      <c r="D51" s="570"/>
      <c r="E51" s="570"/>
      <c r="F51" s="570"/>
      <c r="G51" s="570"/>
      <c r="H51" s="570"/>
      <c r="I51" s="570"/>
      <c r="J51" s="571">
        <v>2117000</v>
      </c>
      <c r="K51" s="571"/>
      <c r="L51" s="571"/>
      <c r="M51" s="571"/>
      <c r="N51" s="571"/>
      <c r="O51" s="1219"/>
      <c r="P51" s="572">
        <f t="shared" ref="P51" si="7">SUM(D51:O51)</f>
        <v>2117000</v>
      </c>
    </row>
    <row r="52" spans="1:16">
      <c r="A52" s="1118" t="s">
        <v>1345</v>
      </c>
      <c r="B52" s="1119"/>
      <c r="C52" s="1119">
        <v>249000</v>
      </c>
      <c r="D52" s="1120"/>
      <c r="E52" s="1120"/>
      <c r="F52" s="1120"/>
      <c r="G52" s="1120"/>
      <c r="H52" s="1120"/>
      <c r="I52" s="1120"/>
      <c r="J52" s="1121">
        <v>249000</v>
      </c>
      <c r="K52" s="1121"/>
      <c r="L52" s="1121"/>
      <c r="M52" s="1121"/>
      <c r="N52" s="1121"/>
      <c r="O52" s="1221"/>
      <c r="P52" s="1122">
        <f t="shared" ref="P52" si="8">SUM(D52:O52)</f>
        <v>249000</v>
      </c>
    </row>
    <row r="53" spans="1:16">
      <c r="A53" s="591" t="s">
        <v>1346</v>
      </c>
      <c r="B53" s="564"/>
      <c r="C53" s="564"/>
      <c r="D53" s="565"/>
      <c r="E53" s="565"/>
      <c r="F53" s="565"/>
      <c r="G53" s="565"/>
      <c r="H53" s="565"/>
      <c r="I53" s="565"/>
      <c r="J53" s="566"/>
      <c r="K53" s="566"/>
      <c r="L53" s="566"/>
      <c r="M53" s="566"/>
      <c r="N53" s="566"/>
      <c r="O53" s="1218"/>
      <c r="P53" s="567">
        <f t="shared" ref="P53:P55" si="9">SUM(D53:O53)</f>
        <v>0</v>
      </c>
    </row>
    <row r="54" spans="1:16">
      <c r="A54" s="589" t="s">
        <v>6</v>
      </c>
      <c r="B54" s="518"/>
      <c r="C54" s="518"/>
      <c r="D54" s="519"/>
      <c r="E54" s="519"/>
      <c r="F54" s="519"/>
      <c r="G54" s="519"/>
      <c r="H54" s="519"/>
      <c r="I54" s="519"/>
      <c r="J54" s="229"/>
      <c r="K54" s="229"/>
      <c r="L54" s="229"/>
      <c r="M54" s="229"/>
      <c r="N54" s="229"/>
      <c r="O54" s="520"/>
      <c r="P54" s="590">
        <f t="shared" si="9"/>
        <v>0</v>
      </c>
    </row>
    <row r="55" spans="1:16">
      <c r="A55" s="573" t="s">
        <v>301</v>
      </c>
      <c r="B55" s="70"/>
      <c r="C55" s="70"/>
      <c r="D55" s="511"/>
      <c r="E55" s="511"/>
      <c r="F55" s="511"/>
      <c r="G55" s="511"/>
      <c r="H55" s="511"/>
      <c r="I55" s="511"/>
      <c r="J55" s="224"/>
      <c r="K55" s="224"/>
      <c r="L55" s="224"/>
      <c r="M55" s="224"/>
      <c r="N55" s="224"/>
      <c r="O55" s="512"/>
      <c r="P55" s="424">
        <f t="shared" si="9"/>
        <v>0</v>
      </c>
    </row>
    <row r="56" spans="1:16" ht="13.5" thickBot="1">
      <c r="A56" s="574" t="s">
        <v>461</v>
      </c>
      <c r="B56" s="575">
        <f>SUM(B54:B55)</f>
        <v>0</v>
      </c>
      <c r="C56" s="575">
        <f>SUM(C54:C55)</f>
        <v>0</v>
      </c>
      <c r="D56" s="578">
        <f>SUM(D54:D55)</f>
        <v>0</v>
      </c>
      <c r="E56" s="576">
        <f>SUM(E54:E55)</f>
        <v>0</v>
      </c>
      <c r="F56" s="576">
        <f t="shared" ref="F56:M56" si="10">SUM(F54:F55)</f>
        <v>0</v>
      </c>
      <c r="G56" s="576">
        <f t="shared" si="10"/>
        <v>0</v>
      </c>
      <c r="H56" s="576">
        <f t="shared" si="10"/>
        <v>0</v>
      </c>
      <c r="I56" s="576">
        <f t="shared" si="10"/>
        <v>0</v>
      </c>
      <c r="J56" s="576">
        <f t="shared" si="10"/>
        <v>0</v>
      </c>
      <c r="K56" s="576">
        <f>SUM(K54:K55)</f>
        <v>0</v>
      </c>
      <c r="L56" s="576">
        <f t="shared" si="10"/>
        <v>0</v>
      </c>
      <c r="M56" s="576">
        <f t="shared" si="10"/>
        <v>0</v>
      </c>
      <c r="N56" s="576">
        <f>SUM(N54:N55)</f>
        <v>0</v>
      </c>
      <c r="O56" s="1217">
        <f>SUM(O54:O55)</f>
        <v>0</v>
      </c>
      <c r="P56" s="577">
        <f>SUM(P54:P55)</f>
        <v>0</v>
      </c>
    </row>
    <row r="57" spans="1:16" ht="13.5" thickBot="1">
      <c r="A57" s="514" t="s">
        <v>21</v>
      </c>
      <c r="B57" s="288">
        <f>+B40+B49</f>
        <v>6301000</v>
      </c>
      <c r="C57" s="288">
        <f>+C40+C49+C53+C50+C51+C52+C56</f>
        <v>22450000</v>
      </c>
      <c r="D57" s="579">
        <f t="shared" ref="D57:P57" si="11">+D40+D49+D53+D50+D51+D52+D56</f>
        <v>0</v>
      </c>
      <c r="E57" s="516">
        <f t="shared" si="11"/>
        <v>0</v>
      </c>
      <c r="F57" s="516">
        <f t="shared" si="11"/>
        <v>0</v>
      </c>
      <c r="G57" s="516">
        <f t="shared" si="11"/>
        <v>0</v>
      </c>
      <c r="H57" s="516">
        <f t="shared" si="11"/>
        <v>2755000</v>
      </c>
      <c r="I57" s="516">
        <f t="shared" si="11"/>
        <v>14025000</v>
      </c>
      <c r="J57" s="516">
        <f t="shared" si="11"/>
        <v>2917000</v>
      </c>
      <c r="K57" s="516">
        <f t="shared" si="11"/>
        <v>551000</v>
      </c>
      <c r="L57" s="516">
        <f t="shared" si="11"/>
        <v>551000</v>
      </c>
      <c r="M57" s="516">
        <f t="shared" si="11"/>
        <v>551000</v>
      </c>
      <c r="N57" s="516">
        <f t="shared" si="11"/>
        <v>551000</v>
      </c>
      <c r="O57" s="1222">
        <f t="shared" si="11"/>
        <v>549000</v>
      </c>
      <c r="P57" s="289">
        <f t="shared" si="11"/>
        <v>22450000</v>
      </c>
    </row>
    <row r="58" spans="1:16" ht="26.25" customHeight="1">
      <c r="A58" s="517" t="s">
        <v>444</v>
      </c>
      <c r="B58" s="518"/>
      <c r="C58" s="518"/>
      <c r="D58" s="51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520"/>
      <c r="P58" s="525"/>
    </row>
    <row r="59" spans="1:16">
      <c r="A59" s="521" t="s">
        <v>443</v>
      </c>
      <c r="B59" s="69"/>
      <c r="C59" s="69">
        <v>1466000</v>
      </c>
      <c r="D59" s="522"/>
      <c r="E59" s="522"/>
      <c r="F59" s="522"/>
      <c r="G59" s="522">
        <f>1420317+22633</f>
        <v>1442950</v>
      </c>
      <c r="H59" s="522"/>
      <c r="I59" s="522"/>
      <c r="J59" s="14"/>
      <c r="K59" s="14"/>
      <c r="L59" s="14"/>
      <c r="M59" s="14"/>
      <c r="N59" s="14"/>
      <c r="O59" s="523">
        <v>5425</v>
      </c>
      <c r="P59" s="424">
        <f>SUM(D59:O59)</f>
        <v>1448375</v>
      </c>
    </row>
    <row r="60" spans="1:16">
      <c r="A60" s="521" t="s">
        <v>1347</v>
      </c>
      <c r="B60" s="69"/>
      <c r="C60" s="69"/>
      <c r="D60" s="522"/>
      <c r="E60" s="522"/>
      <c r="F60" s="522"/>
      <c r="G60" s="522"/>
      <c r="H60" s="522"/>
      <c r="I60" s="522"/>
      <c r="J60" s="14"/>
      <c r="K60" s="14"/>
      <c r="L60" s="14"/>
      <c r="M60" s="14"/>
      <c r="N60" s="14"/>
      <c r="O60" s="523"/>
      <c r="P60" s="424">
        <f>SUM(D60:O60)</f>
        <v>0</v>
      </c>
    </row>
    <row r="61" spans="1:16">
      <c r="A61" s="521" t="s">
        <v>445</v>
      </c>
      <c r="B61" s="69">
        <v>4498000</v>
      </c>
      <c r="C61" s="69"/>
      <c r="D61" s="522"/>
      <c r="E61" s="522"/>
      <c r="F61" s="522"/>
      <c r="G61" s="522"/>
      <c r="H61" s="522"/>
      <c r="I61" s="522"/>
      <c r="J61" s="14"/>
      <c r="K61" s="14"/>
      <c r="L61" s="14"/>
      <c r="M61" s="14"/>
      <c r="N61" s="14"/>
      <c r="O61" s="523"/>
      <c r="P61" s="424">
        <f>SUM(D61:O61)</f>
        <v>0</v>
      </c>
    </row>
    <row r="62" spans="1:16" ht="13.5" thickBot="1">
      <c r="A62" s="510" t="s">
        <v>446</v>
      </c>
      <c r="B62" s="70">
        <v>7776000</v>
      </c>
      <c r="C62" s="70">
        <v>11107000</v>
      </c>
      <c r="D62" s="511"/>
      <c r="E62" s="224"/>
      <c r="F62" s="224"/>
      <c r="G62" s="224"/>
      <c r="H62" s="224"/>
      <c r="I62" s="224">
        <f>3380000+676000</f>
        <v>4056000</v>
      </c>
      <c r="J62" s="224">
        <v>676000</v>
      </c>
      <c r="K62" s="224">
        <v>676000</v>
      </c>
      <c r="L62" s="224">
        <v>676000</v>
      </c>
      <c r="M62" s="224">
        <v>676000</v>
      </c>
      <c r="N62" s="224">
        <v>676000</v>
      </c>
      <c r="O62" s="512">
        <v>3671000</v>
      </c>
      <c r="P62" s="424">
        <f>SUM(D62:O62)</f>
        <v>11107000</v>
      </c>
    </row>
    <row r="63" spans="1:16" ht="13.5" thickBot="1">
      <c r="A63" s="514" t="s">
        <v>21</v>
      </c>
      <c r="B63" s="288">
        <f t="shared" ref="B63:P63" si="12">SUM(B59:B62)</f>
        <v>12274000</v>
      </c>
      <c r="C63" s="288">
        <f>SUM(C59:C62)</f>
        <v>12573000</v>
      </c>
      <c r="D63" s="515">
        <f t="shared" si="12"/>
        <v>0</v>
      </c>
      <c r="E63" s="515">
        <f t="shared" si="12"/>
        <v>0</v>
      </c>
      <c r="F63" s="515">
        <f t="shared" si="12"/>
        <v>0</v>
      </c>
      <c r="G63" s="515">
        <f t="shared" si="12"/>
        <v>1442950</v>
      </c>
      <c r="H63" s="515">
        <f t="shared" si="12"/>
        <v>0</v>
      </c>
      <c r="I63" s="515">
        <f t="shared" si="12"/>
        <v>4056000</v>
      </c>
      <c r="J63" s="515">
        <f t="shared" si="12"/>
        <v>676000</v>
      </c>
      <c r="K63" s="515">
        <f t="shared" si="12"/>
        <v>676000</v>
      </c>
      <c r="L63" s="515">
        <f t="shared" si="12"/>
        <v>676000</v>
      </c>
      <c r="M63" s="515">
        <f t="shared" si="12"/>
        <v>676000</v>
      </c>
      <c r="N63" s="515">
        <f t="shared" si="12"/>
        <v>676000</v>
      </c>
      <c r="O63" s="1216">
        <f t="shared" si="12"/>
        <v>3676425</v>
      </c>
      <c r="P63" s="289">
        <f t="shared" si="12"/>
        <v>12555375</v>
      </c>
    </row>
    <row r="113" spans="1:5">
      <c r="A113" s="28"/>
      <c r="B113" s="28"/>
      <c r="C113" s="28"/>
      <c r="D113" s="28"/>
      <c r="E113" s="28"/>
    </row>
  </sheetData>
  <phoneticPr fontId="33" type="noConversion"/>
  <printOptions horizontalCentered="1"/>
  <pageMargins left="0.15748031496062992" right="0.15748031496062992" top="1.1417322834645669" bottom="0.51181102362204722" header="0.35433070866141736" footer="0.15748031496062992"/>
  <pageSetup paperSize="9" scale="72" orientation="landscape" r:id="rId1"/>
  <headerFooter alignWithMargins="0">
    <oddHeader>&amp;L&amp;"Times New Roman,Félkövér"&amp;13Szent László Völgye TKT&amp;C&amp;"Times New Roman,Félkövér"&amp;16 2016. ÉVI ZÁRSZÁMADÁSI  BESZÁMOLÓ&amp;R8. sz. táblázat
PÉNZESZKÖZ ÁTADÁS - ÁTVÉTEL
Adatok: Ft</oddHeader>
    <oddFooter>&amp;L&amp;F&amp;R&amp;P</oddFooter>
  </headerFooter>
  <rowBreaks count="1" manualBreakCount="1">
    <brk id="37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11"/>
  </sheetPr>
  <dimension ref="A1:Q90"/>
  <sheetViews>
    <sheetView workbookViewId="0">
      <selection activeCell="F26" sqref="F26"/>
    </sheetView>
  </sheetViews>
  <sheetFormatPr defaultColWidth="9.140625" defaultRowHeight="15"/>
  <cols>
    <col min="1" max="1" width="32.42578125" style="8" customWidth="1"/>
    <col min="2" max="2" width="9.7109375" style="348" customWidth="1"/>
    <col min="3" max="10" width="8" style="348" bestFit="1" customWidth="1"/>
    <col min="11" max="11" width="10.140625" style="348" bestFit="1" customWidth="1"/>
    <col min="12" max="12" width="8" style="348" bestFit="1" customWidth="1"/>
    <col min="13" max="13" width="8.7109375" style="348" customWidth="1"/>
    <col min="14" max="14" width="8.85546875" style="349" bestFit="1" customWidth="1"/>
    <col min="15" max="15" width="9.7109375" style="348" customWidth="1"/>
    <col min="16" max="16" width="11.5703125" style="8" bestFit="1" customWidth="1"/>
    <col min="17" max="16384" width="9.140625" style="8"/>
  </cols>
  <sheetData>
    <row r="1" spans="1:17" ht="24.75" customHeight="1">
      <c r="A1" s="326" t="s">
        <v>178</v>
      </c>
      <c r="B1" s="319" t="s">
        <v>360</v>
      </c>
      <c r="C1" s="339" t="s">
        <v>46</v>
      </c>
      <c r="D1" s="318" t="s">
        <v>47</v>
      </c>
      <c r="E1" s="318" t="s">
        <v>48</v>
      </c>
      <c r="F1" s="318" t="s">
        <v>49</v>
      </c>
      <c r="G1" s="318" t="s">
        <v>50</v>
      </c>
      <c r="H1" s="318" t="s">
        <v>51</v>
      </c>
      <c r="I1" s="318" t="s">
        <v>52</v>
      </c>
      <c r="J1" s="318" t="s">
        <v>361</v>
      </c>
      <c r="K1" s="318" t="s">
        <v>53</v>
      </c>
      <c r="L1" s="318" t="s">
        <v>54</v>
      </c>
      <c r="M1" s="318" t="s">
        <v>55</v>
      </c>
      <c r="N1" s="343" t="s">
        <v>56</v>
      </c>
      <c r="O1" s="320" t="s">
        <v>362</v>
      </c>
    </row>
    <row r="2" spans="1:17" ht="23.25" customHeight="1">
      <c r="A2" s="327" t="s">
        <v>43</v>
      </c>
      <c r="B2" s="342"/>
      <c r="C2" s="340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44"/>
      <c r="O2" s="346"/>
    </row>
    <row r="3" spans="1:17" ht="15" customHeight="1">
      <c r="A3" s="328" t="s">
        <v>371</v>
      </c>
      <c r="B3" s="354">
        <f>+'2.SZ.TÁBL. TÁRSULÁS KV. MÉRLEG'!D2</f>
        <v>330307</v>
      </c>
      <c r="C3" s="355">
        <f>24162+785</f>
        <v>24947</v>
      </c>
      <c r="D3" s="355">
        <f t="shared" ref="D3:F3" si="0">24162+785</f>
        <v>24947</v>
      </c>
      <c r="E3" s="355">
        <f t="shared" si="0"/>
        <v>24947</v>
      </c>
      <c r="F3" s="355">
        <f t="shared" si="0"/>
        <v>24947</v>
      </c>
      <c r="G3" s="355">
        <f>24162+785+3123</f>
        <v>28070</v>
      </c>
      <c r="H3" s="355">
        <f>24163+1118+3</f>
        <v>25284</v>
      </c>
      <c r="I3" s="355">
        <v>24162</v>
      </c>
      <c r="J3" s="355">
        <v>24163</v>
      </c>
      <c r="K3" s="355">
        <v>24163</v>
      </c>
      <c r="L3" s="355">
        <v>24162</v>
      </c>
      <c r="M3" s="355">
        <v>24162</v>
      </c>
      <c r="N3" s="355">
        <v>24162</v>
      </c>
      <c r="O3" s="356">
        <f>SUM(C3:N3)</f>
        <v>298116</v>
      </c>
      <c r="P3" s="9"/>
    </row>
    <row r="4" spans="1:17" ht="15" customHeight="1">
      <c r="A4" s="328" t="s">
        <v>130</v>
      </c>
      <c r="B4" s="354">
        <f>+'2.SZ.TÁBL. TÁRSULÁS KV. MÉRLEG'!D3</f>
        <v>10389</v>
      </c>
      <c r="C4" s="355">
        <v>936</v>
      </c>
      <c r="D4" s="357">
        <v>937</v>
      </c>
      <c r="E4" s="357">
        <v>937</v>
      </c>
      <c r="F4" s="357">
        <v>937</v>
      </c>
      <c r="G4" s="357">
        <v>937</v>
      </c>
      <c r="H4" s="357">
        <v>937</v>
      </c>
      <c r="I4" s="357">
        <v>937</v>
      </c>
      <c r="J4" s="357">
        <v>937</v>
      </c>
      <c r="K4" s="357">
        <v>937</v>
      </c>
      <c r="L4" s="357">
        <v>937</v>
      </c>
      <c r="M4" s="357">
        <v>937</v>
      </c>
      <c r="N4" s="358">
        <v>937</v>
      </c>
      <c r="O4" s="356">
        <f t="shared" ref="O4:O5" si="1">SUM(C4:N4)</f>
        <v>11243</v>
      </c>
    </row>
    <row r="5" spans="1:17" ht="15" customHeight="1">
      <c r="A5" s="329" t="s">
        <v>367</v>
      </c>
      <c r="B5" s="359"/>
      <c r="C5" s="360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2"/>
      <c r="O5" s="363">
        <f t="shared" si="1"/>
        <v>0</v>
      </c>
    </row>
    <row r="6" spans="1:17" ht="15" customHeight="1">
      <c r="A6" s="330" t="s">
        <v>369</v>
      </c>
      <c r="B6" s="364">
        <f>+SUM(B3:B5)</f>
        <v>340696</v>
      </c>
      <c r="C6" s="365">
        <f t="shared" ref="C6:O6" si="2">+SUM(C3:C5)</f>
        <v>25883</v>
      </c>
      <c r="D6" s="366">
        <f t="shared" si="2"/>
        <v>25884</v>
      </c>
      <c r="E6" s="366">
        <f t="shared" si="2"/>
        <v>25884</v>
      </c>
      <c r="F6" s="366">
        <f t="shared" si="2"/>
        <v>25884</v>
      </c>
      <c r="G6" s="366">
        <f t="shared" si="2"/>
        <v>29007</v>
      </c>
      <c r="H6" s="366">
        <f t="shared" si="2"/>
        <v>26221</v>
      </c>
      <c r="I6" s="366">
        <f t="shared" si="2"/>
        <v>25099</v>
      </c>
      <c r="J6" s="366">
        <f t="shared" si="2"/>
        <v>25100</v>
      </c>
      <c r="K6" s="366">
        <f t="shared" si="2"/>
        <v>25100</v>
      </c>
      <c r="L6" s="366">
        <f t="shared" si="2"/>
        <v>25099</v>
      </c>
      <c r="M6" s="366">
        <f t="shared" si="2"/>
        <v>25099</v>
      </c>
      <c r="N6" s="367">
        <f t="shared" si="2"/>
        <v>25099</v>
      </c>
      <c r="O6" s="368">
        <f t="shared" si="2"/>
        <v>309359</v>
      </c>
    </row>
    <row r="7" spans="1:17" s="18" customFormat="1" ht="15" customHeight="1">
      <c r="A7" s="331" t="s">
        <v>368</v>
      </c>
      <c r="B7" s="369"/>
      <c r="C7" s="370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2"/>
      <c r="O7" s="373">
        <f>SUM(C7:N7)</f>
        <v>0</v>
      </c>
    </row>
    <row r="8" spans="1:17" ht="15" customHeight="1">
      <c r="A8" s="328" t="s">
        <v>131</v>
      </c>
      <c r="B8" s="354"/>
      <c r="C8" s="355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8"/>
      <c r="O8" s="374">
        <f t="shared" ref="O8:O9" si="3">SUM(C8:N8)</f>
        <v>0</v>
      </c>
      <c r="P8" s="9"/>
    </row>
    <row r="9" spans="1:17" ht="15" customHeight="1">
      <c r="A9" s="329" t="s">
        <v>370</v>
      </c>
      <c r="B9" s="359"/>
      <c r="C9" s="360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2"/>
      <c r="O9" s="375">
        <f t="shared" si="3"/>
        <v>0</v>
      </c>
      <c r="P9" s="9"/>
      <c r="Q9" s="9"/>
    </row>
    <row r="10" spans="1:17" ht="15" customHeight="1">
      <c r="A10" s="330" t="s">
        <v>372</v>
      </c>
      <c r="B10" s="364">
        <f>+SUM(B7:B9)</f>
        <v>0</v>
      </c>
      <c r="C10" s="365">
        <f t="shared" ref="C10:N10" si="4">+SUM(C7:C9)</f>
        <v>0</v>
      </c>
      <c r="D10" s="366">
        <f t="shared" si="4"/>
        <v>0</v>
      </c>
      <c r="E10" s="366">
        <f t="shared" si="4"/>
        <v>0</v>
      </c>
      <c r="F10" s="366">
        <f t="shared" si="4"/>
        <v>0</v>
      </c>
      <c r="G10" s="366">
        <f t="shared" si="4"/>
        <v>0</v>
      </c>
      <c r="H10" s="366">
        <f t="shared" si="4"/>
        <v>0</v>
      </c>
      <c r="I10" s="366">
        <f t="shared" si="4"/>
        <v>0</v>
      </c>
      <c r="J10" s="366">
        <f t="shared" si="4"/>
        <v>0</v>
      </c>
      <c r="K10" s="366">
        <f t="shared" si="4"/>
        <v>0</v>
      </c>
      <c r="L10" s="366">
        <f t="shared" si="4"/>
        <v>0</v>
      </c>
      <c r="M10" s="366">
        <f t="shared" si="4"/>
        <v>0</v>
      </c>
      <c r="N10" s="367">
        <f t="shared" si="4"/>
        <v>0</v>
      </c>
      <c r="O10" s="368">
        <f>+SUM(O7:O9)</f>
        <v>0</v>
      </c>
      <c r="Q10" s="9"/>
    </row>
    <row r="11" spans="1:17" ht="15" customHeight="1">
      <c r="A11" s="331" t="s">
        <v>363</v>
      </c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2"/>
      <c r="O11" s="373"/>
      <c r="P11" s="9"/>
      <c r="Q11" s="9"/>
    </row>
    <row r="12" spans="1:17" ht="15" customHeight="1">
      <c r="A12" s="328" t="s">
        <v>99</v>
      </c>
      <c r="B12" s="354"/>
      <c r="C12" s="355">
        <v>735</v>
      </c>
      <c r="D12" s="357"/>
      <c r="E12" s="357"/>
      <c r="F12" s="357">
        <v>7863</v>
      </c>
      <c r="G12" s="357"/>
      <c r="H12" s="357"/>
      <c r="I12" s="357"/>
      <c r="J12" s="357"/>
      <c r="K12" s="357"/>
      <c r="L12" s="357"/>
      <c r="M12" s="357"/>
      <c r="N12" s="358"/>
      <c r="O12" s="374">
        <f>SUM(C12:N12)</f>
        <v>8598</v>
      </c>
      <c r="P12" s="9"/>
    </row>
    <row r="13" spans="1:17" ht="15" customHeight="1">
      <c r="A13" s="329" t="s">
        <v>105</v>
      </c>
      <c r="B13" s="359"/>
      <c r="C13" s="360">
        <v>1500</v>
      </c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2"/>
      <c r="O13" s="375">
        <f>SUM(C13:N13)</f>
        <v>1500</v>
      </c>
      <c r="P13" s="9"/>
    </row>
    <row r="14" spans="1:17" ht="15" customHeight="1">
      <c r="A14" s="73" t="s">
        <v>135</v>
      </c>
      <c r="B14" s="364">
        <f>+'2.SZ.TÁBL. TÁRSULÁS KV. MÉRLEG'!D5</f>
        <v>22734</v>
      </c>
      <c r="C14" s="365">
        <f t="shared" ref="C14:O14" si="5">+C13+C12</f>
        <v>2235</v>
      </c>
      <c r="D14" s="366">
        <f t="shared" si="5"/>
        <v>0</v>
      </c>
      <c r="E14" s="366">
        <f t="shared" si="5"/>
        <v>0</v>
      </c>
      <c r="F14" s="366">
        <f t="shared" si="5"/>
        <v>7863</v>
      </c>
      <c r="G14" s="366">
        <f t="shared" si="5"/>
        <v>0</v>
      </c>
      <c r="H14" s="366">
        <f t="shared" si="5"/>
        <v>0</v>
      </c>
      <c r="I14" s="366">
        <f t="shared" si="5"/>
        <v>0</v>
      </c>
      <c r="J14" s="366">
        <f t="shared" si="5"/>
        <v>0</v>
      </c>
      <c r="K14" s="366">
        <f t="shared" si="5"/>
        <v>0</v>
      </c>
      <c r="L14" s="366">
        <f t="shared" si="5"/>
        <v>0</v>
      </c>
      <c r="M14" s="366">
        <f t="shared" si="5"/>
        <v>0</v>
      </c>
      <c r="N14" s="367">
        <f t="shared" si="5"/>
        <v>0</v>
      </c>
      <c r="O14" s="368">
        <f t="shared" si="5"/>
        <v>10098</v>
      </c>
    </row>
    <row r="15" spans="1:17" s="18" customFormat="1" ht="15" customHeight="1">
      <c r="A15" s="73" t="s">
        <v>364</v>
      </c>
      <c r="B15" s="364">
        <f>+B14</f>
        <v>22734</v>
      </c>
      <c r="C15" s="365">
        <f t="shared" ref="C15:O15" si="6">+C14</f>
        <v>2235</v>
      </c>
      <c r="D15" s="366">
        <f t="shared" si="6"/>
        <v>0</v>
      </c>
      <c r="E15" s="366">
        <f t="shared" si="6"/>
        <v>0</v>
      </c>
      <c r="F15" s="366">
        <f t="shared" si="6"/>
        <v>7863</v>
      </c>
      <c r="G15" s="366">
        <f t="shared" si="6"/>
        <v>0</v>
      </c>
      <c r="H15" s="366">
        <f t="shared" si="6"/>
        <v>0</v>
      </c>
      <c r="I15" s="366">
        <f t="shared" si="6"/>
        <v>0</v>
      </c>
      <c r="J15" s="366">
        <f t="shared" si="6"/>
        <v>0</v>
      </c>
      <c r="K15" s="366">
        <f t="shared" si="6"/>
        <v>0</v>
      </c>
      <c r="L15" s="366">
        <f t="shared" si="6"/>
        <v>0</v>
      </c>
      <c r="M15" s="366">
        <f t="shared" si="6"/>
        <v>0</v>
      </c>
      <c r="N15" s="367">
        <f t="shared" si="6"/>
        <v>0</v>
      </c>
      <c r="O15" s="368">
        <f t="shared" si="6"/>
        <v>10098</v>
      </c>
    </row>
    <row r="16" spans="1:17" ht="16.5" customHeight="1">
      <c r="A16" s="332" t="s">
        <v>0</v>
      </c>
      <c r="B16" s="376">
        <f>+B15+B10+B6</f>
        <v>363430</v>
      </c>
      <c r="C16" s="377">
        <f t="shared" ref="C16:O16" si="7">+C15+C10+C6</f>
        <v>28118</v>
      </c>
      <c r="D16" s="378">
        <f t="shared" si="7"/>
        <v>25884</v>
      </c>
      <c r="E16" s="378">
        <f t="shared" si="7"/>
        <v>25884</v>
      </c>
      <c r="F16" s="378">
        <f t="shared" si="7"/>
        <v>33747</v>
      </c>
      <c r="G16" s="378">
        <f t="shared" si="7"/>
        <v>29007</v>
      </c>
      <c r="H16" s="378">
        <f t="shared" si="7"/>
        <v>26221</v>
      </c>
      <c r="I16" s="378">
        <f t="shared" si="7"/>
        <v>25099</v>
      </c>
      <c r="J16" s="378">
        <f t="shared" si="7"/>
        <v>25100</v>
      </c>
      <c r="K16" s="378">
        <f t="shared" si="7"/>
        <v>25100</v>
      </c>
      <c r="L16" s="378">
        <f t="shared" si="7"/>
        <v>25099</v>
      </c>
      <c r="M16" s="378">
        <f t="shared" si="7"/>
        <v>25099</v>
      </c>
      <c r="N16" s="379">
        <f t="shared" si="7"/>
        <v>25099</v>
      </c>
      <c r="O16" s="380">
        <f t="shared" si="7"/>
        <v>319457</v>
      </c>
    </row>
    <row r="17" spans="1:15" ht="23.25" customHeight="1">
      <c r="A17" s="327" t="s">
        <v>74</v>
      </c>
      <c r="B17" s="381"/>
      <c r="C17" s="382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4"/>
      <c r="O17" s="385"/>
    </row>
    <row r="18" spans="1:15" s="10" customFormat="1">
      <c r="A18" s="333" t="s">
        <v>139</v>
      </c>
      <c r="B18" s="354">
        <f>+'2.SZ.TÁBL. TÁRSULÁS KV. MÉRLEG'!I2</f>
        <v>179791</v>
      </c>
      <c r="C18" s="355">
        <f>12812+618</f>
        <v>13430</v>
      </c>
      <c r="D18" s="355">
        <f t="shared" ref="D18:G18" si="8">12812+618</f>
        <v>13430</v>
      </c>
      <c r="E18" s="355">
        <f t="shared" si="8"/>
        <v>13430</v>
      </c>
      <c r="F18" s="355">
        <f t="shared" si="8"/>
        <v>13430</v>
      </c>
      <c r="G18" s="355">
        <f t="shared" si="8"/>
        <v>13430</v>
      </c>
      <c r="H18" s="357">
        <f>12813+2</f>
        <v>12815</v>
      </c>
      <c r="I18" s="357">
        <v>12812</v>
      </c>
      <c r="J18" s="357">
        <v>12812</v>
      </c>
      <c r="K18" s="357">
        <v>12812</v>
      </c>
      <c r="L18" s="357">
        <v>12812</v>
      </c>
      <c r="M18" s="357">
        <v>12813</v>
      </c>
      <c r="N18" s="358">
        <v>12812</v>
      </c>
      <c r="O18" s="356">
        <f>SUM(C18:N18)</f>
        <v>156838</v>
      </c>
    </row>
    <row r="19" spans="1:15" s="10" customFormat="1" ht="25.5">
      <c r="A19" s="333" t="s">
        <v>140</v>
      </c>
      <c r="B19" s="354">
        <f>+'2.SZ.TÁBL. TÁRSULÁS KV. MÉRLEG'!I3</f>
        <v>49012</v>
      </c>
      <c r="C19" s="355">
        <f>3703-186</f>
        <v>3517</v>
      </c>
      <c r="D19" s="357">
        <f t="shared" ref="D19:G19" si="9">3703-186</f>
        <v>3517</v>
      </c>
      <c r="E19" s="357">
        <f t="shared" si="9"/>
        <v>3517</v>
      </c>
      <c r="F19" s="357">
        <f t="shared" si="9"/>
        <v>3517</v>
      </c>
      <c r="G19" s="357">
        <f t="shared" si="9"/>
        <v>3517</v>
      </c>
      <c r="H19" s="357">
        <f>3703-3</f>
        <v>3700</v>
      </c>
      <c r="I19" s="357">
        <v>3703</v>
      </c>
      <c r="J19" s="357">
        <v>3703</v>
      </c>
      <c r="K19" s="357">
        <v>3703</v>
      </c>
      <c r="L19" s="357">
        <v>3703</v>
      </c>
      <c r="M19" s="357">
        <v>3703</v>
      </c>
      <c r="N19" s="358">
        <v>3703</v>
      </c>
      <c r="O19" s="356">
        <f t="shared" ref="O19:O23" si="10">SUM(C19:N19)</f>
        <v>43503</v>
      </c>
    </row>
    <row r="20" spans="1:15" s="10" customFormat="1">
      <c r="A20" s="333" t="s">
        <v>146</v>
      </c>
      <c r="B20" s="354">
        <f>+'2.SZ.TÁBL. TÁRSULÁS KV. MÉRLEG'!I4</f>
        <v>75425</v>
      </c>
      <c r="C20" s="355">
        <f>6608+43</f>
        <v>6651</v>
      </c>
      <c r="D20" s="357">
        <f t="shared" ref="D20:N20" si="11">6608+43</f>
        <v>6651</v>
      </c>
      <c r="E20" s="357">
        <f t="shared" si="11"/>
        <v>6651</v>
      </c>
      <c r="F20" s="357">
        <f>6608+43-2</f>
        <v>6649</v>
      </c>
      <c r="G20" s="357">
        <f t="shared" si="11"/>
        <v>6651</v>
      </c>
      <c r="H20" s="357">
        <f t="shared" si="11"/>
        <v>6651</v>
      </c>
      <c r="I20" s="357">
        <f t="shared" si="11"/>
        <v>6651</v>
      </c>
      <c r="J20" s="357">
        <f t="shared" si="11"/>
        <v>6651</v>
      </c>
      <c r="K20" s="357">
        <f>6608+43-1</f>
        <v>6650</v>
      </c>
      <c r="L20" s="357">
        <f t="shared" si="11"/>
        <v>6651</v>
      </c>
      <c r="M20" s="357">
        <f t="shared" si="11"/>
        <v>6651</v>
      </c>
      <c r="N20" s="358">
        <f t="shared" si="11"/>
        <v>6651</v>
      </c>
      <c r="O20" s="356">
        <f t="shared" si="10"/>
        <v>79809</v>
      </c>
    </row>
    <row r="21" spans="1:15">
      <c r="A21" s="334" t="s">
        <v>365</v>
      </c>
      <c r="B21" s="354"/>
      <c r="C21" s="355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8"/>
      <c r="O21" s="356">
        <f t="shared" si="10"/>
        <v>0</v>
      </c>
    </row>
    <row r="22" spans="1:15">
      <c r="A22" s="333" t="s">
        <v>147</v>
      </c>
      <c r="B22" s="354">
        <f>+'2.SZ.TÁBL. TÁRSULÁS KV. MÉRLEG'!I6+'2.SZ.TÁBL. TÁRSULÁS KV. MÉRLEG'!I7</f>
        <v>35005</v>
      </c>
      <c r="C22" s="355">
        <f>1150+2235+147</f>
        <v>3532</v>
      </c>
      <c r="D22" s="357">
        <f>1149+147</f>
        <v>1296</v>
      </c>
      <c r="E22" s="357">
        <f>1149+147</f>
        <v>1296</v>
      </c>
      <c r="F22" s="357">
        <f>1149+7873+147</f>
        <v>9169</v>
      </c>
      <c r="G22" s="357">
        <f>1150+147</f>
        <v>1297</v>
      </c>
      <c r="H22" s="357">
        <f>1149+147</f>
        <v>1296</v>
      </c>
      <c r="I22" s="357">
        <f>1149+1884</f>
        <v>3033</v>
      </c>
      <c r="J22" s="357">
        <f>1149+147</f>
        <v>1296</v>
      </c>
      <c r="K22" s="357">
        <f>1150+147</f>
        <v>1297</v>
      </c>
      <c r="L22" s="357">
        <f>1149</f>
        <v>1149</v>
      </c>
      <c r="M22" s="357">
        <f>1149+63</f>
        <v>1212</v>
      </c>
      <c r="N22" s="358">
        <f>1149+147</f>
        <v>1296</v>
      </c>
      <c r="O22" s="356">
        <f t="shared" si="10"/>
        <v>27169</v>
      </c>
    </row>
    <row r="23" spans="1:15">
      <c r="A23" s="335" t="s">
        <v>44</v>
      </c>
      <c r="B23" s="359">
        <f>+'2.SZ.TÁBL. TÁRSULÁS KV. MÉRLEG'!I8</f>
        <v>0</v>
      </c>
      <c r="C23" s="360"/>
      <c r="D23" s="361"/>
      <c r="E23" s="361"/>
      <c r="F23" s="361"/>
      <c r="G23" s="361"/>
      <c r="H23" s="361">
        <v>912</v>
      </c>
      <c r="I23" s="361">
        <v>915</v>
      </c>
      <c r="J23" s="361">
        <v>913</v>
      </c>
      <c r="K23" s="361">
        <f>1464+176</f>
        <v>1640</v>
      </c>
      <c r="L23" s="361">
        <f>1464+176</f>
        <v>1640</v>
      </c>
      <c r="M23" s="361">
        <f t="shared" ref="M23:N23" si="12">1464+176</f>
        <v>1640</v>
      </c>
      <c r="N23" s="361">
        <f t="shared" si="12"/>
        <v>1640</v>
      </c>
      <c r="O23" s="363">
        <f t="shared" si="10"/>
        <v>9300</v>
      </c>
    </row>
    <row r="24" spans="1:15">
      <c r="A24" s="330" t="s">
        <v>373</v>
      </c>
      <c r="B24" s="322">
        <f>SUM(B18:B23)</f>
        <v>339233</v>
      </c>
      <c r="C24" s="341">
        <f>SUM(C18:C23)</f>
        <v>27130</v>
      </c>
      <c r="D24" s="325">
        <f t="shared" ref="D24:N24" si="13">SUM(D18:D23)</f>
        <v>24894</v>
      </c>
      <c r="E24" s="325">
        <f t="shared" si="13"/>
        <v>24894</v>
      </c>
      <c r="F24" s="325">
        <f t="shared" si="13"/>
        <v>32765</v>
      </c>
      <c r="G24" s="325">
        <f t="shared" si="13"/>
        <v>24895</v>
      </c>
      <c r="H24" s="325">
        <f t="shared" si="13"/>
        <v>25374</v>
      </c>
      <c r="I24" s="325">
        <f t="shared" si="13"/>
        <v>27114</v>
      </c>
      <c r="J24" s="325">
        <f t="shared" si="13"/>
        <v>25375</v>
      </c>
      <c r="K24" s="325">
        <f t="shared" si="13"/>
        <v>26102</v>
      </c>
      <c r="L24" s="325">
        <f t="shared" si="13"/>
        <v>25955</v>
      </c>
      <c r="M24" s="325">
        <f t="shared" si="13"/>
        <v>26019</v>
      </c>
      <c r="N24" s="345">
        <f t="shared" si="13"/>
        <v>26102</v>
      </c>
      <c r="O24" s="323">
        <f>SUM(O18:O23)</f>
        <v>316619</v>
      </c>
    </row>
    <row r="25" spans="1:15">
      <c r="A25" s="336" t="s">
        <v>103</v>
      </c>
      <c r="B25" s="369">
        <f>+'2.SZ.TÁBL. TÁRSULÁS KV. MÉRLEG'!I12</f>
        <v>3908</v>
      </c>
      <c r="C25" s="370"/>
      <c r="D25" s="371"/>
      <c r="E25" s="371"/>
      <c r="F25" s="371">
        <v>4</v>
      </c>
      <c r="G25" s="371"/>
      <c r="H25" s="371"/>
      <c r="I25" s="371"/>
      <c r="J25" s="371">
        <v>1334</v>
      </c>
      <c r="K25" s="371"/>
      <c r="L25" s="371"/>
      <c r="M25" s="371"/>
      <c r="N25" s="372"/>
      <c r="O25" s="385">
        <f>SUM(C25:N25)</f>
        <v>1338</v>
      </c>
    </row>
    <row r="26" spans="1:15">
      <c r="A26" s="333" t="s">
        <v>148</v>
      </c>
      <c r="B26" s="354"/>
      <c r="C26" s="355"/>
      <c r="D26" s="357"/>
      <c r="E26" s="357"/>
      <c r="F26" s="357"/>
      <c r="G26" s="357"/>
      <c r="H26" s="357"/>
      <c r="I26" s="357"/>
      <c r="J26" s="357"/>
      <c r="K26" s="357"/>
      <c r="L26" s="357"/>
      <c r="M26" s="357"/>
      <c r="N26" s="358"/>
      <c r="O26" s="356">
        <f>SUM(C26:N26)</f>
        <v>0</v>
      </c>
    </row>
    <row r="27" spans="1:15">
      <c r="A27" s="335" t="s">
        <v>149</v>
      </c>
      <c r="B27" s="359">
        <f>+'2.SZ.TÁBL. TÁRSULÁS KV. MÉRLEG'!I14</f>
        <v>6040</v>
      </c>
      <c r="C27" s="360">
        <v>1500</v>
      </c>
      <c r="D27" s="361"/>
      <c r="E27" s="361"/>
      <c r="F27" s="361"/>
      <c r="G27" s="361"/>
      <c r="H27" s="361"/>
      <c r="I27" s="361"/>
      <c r="J27" s="361"/>
      <c r="K27" s="361"/>
      <c r="L27" s="361"/>
      <c r="M27" s="361"/>
      <c r="N27" s="362"/>
      <c r="O27" s="363">
        <f>SUM(C27:N27)</f>
        <v>1500</v>
      </c>
    </row>
    <row r="28" spans="1:15">
      <c r="A28" s="330" t="s">
        <v>374</v>
      </c>
      <c r="B28" s="364">
        <f>SUM(B25:B27)</f>
        <v>9948</v>
      </c>
      <c r="C28" s="365">
        <f t="shared" ref="C28:O28" si="14">SUM(C25:C27)</f>
        <v>1500</v>
      </c>
      <c r="D28" s="366">
        <f t="shared" si="14"/>
        <v>0</v>
      </c>
      <c r="E28" s="366">
        <f t="shared" si="14"/>
        <v>0</v>
      </c>
      <c r="F28" s="366">
        <f t="shared" si="14"/>
        <v>4</v>
      </c>
      <c r="G28" s="366">
        <f t="shared" si="14"/>
        <v>0</v>
      </c>
      <c r="H28" s="366">
        <f t="shared" si="14"/>
        <v>0</v>
      </c>
      <c r="I28" s="366">
        <f t="shared" si="14"/>
        <v>0</v>
      </c>
      <c r="J28" s="366">
        <f t="shared" si="14"/>
        <v>1334</v>
      </c>
      <c r="K28" s="366">
        <f t="shared" si="14"/>
        <v>0</v>
      </c>
      <c r="L28" s="366">
        <f t="shared" si="14"/>
        <v>0</v>
      </c>
      <c r="M28" s="366">
        <f t="shared" si="14"/>
        <v>0</v>
      </c>
      <c r="N28" s="367">
        <f t="shared" si="14"/>
        <v>0</v>
      </c>
      <c r="O28" s="368">
        <f t="shared" si="14"/>
        <v>2838</v>
      </c>
    </row>
    <row r="29" spans="1:15">
      <c r="A29" s="337" t="s">
        <v>151</v>
      </c>
      <c r="B29" s="364"/>
      <c r="C29" s="386"/>
      <c r="D29" s="387"/>
      <c r="E29" s="387"/>
      <c r="F29" s="387"/>
      <c r="G29" s="387"/>
      <c r="H29" s="387"/>
      <c r="I29" s="387"/>
      <c r="J29" s="387"/>
      <c r="K29" s="387"/>
      <c r="L29" s="387"/>
      <c r="M29" s="387"/>
      <c r="N29" s="388"/>
      <c r="O29" s="380">
        <f>SUM(C29:N29)</f>
        <v>0</v>
      </c>
    </row>
    <row r="30" spans="1:15" ht="15.75" thickBot="1">
      <c r="A30" s="338" t="s">
        <v>296</v>
      </c>
      <c r="B30" s="389">
        <f>+B29+B28+B24</f>
        <v>349181</v>
      </c>
      <c r="C30" s="390">
        <f>+C29+C28+C24</f>
        <v>28630</v>
      </c>
      <c r="D30" s="391">
        <f t="shared" ref="D30:O30" si="15">+D29+D28+D24</f>
        <v>24894</v>
      </c>
      <c r="E30" s="391">
        <f t="shared" si="15"/>
        <v>24894</v>
      </c>
      <c r="F30" s="391">
        <f t="shared" si="15"/>
        <v>32769</v>
      </c>
      <c r="G30" s="391">
        <f t="shared" si="15"/>
        <v>24895</v>
      </c>
      <c r="H30" s="391">
        <f t="shared" si="15"/>
        <v>25374</v>
      </c>
      <c r="I30" s="391">
        <f t="shared" si="15"/>
        <v>27114</v>
      </c>
      <c r="J30" s="391">
        <f t="shared" si="15"/>
        <v>26709</v>
      </c>
      <c r="K30" s="391">
        <f t="shared" si="15"/>
        <v>26102</v>
      </c>
      <c r="L30" s="391">
        <f t="shared" si="15"/>
        <v>25955</v>
      </c>
      <c r="M30" s="391">
        <f t="shared" si="15"/>
        <v>26019</v>
      </c>
      <c r="N30" s="392">
        <f t="shared" si="15"/>
        <v>26102</v>
      </c>
      <c r="O30" s="393">
        <f t="shared" si="15"/>
        <v>319457</v>
      </c>
    </row>
    <row r="31" spans="1:15">
      <c r="A31" s="321"/>
      <c r="B31" s="394"/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</row>
    <row r="32" spans="1:15">
      <c r="A32" s="347" t="s">
        <v>366</v>
      </c>
      <c r="B32" s="376">
        <f t="shared" ref="B32:O32" si="16">+B16-B30</f>
        <v>14249</v>
      </c>
      <c r="C32" s="376">
        <f t="shared" si="16"/>
        <v>-512</v>
      </c>
      <c r="D32" s="376">
        <f t="shared" si="16"/>
        <v>990</v>
      </c>
      <c r="E32" s="376">
        <f t="shared" si="16"/>
        <v>990</v>
      </c>
      <c r="F32" s="376">
        <f t="shared" si="16"/>
        <v>978</v>
      </c>
      <c r="G32" s="376">
        <f t="shared" si="16"/>
        <v>4112</v>
      </c>
      <c r="H32" s="376">
        <f t="shared" si="16"/>
        <v>847</v>
      </c>
      <c r="I32" s="376">
        <f t="shared" si="16"/>
        <v>-2015</v>
      </c>
      <c r="J32" s="376">
        <f t="shared" si="16"/>
        <v>-1609</v>
      </c>
      <c r="K32" s="376">
        <f t="shared" si="16"/>
        <v>-1002</v>
      </c>
      <c r="L32" s="376">
        <f t="shared" si="16"/>
        <v>-856</v>
      </c>
      <c r="M32" s="376">
        <f t="shared" si="16"/>
        <v>-920</v>
      </c>
      <c r="N32" s="376">
        <f t="shared" si="16"/>
        <v>-1003</v>
      </c>
      <c r="O32" s="376">
        <f t="shared" si="16"/>
        <v>0</v>
      </c>
    </row>
    <row r="73" spans="1:4">
      <c r="A73" s="10"/>
      <c r="B73" s="350"/>
      <c r="C73" s="350"/>
      <c r="D73" s="350"/>
    </row>
    <row r="86" spans="1:8">
      <c r="A86" s="19"/>
      <c r="B86" s="351"/>
      <c r="C86" s="351"/>
      <c r="D86" s="351"/>
      <c r="E86" s="351"/>
      <c r="F86" s="351"/>
      <c r="G86" s="351"/>
      <c r="H86" s="351"/>
    </row>
    <row r="87" spans="1:8">
      <c r="A87" s="20"/>
      <c r="B87" s="352"/>
      <c r="C87" s="352"/>
      <c r="D87" s="352"/>
      <c r="E87" s="352"/>
      <c r="F87" s="352"/>
      <c r="G87" s="352"/>
      <c r="H87" s="352"/>
    </row>
    <row r="88" spans="1:8">
      <c r="A88" s="20"/>
      <c r="B88" s="352"/>
      <c r="C88" s="352"/>
      <c r="D88" s="352"/>
      <c r="E88" s="352"/>
      <c r="F88" s="352"/>
      <c r="G88" s="352"/>
      <c r="H88" s="352"/>
    </row>
    <row r="89" spans="1:8">
      <c r="A89" s="20"/>
      <c r="B89" s="352"/>
      <c r="C89" s="352"/>
      <c r="D89" s="352"/>
      <c r="E89" s="352"/>
      <c r="F89" s="352"/>
      <c r="G89" s="352"/>
      <c r="H89" s="352"/>
    </row>
    <row r="90" spans="1:8">
      <c r="A90" s="21"/>
      <c r="B90" s="353"/>
      <c r="C90" s="353"/>
      <c r="D90" s="353"/>
      <c r="E90" s="353"/>
      <c r="F90" s="353"/>
      <c r="G90" s="353"/>
      <c r="H90" s="353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85" orientation="landscape" r:id="rId1"/>
  <headerFooter alignWithMargins="0">
    <oddHeader>&amp;L&amp;"Times New Roman,Félkövér"&amp;13Szent László Völgye TKT&amp;C&amp;"Times New Roman,Félkövér"&amp;14&amp;16 2014. I. FÉLÉVI KÖLTSÉGVETÉSI BESZÁMOLÓ&amp;14&amp;R8. sz. táblázatELŐIRÁNYZAT FELHASZNÁLÁSAdatok: eFt</oddHeader>
    <oddFooter>&amp;L&amp;F&amp;R&amp;P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H42"/>
  <sheetViews>
    <sheetView workbookViewId="0">
      <pane xSplit="2" ySplit="2" topLeftCell="C6" activePane="bottomRight" state="frozen"/>
      <selection activeCell="B8" sqref="B8"/>
      <selection pane="topRight" activeCell="B8" sqref="B8"/>
      <selection pane="bottomLeft" activeCell="B8" sqref="B8"/>
      <selection pane="bottomRight" activeCell="I44" sqref="I44"/>
    </sheetView>
  </sheetViews>
  <sheetFormatPr defaultRowHeight="12.75"/>
  <cols>
    <col min="1" max="1" width="5.28515625" style="797" customWidth="1"/>
    <col min="2" max="2" width="60.140625" style="797" customWidth="1"/>
    <col min="3" max="6" width="11.5703125" style="670" customWidth="1"/>
    <col min="7" max="254" width="8.85546875" style="670"/>
    <col min="255" max="255" width="5.28515625" style="670" customWidth="1"/>
    <col min="256" max="256" width="57.42578125" style="670" customWidth="1"/>
    <col min="257" max="258" width="15.28515625" style="670" customWidth="1"/>
    <col min="259" max="510" width="8.85546875" style="670"/>
    <col min="511" max="511" width="5.28515625" style="670" customWidth="1"/>
    <col min="512" max="512" width="57.42578125" style="670" customWidth="1"/>
    <col min="513" max="514" width="15.28515625" style="670" customWidth="1"/>
    <col min="515" max="766" width="8.85546875" style="670"/>
    <col min="767" max="767" width="5.28515625" style="670" customWidth="1"/>
    <col min="768" max="768" width="57.42578125" style="670" customWidth="1"/>
    <col min="769" max="770" width="15.28515625" style="670" customWidth="1"/>
    <col min="771" max="1022" width="8.85546875" style="670"/>
    <col min="1023" max="1023" width="5.28515625" style="670" customWidth="1"/>
    <col min="1024" max="1024" width="57.42578125" style="670" customWidth="1"/>
    <col min="1025" max="1026" width="15.28515625" style="670" customWidth="1"/>
    <col min="1027" max="1278" width="8.85546875" style="670"/>
    <col min="1279" max="1279" width="5.28515625" style="670" customWidth="1"/>
    <col min="1280" max="1280" width="57.42578125" style="670" customWidth="1"/>
    <col min="1281" max="1282" width="15.28515625" style="670" customWidth="1"/>
    <col min="1283" max="1534" width="8.85546875" style="670"/>
    <col min="1535" max="1535" width="5.28515625" style="670" customWidth="1"/>
    <col min="1536" max="1536" width="57.42578125" style="670" customWidth="1"/>
    <col min="1537" max="1538" width="15.28515625" style="670" customWidth="1"/>
    <col min="1539" max="1790" width="8.85546875" style="670"/>
    <col min="1791" max="1791" width="5.28515625" style="670" customWidth="1"/>
    <col min="1792" max="1792" width="57.42578125" style="670" customWidth="1"/>
    <col min="1793" max="1794" width="15.28515625" style="670" customWidth="1"/>
    <col min="1795" max="2046" width="8.85546875" style="670"/>
    <col min="2047" max="2047" width="5.28515625" style="670" customWidth="1"/>
    <col min="2048" max="2048" width="57.42578125" style="670" customWidth="1"/>
    <col min="2049" max="2050" width="15.28515625" style="670" customWidth="1"/>
    <col min="2051" max="2302" width="8.85546875" style="670"/>
    <col min="2303" max="2303" width="5.28515625" style="670" customWidth="1"/>
    <col min="2304" max="2304" width="57.42578125" style="670" customWidth="1"/>
    <col min="2305" max="2306" width="15.28515625" style="670" customWidth="1"/>
    <col min="2307" max="2558" width="8.85546875" style="670"/>
    <col min="2559" max="2559" width="5.28515625" style="670" customWidth="1"/>
    <col min="2560" max="2560" width="57.42578125" style="670" customWidth="1"/>
    <col min="2561" max="2562" width="15.28515625" style="670" customWidth="1"/>
    <col min="2563" max="2814" width="8.85546875" style="670"/>
    <col min="2815" max="2815" width="5.28515625" style="670" customWidth="1"/>
    <col min="2816" max="2816" width="57.42578125" style="670" customWidth="1"/>
    <col min="2817" max="2818" width="15.28515625" style="670" customWidth="1"/>
    <col min="2819" max="3070" width="8.85546875" style="670"/>
    <col min="3071" max="3071" width="5.28515625" style="670" customWidth="1"/>
    <col min="3072" max="3072" width="57.42578125" style="670" customWidth="1"/>
    <col min="3073" max="3074" width="15.28515625" style="670" customWidth="1"/>
    <col min="3075" max="3326" width="8.85546875" style="670"/>
    <col min="3327" max="3327" width="5.28515625" style="670" customWidth="1"/>
    <col min="3328" max="3328" width="57.42578125" style="670" customWidth="1"/>
    <col min="3329" max="3330" width="15.28515625" style="670" customWidth="1"/>
    <col min="3331" max="3582" width="8.85546875" style="670"/>
    <col min="3583" max="3583" width="5.28515625" style="670" customWidth="1"/>
    <col min="3584" max="3584" width="57.42578125" style="670" customWidth="1"/>
    <col min="3585" max="3586" width="15.28515625" style="670" customWidth="1"/>
    <col min="3587" max="3838" width="8.85546875" style="670"/>
    <col min="3839" max="3839" width="5.28515625" style="670" customWidth="1"/>
    <col min="3840" max="3840" width="57.42578125" style="670" customWidth="1"/>
    <col min="3841" max="3842" width="15.28515625" style="670" customWidth="1"/>
    <col min="3843" max="4094" width="8.85546875" style="670"/>
    <col min="4095" max="4095" width="5.28515625" style="670" customWidth="1"/>
    <col min="4096" max="4096" width="57.42578125" style="670" customWidth="1"/>
    <col min="4097" max="4098" width="15.28515625" style="670" customWidth="1"/>
    <col min="4099" max="4350" width="8.85546875" style="670"/>
    <col min="4351" max="4351" width="5.28515625" style="670" customWidth="1"/>
    <col min="4352" max="4352" width="57.42578125" style="670" customWidth="1"/>
    <col min="4353" max="4354" width="15.28515625" style="670" customWidth="1"/>
    <col min="4355" max="4606" width="8.85546875" style="670"/>
    <col min="4607" max="4607" width="5.28515625" style="670" customWidth="1"/>
    <col min="4608" max="4608" width="57.42578125" style="670" customWidth="1"/>
    <col min="4609" max="4610" width="15.28515625" style="670" customWidth="1"/>
    <col min="4611" max="4862" width="8.85546875" style="670"/>
    <col min="4863" max="4863" width="5.28515625" style="670" customWidth="1"/>
    <col min="4864" max="4864" width="57.42578125" style="670" customWidth="1"/>
    <col min="4865" max="4866" width="15.28515625" style="670" customWidth="1"/>
    <col min="4867" max="5118" width="8.85546875" style="670"/>
    <col min="5119" max="5119" width="5.28515625" style="670" customWidth="1"/>
    <col min="5120" max="5120" width="57.42578125" style="670" customWidth="1"/>
    <col min="5121" max="5122" width="15.28515625" style="670" customWidth="1"/>
    <col min="5123" max="5374" width="8.85546875" style="670"/>
    <col min="5375" max="5375" width="5.28515625" style="670" customWidth="1"/>
    <col min="5376" max="5376" width="57.42578125" style="670" customWidth="1"/>
    <col min="5377" max="5378" width="15.28515625" style="670" customWidth="1"/>
    <col min="5379" max="5630" width="8.85546875" style="670"/>
    <col min="5631" max="5631" width="5.28515625" style="670" customWidth="1"/>
    <col min="5632" max="5632" width="57.42578125" style="670" customWidth="1"/>
    <col min="5633" max="5634" width="15.28515625" style="670" customWidth="1"/>
    <col min="5635" max="5886" width="8.85546875" style="670"/>
    <col min="5887" max="5887" width="5.28515625" style="670" customWidth="1"/>
    <col min="5888" max="5888" width="57.42578125" style="670" customWidth="1"/>
    <col min="5889" max="5890" width="15.28515625" style="670" customWidth="1"/>
    <col min="5891" max="6142" width="8.85546875" style="670"/>
    <col min="6143" max="6143" width="5.28515625" style="670" customWidth="1"/>
    <col min="6144" max="6144" width="57.42578125" style="670" customWidth="1"/>
    <col min="6145" max="6146" width="15.28515625" style="670" customWidth="1"/>
    <col min="6147" max="6398" width="8.85546875" style="670"/>
    <col min="6399" max="6399" width="5.28515625" style="670" customWidth="1"/>
    <col min="6400" max="6400" width="57.42578125" style="670" customWidth="1"/>
    <col min="6401" max="6402" width="15.28515625" style="670" customWidth="1"/>
    <col min="6403" max="6654" width="8.85546875" style="670"/>
    <col min="6655" max="6655" width="5.28515625" style="670" customWidth="1"/>
    <col min="6656" max="6656" width="57.42578125" style="670" customWidth="1"/>
    <col min="6657" max="6658" width="15.28515625" style="670" customWidth="1"/>
    <col min="6659" max="6910" width="8.85546875" style="670"/>
    <col min="6911" max="6911" width="5.28515625" style="670" customWidth="1"/>
    <col min="6912" max="6912" width="57.42578125" style="670" customWidth="1"/>
    <col min="6913" max="6914" width="15.28515625" style="670" customWidth="1"/>
    <col min="6915" max="7166" width="8.85546875" style="670"/>
    <col min="7167" max="7167" width="5.28515625" style="670" customWidth="1"/>
    <col min="7168" max="7168" width="57.42578125" style="670" customWidth="1"/>
    <col min="7169" max="7170" width="15.28515625" style="670" customWidth="1"/>
    <col min="7171" max="7422" width="8.85546875" style="670"/>
    <col min="7423" max="7423" width="5.28515625" style="670" customWidth="1"/>
    <col min="7424" max="7424" width="57.42578125" style="670" customWidth="1"/>
    <col min="7425" max="7426" width="15.28515625" style="670" customWidth="1"/>
    <col min="7427" max="7678" width="8.85546875" style="670"/>
    <col min="7679" max="7679" width="5.28515625" style="670" customWidth="1"/>
    <col min="7680" max="7680" width="57.42578125" style="670" customWidth="1"/>
    <col min="7681" max="7682" width="15.28515625" style="670" customWidth="1"/>
    <col min="7683" max="7934" width="8.85546875" style="670"/>
    <col min="7935" max="7935" width="5.28515625" style="670" customWidth="1"/>
    <col min="7936" max="7936" width="57.42578125" style="670" customWidth="1"/>
    <col min="7937" max="7938" width="15.28515625" style="670" customWidth="1"/>
    <col min="7939" max="8190" width="8.85546875" style="670"/>
    <col min="8191" max="8191" width="5.28515625" style="670" customWidth="1"/>
    <col min="8192" max="8192" width="57.42578125" style="670" customWidth="1"/>
    <col min="8193" max="8194" width="15.28515625" style="670" customWidth="1"/>
    <col min="8195" max="8446" width="8.85546875" style="670"/>
    <col min="8447" max="8447" width="5.28515625" style="670" customWidth="1"/>
    <col min="8448" max="8448" width="57.42578125" style="670" customWidth="1"/>
    <col min="8449" max="8450" width="15.28515625" style="670" customWidth="1"/>
    <col min="8451" max="8702" width="8.85546875" style="670"/>
    <col min="8703" max="8703" width="5.28515625" style="670" customWidth="1"/>
    <col min="8704" max="8704" width="57.42578125" style="670" customWidth="1"/>
    <col min="8705" max="8706" width="15.28515625" style="670" customWidth="1"/>
    <col min="8707" max="8958" width="8.85546875" style="670"/>
    <col min="8959" max="8959" width="5.28515625" style="670" customWidth="1"/>
    <col min="8960" max="8960" width="57.42578125" style="670" customWidth="1"/>
    <col min="8961" max="8962" width="15.28515625" style="670" customWidth="1"/>
    <col min="8963" max="9214" width="8.85546875" style="670"/>
    <col min="9215" max="9215" width="5.28515625" style="670" customWidth="1"/>
    <col min="9216" max="9216" width="57.42578125" style="670" customWidth="1"/>
    <col min="9217" max="9218" width="15.28515625" style="670" customWidth="1"/>
    <col min="9219" max="9470" width="8.85546875" style="670"/>
    <col min="9471" max="9471" width="5.28515625" style="670" customWidth="1"/>
    <col min="9472" max="9472" width="57.42578125" style="670" customWidth="1"/>
    <col min="9473" max="9474" width="15.28515625" style="670" customWidth="1"/>
    <col min="9475" max="9726" width="8.85546875" style="670"/>
    <col min="9727" max="9727" width="5.28515625" style="670" customWidth="1"/>
    <col min="9728" max="9728" width="57.42578125" style="670" customWidth="1"/>
    <col min="9729" max="9730" width="15.28515625" style="670" customWidth="1"/>
    <col min="9731" max="9982" width="8.85546875" style="670"/>
    <col min="9983" max="9983" width="5.28515625" style="670" customWidth="1"/>
    <col min="9984" max="9984" width="57.42578125" style="670" customWidth="1"/>
    <col min="9985" max="9986" width="15.28515625" style="670" customWidth="1"/>
    <col min="9987" max="10238" width="8.85546875" style="670"/>
    <col min="10239" max="10239" width="5.28515625" style="670" customWidth="1"/>
    <col min="10240" max="10240" width="57.42578125" style="670" customWidth="1"/>
    <col min="10241" max="10242" width="15.28515625" style="670" customWidth="1"/>
    <col min="10243" max="10494" width="8.85546875" style="670"/>
    <col min="10495" max="10495" width="5.28515625" style="670" customWidth="1"/>
    <col min="10496" max="10496" width="57.42578125" style="670" customWidth="1"/>
    <col min="10497" max="10498" width="15.28515625" style="670" customWidth="1"/>
    <col min="10499" max="10750" width="8.85546875" style="670"/>
    <col min="10751" max="10751" width="5.28515625" style="670" customWidth="1"/>
    <col min="10752" max="10752" width="57.42578125" style="670" customWidth="1"/>
    <col min="10753" max="10754" width="15.28515625" style="670" customWidth="1"/>
    <col min="10755" max="11006" width="8.85546875" style="670"/>
    <col min="11007" max="11007" width="5.28515625" style="670" customWidth="1"/>
    <col min="11008" max="11008" width="57.42578125" style="670" customWidth="1"/>
    <col min="11009" max="11010" width="15.28515625" style="670" customWidth="1"/>
    <col min="11011" max="11262" width="8.85546875" style="670"/>
    <col min="11263" max="11263" width="5.28515625" style="670" customWidth="1"/>
    <col min="11264" max="11264" width="57.42578125" style="670" customWidth="1"/>
    <col min="11265" max="11266" width="15.28515625" style="670" customWidth="1"/>
    <col min="11267" max="11518" width="8.85546875" style="670"/>
    <col min="11519" max="11519" width="5.28515625" style="670" customWidth="1"/>
    <col min="11520" max="11520" width="57.42578125" style="670" customWidth="1"/>
    <col min="11521" max="11522" width="15.28515625" style="670" customWidth="1"/>
    <col min="11523" max="11774" width="8.85546875" style="670"/>
    <col min="11775" max="11775" width="5.28515625" style="670" customWidth="1"/>
    <col min="11776" max="11776" width="57.42578125" style="670" customWidth="1"/>
    <col min="11777" max="11778" width="15.28515625" style="670" customWidth="1"/>
    <col min="11779" max="12030" width="8.85546875" style="670"/>
    <col min="12031" max="12031" width="5.28515625" style="670" customWidth="1"/>
    <col min="12032" max="12032" width="57.42578125" style="670" customWidth="1"/>
    <col min="12033" max="12034" width="15.28515625" style="670" customWidth="1"/>
    <col min="12035" max="12286" width="8.85546875" style="670"/>
    <col min="12287" max="12287" width="5.28515625" style="670" customWidth="1"/>
    <col min="12288" max="12288" width="57.42578125" style="670" customWidth="1"/>
    <col min="12289" max="12290" width="15.28515625" style="670" customWidth="1"/>
    <col min="12291" max="12542" width="8.85546875" style="670"/>
    <col min="12543" max="12543" width="5.28515625" style="670" customWidth="1"/>
    <col min="12544" max="12544" width="57.42578125" style="670" customWidth="1"/>
    <col min="12545" max="12546" width="15.28515625" style="670" customWidth="1"/>
    <col min="12547" max="12798" width="8.85546875" style="670"/>
    <col min="12799" max="12799" width="5.28515625" style="670" customWidth="1"/>
    <col min="12800" max="12800" width="57.42578125" style="670" customWidth="1"/>
    <col min="12801" max="12802" width="15.28515625" style="670" customWidth="1"/>
    <col min="12803" max="13054" width="8.85546875" style="670"/>
    <col min="13055" max="13055" width="5.28515625" style="670" customWidth="1"/>
    <col min="13056" max="13056" width="57.42578125" style="670" customWidth="1"/>
    <col min="13057" max="13058" width="15.28515625" style="670" customWidth="1"/>
    <col min="13059" max="13310" width="8.85546875" style="670"/>
    <col min="13311" max="13311" width="5.28515625" style="670" customWidth="1"/>
    <col min="13312" max="13312" width="57.42578125" style="670" customWidth="1"/>
    <col min="13313" max="13314" width="15.28515625" style="670" customWidth="1"/>
    <col min="13315" max="13566" width="8.85546875" style="670"/>
    <col min="13567" max="13567" width="5.28515625" style="670" customWidth="1"/>
    <col min="13568" max="13568" width="57.42578125" style="670" customWidth="1"/>
    <col min="13569" max="13570" width="15.28515625" style="670" customWidth="1"/>
    <col min="13571" max="13822" width="8.85546875" style="670"/>
    <col min="13823" max="13823" width="5.28515625" style="670" customWidth="1"/>
    <col min="13824" max="13824" width="57.42578125" style="670" customWidth="1"/>
    <col min="13825" max="13826" width="15.28515625" style="670" customWidth="1"/>
    <col min="13827" max="14078" width="8.85546875" style="670"/>
    <col min="14079" max="14079" width="5.28515625" style="670" customWidth="1"/>
    <col min="14080" max="14080" width="57.42578125" style="670" customWidth="1"/>
    <col min="14081" max="14082" width="15.28515625" style="670" customWidth="1"/>
    <col min="14083" max="14334" width="8.85546875" style="670"/>
    <col min="14335" max="14335" width="5.28515625" style="670" customWidth="1"/>
    <col min="14336" max="14336" width="57.42578125" style="670" customWidth="1"/>
    <col min="14337" max="14338" width="15.28515625" style="670" customWidth="1"/>
    <col min="14339" max="14590" width="8.85546875" style="670"/>
    <col min="14591" max="14591" width="5.28515625" style="670" customWidth="1"/>
    <col min="14592" max="14592" width="57.42578125" style="670" customWidth="1"/>
    <col min="14593" max="14594" width="15.28515625" style="670" customWidth="1"/>
    <col min="14595" max="14846" width="8.85546875" style="670"/>
    <col min="14847" max="14847" width="5.28515625" style="670" customWidth="1"/>
    <col min="14848" max="14848" width="57.42578125" style="670" customWidth="1"/>
    <col min="14849" max="14850" width="15.28515625" style="670" customWidth="1"/>
    <col min="14851" max="15102" width="8.85546875" style="670"/>
    <col min="15103" max="15103" width="5.28515625" style="670" customWidth="1"/>
    <col min="15104" max="15104" width="57.42578125" style="670" customWidth="1"/>
    <col min="15105" max="15106" width="15.28515625" style="670" customWidth="1"/>
    <col min="15107" max="15358" width="8.85546875" style="670"/>
    <col min="15359" max="15359" width="5.28515625" style="670" customWidth="1"/>
    <col min="15360" max="15360" width="57.42578125" style="670" customWidth="1"/>
    <col min="15361" max="15362" width="15.28515625" style="670" customWidth="1"/>
    <col min="15363" max="15614" width="8.85546875" style="670"/>
    <col min="15615" max="15615" width="5.28515625" style="670" customWidth="1"/>
    <col min="15616" max="15616" width="57.42578125" style="670" customWidth="1"/>
    <col min="15617" max="15618" width="15.28515625" style="670" customWidth="1"/>
    <col min="15619" max="15870" width="8.85546875" style="670"/>
    <col min="15871" max="15871" width="5.28515625" style="670" customWidth="1"/>
    <col min="15872" max="15872" width="57.42578125" style="670" customWidth="1"/>
    <col min="15873" max="15874" width="15.28515625" style="670" customWidth="1"/>
    <col min="15875" max="16126" width="8.85546875" style="670"/>
    <col min="16127" max="16127" width="5.28515625" style="670" customWidth="1"/>
    <col min="16128" max="16128" width="57.42578125" style="670" customWidth="1"/>
    <col min="16129" max="16130" width="15.28515625" style="670" customWidth="1"/>
    <col min="16131" max="16384" width="8.85546875" style="670"/>
  </cols>
  <sheetData>
    <row r="1" spans="1:6" ht="18" customHeight="1">
      <c r="C1" s="1492">
        <v>2016</v>
      </c>
      <c r="D1" s="1493"/>
      <c r="E1" s="1493"/>
      <c r="F1" s="1494"/>
    </row>
    <row r="2" spans="1:6" ht="28.5" customHeight="1" thickBot="1">
      <c r="A2" s="798"/>
      <c r="B2" s="798"/>
      <c r="C2" s="799" t="s">
        <v>503</v>
      </c>
      <c r="D2" s="800" t="s">
        <v>22</v>
      </c>
      <c r="E2" s="801" t="s">
        <v>400</v>
      </c>
      <c r="F2" s="802" t="s">
        <v>21</v>
      </c>
    </row>
    <row r="3" spans="1:6" ht="11.25" customHeight="1">
      <c r="A3" s="803"/>
      <c r="B3" s="804"/>
      <c r="C3" s="805"/>
      <c r="D3" s="806"/>
      <c r="E3" s="807"/>
      <c r="F3" s="808"/>
    </row>
    <row r="4" spans="1:6" s="813" customFormat="1">
      <c r="A4" s="1489" t="s">
        <v>703</v>
      </c>
      <c r="B4" s="1490"/>
      <c r="C4" s="809"/>
      <c r="D4" s="810">
        <v>10389</v>
      </c>
      <c r="E4" s="811">
        <v>334307</v>
      </c>
      <c r="F4" s="812">
        <f>SUM(C4:E4)</f>
        <v>344696</v>
      </c>
    </row>
    <row r="5" spans="1:6" s="813" customFormat="1">
      <c r="A5" s="1489" t="s">
        <v>704</v>
      </c>
      <c r="B5" s="1490"/>
      <c r="C5" s="814">
        <v>171666</v>
      </c>
      <c r="D5" s="815">
        <v>107384</v>
      </c>
      <c r="E5" s="816">
        <v>71333</v>
      </c>
      <c r="F5" s="812">
        <f>SUM(C5:E5)</f>
        <v>350383</v>
      </c>
    </row>
    <row r="6" spans="1:6">
      <c r="A6" s="1485" t="s">
        <v>705</v>
      </c>
      <c r="B6" s="1486"/>
      <c r="C6" s="1130">
        <f>+C4-C5</f>
        <v>-171666</v>
      </c>
      <c r="D6" s="817">
        <f t="shared" ref="D6:E6" si="0">+D4-D5</f>
        <v>-96995</v>
      </c>
      <c r="E6" s="1131">
        <f t="shared" si="0"/>
        <v>262974</v>
      </c>
      <c r="F6" s="818">
        <f>+F4-F5</f>
        <v>-5687</v>
      </c>
    </row>
    <row r="7" spans="1:6">
      <c r="A7" s="819"/>
      <c r="B7" s="820"/>
      <c r="C7" s="805"/>
      <c r="D7" s="806"/>
      <c r="E7" s="807"/>
      <c r="F7" s="808"/>
    </row>
    <row r="8" spans="1:6" s="813" customFormat="1">
      <c r="A8" s="1489" t="s">
        <v>706</v>
      </c>
      <c r="B8" s="1490"/>
      <c r="C8" s="809">
        <v>171753</v>
      </c>
      <c r="D8" s="810">
        <v>97004</v>
      </c>
      <c r="E8" s="811">
        <v>21708</v>
      </c>
      <c r="F8" s="812">
        <f>SUM(C8:E8)</f>
        <v>290465</v>
      </c>
    </row>
    <row r="9" spans="1:6" s="813" customFormat="1">
      <c r="A9" s="1489" t="s">
        <v>707</v>
      </c>
      <c r="B9" s="1490"/>
      <c r="C9" s="814"/>
      <c r="D9" s="815"/>
      <c r="E9" s="816">
        <v>267730</v>
      </c>
      <c r="F9" s="821">
        <f>SUM(C9:E9)</f>
        <v>267730</v>
      </c>
    </row>
    <row r="10" spans="1:6">
      <c r="A10" s="1485" t="s">
        <v>708</v>
      </c>
      <c r="B10" s="1486"/>
      <c r="C10" s="1130">
        <f t="shared" ref="C10:E10" si="1">+C8-C9</f>
        <v>171753</v>
      </c>
      <c r="D10" s="817">
        <f t="shared" si="1"/>
        <v>97004</v>
      </c>
      <c r="E10" s="1131">
        <f t="shared" si="1"/>
        <v>-246022</v>
      </c>
      <c r="F10" s="818">
        <f>+F8-F9</f>
        <v>22735</v>
      </c>
    </row>
    <row r="11" spans="1:6">
      <c r="A11" s="822"/>
      <c r="B11" s="798"/>
      <c r="C11" s="823"/>
      <c r="D11" s="824"/>
      <c r="E11" s="825"/>
      <c r="F11" s="826"/>
    </row>
    <row r="12" spans="1:6" s="829" customFormat="1">
      <c r="A12" s="1487" t="s">
        <v>709</v>
      </c>
      <c r="B12" s="1488"/>
      <c r="C12" s="1132">
        <f>+C6+C10</f>
        <v>87</v>
      </c>
      <c r="D12" s="827">
        <f t="shared" ref="D12:F12" si="2">+D6+D10</f>
        <v>9</v>
      </c>
      <c r="E12" s="1133">
        <f t="shared" si="2"/>
        <v>16952</v>
      </c>
      <c r="F12" s="828">
        <f t="shared" si="2"/>
        <v>17048</v>
      </c>
    </row>
    <row r="13" spans="1:6">
      <c r="A13" s="822"/>
      <c r="B13" s="798"/>
      <c r="C13" s="823"/>
      <c r="D13" s="824"/>
      <c r="E13" s="825"/>
      <c r="F13" s="826"/>
    </row>
    <row r="14" spans="1:6" s="813" customFormat="1">
      <c r="A14" s="1489" t="s">
        <v>710</v>
      </c>
      <c r="B14" s="1490"/>
      <c r="C14" s="809"/>
      <c r="D14" s="810"/>
      <c r="E14" s="811"/>
      <c r="F14" s="812">
        <f>SUM(C14:E14)</f>
        <v>0</v>
      </c>
    </row>
    <row r="15" spans="1:6" s="813" customFormat="1">
      <c r="A15" s="1489" t="s">
        <v>711</v>
      </c>
      <c r="B15" s="1490"/>
      <c r="C15" s="814"/>
      <c r="D15" s="815"/>
      <c r="E15" s="816"/>
      <c r="F15" s="812">
        <f>SUM(C15:E15)</f>
        <v>0</v>
      </c>
    </row>
    <row r="16" spans="1:6">
      <c r="A16" s="1485" t="s">
        <v>712</v>
      </c>
      <c r="B16" s="1486"/>
      <c r="C16" s="1130">
        <f>+C14-C15</f>
        <v>0</v>
      </c>
      <c r="D16" s="817">
        <f t="shared" ref="D16:F16" si="3">+D14-D15</f>
        <v>0</v>
      </c>
      <c r="E16" s="1131">
        <f t="shared" si="3"/>
        <v>0</v>
      </c>
      <c r="F16" s="818">
        <f t="shared" si="3"/>
        <v>0</v>
      </c>
    </row>
    <row r="17" spans="1:8">
      <c r="A17" s="822"/>
      <c r="B17" s="798"/>
      <c r="C17" s="823"/>
      <c r="D17" s="824"/>
      <c r="E17" s="825"/>
      <c r="F17" s="826"/>
      <c r="H17" s="830"/>
    </row>
    <row r="18" spans="1:8" s="813" customFormat="1">
      <c r="A18" s="1489" t="s">
        <v>713</v>
      </c>
      <c r="B18" s="1490"/>
      <c r="C18" s="809"/>
      <c r="D18" s="810"/>
      <c r="E18" s="811"/>
      <c r="F18" s="812">
        <f>SUM(C18:E18)</f>
        <v>0</v>
      </c>
    </row>
    <row r="19" spans="1:8" s="813" customFormat="1">
      <c r="A19" s="1489" t="s">
        <v>714</v>
      </c>
      <c r="B19" s="1490"/>
      <c r="C19" s="814"/>
      <c r="D19" s="815"/>
      <c r="E19" s="816"/>
      <c r="F19" s="821">
        <f>SUM(C19:E19)</f>
        <v>0</v>
      </c>
    </row>
    <row r="20" spans="1:8">
      <c r="A20" s="1485" t="s">
        <v>715</v>
      </c>
      <c r="B20" s="1486"/>
      <c r="C20" s="1130">
        <f>+C18-C19</f>
        <v>0</v>
      </c>
      <c r="D20" s="817">
        <f t="shared" ref="D20:F20" si="4">+D18-D19</f>
        <v>0</v>
      </c>
      <c r="E20" s="1131">
        <f t="shared" si="4"/>
        <v>0</v>
      </c>
      <c r="F20" s="818">
        <f t="shared" si="4"/>
        <v>0</v>
      </c>
    </row>
    <row r="21" spans="1:8">
      <c r="A21" s="1124"/>
      <c r="B21" s="1125"/>
      <c r="C21" s="1130"/>
      <c r="D21" s="817"/>
      <c r="E21" s="1131"/>
      <c r="F21" s="818"/>
    </row>
    <row r="22" spans="1:8" s="829" customFormat="1">
      <c r="A22" s="1487" t="s">
        <v>716</v>
      </c>
      <c r="B22" s="1488"/>
      <c r="C22" s="1132">
        <f>+C16+C20</f>
        <v>0</v>
      </c>
      <c r="D22" s="827">
        <f t="shared" ref="D22:F22" si="5">+D16+D20</f>
        <v>0</v>
      </c>
      <c r="E22" s="1133">
        <f t="shared" si="5"/>
        <v>0</v>
      </c>
      <c r="F22" s="828">
        <f t="shared" si="5"/>
        <v>0</v>
      </c>
    </row>
    <row r="23" spans="1:8">
      <c r="A23" s="822"/>
      <c r="B23" s="798"/>
      <c r="C23" s="823"/>
      <c r="D23" s="824"/>
      <c r="E23" s="825"/>
      <c r="F23" s="826"/>
      <c r="H23" s="830"/>
    </row>
    <row r="24" spans="1:8" s="829" customFormat="1">
      <c r="A24" s="1487" t="s">
        <v>717</v>
      </c>
      <c r="B24" s="1488"/>
      <c r="C24" s="1358">
        <f>+C12+C22</f>
        <v>87</v>
      </c>
      <c r="D24" s="1359">
        <f t="shared" ref="D24:F24" si="6">+D12+D22</f>
        <v>9</v>
      </c>
      <c r="E24" s="1360">
        <f t="shared" si="6"/>
        <v>16952</v>
      </c>
      <c r="F24" s="1361">
        <f t="shared" si="6"/>
        <v>17048</v>
      </c>
      <c r="H24" s="831"/>
    </row>
    <row r="25" spans="1:8">
      <c r="A25" s="819"/>
      <c r="B25" s="820"/>
      <c r="C25" s="805"/>
      <c r="D25" s="806"/>
      <c r="E25" s="807"/>
      <c r="F25" s="808"/>
      <c r="H25" s="830"/>
    </row>
    <row r="26" spans="1:8">
      <c r="A26" s="832" t="s">
        <v>718</v>
      </c>
      <c r="B26" s="833"/>
      <c r="C26" s="834"/>
      <c r="D26" s="835"/>
      <c r="E26" s="836"/>
      <c r="F26" s="837"/>
    </row>
    <row r="27" spans="1:8">
      <c r="A27" s="838"/>
      <c r="B27" s="839" t="s">
        <v>1400</v>
      </c>
      <c r="C27" s="834">
        <v>-1721</v>
      </c>
      <c r="D27" s="835"/>
      <c r="E27" s="836"/>
      <c r="F27" s="837">
        <f>SUM(C27:E27)</f>
        <v>-1721</v>
      </c>
    </row>
    <row r="28" spans="1:8">
      <c r="A28" s="838"/>
      <c r="B28" s="839" t="s">
        <v>1401</v>
      </c>
      <c r="C28" s="834"/>
      <c r="D28" s="835">
        <v>-12</v>
      </c>
      <c r="E28" s="836"/>
      <c r="F28" s="837">
        <f t="shared" ref="F28" si="7">SUM(C28:E28)</f>
        <v>-12</v>
      </c>
    </row>
    <row r="29" spans="1:8">
      <c r="A29" s="838"/>
      <c r="B29" s="839" t="s">
        <v>1395</v>
      </c>
      <c r="C29" s="834"/>
      <c r="D29" s="835"/>
      <c r="E29" s="836">
        <v>-488</v>
      </c>
      <c r="F29" s="837">
        <f t="shared" ref="F29:F34" si="8">SUM(C29:E29)</f>
        <v>-488</v>
      </c>
    </row>
    <row r="30" spans="1:8">
      <c r="A30" s="838"/>
      <c r="B30" s="839" t="s">
        <v>1396</v>
      </c>
      <c r="C30" s="834"/>
      <c r="D30" s="835"/>
      <c r="E30" s="836">
        <v>-163</v>
      </c>
      <c r="F30" s="837">
        <f t="shared" si="8"/>
        <v>-163</v>
      </c>
    </row>
    <row r="31" spans="1:8">
      <c r="A31" s="819"/>
      <c r="B31" s="839" t="s">
        <v>1397</v>
      </c>
      <c r="C31" s="834"/>
      <c r="D31" s="835"/>
      <c r="E31" s="836">
        <v>-3919</v>
      </c>
      <c r="F31" s="837">
        <f t="shared" si="8"/>
        <v>-3919</v>
      </c>
    </row>
    <row r="32" spans="1:8">
      <c r="A32" s="819"/>
      <c r="B32" s="839" t="s">
        <v>1398</v>
      </c>
      <c r="C32" s="834"/>
      <c r="D32" s="835"/>
      <c r="E32" s="1230">
        <v>-112</v>
      </c>
      <c r="F32" s="837">
        <f t="shared" si="8"/>
        <v>-112</v>
      </c>
    </row>
    <row r="33" spans="1:6">
      <c r="A33" s="819"/>
      <c r="B33" s="839" t="s">
        <v>1402</v>
      </c>
      <c r="C33" s="834"/>
      <c r="D33" s="835"/>
      <c r="E33" s="1230">
        <v>-590</v>
      </c>
      <c r="F33" s="837">
        <f t="shared" si="8"/>
        <v>-590</v>
      </c>
    </row>
    <row r="34" spans="1:6">
      <c r="A34" s="819"/>
      <c r="B34" s="839" t="s">
        <v>1399</v>
      </c>
      <c r="C34" s="834"/>
      <c r="D34" s="835">
        <v>-1251</v>
      </c>
      <c r="E34" s="1230"/>
      <c r="F34" s="837">
        <f t="shared" si="8"/>
        <v>-1251</v>
      </c>
    </row>
    <row r="35" spans="1:6">
      <c r="A35" s="832" t="s">
        <v>719</v>
      </c>
      <c r="B35" s="833"/>
      <c r="C35" s="834">
        <f>SUM(C27:C34)</f>
        <v>-1721</v>
      </c>
      <c r="D35" s="835">
        <f>SUM(D27:D34)</f>
        <v>-1263</v>
      </c>
      <c r="E35" s="836">
        <f>SUM(E27:E34)</f>
        <v>-5272</v>
      </c>
      <c r="F35" s="837">
        <f>SUM(F27:F34)</f>
        <v>-8256</v>
      </c>
    </row>
    <row r="36" spans="1:6">
      <c r="A36" s="838"/>
      <c r="B36" s="839"/>
      <c r="C36" s="834"/>
      <c r="D36" s="835"/>
      <c r="E36" s="836"/>
      <c r="F36" s="837"/>
    </row>
    <row r="37" spans="1:6">
      <c r="A37" s="1483" t="s">
        <v>720</v>
      </c>
      <c r="B37" s="1491"/>
      <c r="C37" s="1224">
        <v>-288</v>
      </c>
      <c r="D37" s="1225"/>
      <c r="E37" s="836"/>
      <c r="F37" s="840">
        <f>SUM(C37:E37)</f>
        <v>-288</v>
      </c>
    </row>
    <row r="38" spans="1:6">
      <c r="A38" s="838"/>
      <c r="B38" s="839"/>
      <c r="C38" s="834"/>
      <c r="D38" s="835"/>
      <c r="E38" s="836"/>
      <c r="F38" s="837"/>
    </row>
    <row r="39" spans="1:6">
      <c r="A39" s="1483" t="s">
        <v>1391</v>
      </c>
      <c r="B39" s="1484"/>
      <c r="C39" s="834"/>
      <c r="D39" s="835"/>
      <c r="E39" s="836">
        <v>-9055</v>
      </c>
      <c r="F39" s="840">
        <f>SUM(C39:E39)</f>
        <v>-9055</v>
      </c>
    </row>
    <row r="40" spans="1:6">
      <c r="A40" s="1483" t="s">
        <v>1392</v>
      </c>
      <c r="B40" s="1484"/>
      <c r="C40" s="834"/>
      <c r="D40" s="835"/>
      <c r="E40" s="1230">
        <v>689</v>
      </c>
      <c r="F40" s="840">
        <f>SUM(C40:E40)</f>
        <v>689</v>
      </c>
    </row>
    <row r="41" spans="1:6" ht="13.5" thickBot="1">
      <c r="A41" s="838"/>
      <c r="B41" s="839"/>
      <c r="C41" s="834"/>
      <c r="D41" s="835"/>
      <c r="E41" s="836"/>
      <c r="F41" s="837"/>
    </row>
    <row r="42" spans="1:6" ht="13.5" thickBot="1">
      <c r="A42" s="841" t="s">
        <v>721</v>
      </c>
      <c r="B42" s="842"/>
      <c r="C42" s="843">
        <f>+C35+C40+C24+C37</f>
        <v>-1922</v>
      </c>
      <c r="D42" s="844">
        <f>+D35+D40+D24+D37</f>
        <v>-1254</v>
      </c>
      <c r="E42" s="844">
        <f>+E35+E40+E24+E37+E39</f>
        <v>3314</v>
      </c>
      <c r="F42" s="845">
        <f>+F35+F40+F24+F37+F39</f>
        <v>138</v>
      </c>
    </row>
  </sheetData>
  <mergeCells count="19">
    <mergeCell ref="A9:B9"/>
    <mergeCell ref="C1:F1"/>
    <mergeCell ref="A4:B4"/>
    <mergeCell ref="A5:B5"/>
    <mergeCell ref="A6:B6"/>
    <mergeCell ref="A8:B8"/>
    <mergeCell ref="A40:B40"/>
    <mergeCell ref="A10:B10"/>
    <mergeCell ref="A12:B12"/>
    <mergeCell ref="A14:B14"/>
    <mergeCell ref="A15:B15"/>
    <mergeCell ref="A16:B16"/>
    <mergeCell ref="A18:B18"/>
    <mergeCell ref="A19:B19"/>
    <mergeCell ref="A20:B20"/>
    <mergeCell ref="A22:B22"/>
    <mergeCell ref="A24:B24"/>
    <mergeCell ref="A37:B37"/>
    <mergeCell ref="A39:B39"/>
  </mergeCells>
  <printOptions horizontalCentered="1"/>
  <pageMargins left="0.43307086614173229" right="0.43307086614173229" top="1.3385826771653544" bottom="0.51181102362204722" header="0.35433070866141736" footer="0.15748031496062992"/>
  <pageSetup paperSize="9" scale="86" orientation="portrait" r:id="rId1"/>
  <headerFooter alignWithMargins="0">
    <oddHeader>&amp;L&amp;"Times New Roman,Félkövér"&amp;12Szent László Völgye TKT&amp;C&amp;"Times New Roman,Félkövér"&amp;16 &amp;14 2016. ÉVI ZÁRSZÁMADÁSI BESZÁMOLÓ&amp;R9. sz. táblázat
MARADVÁNYKIMUTATÁS
Adatok: eFt</oddHeader>
    <oddFooter>&amp;L&amp;F&amp;R&amp;P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80"/>
  <sheetViews>
    <sheetView topLeftCell="A4" workbookViewId="0">
      <selection activeCell="B8" sqref="B8"/>
    </sheetView>
  </sheetViews>
  <sheetFormatPr defaultColWidth="9.140625" defaultRowHeight="15"/>
  <cols>
    <col min="1" max="1" width="24.28515625" style="850" bestFit="1" customWidth="1"/>
    <col min="2" max="2" width="10.28515625" style="850" customWidth="1"/>
    <col min="3" max="3" width="11.28515625" style="850" customWidth="1"/>
    <col min="4" max="5" width="10.28515625" style="850" customWidth="1"/>
    <col min="6" max="6" width="11.140625" style="850" customWidth="1"/>
    <col min="7" max="8" width="10.28515625" style="850" customWidth="1"/>
    <col min="9" max="9" width="11.5703125" style="850" customWidth="1"/>
    <col min="10" max="10" width="10.28515625" style="850" customWidth="1"/>
    <col min="11" max="16384" width="9.140625" style="850"/>
  </cols>
  <sheetData>
    <row r="1" spans="1:10" s="1135" customFormat="1" ht="45" customHeight="1">
      <c r="A1" s="1134" t="s">
        <v>20</v>
      </c>
      <c r="B1" s="1495" t="s">
        <v>390</v>
      </c>
      <c r="C1" s="1496"/>
      <c r="D1" s="1497"/>
      <c r="E1" s="1498" t="s">
        <v>399</v>
      </c>
      <c r="F1" s="1498"/>
      <c r="G1" s="1495"/>
      <c r="H1" s="1499" t="s">
        <v>21</v>
      </c>
      <c r="I1" s="1498"/>
      <c r="J1" s="1500"/>
    </row>
    <row r="2" spans="1:10" s="1135" customFormat="1" ht="27" customHeight="1">
      <c r="A2" s="1136" t="s">
        <v>453</v>
      </c>
      <c r="B2" s="1137" t="s">
        <v>454</v>
      </c>
      <c r="C2" s="1137" t="s">
        <v>455</v>
      </c>
      <c r="D2" s="1137" t="s">
        <v>113</v>
      </c>
      <c r="E2" s="1137" t="s">
        <v>454</v>
      </c>
      <c r="F2" s="1137" t="s">
        <v>455</v>
      </c>
      <c r="G2" s="1138" t="s">
        <v>113</v>
      </c>
      <c r="H2" s="1351" t="s">
        <v>454</v>
      </c>
      <c r="I2" s="1137" t="s">
        <v>455</v>
      </c>
      <c r="J2" s="1139" t="s">
        <v>113</v>
      </c>
    </row>
    <row r="3" spans="1:10" s="1135" customFormat="1" ht="16.5" customHeight="1">
      <c r="A3" s="1140" t="s">
        <v>22</v>
      </c>
      <c r="B3" s="1141"/>
      <c r="C3" s="1141"/>
      <c r="D3" s="1141"/>
      <c r="E3" s="1141"/>
      <c r="F3" s="1141"/>
      <c r="G3" s="1142"/>
      <c r="H3" s="1143"/>
      <c r="I3" s="1141"/>
      <c r="J3" s="1144"/>
    </row>
    <row r="4" spans="1:10" s="1135" customFormat="1" ht="16.5" customHeight="1">
      <c r="A4" s="1145" t="s">
        <v>23</v>
      </c>
      <c r="B4" s="1245">
        <v>1</v>
      </c>
      <c r="C4" s="1245">
        <v>1</v>
      </c>
      <c r="D4" s="1146">
        <v>1</v>
      </c>
      <c r="E4" s="1147"/>
      <c r="F4" s="1147"/>
      <c r="G4" s="1148"/>
      <c r="H4" s="1149">
        <f>+B4+E4</f>
        <v>1</v>
      </c>
      <c r="I4" s="1146">
        <f>+C4+F4</f>
        <v>1</v>
      </c>
      <c r="J4" s="1150">
        <f>+D4+G4</f>
        <v>1</v>
      </c>
    </row>
    <row r="5" spans="1:10" s="1135" customFormat="1" ht="16.5" customHeight="1">
      <c r="A5" s="1145" t="s">
        <v>24</v>
      </c>
      <c r="B5" s="1245">
        <v>1</v>
      </c>
      <c r="C5" s="1245">
        <v>1</v>
      </c>
      <c r="D5" s="1146">
        <v>1</v>
      </c>
      <c r="E5" s="1147"/>
      <c r="F5" s="1147"/>
      <c r="G5" s="1148"/>
      <c r="H5" s="1149">
        <f t="shared" ref="H5:J15" si="0">+B5+E5</f>
        <v>1</v>
      </c>
      <c r="I5" s="1146">
        <f t="shared" si="0"/>
        <v>1</v>
      </c>
      <c r="J5" s="1150">
        <f t="shared" si="0"/>
        <v>1</v>
      </c>
    </row>
    <row r="6" spans="1:10" s="1135" customFormat="1" ht="16.5" customHeight="1">
      <c r="A6" s="1145" t="s">
        <v>25</v>
      </c>
      <c r="B6" s="1245">
        <v>1</v>
      </c>
      <c r="C6" s="1245">
        <v>1</v>
      </c>
      <c r="D6" s="1146">
        <v>1</v>
      </c>
      <c r="E6" s="1147"/>
      <c r="F6" s="1147"/>
      <c r="G6" s="1148"/>
      <c r="H6" s="1149">
        <f t="shared" si="0"/>
        <v>1</v>
      </c>
      <c r="I6" s="1146">
        <f t="shared" si="0"/>
        <v>1</v>
      </c>
      <c r="J6" s="1150">
        <f t="shared" si="0"/>
        <v>1</v>
      </c>
    </row>
    <row r="7" spans="1:10" s="1135" customFormat="1" ht="16.5" customHeight="1">
      <c r="A7" s="1145" t="s">
        <v>26</v>
      </c>
      <c r="B7" s="1245">
        <v>1</v>
      </c>
      <c r="C7" s="1245">
        <v>1</v>
      </c>
      <c r="D7" s="1146">
        <v>1</v>
      </c>
      <c r="E7" s="1147"/>
      <c r="F7" s="1147"/>
      <c r="G7" s="1148"/>
      <c r="H7" s="1149">
        <f t="shared" si="0"/>
        <v>1</v>
      </c>
      <c r="I7" s="1146">
        <f t="shared" si="0"/>
        <v>1</v>
      </c>
      <c r="J7" s="1150">
        <f t="shared" si="0"/>
        <v>1</v>
      </c>
    </row>
    <row r="8" spans="1:10" s="1135" customFormat="1" ht="16.5" customHeight="1">
      <c r="A8" s="1145" t="s">
        <v>27</v>
      </c>
      <c r="B8" s="1245">
        <v>0.5</v>
      </c>
      <c r="C8" s="1245">
        <v>0.5</v>
      </c>
      <c r="D8" s="1146">
        <v>0.5</v>
      </c>
      <c r="E8" s="1147"/>
      <c r="F8" s="1147"/>
      <c r="G8" s="1148"/>
      <c r="H8" s="1149">
        <f t="shared" si="0"/>
        <v>0.5</v>
      </c>
      <c r="I8" s="1146">
        <f t="shared" si="0"/>
        <v>0.5</v>
      </c>
      <c r="J8" s="1150">
        <f t="shared" si="0"/>
        <v>0.5</v>
      </c>
    </row>
    <row r="9" spans="1:10" s="1135" customFormat="1" ht="16.5" customHeight="1">
      <c r="A9" s="1145" t="s">
        <v>58</v>
      </c>
      <c r="B9" s="1245">
        <v>0.5</v>
      </c>
      <c r="C9" s="1245">
        <v>0.5</v>
      </c>
      <c r="D9" s="1146">
        <v>0.5</v>
      </c>
      <c r="E9" s="1147"/>
      <c r="F9" s="1147"/>
      <c r="G9" s="1148"/>
      <c r="H9" s="1149">
        <f t="shared" si="0"/>
        <v>0.5</v>
      </c>
      <c r="I9" s="1146">
        <f t="shared" si="0"/>
        <v>0.5</v>
      </c>
      <c r="J9" s="1150">
        <f t="shared" si="0"/>
        <v>0.5</v>
      </c>
    </row>
    <row r="10" spans="1:10" s="1135" customFormat="1" ht="16.5" customHeight="1">
      <c r="A10" s="1145" t="s">
        <v>457</v>
      </c>
      <c r="B10" s="1245">
        <v>1.5</v>
      </c>
      <c r="C10" s="1245">
        <v>1.5</v>
      </c>
      <c r="D10" s="1146">
        <v>1.5</v>
      </c>
      <c r="E10" s="1147"/>
      <c r="F10" s="1147"/>
      <c r="G10" s="1148"/>
      <c r="H10" s="1149">
        <f t="shared" si="0"/>
        <v>1.5</v>
      </c>
      <c r="I10" s="1146">
        <f t="shared" si="0"/>
        <v>1.5</v>
      </c>
      <c r="J10" s="1150">
        <f t="shared" si="0"/>
        <v>1.5</v>
      </c>
    </row>
    <row r="11" spans="1:10" s="1135" customFormat="1" ht="16.5" customHeight="1">
      <c r="A11" s="1145" t="s">
        <v>28</v>
      </c>
      <c r="B11" s="1245">
        <v>6</v>
      </c>
      <c r="C11" s="1245">
        <v>6</v>
      </c>
      <c r="D11" s="1146">
        <v>6</v>
      </c>
      <c r="E11" s="1147"/>
      <c r="F11" s="1147"/>
      <c r="G11" s="1148"/>
      <c r="H11" s="1149">
        <f t="shared" si="0"/>
        <v>6</v>
      </c>
      <c r="I11" s="1146">
        <f t="shared" si="0"/>
        <v>6</v>
      </c>
      <c r="J11" s="1150">
        <f t="shared" si="0"/>
        <v>6</v>
      </c>
    </row>
    <row r="12" spans="1:10" s="1135" customFormat="1" ht="16.5" customHeight="1">
      <c r="A12" s="1145" t="s">
        <v>59</v>
      </c>
      <c r="B12" s="1245">
        <v>1</v>
      </c>
      <c r="C12" s="1245">
        <v>1</v>
      </c>
      <c r="D12" s="1146">
        <v>1</v>
      </c>
      <c r="E12" s="1147"/>
      <c r="F12" s="1147"/>
      <c r="G12" s="1148"/>
      <c r="H12" s="1149">
        <f t="shared" si="0"/>
        <v>1</v>
      </c>
      <c r="I12" s="1146">
        <f t="shared" si="0"/>
        <v>1</v>
      </c>
      <c r="J12" s="1150">
        <f t="shared" si="0"/>
        <v>1</v>
      </c>
    </row>
    <row r="13" spans="1:10" s="1135" customFormat="1" ht="16.5" customHeight="1">
      <c r="A13" s="1145" t="s">
        <v>456</v>
      </c>
      <c r="B13" s="1245">
        <v>14</v>
      </c>
      <c r="C13" s="1245">
        <v>14</v>
      </c>
      <c r="D13" s="1146">
        <v>13.5</v>
      </c>
      <c r="E13" s="1147"/>
      <c r="F13" s="1147"/>
      <c r="G13" s="1148"/>
      <c r="H13" s="1149">
        <f t="shared" si="0"/>
        <v>14</v>
      </c>
      <c r="I13" s="1146">
        <f t="shared" si="0"/>
        <v>14</v>
      </c>
      <c r="J13" s="1150">
        <f t="shared" si="0"/>
        <v>13.5</v>
      </c>
    </row>
    <row r="14" spans="1:10" s="1135" customFormat="1" ht="16.5" customHeight="1">
      <c r="A14" s="1145" t="s">
        <v>29</v>
      </c>
      <c r="B14" s="1245">
        <v>2</v>
      </c>
      <c r="C14" s="1245">
        <v>2</v>
      </c>
      <c r="D14" s="1146">
        <v>1</v>
      </c>
      <c r="E14" s="1147"/>
      <c r="F14" s="1147"/>
      <c r="G14" s="1148"/>
      <c r="H14" s="1149">
        <f t="shared" si="0"/>
        <v>2</v>
      </c>
      <c r="I14" s="1146">
        <f t="shared" si="0"/>
        <v>2</v>
      </c>
      <c r="J14" s="1150">
        <f t="shared" si="0"/>
        <v>1</v>
      </c>
    </row>
    <row r="15" spans="1:10" s="1135" customFormat="1" ht="16.5" customHeight="1">
      <c r="A15" s="1151" t="s">
        <v>73</v>
      </c>
      <c r="B15" s="1245">
        <v>1</v>
      </c>
      <c r="C15" s="1245">
        <v>1</v>
      </c>
      <c r="D15" s="1152">
        <v>1</v>
      </c>
      <c r="E15" s="1153"/>
      <c r="F15" s="1153"/>
      <c r="G15" s="1154"/>
      <c r="H15" s="1149">
        <f t="shared" si="0"/>
        <v>1</v>
      </c>
      <c r="I15" s="1152">
        <f t="shared" si="0"/>
        <v>1</v>
      </c>
      <c r="J15" s="1155">
        <f t="shared" si="0"/>
        <v>1</v>
      </c>
    </row>
    <row r="16" spans="1:10" s="1135" customFormat="1" ht="16.5" customHeight="1">
      <c r="A16" s="1156" t="s">
        <v>30</v>
      </c>
      <c r="B16" s="1157">
        <f>SUM(B4:B15)</f>
        <v>30.5</v>
      </c>
      <c r="C16" s="1157">
        <f t="shared" ref="C16:D16" si="1">SUM(C4:C15)</f>
        <v>30.5</v>
      </c>
      <c r="D16" s="1157">
        <f t="shared" si="1"/>
        <v>29</v>
      </c>
      <c r="E16" s="1157"/>
      <c r="F16" s="1157"/>
      <c r="G16" s="1158"/>
      <c r="H16" s="1159">
        <f>SUM(H4:H15)</f>
        <v>30.5</v>
      </c>
      <c r="I16" s="1157">
        <f t="shared" ref="I16:J16" si="2">SUM(I4:I15)</f>
        <v>30.5</v>
      </c>
      <c r="J16" s="1160">
        <f t="shared" si="2"/>
        <v>29</v>
      </c>
    </row>
    <row r="17" spans="1:10" s="1135" customFormat="1" ht="16.5" customHeight="1">
      <c r="A17" s="1140" t="s">
        <v>306</v>
      </c>
      <c r="B17" s="1161"/>
      <c r="C17" s="1161"/>
      <c r="D17" s="1161"/>
      <c r="E17" s="1161"/>
      <c r="F17" s="1161"/>
      <c r="G17" s="1162"/>
      <c r="H17" s="1163"/>
      <c r="I17" s="1161"/>
      <c r="J17" s="1164"/>
    </row>
    <row r="18" spans="1:10" ht="16.5" customHeight="1">
      <c r="A18" s="1165" t="s">
        <v>23</v>
      </c>
      <c r="B18" s="1166"/>
      <c r="C18" s="1166"/>
      <c r="D18" s="1166"/>
      <c r="E18" s="1246">
        <v>1</v>
      </c>
      <c r="F18" s="1246">
        <v>1</v>
      </c>
      <c r="G18" s="1167">
        <v>1</v>
      </c>
      <c r="H18" s="1149">
        <f t="shared" ref="H18:J24" si="3">+B18+E18</f>
        <v>1</v>
      </c>
      <c r="I18" s="1146">
        <f t="shared" si="3"/>
        <v>1</v>
      </c>
      <c r="J18" s="1150">
        <f t="shared" si="3"/>
        <v>1</v>
      </c>
    </row>
    <row r="19" spans="1:10" ht="16.5" customHeight="1">
      <c r="A19" s="1165" t="s">
        <v>383</v>
      </c>
      <c r="B19" s="1166"/>
      <c r="C19" s="1166"/>
      <c r="D19" s="1166"/>
      <c r="E19" s="1246">
        <v>2</v>
      </c>
      <c r="F19" s="1246">
        <v>2</v>
      </c>
      <c r="G19" s="1167">
        <v>1</v>
      </c>
      <c r="H19" s="1149">
        <f t="shared" si="3"/>
        <v>2</v>
      </c>
      <c r="I19" s="1146">
        <f t="shared" si="3"/>
        <v>2</v>
      </c>
      <c r="J19" s="1150">
        <f t="shared" si="3"/>
        <v>1</v>
      </c>
    </row>
    <row r="20" spans="1:10" ht="16.5" customHeight="1">
      <c r="A20" s="1165" t="s">
        <v>31</v>
      </c>
      <c r="B20" s="1166"/>
      <c r="C20" s="1166"/>
      <c r="D20" s="1166"/>
      <c r="E20" s="1246">
        <v>3</v>
      </c>
      <c r="F20" s="1246">
        <v>3</v>
      </c>
      <c r="G20" s="1167">
        <v>2</v>
      </c>
      <c r="H20" s="1149">
        <f t="shared" si="3"/>
        <v>3</v>
      </c>
      <c r="I20" s="1146">
        <f t="shared" si="3"/>
        <v>3</v>
      </c>
      <c r="J20" s="1150">
        <f t="shared" si="3"/>
        <v>2</v>
      </c>
    </row>
    <row r="21" spans="1:10" ht="16.5" customHeight="1">
      <c r="A21" s="1165" t="s">
        <v>32</v>
      </c>
      <c r="B21" s="1166"/>
      <c r="C21" s="1166"/>
      <c r="D21" s="1166"/>
      <c r="E21" s="1246">
        <v>18</v>
      </c>
      <c r="F21" s="1246">
        <v>18</v>
      </c>
      <c r="G21" s="1167">
        <v>18</v>
      </c>
      <c r="H21" s="1149">
        <f t="shared" si="3"/>
        <v>18</v>
      </c>
      <c r="I21" s="1146">
        <f t="shared" si="3"/>
        <v>18</v>
      </c>
      <c r="J21" s="1150">
        <f t="shared" si="3"/>
        <v>18</v>
      </c>
    </row>
    <row r="22" spans="1:10" ht="16.5" customHeight="1">
      <c r="A22" s="1165" t="s">
        <v>305</v>
      </c>
      <c r="B22" s="1166"/>
      <c r="C22" s="1166"/>
      <c r="D22" s="1166"/>
      <c r="E22" s="1246">
        <v>12.5</v>
      </c>
      <c r="F22" s="1246">
        <v>12.5</v>
      </c>
      <c r="G22" s="1167">
        <v>13</v>
      </c>
      <c r="H22" s="1149">
        <f t="shared" si="3"/>
        <v>12.5</v>
      </c>
      <c r="I22" s="1146">
        <f t="shared" si="3"/>
        <v>12.5</v>
      </c>
      <c r="J22" s="1150">
        <f t="shared" si="3"/>
        <v>13</v>
      </c>
    </row>
    <row r="23" spans="1:10" ht="16.5" customHeight="1">
      <c r="A23" s="1165" t="s">
        <v>447</v>
      </c>
      <c r="B23" s="1166"/>
      <c r="C23" s="1166"/>
      <c r="D23" s="1166"/>
      <c r="E23" s="1246">
        <v>2</v>
      </c>
      <c r="F23" s="1246">
        <v>2</v>
      </c>
      <c r="G23" s="1167">
        <v>2</v>
      </c>
      <c r="H23" s="1149">
        <f t="shared" si="3"/>
        <v>2</v>
      </c>
      <c r="I23" s="1146">
        <f t="shared" si="3"/>
        <v>2</v>
      </c>
      <c r="J23" s="1150">
        <f t="shared" si="3"/>
        <v>2</v>
      </c>
    </row>
    <row r="24" spans="1:10" ht="16.5" customHeight="1">
      <c r="A24" s="1168" t="s">
        <v>33</v>
      </c>
      <c r="B24" s="1169"/>
      <c r="C24" s="1169"/>
      <c r="D24" s="1169"/>
      <c r="E24" s="1246">
        <v>1</v>
      </c>
      <c r="F24" s="1246">
        <v>1</v>
      </c>
      <c r="G24" s="1170">
        <v>1</v>
      </c>
      <c r="H24" s="1171">
        <f t="shared" si="3"/>
        <v>1</v>
      </c>
      <c r="I24" s="1152">
        <f t="shared" si="3"/>
        <v>1</v>
      </c>
      <c r="J24" s="1155">
        <f t="shared" si="3"/>
        <v>1</v>
      </c>
    </row>
    <row r="25" spans="1:10" ht="16.5" customHeight="1" thickBot="1">
      <c r="A25" s="1172" t="s">
        <v>307</v>
      </c>
      <c r="B25" s="1173"/>
      <c r="C25" s="1173"/>
      <c r="D25" s="1173"/>
      <c r="E25" s="1173">
        <f>SUM(E18:E24)</f>
        <v>39.5</v>
      </c>
      <c r="F25" s="1173">
        <f t="shared" ref="F25:G25" si="4">SUM(F18:F24)</f>
        <v>39.5</v>
      </c>
      <c r="G25" s="1174">
        <f t="shared" si="4"/>
        <v>38</v>
      </c>
      <c r="H25" s="1175">
        <f>SUM(H18:H24)</f>
        <v>39.5</v>
      </c>
      <c r="I25" s="1173">
        <f t="shared" ref="I25:J25" si="5">SUM(I18:I24)</f>
        <v>39.5</v>
      </c>
      <c r="J25" s="1176">
        <f t="shared" si="5"/>
        <v>38</v>
      </c>
    </row>
    <row r="26" spans="1:10" ht="15.75" thickBot="1">
      <c r="A26" s="1177" t="s">
        <v>34</v>
      </c>
      <c r="B26" s="1178">
        <f>SUM(B16+B25)</f>
        <v>30.5</v>
      </c>
      <c r="C26" s="1178">
        <f t="shared" ref="C26" si="6">SUM(C16+C25)</f>
        <v>30.5</v>
      </c>
      <c r="D26" s="1178">
        <f>SUM(D16+D25)</f>
        <v>29</v>
      </c>
      <c r="E26" s="1178">
        <f>SUM(E16+E25)</f>
        <v>39.5</v>
      </c>
      <c r="F26" s="1178">
        <f>SUM(F16+F25)</f>
        <v>39.5</v>
      </c>
      <c r="G26" s="1179">
        <f>SUM(G16+G25)</f>
        <v>38</v>
      </c>
      <c r="H26" s="1180">
        <f>SUM(H16+H25)</f>
        <v>70</v>
      </c>
      <c r="I26" s="1178">
        <f t="shared" ref="I26:J26" si="7">SUM(I16+I25)</f>
        <v>70</v>
      </c>
      <c r="J26" s="1181">
        <f t="shared" si="7"/>
        <v>67</v>
      </c>
    </row>
    <row r="76" spans="1:9">
      <c r="A76" s="1182"/>
      <c r="B76" s="1182"/>
      <c r="C76" s="1182"/>
      <c r="D76" s="1182"/>
      <c r="E76" s="1182"/>
      <c r="F76" s="1183"/>
      <c r="G76" s="1183"/>
      <c r="H76" s="1183"/>
      <c r="I76" s="1183"/>
    </row>
    <row r="77" spans="1:9">
      <c r="A77" s="1184"/>
      <c r="B77" s="1184"/>
      <c r="C77" s="1184"/>
      <c r="D77" s="1184"/>
      <c r="E77" s="1184"/>
      <c r="F77" s="1183"/>
      <c r="G77" s="1183"/>
      <c r="H77" s="1183"/>
      <c r="I77" s="1183"/>
    </row>
    <row r="78" spans="1:9">
      <c r="A78" s="1184"/>
      <c r="B78" s="1184"/>
      <c r="C78" s="1184"/>
      <c r="D78" s="1184"/>
      <c r="E78" s="1184"/>
      <c r="F78" s="1183"/>
      <c r="G78" s="1183"/>
      <c r="H78" s="1183"/>
      <c r="I78" s="1183"/>
    </row>
    <row r="79" spans="1:9">
      <c r="A79" s="1184"/>
      <c r="B79" s="1184"/>
      <c r="C79" s="1184"/>
      <c r="D79" s="1184"/>
      <c r="E79" s="1184"/>
      <c r="F79" s="1183"/>
      <c r="G79" s="1183"/>
      <c r="H79" s="1183"/>
      <c r="I79" s="1183"/>
    </row>
    <row r="80" spans="1:9">
      <c r="A80" s="1185"/>
      <c r="B80" s="1185"/>
      <c r="C80" s="1185"/>
      <c r="D80" s="1185"/>
      <c r="E80" s="1185"/>
      <c r="F80" s="1183"/>
      <c r="G80" s="1183"/>
      <c r="H80" s="1183"/>
      <c r="I80" s="1183"/>
    </row>
  </sheetData>
  <mergeCells count="3">
    <mergeCell ref="B1:D1"/>
    <mergeCell ref="E1:G1"/>
    <mergeCell ref="H1:J1"/>
  </mergeCells>
  <phoneticPr fontId="25" type="noConversion"/>
  <printOptions horizontalCentered="1"/>
  <pageMargins left="0.55118110236220474" right="0.55118110236220474" top="1.3385826771653544" bottom="0.51181102362204722" header="0.35433070866141736" footer="0.15748031496062992"/>
  <pageSetup paperSize="9" scale="77" orientation="portrait" r:id="rId1"/>
  <headerFooter alignWithMargins="0">
    <oddHeader>&amp;L&amp;"Times New Roman,Félkövér"&amp;13Szent László Völgye TKT&amp;C&amp;"Times New Roman,Félkövér"&amp;16 2016. ÉVI ZÁRSZÁMADÁSI BESZÁMOLÓ&amp;R10. sz. táblázat
LÉTSZÁMADATOK
Adatok: fő</oddHeader>
    <oddFooter>&amp;L&amp;F&amp;R&amp;P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23"/>
  <sheetViews>
    <sheetView workbookViewId="0">
      <selection activeCell="E2" sqref="E2"/>
    </sheetView>
  </sheetViews>
  <sheetFormatPr defaultColWidth="8.85546875" defaultRowHeight="15"/>
  <cols>
    <col min="1" max="1" width="29.7109375" style="850" customWidth="1"/>
    <col min="2" max="5" width="11" style="850" customWidth="1"/>
    <col min="6" max="6" width="11.28515625" style="850" customWidth="1"/>
    <col min="7" max="7" width="15.28515625" style="850" customWidth="1"/>
    <col min="8" max="8" width="12.85546875" style="850" customWidth="1"/>
    <col min="9" max="9" width="16.140625" style="850" customWidth="1"/>
    <col min="10" max="12" width="8.85546875" style="850"/>
    <col min="13" max="13" width="9.28515625" style="850" customWidth="1"/>
    <col min="14" max="256" width="8.85546875" style="850"/>
    <col min="257" max="257" width="29.7109375" style="850" customWidth="1"/>
    <col min="258" max="262" width="12.85546875" style="850" customWidth="1"/>
    <col min="263" max="264" width="18.28515625" style="850" customWidth="1"/>
    <col min="265" max="265" width="16.140625" style="850" customWidth="1"/>
    <col min="266" max="268" width="8.85546875" style="850"/>
    <col min="269" max="269" width="9.28515625" style="850" customWidth="1"/>
    <col min="270" max="512" width="8.85546875" style="850"/>
    <col min="513" max="513" width="29.7109375" style="850" customWidth="1"/>
    <col min="514" max="518" width="12.85546875" style="850" customWidth="1"/>
    <col min="519" max="520" width="18.28515625" style="850" customWidth="1"/>
    <col min="521" max="521" width="16.140625" style="850" customWidth="1"/>
    <col min="522" max="524" width="8.85546875" style="850"/>
    <col min="525" max="525" width="9.28515625" style="850" customWidth="1"/>
    <col min="526" max="768" width="8.85546875" style="850"/>
    <col min="769" max="769" width="29.7109375" style="850" customWidth="1"/>
    <col min="770" max="774" width="12.85546875" style="850" customWidth="1"/>
    <col min="775" max="776" width="18.28515625" style="850" customWidth="1"/>
    <col min="777" max="777" width="16.140625" style="850" customWidth="1"/>
    <col min="778" max="780" width="8.85546875" style="850"/>
    <col min="781" max="781" width="9.28515625" style="850" customWidth="1"/>
    <col min="782" max="1024" width="8.85546875" style="850"/>
    <col min="1025" max="1025" width="29.7109375" style="850" customWidth="1"/>
    <col min="1026" max="1030" width="12.85546875" style="850" customWidth="1"/>
    <col min="1031" max="1032" width="18.28515625" style="850" customWidth="1"/>
    <col min="1033" max="1033" width="16.140625" style="850" customWidth="1"/>
    <col min="1034" max="1036" width="8.85546875" style="850"/>
    <col min="1037" max="1037" width="9.28515625" style="850" customWidth="1"/>
    <col min="1038" max="1280" width="8.85546875" style="850"/>
    <col min="1281" max="1281" width="29.7109375" style="850" customWidth="1"/>
    <col min="1282" max="1286" width="12.85546875" style="850" customWidth="1"/>
    <col min="1287" max="1288" width="18.28515625" style="850" customWidth="1"/>
    <col min="1289" max="1289" width="16.140625" style="850" customWidth="1"/>
    <col min="1290" max="1292" width="8.85546875" style="850"/>
    <col min="1293" max="1293" width="9.28515625" style="850" customWidth="1"/>
    <col min="1294" max="1536" width="8.85546875" style="850"/>
    <col min="1537" max="1537" width="29.7109375" style="850" customWidth="1"/>
    <col min="1538" max="1542" width="12.85546875" style="850" customWidth="1"/>
    <col min="1543" max="1544" width="18.28515625" style="850" customWidth="1"/>
    <col min="1545" max="1545" width="16.140625" style="850" customWidth="1"/>
    <col min="1546" max="1548" width="8.85546875" style="850"/>
    <col min="1549" max="1549" width="9.28515625" style="850" customWidth="1"/>
    <col min="1550" max="1792" width="8.85546875" style="850"/>
    <col min="1793" max="1793" width="29.7109375" style="850" customWidth="1"/>
    <col min="1794" max="1798" width="12.85546875" style="850" customWidth="1"/>
    <col min="1799" max="1800" width="18.28515625" style="850" customWidth="1"/>
    <col min="1801" max="1801" width="16.140625" style="850" customWidth="1"/>
    <col min="1802" max="1804" width="8.85546875" style="850"/>
    <col min="1805" max="1805" width="9.28515625" style="850" customWidth="1"/>
    <col min="1806" max="2048" width="8.85546875" style="850"/>
    <col min="2049" max="2049" width="29.7109375" style="850" customWidth="1"/>
    <col min="2050" max="2054" width="12.85546875" style="850" customWidth="1"/>
    <col min="2055" max="2056" width="18.28515625" style="850" customWidth="1"/>
    <col min="2057" max="2057" width="16.140625" style="850" customWidth="1"/>
    <col min="2058" max="2060" width="8.85546875" style="850"/>
    <col min="2061" max="2061" width="9.28515625" style="850" customWidth="1"/>
    <col min="2062" max="2304" width="8.85546875" style="850"/>
    <col min="2305" max="2305" width="29.7109375" style="850" customWidth="1"/>
    <col min="2306" max="2310" width="12.85546875" style="850" customWidth="1"/>
    <col min="2311" max="2312" width="18.28515625" style="850" customWidth="1"/>
    <col min="2313" max="2313" width="16.140625" style="850" customWidth="1"/>
    <col min="2314" max="2316" width="8.85546875" style="850"/>
    <col min="2317" max="2317" width="9.28515625" style="850" customWidth="1"/>
    <col min="2318" max="2560" width="8.85546875" style="850"/>
    <col min="2561" max="2561" width="29.7109375" style="850" customWidth="1"/>
    <col min="2562" max="2566" width="12.85546875" style="850" customWidth="1"/>
    <col min="2567" max="2568" width="18.28515625" style="850" customWidth="1"/>
    <col min="2569" max="2569" width="16.140625" style="850" customWidth="1"/>
    <col min="2570" max="2572" width="8.85546875" style="850"/>
    <col min="2573" max="2573" width="9.28515625" style="850" customWidth="1"/>
    <col min="2574" max="2816" width="8.85546875" style="850"/>
    <col min="2817" max="2817" width="29.7109375" style="850" customWidth="1"/>
    <col min="2818" max="2822" width="12.85546875" style="850" customWidth="1"/>
    <col min="2823" max="2824" width="18.28515625" style="850" customWidth="1"/>
    <col min="2825" max="2825" width="16.140625" style="850" customWidth="1"/>
    <col min="2826" max="2828" width="8.85546875" style="850"/>
    <col min="2829" max="2829" width="9.28515625" style="850" customWidth="1"/>
    <col min="2830" max="3072" width="8.85546875" style="850"/>
    <col min="3073" max="3073" width="29.7109375" style="850" customWidth="1"/>
    <col min="3074" max="3078" width="12.85546875" style="850" customWidth="1"/>
    <col min="3079" max="3080" width="18.28515625" style="850" customWidth="1"/>
    <col min="3081" max="3081" width="16.140625" style="850" customWidth="1"/>
    <col min="3082" max="3084" width="8.85546875" style="850"/>
    <col min="3085" max="3085" width="9.28515625" style="850" customWidth="1"/>
    <col min="3086" max="3328" width="8.85546875" style="850"/>
    <col min="3329" max="3329" width="29.7109375" style="850" customWidth="1"/>
    <col min="3330" max="3334" width="12.85546875" style="850" customWidth="1"/>
    <col min="3335" max="3336" width="18.28515625" style="850" customWidth="1"/>
    <col min="3337" max="3337" width="16.140625" style="850" customWidth="1"/>
    <col min="3338" max="3340" width="8.85546875" style="850"/>
    <col min="3341" max="3341" width="9.28515625" style="850" customWidth="1"/>
    <col min="3342" max="3584" width="8.85546875" style="850"/>
    <col min="3585" max="3585" width="29.7109375" style="850" customWidth="1"/>
    <col min="3586" max="3590" width="12.85546875" style="850" customWidth="1"/>
    <col min="3591" max="3592" width="18.28515625" style="850" customWidth="1"/>
    <col min="3593" max="3593" width="16.140625" style="850" customWidth="1"/>
    <col min="3594" max="3596" width="8.85546875" style="850"/>
    <col min="3597" max="3597" width="9.28515625" style="850" customWidth="1"/>
    <col min="3598" max="3840" width="8.85546875" style="850"/>
    <col min="3841" max="3841" width="29.7109375" style="850" customWidth="1"/>
    <col min="3842" max="3846" width="12.85546875" style="850" customWidth="1"/>
    <col min="3847" max="3848" width="18.28515625" style="850" customWidth="1"/>
    <col min="3849" max="3849" width="16.140625" style="850" customWidth="1"/>
    <col min="3850" max="3852" width="8.85546875" style="850"/>
    <col min="3853" max="3853" width="9.28515625" style="850" customWidth="1"/>
    <col min="3854" max="4096" width="8.85546875" style="850"/>
    <col min="4097" max="4097" width="29.7109375" style="850" customWidth="1"/>
    <col min="4098" max="4102" width="12.85546875" style="850" customWidth="1"/>
    <col min="4103" max="4104" width="18.28515625" style="850" customWidth="1"/>
    <col min="4105" max="4105" width="16.140625" style="850" customWidth="1"/>
    <col min="4106" max="4108" width="8.85546875" style="850"/>
    <col min="4109" max="4109" width="9.28515625" style="850" customWidth="1"/>
    <col min="4110" max="4352" width="8.85546875" style="850"/>
    <col min="4353" max="4353" width="29.7109375" style="850" customWidth="1"/>
    <col min="4354" max="4358" width="12.85546875" style="850" customWidth="1"/>
    <col min="4359" max="4360" width="18.28515625" style="850" customWidth="1"/>
    <col min="4361" max="4361" width="16.140625" style="850" customWidth="1"/>
    <col min="4362" max="4364" width="8.85546875" style="850"/>
    <col min="4365" max="4365" width="9.28515625" style="850" customWidth="1"/>
    <col min="4366" max="4608" width="8.85546875" style="850"/>
    <col min="4609" max="4609" width="29.7109375" style="850" customWidth="1"/>
    <col min="4610" max="4614" width="12.85546875" style="850" customWidth="1"/>
    <col min="4615" max="4616" width="18.28515625" style="850" customWidth="1"/>
    <col min="4617" max="4617" width="16.140625" style="850" customWidth="1"/>
    <col min="4618" max="4620" width="8.85546875" style="850"/>
    <col min="4621" max="4621" width="9.28515625" style="850" customWidth="1"/>
    <col min="4622" max="4864" width="8.85546875" style="850"/>
    <col min="4865" max="4865" width="29.7109375" style="850" customWidth="1"/>
    <col min="4866" max="4870" width="12.85546875" style="850" customWidth="1"/>
    <col min="4871" max="4872" width="18.28515625" style="850" customWidth="1"/>
    <col min="4873" max="4873" width="16.140625" style="850" customWidth="1"/>
    <col min="4874" max="4876" width="8.85546875" style="850"/>
    <col min="4877" max="4877" width="9.28515625" style="850" customWidth="1"/>
    <col min="4878" max="5120" width="8.85546875" style="850"/>
    <col min="5121" max="5121" width="29.7109375" style="850" customWidth="1"/>
    <col min="5122" max="5126" width="12.85546875" style="850" customWidth="1"/>
    <col min="5127" max="5128" width="18.28515625" style="850" customWidth="1"/>
    <col min="5129" max="5129" width="16.140625" style="850" customWidth="1"/>
    <col min="5130" max="5132" width="8.85546875" style="850"/>
    <col min="5133" max="5133" width="9.28515625" style="850" customWidth="1"/>
    <col min="5134" max="5376" width="8.85546875" style="850"/>
    <col min="5377" max="5377" width="29.7109375" style="850" customWidth="1"/>
    <col min="5378" max="5382" width="12.85546875" style="850" customWidth="1"/>
    <col min="5383" max="5384" width="18.28515625" style="850" customWidth="1"/>
    <col min="5385" max="5385" width="16.140625" style="850" customWidth="1"/>
    <col min="5386" max="5388" width="8.85546875" style="850"/>
    <col min="5389" max="5389" width="9.28515625" style="850" customWidth="1"/>
    <col min="5390" max="5632" width="8.85546875" style="850"/>
    <col min="5633" max="5633" width="29.7109375" style="850" customWidth="1"/>
    <col min="5634" max="5638" width="12.85546875" style="850" customWidth="1"/>
    <col min="5639" max="5640" width="18.28515625" style="850" customWidth="1"/>
    <col min="5641" max="5641" width="16.140625" style="850" customWidth="1"/>
    <col min="5642" max="5644" width="8.85546875" style="850"/>
    <col min="5645" max="5645" width="9.28515625" style="850" customWidth="1"/>
    <col min="5646" max="5888" width="8.85546875" style="850"/>
    <col min="5889" max="5889" width="29.7109375" style="850" customWidth="1"/>
    <col min="5890" max="5894" width="12.85546875" style="850" customWidth="1"/>
    <col min="5895" max="5896" width="18.28515625" style="850" customWidth="1"/>
    <col min="5897" max="5897" width="16.140625" style="850" customWidth="1"/>
    <col min="5898" max="5900" width="8.85546875" style="850"/>
    <col min="5901" max="5901" width="9.28515625" style="850" customWidth="1"/>
    <col min="5902" max="6144" width="8.85546875" style="850"/>
    <col min="6145" max="6145" width="29.7109375" style="850" customWidth="1"/>
    <col min="6146" max="6150" width="12.85546875" style="850" customWidth="1"/>
    <col min="6151" max="6152" width="18.28515625" style="850" customWidth="1"/>
    <col min="6153" max="6153" width="16.140625" style="850" customWidth="1"/>
    <col min="6154" max="6156" width="8.85546875" style="850"/>
    <col min="6157" max="6157" width="9.28515625" style="850" customWidth="1"/>
    <col min="6158" max="6400" width="8.85546875" style="850"/>
    <col min="6401" max="6401" width="29.7109375" style="850" customWidth="1"/>
    <col min="6402" max="6406" width="12.85546875" style="850" customWidth="1"/>
    <col min="6407" max="6408" width="18.28515625" style="850" customWidth="1"/>
    <col min="6409" max="6409" width="16.140625" style="850" customWidth="1"/>
    <col min="6410" max="6412" width="8.85546875" style="850"/>
    <col min="6413" max="6413" width="9.28515625" style="850" customWidth="1"/>
    <col min="6414" max="6656" width="8.85546875" style="850"/>
    <col min="6657" max="6657" width="29.7109375" style="850" customWidth="1"/>
    <col min="6658" max="6662" width="12.85546875" style="850" customWidth="1"/>
    <col min="6663" max="6664" width="18.28515625" style="850" customWidth="1"/>
    <col min="6665" max="6665" width="16.140625" style="850" customWidth="1"/>
    <col min="6666" max="6668" width="8.85546875" style="850"/>
    <col min="6669" max="6669" width="9.28515625" style="850" customWidth="1"/>
    <col min="6670" max="6912" width="8.85546875" style="850"/>
    <col min="6913" max="6913" width="29.7109375" style="850" customWidth="1"/>
    <col min="6914" max="6918" width="12.85546875" style="850" customWidth="1"/>
    <col min="6919" max="6920" width="18.28515625" style="850" customWidth="1"/>
    <col min="6921" max="6921" width="16.140625" style="850" customWidth="1"/>
    <col min="6922" max="6924" width="8.85546875" style="850"/>
    <col min="6925" max="6925" width="9.28515625" style="850" customWidth="1"/>
    <col min="6926" max="7168" width="8.85546875" style="850"/>
    <col min="7169" max="7169" width="29.7109375" style="850" customWidth="1"/>
    <col min="7170" max="7174" width="12.85546875" style="850" customWidth="1"/>
    <col min="7175" max="7176" width="18.28515625" style="850" customWidth="1"/>
    <col min="7177" max="7177" width="16.140625" style="850" customWidth="1"/>
    <col min="7178" max="7180" width="8.85546875" style="850"/>
    <col min="7181" max="7181" width="9.28515625" style="850" customWidth="1"/>
    <col min="7182" max="7424" width="8.85546875" style="850"/>
    <col min="7425" max="7425" width="29.7109375" style="850" customWidth="1"/>
    <col min="7426" max="7430" width="12.85546875" style="850" customWidth="1"/>
    <col min="7431" max="7432" width="18.28515625" style="850" customWidth="1"/>
    <col min="7433" max="7433" width="16.140625" style="850" customWidth="1"/>
    <col min="7434" max="7436" width="8.85546875" style="850"/>
    <col min="7437" max="7437" width="9.28515625" style="850" customWidth="1"/>
    <col min="7438" max="7680" width="8.85546875" style="850"/>
    <col min="7681" max="7681" width="29.7109375" style="850" customWidth="1"/>
    <col min="7682" max="7686" width="12.85546875" style="850" customWidth="1"/>
    <col min="7687" max="7688" width="18.28515625" style="850" customWidth="1"/>
    <col min="7689" max="7689" width="16.140625" style="850" customWidth="1"/>
    <col min="7690" max="7692" width="8.85546875" style="850"/>
    <col min="7693" max="7693" width="9.28515625" style="850" customWidth="1"/>
    <col min="7694" max="7936" width="8.85546875" style="850"/>
    <col min="7937" max="7937" width="29.7109375" style="850" customWidth="1"/>
    <col min="7938" max="7942" width="12.85546875" style="850" customWidth="1"/>
    <col min="7943" max="7944" width="18.28515625" style="850" customWidth="1"/>
    <col min="7945" max="7945" width="16.140625" style="850" customWidth="1"/>
    <col min="7946" max="7948" width="8.85546875" style="850"/>
    <col min="7949" max="7949" width="9.28515625" style="850" customWidth="1"/>
    <col min="7950" max="8192" width="8.85546875" style="850"/>
    <col min="8193" max="8193" width="29.7109375" style="850" customWidth="1"/>
    <col min="8194" max="8198" width="12.85546875" style="850" customWidth="1"/>
    <col min="8199" max="8200" width="18.28515625" style="850" customWidth="1"/>
    <col min="8201" max="8201" width="16.140625" style="850" customWidth="1"/>
    <col min="8202" max="8204" width="8.85546875" style="850"/>
    <col min="8205" max="8205" width="9.28515625" style="850" customWidth="1"/>
    <col min="8206" max="8448" width="8.85546875" style="850"/>
    <col min="8449" max="8449" width="29.7109375" style="850" customWidth="1"/>
    <col min="8450" max="8454" width="12.85546875" style="850" customWidth="1"/>
    <col min="8455" max="8456" width="18.28515625" style="850" customWidth="1"/>
    <col min="8457" max="8457" width="16.140625" style="850" customWidth="1"/>
    <col min="8458" max="8460" width="8.85546875" style="850"/>
    <col min="8461" max="8461" width="9.28515625" style="850" customWidth="1"/>
    <col min="8462" max="8704" width="8.85546875" style="850"/>
    <col min="8705" max="8705" width="29.7109375" style="850" customWidth="1"/>
    <col min="8706" max="8710" width="12.85546875" style="850" customWidth="1"/>
    <col min="8711" max="8712" width="18.28515625" style="850" customWidth="1"/>
    <col min="8713" max="8713" width="16.140625" style="850" customWidth="1"/>
    <col min="8714" max="8716" width="8.85546875" style="850"/>
    <col min="8717" max="8717" width="9.28515625" style="850" customWidth="1"/>
    <col min="8718" max="8960" width="8.85546875" style="850"/>
    <col min="8961" max="8961" width="29.7109375" style="850" customWidth="1"/>
    <col min="8962" max="8966" width="12.85546875" style="850" customWidth="1"/>
    <col min="8967" max="8968" width="18.28515625" style="850" customWidth="1"/>
    <col min="8969" max="8969" width="16.140625" style="850" customWidth="1"/>
    <col min="8970" max="8972" width="8.85546875" style="850"/>
    <col min="8973" max="8973" width="9.28515625" style="850" customWidth="1"/>
    <col min="8974" max="9216" width="8.85546875" style="850"/>
    <col min="9217" max="9217" width="29.7109375" style="850" customWidth="1"/>
    <col min="9218" max="9222" width="12.85546875" style="850" customWidth="1"/>
    <col min="9223" max="9224" width="18.28515625" style="850" customWidth="1"/>
    <col min="9225" max="9225" width="16.140625" style="850" customWidth="1"/>
    <col min="9226" max="9228" width="8.85546875" style="850"/>
    <col min="9229" max="9229" width="9.28515625" style="850" customWidth="1"/>
    <col min="9230" max="9472" width="8.85546875" style="850"/>
    <col min="9473" max="9473" width="29.7109375" style="850" customWidth="1"/>
    <col min="9474" max="9478" width="12.85546875" style="850" customWidth="1"/>
    <col min="9479" max="9480" width="18.28515625" style="850" customWidth="1"/>
    <col min="9481" max="9481" width="16.140625" style="850" customWidth="1"/>
    <col min="9482" max="9484" width="8.85546875" style="850"/>
    <col min="9485" max="9485" width="9.28515625" style="850" customWidth="1"/>
    <col min="9486" max="9728" width="8.85546875" style="850"/>
    <col min="9729" max="9729" width="29.7109375" style="850" customWidth="1"/>
    <col min="9730" max="9734" width="12.85546875" style="850" customWidth="1"/>
    <col min="9735" max="9736" width="18.28515625" style="850" customWidth="1"/>
    <col min="9737" max="9737" width="16.140625" style="850" customWidth="1"/>
    <col min="9738" max="9740" width="8.85546875" style="850"/>
    <col min="9741" max="9741" width="9.28515625" style="850" customWidth="1"/>
    <col min="9742" max="9984" width="8.85546875" style="850"/>
    <col min="9985" max="9985" width="29.7109375" style="850" customWidth="1"/>
    <col min="9986" max="9990" width="12.85546875" style="850" customWidth="1"/>
    <col min="9991" max="9992" width="18.28515625" style="850" customWidth="1"/>
    <col min="9993" max="9993" width="16.140625" style="850" customWidth="1"/>
    <col min="9994" max="9996" width="8.85546875" style="850"/>
    <col min="9997" max="9997" width="9.28515625" style="850" customWidth="1"/>
    <col min="9998" max="10240" width="8.85546875" style="850"/>
    <col min="10241" max="10241" width="29.7109375" style="850" customWidth="1"/>
    <col min="10242" max="10246" width="12.85546875" style="850" customWidth="1"/>
    <col min="10247" max="10248" width="18.28515625" style="850" customWidth="1"/>
    <col min="10249" max="10249" width="16.140625" style="850" customWidth="1"/>
    <col min="10250" max="10252" width="8.85546875" style="850"/>
    <col min="10253" max="10253" width="9.28515625" style="850" customWidth="1"/>
    <col min="10254" max="10496" width="8.85546875" style="850"/>
    <col min="10497" max="10497" width="29.7109375" style="850" customWidth="1"/>
    <col min="10498" max="10502" width="12.85546875" style="850" customWidth="1"/>
    <col min="10503" max="10504" width="18.28515625" style="850" customWidth="1"/>
    <col min="10505" max="10505" width="16.140625" style="850" customWidth="1"/>
    <col min="10506" max="10508" width="8.85546875" style="850"/>
    <col min="10509" max="10509" width="9.28515625" style="850" customWidth="1"/>
    <col min="10510" max="10752" width="8.85546875" style="850"/>
    <col min="10753" max="10753" width="29.7109375" style="850" customWidth="1"/>
    <col min="10754" max="10758" width="12.85546875" style="850" customWidth="1"/>
    <col min="10759" max="10760" width="18.28515625" style="850" customWidth="1"/>
    <col min="10761" max="10761" width="16.140625" style="850" customWidth="1"/>
    <col min="10762" max="10764" width="8.85546875" style="850"/>
    <col min="10765" max="10765" width="9.28515625" style="850" customWidth="1"/>
    <col min="10766" max="11008" width="8.85546875" style="850"/>
    <col min="11009" max="11009" width="29.7109375" style="850" customWidth="1"/>
    <col min="11010" max="11014" width="12.85546875" style="850" customWidth="1"/>
    <col min="11015" max="11016" width="18.28515625" style="850" customWidth="1"/>
    <col min="11017" max="11017" width="16.140625" style="850" customWidth="1"/>
    <col min="11018" max="11020" width="8.85546875" style="850"/>
    <col min="11021" max="11021" width="9.28515625" style="850" customWidth="1"/>
    <col min="11022" max="11264" width="8.85546875" style="850"/>
    <col min="11265" max="11265" width="29.7109375" style="850" customWidth="1"/>
    <col min="11266" max="11270" width="12.85546875" style="850" customWidth="1"/>
    <col min="11271" max="11272" width="18.28515625" style="850" customWidth="1"/>
    <col min="11273" max="11273" width="16.140625" style="850" customWidth="1"/>
    <col min="11274" max="11276" width="8.85546875" style="850"/>
    <col min="11277" max="11277" width="9.28515625" style="850" customWidth="1"/>
    <col min="11278" max="11520" width="8.85546875" style="850"/>
    <col min="11521" max="11521" width="29.7109375" style="850" customWidth="1"/>
    <col min="11522" max="11526" width="12.85546875" style="850" customWidth="1"/>
    <col min="11527" max="11528" width="18.28515625" style="850" customWidth="1"/>
    <col min="11529" max="11529" width="16.140625" style="850" customWidth="1"/>
    <col min="11530" max="11532" width="8.85546875" style="850"/>
    <col min="11533" max="11533" width="9.28515625" style="850" customWidth="1"/>
    <col min="11534" max="11776" width="8.85546875" style="850"/>
    <col min="11777" max="11777" width="29.7109375" style="850" customWidth="1"/>
    <col min="11778" max="11782" width="12.85546875" style="850" customWidth="1"/>
    <col min="11783" max="11784" width="18.28515625" style="850" customWidth="1"/>
    <col min="11785" max="11785" width="16.140625" style="850" customWidth="1"/>
    <col min="11786" max="11788" width="8.85546875" style="850"/>
    <col min="11789" max="11789" width="9.28515625" style="850" customWidth="1"/>
    <col min="11790" max="12032" width="8.85546875" style="850"/>
    <col min="12033" max="12033" width="29.7109375" style="850" customWidth="1"/>
    <col min="12034" max="12038" width="12.85546875" style="850" customWidth="1"/>
    <col min="12039" max="12040" width="18.28515625" style="850" customWidth="1"/>
    <col min="12041" max="12041" width="16.140625" style="850" customWidth="1"/>
    <col min="12042" max="12044" width="8.85546875" style="850"/>
    <col min="12045" max="12045" width="9.28515625" style="850" customWidth="1"/>
    <col min="12046" max="12288" width="8.85546875" style="850"/>
    <col min="12289" max="12289" width="29.7109375" style="850" customWidth="1"/>
    <col min="12290" max="12294" width="12.85546875" style="850" customWidth="1"/>
    <col min="12295" max="12296" width="18.28515625" style="850" customWidth="1"/>
    <col min="12297" max="12297" width="16.140625" style="850" customWidth="1"/>
    <col min="12298" max="12300" width="8.85546875" style="850"/>
    <col min="12301" max="12301" width="9.28515625" style="850" customWidth="1"/>
    <col min="12302" max="12544" width="8.85546875" style="850"/>
    <col min="12545" max="12545" width="29.7109375" style="850" customWidth="1"/>
    <col min="12546" max="12550" width="12.85546875" style="850" customWidth="1"/>
    <col min="12551" max="12552" width="18.28515625" style="850" customWidth="1"/>
    <col min="12553" max="12553" width="16.140625" style="850" customWidth="1"/>
    <col min="12554" max="12556" width="8.85546875" style="850"/>
    <col min="12557" max="12557" width="9.28515625" style="850" customWidth="1"/>
    <col min="12558" max="12800" width="8.85546875" style="850"/>
    <col min="12801" max="12801" width="29.7109375" style="850" customWidth="1"/>
    <col min="12802" max="12806" width="12.85546875" style="850" customWidth="1"/>
    <col min="12807" max="12808" width="18.28515625" style="850" customWidth="1"/>
    <col min="12809" max="12809" width="16.140625" style="850" customWidth="1"/>
    <col min="12810" max="12812" width="8.85546875" style="850"/>
    <col min="12813" max="12813" width="9.28515625" style="850" customWidth="1"/>
    <col min="12814" max="13056" width="8.85546875" style="850"/>
    <col min="13057" max="13057" width="29.7109375" style="850" customWidth="1"/>
    <col min="13058" max="13062" width="12.85546875" style="850" customWidth="1"/>
    <col min="13063" max="13064" width="18.28515625" style="850" customWidth="1"/>
    <col min="13065" max="13065" width="16.140625" style="850" customWidth="1"/>
    <col min="13066" max="13068" width="8.85546875" style="850"/>
    <col min="13069" max="13069" width="9.28515625" style="850" customWidth="1"/>
    <col min="13070" max="13312" width="8.85546875" style="850"/>
    <col min="13313" max="13313" width="29.7109375" style="850" customWidth="1"/>
    <col min="13314" max="13318" width="12.85546875" style="850" customWidth="1"/>
    <col min="13319" max="13320" width="18.28515625" style="850" customWidth="1"/>
    <col min="13321" max="13321" width="16.140625" style="850" customWidth="1"/>
    <col min="13322" max="13324" width="8.85546875" style="850"/>
    <col min="13325" max="13325" width="9.28515625" style="850" customWidth="1"/>
    <col min="13326" max="13568" width="8.85546875" style="850"/>
    <col min="13569" max="13569" width="29.7109375" style="850" customWidth="1"/>
    <col min="13570" max="13574" width="12.85546875" style="850" customWidth="1"/>
    <col min="13575" max="13576" width="18.28515625" style="850" customWidth="1"/>
    <col min="13577" max="13577" width="16.140625" style="850" customWidth="1"/>
    <col min="13578" max="13580" width="8.85546875" style="850"/>
    <col min="13581" max="13581" width="9.28515625" style="850" customWidth="1"/>
    <col min="13582" max="13824" width="8.85546875" style="850"/>
    <col min="13825" max="13825" width="29.7109375" style="850" customWidth="1"/>
    <col min="13826" max="13830" width="12.85546875" style="850" customWidth="1"/>
    <col min="13831" max="13832" width="18.28515625" style="850" customWidth="1"/>
    <col min="13833" max="13833" width="16.140625" style="850" customWidth="1"/>
    <col min="13834" max="13836" width="8.85546875" style="850"/>
    <col min="13837" max="13837" width="9.28515625" style="850" customWidth="1"/>
    <col min="13838" max="14080" width="8.85546875" style="850"/>
    <col min="14081" max="14081" width="29.7109375" style="850" customWidth="1"/>
    <col min="14082" max="14086" width="12.85546875" style="850" customWidth="1"/>
    <col min="14087" max="14088" width="18.28515625" style="850" customWidth="1"/>
    <col min="14089" max="14089" width="16.140625" style="850" customWidth="1"/>
    <col min="14090" max="14092" width="8.85546875" style="850"/>
    <col min="14093" max="14093" width="9.28515625" style="850" customWidth="1"/>
    <col min="14094" max="14336" width="8.85546875" style="850"/>
    <col min="14337" max="14337" width="29.7109375" style="850" customWidth="1"/>
    <col min="14338" max="14342" width="12.85546875" style="850" customWidth="1"/>
    <col min="14343" max="14344" width="18.28515625" style="850" customWidth="1"/>
    <col min="14345" max="14345" width="16.140625" style="850" customWidth="1"/>
    <col min="14346" max="14348" width="8.85546875" style="850"/>
    <col min="14349" max="14349" width="9.28515625" style="850" customWidth="1"/>
    <col min="14350" max="14592" width="8.85546875" style="850"/>
    <col min="14593" max="14593" width="29.7109375" style="850" customWidth="1"/>
    <col min="14594" max="14598" width="12.85546875" style="850" customWidth="1"/>
    <col min="14599" max="14600" width="18.28515625" style="850" customWidth="1"/>
    <col min="14601" max="14601" width="16.140625" style="850" customWidth="1"/>
    <col min="14602" max="14604" width="8.85546875" style="850"/>
    <col min="14605" max="14605" width="9.28515625" style="850" customWidth="1"/>
    <col min="14606" max="14848" width="8.85546875" style="850"/>
    <col min="14849" max="14849" width="29.7109375" style="850" customWidth="1"/>
    <col min="14850" max="14854" width="12.85546875" style="850" customWidth="1"/>
    <col min="14855" max="14856" width="18.28515625" style="850" customWidth="1"/>
    <col min="14857" max="14857" width="16.140625" style="850" customWidth="1"/>
    <col min="14858" max="14860" width="8.85546875" style="850"/>
    <col min="14861" max="14861" width="9.28515625" style="850" customWidth="1"/>
    <col min="14862" max="15104" width="8.85546875" style="850"/>
    <col min="15105" max="15105" width="29.7109375" style="850" customWidth="1"/>
    <col min="15106" max="15110" width="12.85546875" style="850" customWidth="1"/>
    <col min="15111" max="15112" width="18.28515625" style="850" customWidth="1"/>
    <col min="15113" max="15113" width="16.140625" style="850" customWidth="1"/>
    <col min="15114" max="15116" width="8.85546875" style="850"/>
    <col min="15117" max="15117" width="9.28515625" style="850" customWidth="1"/>
    <col min="15118" max="15360" width="8.85546875" style="850"/>
    <col min="15361" max="15361" width="29.7109375" style="850" customWidth="1"/>
    <col min="15362" max="15366" width="12.85546875" style="850" customWidth="1"/>
    <col min="15367" max="15368" width="18.28515625" style="850" customWidth="1"/>
    <col min="15369" max="15369" width="16.140625" style="850" customWidth="1"/>
    <col min="15370" max="15372" width="8.85546875" style="850"/>
    <col min="15373" max="15373" width="9.28515625" style="850" customWidth="1"/>
    <col min="15374" max="15616" width="8.85546875" style="850"/>
    <col min="15617" max="15617" width="29.7109375" style="850" customWidth="1"/>
    <col min="15618" max="15622" width="12.85546875" style="850" customWidth="1"/>
    <col min="15623" max="15624" width="18.28515625" style="850" customWidth="1"/>
    <col min="15625" max="15625" width="16.140625" style="850" customWidth="1"/>
    <col min="15626" max="15628" width="8.85546875" style="850"/>
    <col min="15629" max="15629" width="9.28515625" style="850" customWidth="1"/>
    <col min="15630" max="15872" width="8.85546875" style="850"/>
    <col min="15873" max="15873" width="29.7109375" style="850" customWidth="1"/>
    <col min="15874" max="15878" width="12.85546875" style="850" customWidth="1"/>
    <col min="15879" max="15880" width="18.28515625" style="850" customWidth="1"/>
    <col min="15881" max="15881" width="16.140625" style="850" customWidth="1"/>
    <col min="15882" max="15884" width="8.85546875" style="850"/>
    <col min="15885" max="15885" width="9.28515625" style="850" customWidth="1"/>
    <col min="15886" max="16128" width="8.85546875" style="850"/>
    <col min="16129" max="16129" width="29.7109375" style="850" customWidth="1"/>
    <col min="16130" max="16134" width="12.85546875" style="850" customWidth="1"/>
    <col min="16135" max="16136" width="18.28515625" style="850" customWidth="1"/>
    <col min="16137" max="16137" width="16.140625" style="850" customWidth="1"/>
    <col min="16138" max="16140" width="8.85546875" style="850"/>
    <col min="16141" max="16141" width="9.28515625" style="850" customWidth="1"/>
    <col min="16142" max="16384" width="8.85546875" style="850"/>
  </cols>
  <sheetData>
    <row r="1" spans="1:12" ht="63" customHeight="1">
      <c r="A1" s="846" t="s">
        <v>401</v>
      </c>
      <c r="B1" s="847" t="s">
        <v>722</v>
      </c>
      <c r="C1" s="1352" t="s">
        <v>1389</v>
      </c>
      <c r="D1" s="1281" t="s">
        <v>723</v>
      </c>
      <c r="E1" s="848" t="s">
        <v>724</v>
      </c>
      <c r="F1" s="849" t="s">
        <v>1352</v>
      </c>
      <c r="G1" s="1235" t="s">
        <v>1351</v>
      </c>
      <c r="H1" s="849" t="s">
        <v>725</v>
      </c>
      <c r="I1" s="1282" t="s">
        <v>1390</v>
      </c>
    </row>
    <row r="2" spans="1:12">
      <c r="A2" s="851" t="s">
        <v>4</v>
      </c>
      <c r="B2" s="852">
        <f>'4.SZ.TÁBL. SEGÍTŐ SZOLGÁLAT'!E128+'4.SZ.TÁBL. SEGÍTŐ SZOLGÁLAT'!G138+'4.SZ.TÁBL. SEGÍTŐ SZOLGÁLAT'!P138</f>
        <v>-735</v>
      </c>
      <c r="C2" s="1353"/>
      <c r="D2" s="853">
        <f>'4.SZ.TÁBL. SEGÍTŐ SZOLGÁLAT'!S138</f>
        <v>-691</v>
      </c>
      <c r="E2" s="852">
        <f>+'5.SZ.TÁBL. ÓVODA'!H120+'5.SZ.TÁBL. ÓVODA'!H121+'5.SZ.TÁBL. ÓVODA'!E131+'5.SZ.TÁBL. ÓVODA'!Q131</f>
        <v>-1985</v>
      </c>
      <c r="F2" s="854">
        <f>'5.SZ.TÁBL. ÓVODA'!E125</f>
        <v>115</v>
      </c>
      <c r="G2" s="1231"/>
      <c r="H2" s="1237">
        <f>+'3.SZ.TÁBL. BEVÉTELEK'!W8</f>
        <v>-35</v>
      </c>
      <c r="I2" s="855">
        <f t="shared" ref="I2:I9" si="0">+SUM(B2:H2)</f>
        <v>-3331</v>
      </c>
    </row>
    <row r="3" spans="1:12">
      <c r="A3" s="856" t="s">
        <v>5</v>
      </c>
      <c r="B3" s="857"/>
      <c r="C3" s="1354"/>
      <c r="D3" s="858"/>
      <c r="E3" s="859"/>
      <c r="F3" s="854"/>
      <c r="G3" s="1231"/>
      <c r="H3" s="1237">
        <f>+'3.SZ.TÁBL. BEVÉTELEK'!W9</f>
        <v>-108</v>
      </c>
      <c r="I3" s="855">
        <f t="shared" si="0"/>
        <v>-108</v>
      </c>
    </row>
    <row r="4" spans="1:12">
      <c r="A4" s="856" t="s">
        <v>6</v>
      </c>
      <c r="B4" s="860">
        <f>'4.SZ.TÁBL. SEGÍTŐ SZOLGÁLAT'!G139+'4.SZ.TÁBL. SEGÍTŐ SZOLGÁLAT'!P139</f>
        <v>-362</v>
      </c>
      <c r="C4" s="1355"/>
      <c r="D4" s="858"/>
      <c r="E4" s="859">
        <f>+'5.SZ.TÁBL. ÓVODA'!K120+'5.SZ.TÁBL. ÓVODA'!E132+'5.SZ.TÁBL. ÓVODA'!Q132</f>
        <v>1009</v>
      </c>
      <c r="F4" s="854">
        <f>'5.SZ.TÁBL. ÓVODA'!E126</f>
        <v>58</v>
      </c>
      <c r="G4" s="1231"/>
      <c r="H4" s="1237">
        <f>+'3.SZ.TÁBL. BEVÉTELEK'!W10</f>
        <v>-16</v>
      </c>
      <c r="I4" s="1357">
        <f>+SUM(B4:H4)</f>
        <v>689</v>
      </c>
    </row>
    <row r="5" spans="1:12">
      <c r="A5" s="856" t="s">
        <v>7</v>
      </c>
      <c r="B5" s="860">
        <f>'4.SZ.TÁBL. SEGÍTŐ SZOLGÁLAT'!E130+'4.SZ.TÁBL. SEGÍTŐ SZOLGÁLAT'!G140+'4.SZ.TÁBL. SEGÍTŐ SZOLGÁLAT'!P140</f>
        <v>-252</v>
      </c>
      <c r="C5" s="1355"/>
      <c r="D5" s="858"/>
      <c r="E5" s="859"/>
      <c r="F5" s="854"/>
      <c r="G5" s="1231">
        <f>+'3.SZ.TÁBL. BEVÉTELEK'!O11+'3.SZ.TÁBL. BEVÉTELEK'!O24</f>
        <v>-3</v>
      </c>
      <c r="H5" s="1237">
        <f>+'3.SZ.TÁBL. BEVÉTELEK'!W11</f>
        <v>-14</v>
      </c>
      <c r="I5" s="855">
        <f t="shared" si="0"/>
        <v>-269</v>
      </c>
    </row>
    <row r="6" spans="1:12">
      <c r="A6" s="856" t="s">
        <v>8</v>
      </c>
      <c r="B6" s="860">
        <f>'4.SZ.TÁBL. SEGÍTŐ SZOLGÁLAT'!E131+'4.SZ.TÁBL. SEGÍTŐ SZOLGÁLAT'!G141+'4.SZ.TÁBL. SEGÍTŐ SZOLGÁLAT'!P141</f>
        <v>-1210</v>
      </c>
      <c r="C6" s="1355">
        <f>'4.SZ.TÁBL. SEGÍTŐ SZOLGÁLAT'!Z141</f>
        <v>-352</v>
      </c>
      <c r="D6" s="858"/>
      <c r="E6" s="859"/>
      <c r="F6" s="854"/>
      <c r="G6" s="1231"/>
      <c r="H6" s="1237">
        <f>+'3.SZ.TÁBL. BEVÉTELEK'!W12</f>
        <v>-72</v>
      </c>
      <c r="I6" s="855">
        <f t="shared" si="0"/>
        <v>-1634</v>
      </c>
    </row>
    <row r="7" spans="1:12">
      <c r="A7" s="856" t="s">
        <v>9</v>
      </c>
      <c r="B7" s="860">
        <f>'4.SZ.TÁBL. SEGÍTŐ SZOLGÁLAT'!E132+'4.SZ.TÁBL. SEGÍTŐ SZOLGÁLAT'!G142+'4.SZ.TÁBL. SEGÍTŐ SZOLGÁLAT'!P142</f>
        <v>-912</v>
      </c>
      <c r="C7" s="1355"/>
      <c r="D7" s="858"/>
      <c r="E7" s="859"/>
      <c r="F7" s="854"/>
      <c r="G7" s="1231">
        <f>+'3.SZ.TÁBL. BEVÉTELEK'!O26</f>
        <v>2</v>
      </c>
      <c r="H7" s="1237">
        <f>+'3.SZ.TÁBL. BEVÉTELEK'!W13</f>
        <v>-43</v>
      </c>
      <c r="I7" s="855">
        <f t="shared" si="0"/>
        <v>-953</v>
      </c>
    </row>
    <row r="8" spans="1:12">
      <c r="A8" s="861" t="s">
        <v>10</v>
      </c>
      <c r="B8" s="862">
        <f>'4.SZ.TÁBL. SEGÍTŐ SZOLGÁLAT'!G143+'4.SZ.TÁBL. SEGÍTŐ SZOLGÁLAT'!P143</f>
        <v>-591</v>
      </c>
      <c r="C8" s="1356"/>
      <c r="D8" s="863"/>
      <c r="E8" s="864">
        <f>+'5.SZ.TÁBL. ÓVODA'!N120+'5.SZ.TÁBL. ÓVODA'!E133+'5.SZ.TÁBL. ÓVODA'!Q133</f>
        <v>-1828</v>
      </c>
      <c r="F8" s="1236">
        <f>'5.SZ.TÁBL. ÓVODA'!E127</f>
        <v>115</v>
      </c>
      <c r="G8" s="1232"/>
      <c r="H8" s="1237">
        <f>+'3.SZ.TÁBL. BEVÉTELEK'!W14</f>
        <v>-26</v>
      </c>
      <c r="I8" s="855">
        <f t="shared" si="0"/>
        <v>-2330</v>
      </c>
    </row>
    <row r="9" spans="1:12">
      <c r="A9" s="861" t="s">
        <v>301</v>
      </c>
      <c r="B9" s="862">
        <f>'4.SZ.TÁBL. SEGÍTŐ SZOLGÁLAT'!G144</f>
        <v>-430</v>
      </c>
      <c r="C9" s="1356"/>
      <c r="D9" s="863"/>
      <c r="E9" s="864"/>
      <c r="F9" s="865"/>
      <c r="G9" s="1233"/>
      <c r="H9" s="865"/>
      <c r="I9" s="855">
        <f t="shared" si="0"/>
        <v>-430</v>
      </c>
    </row>
    <row r="10" spans="1:12" ht="15.75" thickBot="1">
      <c r="A10" s="866" t="s">
        <v>21</v>
      </c>
      <c r="B10" s="867">
        <f>SUM(B2:B9)</f>
        <v>-4492</v>
      </c>
      <c r="C10" s="867">
        <f t="shared" ref="C10:I10" si="1">SUM(C2:C9)</f>
        <v>-352</v>
      </c>
      <c r="D10" s="868">
        <f t="shared" si="1"/>
        <v>-691</v>
      </c>
      <c r="E10" s="869">
        <f t="shared" si="1"/>
        <v>-2804</v>
      </c>
      <c r="F10" s="870">
        <f t="shared" si="1"/>
        <v>288</v>
      </c>
      <c r="G10" s="1234">
        <f t="shared" si="1"/>
        <v>-1</v>
      </c>
      <c r="H10" s="870">
        <f t="shared" si="1"/>
        <v>-314</v>
      </c>
      <c r="I10" s="871">
        <f t="shared" si="1"/>
        <v>-8366</v>
      </c>
    </row>
    <row r="15" spans="1:12">
      <c r="G15" s="872"/>
      <c r="H15" s="872"/>
      <c r="I15" s="872"/>
      <c r="J15" s="873"/>
      <c r="K15" s="872"/>
      <c r="L15" s="872"/>
    </row>
    <row r="16" spans="1:12">
      <c r="G16" s="874"/>
      <c r="H16" s="875"/>
      <c r="I16" s="876"/>
      <c r="J16" s="244"/>
      <c r="K16" s="872"/>
      <c r="L16" s="877"/>
    </row>
    <row r="17" spans="7:12">
      <c r="G17" s="874"/>
      <c r="H17" s="875"/>
      <c r="I17" s="876"/>
      <c r="J17" s="244"/>
      <c r="K17" s="872"/>
      <c r="L17" s="872"/>
    </row>
    <row r="18" spans="7:12">
      <c r="G18" s="874"/>
      <c r="H18" s="875"/>
      <c r="I18" s="876"/>
      <c r="J18" s="244"/>
      <c r="K18" s="872"/>
      <c r="L18" s="872"/>
    </row>
    <row r="19" spans="7:12">
      <c r="G19" s="874"/>
      <c r="H19" s="875"/>
      <c r="I19" s="876"/>
      <c r="J19" s="244"/>
      <c r="K19" s="872"/>
      <c r="L19" s="872"/>
    </row>
    <row r="20" spans="7:12">
      <c r="G20" s="874"/>
      <c r="H20" s="875"/>
      <c r="I20" s="876"/>
      <c r="J20" s="244"/>
      <c r="K20" s="872"/>
      <c r="L20" s="872"/>
    </row>
    <row r="21" spans="7:12">
      <c r="G21" s="874"/>
      <c r="H21" s="875"/>
      <c r="I21" s="876"/>
      <c r="J21" s="244"/>
      <c r="K21" s="872"/>
      <c r="L21" s="872"/>
    </row>
    <row r="22" spans="7:12">
      <c r="G22" s="874"/>
      <c r="H22" s="875"/>
      <c r="I22" s="876"/>
      <c r="J22" s="244"/>
      <c r="K22" s="872"/>
      <c r="L22" s="872"/>
    </row>
    <row r="23" spans="7:12">
      <c r="G23" s="874"/>
      <c r="H23" s="873"/>
      <c r="I23" s="878"/>
      <c r="J23" s="879"/>
      <c r="K23" s="880"/>
      <c r="L23" s="872"/>
    </row>
  </sheetData>
  <printOptions horizontalCentered="1"/>
  <pageMargins left="0.15748031496062992" right="0.15748031496062992" top="1.2598425196850394" bottom="0.51181102362204722" header="0.35433070866141736" footer="0.15748031496062992"/>
  <pageSetup paperSize="9" orientation="landscape" r:id="rId1"/>
  <headerFooter alignWithMargins="0">
    <oddHeader>&amp;L&amp;"Times New Roman,Félkövér"&amp;13Szent László Völgye TKT&amp;C&amp;"Times New Roman,Félkövér"&amp;16 2016. ÉVI ZÁRSZÁMADÁSI BESZÁMOLÓ&amp;R11. sz. táblázat
ÖNKORMÁNYZATI ELSZÁMOLÁS
Adatok: eFt</oddHeader>
    <oddFooter>&amp;L&amp;F&amp;R&amp;P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157"/>
  <sheetViews>
    <sheetView workbookViewId="0">
      <selection activeCell="B8" sqref="B8"/>
    </sheetView>
  </sheetViews>
  <sheetFormatPr defaultColWidth="8.85546875" defaultRowHeight="12.95" customHeight="1"/>
  <cols>
    <col min="1" max="1" width="6.5703125" style="740" customWidth="1"/>
    <col min="2" max="2" width="88.140625" style="739" customWidth="1"/>
    <col min="3" max="4" width="14.42578125" style="739" customWidth="1"/>
    <col min="5" max="6" width="8.85546875" style="739"/>
    <col min="7" max="7" width="8.85546875" style="673"/>
    <col min="8" max="8" width="8.85546875" style="740"/>
    <col min="9" max="13" width="8.85546875" style="739"/>
    <col min="14" max="14" width="8.85546875" style="741"/>
    <col min="15" max="16384" width="8.85546875" style="673"/>
  </cols>
  <sheetData>
    <row r="1" spans="1:4" ht="18" customHeight="1">
      <c r="A1" s="881" t="s">
        <v>726</v>
      </c>
      <c r="B1" s="882" t="s">
        <v>178</v>
      </c>
      <c r="C1" s="882" t="s">
        <v>727</v>
      </c>
      <c r="D1" s="883" t="s">
        <v>728</v>
      </c>
    </row>
    <row r="2" spans="1:4" ht="12.95" customHeight="1">
      <c r="A2" s="884" t="s">
        <v>729</v>
      </c>
      <c r="B2" s="885" t="s">
        <v>500</v>
      </c>
      <c r="C2" s="886"/>
      <c r="D2" s="887"/>
    </row>
    <row r="3" spans="1:4" ht="12.95" customHeight="1">
      <c r="A3" s="888" t="s">
        <v>558</v>
      </c>
      <c r="B3" s="889" t="s">
        <v>730</v>
      </c>
      <c r="C3" s="890"/>
      <c r="D3" s="891"/>
    </row>
    <row r="4" spans="1:4" ht="12.95" customHeight="1">
      <c r="A4" s="888" t="s">
        <v>559</v>
      </c>
      <c r="B4" s="889" t="s">
        <v>731</v>
      </c>
      <c r="C4" s="890"/>
      <c r="D4" s="891">
        <v>0</v>
      </c>
    </row>
    <row r="5" spans="1:4" ht="12.95" customHeight="1">
      <c r="A5" s="892" t="s">
        <v>560</v>
      </c>
      <c r="B5" s="893" t="s">
        <v>732</v>
      </c>
      <c r="C5" s="894"/>
      <c r="D5" s="895"/>
    </row>
    <row r="6" spans="1:4" ht="12.95" customHeight="1">
      <c r="A6" s="1186" t="s">
        <v>561</v>
      </c>
      <c r="B6" s="1187" t="s">
        <v>733</v>
      </c>
      <c r="C6" s="1188">
        <f>SUM(C3:C5)</f>
        <v>0</v>
      </c>
      <c r="D6" s="1189">
        <f>SUM(D3:D5)</f>
        <v>0</v>
      </c>
    </row>
    <row r="7" spans="1:4" ht="12.95" customHeight="1">
      <c r="A7" s="896" t="s">
        <v>562</v>
      </c>
      <c r="B7" s="897" t="s">
        <v>734</v>
      </c>
      <c r="C7" s="899">
        <v>2059</v>
      </c>
      <c r="D7" s="899">
        <v>2059</v>
      </c>
    </row>
    <row r="8" spans="1:4" ht="12.95" customHeight="1">
      <c r="A8" s="888" t="s">
        <v>563</v>
      </c>
      <c r="B8" s="889" t="s">
        <v>735</v>
      </c>
      <c r="C8" s="891">
        <v>3025</v>
      </c>
      <c r="D8" s="891">
        <v>4637</v>
      </c>
    </row>
    <row r="9" spans="1:4" ht="12.95" customHeight="1">
      <c r="A9" s="888" t="s">
        <v>564</v>
      </c>
      <c r="B9" s="889" t="s">
        <v>736</v>
      </c>
      <c r="C9" s="890"/>
      <c r="D9" s="891"/>
    </row>
    <row r="10" spans="1:4" ht="12.95" customHeight="1">
      <c r="A10" s="888" t="s">
        <v>565</v>
      </c>
      <c r="B10" s="889" t="s">
        <v>737</v>
      </c>
      <c r="C10" s="890"/>
      <c r="D10" s="891">
        <v>946</v>
      </c>
    </row>
    <row r="11" spans="1:4" ht="12.95" customHeight="1">
      <c r="A11" s="892" t="s">
        <v>566</v>
      </c>
      <c r="B11" s="893" t="s">
        <v>738</v>
      </c>
      <c r="C11" s="894"/>
      <c r="D11" s="895"/>
    </row>
    <row r="12" spans="1:4" ht="12.95" customHeight="1">
      <c r="A12" s="1186" t="s">
        <v>567</v>
      </c>
      <c r="B12" s="1187" t="s">
        <v>739</v>
      </c>
      <c r="C12" s="1188">
        <f>SUM(C7:C11)</f>
        <v>5084</v>
      </c>
      <c r="D12" s="1189">
        <f>SUM(D7:D11)</f>
        <v>7642</v>
      </c>
    </row>
    <row r="13" spans="1:4" ht="12.95" customHeight="1">
      <c r="A13" s="896" t="s">
        <v>568</v>
      </c>
      <c r="B13" s="897" t="s">
        <v>740</v>
      </c>
      <c r="C13" s="898"/>
      <c r="D13" s="899"/>
    </row>
    <row r="14" spans="1:4" ht="12.95" customHeight="1">
      <c r="A14" s="888" t="s">
        <v>569</v>
      </c>
      <c r="B14" s="889" t="s">
        <v>741</v>
      </c>
      <c r="C14" s="890"/>
      <c r="D14" s="891"/>
    </row>
    <row r="15" spans="1:4" ht="12.95" customHeight="1">
      <c r="A15" s="888" t="s">
        <v>570</v>
      </c>
      <c r="B15" s="889" t="s">
        <v>742</v>
      </c>
      <c r="C15" s="890"/>
      <c r="D15" s="891"/>
    </row>
    <row r="16" spans="1:4" ht="12.95" customHeight="1">
      <c r="A16" s="888" t="s">
        <v>571</v>
      </c>
      <c r="B16" s="889" t="s">
        <v>743</v>
      </c>
      <c r="C16" s="890"/>
      <c r="D16" s="891"/>
    </row>
    <row r="17" spans="1:4" ht="12.95" customHeight="1">
      <c r="A17" s="888" t="s">
        <v>572</v>
      </c>
      <c r="B17" s="889" t="s">
        <v>744</v>
      </c>
      <c r="C17" s="890"/>
      <c r="D17" s="891"/>
    </row>
    <row r="18" spans="1:4" ht="12.95" customHeight="1">
      <c r="A18" s="888" t="s">
        <v>573</v>
      </c>
      <c r="B18" s="889" t="s">
        <v>745</v>
      </c>
      <c r="C18" s="890"/>
      <c r="D18" s="891"/>
    </row>
    <row r="19" spans="1:4" ht="12.95" customHeight="1">
      <c r="A19" s="892" t="s">
        <v>574</v>
      </c>
      <c r="B19" s="893" t="s">
        <v>746</v>
      </c>
      <c r="C19" s="894"/>
      <c r="D19" s="895"/>
    </row>
    <row r="20" spans="1:4" ht="12.95" customHeight="1">
      <c r="A20" s="1186" t="s">
        <v>575</v>
      </c>
      <c r="B20" s="1187" t="s">
        <v>747</v>
      </c>
      <c r="C20" s="1188">
        <f>SUM(C13:C19)</f>
        <v>0</v>
      </c>
      <c r="D20" s="1189">
        <f>SUM(D13:D19)</f>
        <v>0</v>
      </c>
    </row>
    <row r="21" spans="1:4" ht="12.95" customHeight="1">
      <c r="A21" s="896" t="s">
        <v>576</v>
      </c>
      <c r="B21" s="897" t="s">
        <v>748</v>
      </c>
      <c r="C21" s="898"/>
      <c r="D21" s="899"/>
    </row>
    <row r="22" spans="1:4" ht="12.95" customHeight="1">
      <c r="A22" s="892" t="s">
        <v>577</v>
      </c>
      <c r="B22" s="893" t="s">
        <v>749</v>
      </c>
      <c r="C22" s="894"/>
      <c r="D22" s="895"/>
    </row>
    <row r="23" spans="1:4" ht="12.95" customHeight="1">
      <c r="A23" s="1186" t="s">
        <v>578</v>
      </c>
      <c r="B23" s="1187" t="s">
        <v>750</v>
      </c>
      <c r="C23" s="1188">
        <f>SUM(C21:C22)</f>
        <v>0</v>
      </c>
      <c r="D23" s="1189">
        <f>SUM(D21:D22)</f>
        <v>0</v>
      </c>
    </row>
    <row r="24" spans="1:4" ht="12.95" customHeight="1">
      <c r="A24" s="1186" t="s">
        <v>579</v>
      </c>
      <c r="B24" s="1187" t="s">
        <v>751</v>
      </c>
      <c r="C24" s="1188">
        <f>SUM(C23,C20,C12,C6)</f>
        <v>5084</v>
      </c>
      <c r="D24" s="1189">
        <f>SUM(D23,D20,D12,D6)</f>
        <v>7642</v>
      </c>
    </row>
    <row r="25" spans="1:4" ht="12.95" customHeight="1">
      <c r="A25" s="896" t="s">
        <v>580</v>
      </c>
      <c r="B25" s="897" t="s">
        <v>752</v>
      </c>
      <c r="C25" s="898"/>
      <c r="D25" s="899"/>
    </row>
    <row r="26" spans="1:4" ht="12.95" customHeight="1">
      <c r="A26" s="888" t="s">
        <v>581</v>
      </c>
      <c r="B26" s="889" t="s">
        <v>753</v>
      </c>
      <c r="C26" s="890"/>
      <c r="D26" s="891"/>
    </row>
    <row r="27" spans="1:4" ht="12.95" customHeight="1">
      <c r="A27" s="888" t="s">
        <v>582</v>
      </c>
      <c r="B27" s="889" t="s">
        <v>754</v>
      </c>
      <c r="C27" s="890"/>
      <c r="D27" s="891"/>
    </row>
    <row r="28" spans="1:4" ht="12.95" customHeight="1">
      <c r="A28" s="888" t="s">
        <v>583</v>
      </c>
      <c r="B28" s="889" t="s">
        <v>755</v>
      </c>
      <c r="C28" s="890"/>
      <c r="D28" s="891"/>
    </row>
    <row r="29" spans="1:4" ht="12.95" customHeight="1">
      <c r="A29" s="892" t="s">
        <v>584</v>
      </c>
      <c r="B29" s="893" t="s">
        <v>756</v>
      </c>
      <c r="C29" s="894"/>
      <c r="D29" s="895"/>
    </row>
    <row r="30" spans="1:4" ht="12.95" customHeight="1">
      <c r="A30" s="1186" t="s">
        <v>585</v>
      </c>
      <c r="B30" s="1187" t="s">
        <v>757</v>
      </c>
      <c r="C30" s="1188">
        <f>SUM(C25:C29)</f>
        <v>0</v>
      </c>
      <c r="D30" s="1189">
        <f>SUM(D25:D29)</f>
        <v>0</v>
      </c>
    </row>
    <row r="31" spans="1:4" ht="12.95" customHeight="1">
      <c r="A31" s="896" t="s">
        <v>586</v>
      </c>
      <c r="B31" s="897" t="s">
        <v>758</v>
      </c>
      <c r="C31" s="898"/>
      <c r="D31" s="899"/>
    </row>
    <row r="32" spans="1:4" ht="12.95" customHeight="1">
      <c r="A32" s="888" t="s">
        <v>587</v>
      </c>
      <c r="B32" s="889" t="s">
        <v>759</v>
      </c>
      <c r="C32" s="890"/>
      <c r="D32" s="891"/>
    </row>
    <row r="33" spans="1:4" ht="12.95" customHeight="1">
      <c r="A33" s="888" t="s">
        <v>588</v>
      </c>
      <c r="B33" s="889" t="s">
        <v>760</v>
      </c>
      <c r="C33" s="890"/>
      <c r="D33" s="891"/>
    </row>
    <row r="34" spans="1:4" ht="12.95" customHeight="1">
      <c r="A34" s="888" t="s">
        <v>589</v>
      </c>
      <c r="B34" s="889" t="s">
        <v>761</v>
      </c>
      <c r="C34" s="890"/>
      <c r="D34" s="891"/>
    </row>
    <row r="35" spans="1:4" ht="12.95" customHeight="1">
      <c r="A35" s="888" t="s">
        <v>590</v>
      </c>
      <c r="B35" s="889" t="s">
        <v>762</v>
      </c>
      <c r="C35" s="890"/>
      <c r="D35" s="891"/>
    </row>
    <row r="36" spans="1:4" ht="12.95" customHeight="1">
      <c r="A36" s="888" t="s">
        <v>591</v>
      </c>
      <c r="B36" s="889" t="s">
        <v>763</v>
      </c>
      <c r="C36" s="890"/>
      <c r="D36" s="891"/>
    </row>
    <row r="37" spans="1:4" ht="12.95" customHeight="1">
      <c r="A37" s="892" t="s">
        <v>592</v>
      </c>
      <c r="B37" s="893" t="s">
        <v>764</v>
      </c>
      <c r="C37" s="894"/>
      <c r="D37" s="895"/>
    </row>
    <row r="38" spans="1:4" ht="12.95" customHeight="1">
      <c r="A38" s="1186" t="s">
        <v>593</v>
      </c>
      <c r="B38" s="1187" t="s">
        <v>765</v>
      </c>
      <c r="C38" s="1188">
        <f>SUM(C31:C37)</f>
        <v>0</v>
      </c>
      <c r="D38" s="1189">
        <f>SUM(D31:D37)</f>
        <v>0</v>
      </c>
    </row>
    <row r="39" spans="1:4" ht="12.95" customHeight="1">
      <c r="A39" s="1186" t="s">
        <v>594</v>
      </c>
      <c r="B39" s="1187" t="s">
        <v>766</v>
      </c>
      <c r="C39" s="1188">
        <f>SUM(C38,C30)</f>
        <v>0</v>
      </c>
      <c r="D39" s="1189">
        <f>SUM(D38,D30)</f>
        <v>0</v>
      </c>
    </row>
    <row r="40" spans="1:4" ht="12.95" customHeight="1">
      <c r="A40" s="896" t="s">
        <v>595</v>
      </c>
      <c r="B40" s="897" t="s">
        <v>767</v>
      </c>
      <c r="C40" s="898"/>
      <c r="D40" s="899"/>
    </row>
    <row r="41" spans="1:4" ht="12.95" customHeight="1">
      <c r="A41" s="888" t="s">
        <v>596</v>
      </c>
      <c r="B41" s="889" t="s">
        <v>768</v>
      </c>
      <c r="C41" s="891">
        <v>3</v>
      </c>
      <c r="D41" s="891">
        <v>335</v>
      </c>
    </row>
    <row r="42" spans="1:4" ht="12.95" customHeight="1">
      <c r="A42" s="888" t="s">
        <v>597</v>
      </c>
      <c r="B42" s="889" t="s">
        <v>769</v>
      </c>
      <c r="C42" s="891">
        <v>19025</v>
      </c>
      <c r="D42" s="891">
        <v>16897</v>
      </c>
    </row>
    <row r="43" spans="1:4" ht="12.95" customHeight="1">
      <c r="A43" s="888" t="s">
        <v>598</v>
      </c>
      <c r="B43" s="889" t="s">
        <v>770</v>
      </c>
      <c r="C43" s="890"/>
      <c r="D43" s="891"/>
    </row>
    <row r="44" spans="1:4" ht="12.95" customHeight="1">
      <c r="A44" s="892" t="s">
        <v>599</v>
      </c>
      <c r="B44" s="893" t="s">
        <v>771</v>
      </c>
      <c r="C44" s="894"/>
      <c r="D44" s="895"/>
    </row>
    <row r="45" spans="1:4" ht="12.95" customHeight="1">
      <c r="A45" s="1186" t="s">
        <v>600</v>
      </c>
      <c r="B45" s="1187" t="s">
        <v>772</v>
      </c>
      <c r="C45" s="1188">
        <f>SUM(C40:C44)</f>
        <v>19028</v>
      </c>
      <c r="D45" s="1189">
        <f>SUM(D40:D44)</f>
        <v>17232</v>
      </c>
    </row>
    <row r="46" spans="1:4" ht="12.95" customHeight="1">
      <c r="A46" s="896" t="s">
        <v>601</v>
      </c>
      <c r="B46" s="897" t="s">
        <v>773</v>
      </c>
      <c r="C46" s="899">
        <v>3427</v>
      </c>
      <c r="D46" s="899"/>
    </row>
    <row r="47" spans="1:4" ht="12.95" customHeight="1">
      <c r="A47" s="888" t="s">
        <v>602</v>
      </c>
      <c r="B47" s="889" t="s">
        <v>774</v>
      </c>
      <c r="C47" s="890"/>
      <c r="D47" s="891"/>
    </row>
    <row r="48" spans="1:4" ht="12.95" customHeight="1">
      <c r="A48" s="888" t="s">
        <v>603</v>
      </c>
      <c r="B48" s="889" t="s">
        <v>775</v>
      </c>
      <c r="C48" s="890"/>
      <c r="D48" s="891"/>
    </row>
    <row r="49" spans="1:4" ht="12.95" customHeight="1">
      <c r="A49" s="888" t="s">
        <v>604</v>
      </c>
      <c r="B49" s="889" t="s">
        <v>776</v>
      </c>
      <c r="C49" s="890"/>
      <c r="D49" s="891"/>
    </row>
    <row r="50" spans="1:4" ht="12.95" customHeight="1">
      <c r="A50" s="888" t="s">
        <v>605</v>
      </c>
      <c r="B50" s="889" t="s">
        <v>777</v>
      </c>
      <c r="C50" s="890"/>
      <c r="D50" s="891"/>
    </row>
    <row r="51" spans="1:4" ht="12.95" customHeight="1">
      <c r="A51" s="888" t="s">
        <v>606</v>
      </c>
      <c r="B51" s="889" t="s">
        <v>778</v>
      </c>
      <c r="C51" s="890">
        <v>812</v>
      </c>
      <c r="D51" s="891">
        <v>875</v>
      </c>
    </row>
    <row r="52" spans="1:4" ht="12.95" customHeight="1">
      <c r="A52" s="888" t="s">
        <v>607</v>
      </c>
      <c r="B52" s="889" t="s">
        <v>779</v>
      </c>
      <c r="C52" s="890"/>
      <c r="D52" s="891"/>
    </row>
    <row r="53" spans="1:4" ht="12.95" customHeight="1">
      <c r="A53" s="888" t="s">
        <v>608</v>
      </c>
      <c r="B53" s="889" t="s">
        <v>780</v>
      </c>
      <c r="C53" s="890"/>
      <c r="D53" s="891"/>
    </row>
    <row r="54" spans="1:4" ht="12.95" customHeight="1">
      <c r="A54" s="888" t="s">
        <v>609</v>
      </c>
      <c r="B54" s="889" t="s">
        <v>781</v>
      </c>
      <c r="C54" s="890"/>
      <c r="D54" s="891"/>
    </row>
    <row r="55" spans="1:4" ht="12.95" customHeight="1">
      <c r="A55" s="888" t="s">
        <v>610</v>
      </c>
      <c r="B55" s="889" t="s">
        <v>782</v>
      </c>
      <c r="C55" s="890"/>
      <c r="D55" s="891"/>
    </row>
    <row r="56" spans="1:4" ht="12.95" customHeight="1">
      <c r="A56" s="888" t="s">
        <v>611</v>
      </c>
      <c r="B56" s="889" t="s">
        <v>783</v>
      </c>
      <c r="C56" s="890"/>
      <c r="D56" s="891"/>
    </row>
    <row r="57" spans="1:4" ht="12.95" customHeight="1">
      <c r="A57" s="888" t="s">
        <v>612</v>
      </c>
      <c r="B57" s="889" t="s">
        <v>784</v>
      </c>
      <c r="C57" s="890"/>
      <c r="D57" s="891"/>
    </row>
    <row r="58" spans="1:4" ht="12.95" customHeight="1">
      <c r="A58" s="892" t="s">
        <v>613</v>
      </c>
      <c r="B58" s="893" t="s">
        <v>785</v>
      </c>
      <c r="C58" s="894"/>
      <c r="D58" s="895"/>
    </row>
    <row r="59" spans="1:4" ht="12.95" customHeight="1">
      <c r="A59" s="1186" t="s">
        <v>614</v>
      </c>
      <c r="B59" s="1187" t="s">
        <v>786</v>
      </c>
      <c r="C59" s="1188">
        <f>SUM(C46:C58)</f>
        <v>4239</v>
      </c>
      <c r="D59" s="1189">
        <f>SUM(D46:D58)</f>
        <v>875</v>
      </c>
    </row>
    <row r="60" spans="1:4" ht="12.95" customHeight="1">
      <c r="A60" s="896" t="s">
        <v>615</v>
      </c>
      <c r="B60" s="897" t="s">
        <v>787</v>
      </c>
      <c r="C60" s="898"/>
      <c r="D60" s="899"/>
    </row>
    <row r="61" spans="1:4" ht="12.95" customHeight="1">
      <c r="A61" s="888" t="s">
        <v>616</v>
      </c>
      <c r="B61" s="889" t="s">
        <v>788</v>
      </c>
      <c r="C61" s="890"/>
      <c r="D61" s="891"/>
    </row>
    <row r="62" spans="1:4" ht="12.95" customHeight="1">
      <c r="A62" s="888" t="s">
        <v>617</v>
      </c>
      <c r="B62" s="889" t="s">
        <v>789</v>
      </c>
      <c r="C62" s="890"/>
      <c r="D62" s="891"/>
    </row>
    <row r="63" spans="1:4" ht="12.95" customHeight="1">
      <c r="A63" s="888" t="s">
        <v>618</v>
      </c>
      <c r="B63" s="889" t="s">
        <v>790</v>
      </c>
      <c r="C63" s="890"/>
      <c r="D63" s="891"/>
    </row>
    <row r="64" spans="1:4" ht="12.95" customHeight="1">
      <c r="A64" s="888" t="s">
        <v>619</v>
      </c>
      <c r="B64" s="889" t="s">
        <v>791</v>
      </c>
      <c r="C64" s="890"/>
      <c r="D64" s="891"/>
    </row>
    <row r="65" spans="1:4" ht="12.95" customHeight="1">
      <c r="A65" s="888" t="s">
        <v>620</v>
      </c>
      <c r="B65" s="889" t="s">
        <v>792</v>
      </c>
      <c r="C65" s="890"/>
      <c r="D65" s="891"/>
    </row>
    <row r="66" spans="1:4" ht="12.95" customHeight="1">
      <c r="A66" s="888" t="s">
        <v>621</v>
      </c>
      <c r="B66" s="889" t="s">
        <v>793</v>
      </c>
      <c r="C66" s="890"/>
      <c r="D66" s="891"/>
    </row>
    <row r="67" spans="1:4" ht="12.95" customHeight="1">
      <c r="A67" s="888" t="s">
        <v>622</v>
      </c>
      <c r="B67" s="889" t="s">
        <v>794</v>
      </c>
      <c r="C67" s="890"/>
      <c r="D67" s="891"/>
    </row>
    <row r="68" spans="1:4" ht="12.95" customHeight="1">
      <c r="A68" s="888" t="s">
        <v>623</v>
      </c>
      <c r="B68" s="889" t="s">
        <v>795</v>
      </c>
      <c r="C68" s="890"/>
      <c r="D68" s="891"/>
    </row>
    <row r="69" spans="1:4" ht="12.95" customHeight="1">
      <c r="A69" s="888" t="s">
        <v>624</v>
      </c>
      <c r="B69" s="889" t="s">
        <v>796</v>
      </c>
      <c r="C69" s="890"/>
      <c r="D69" s="891"/>
    </row>
    <row r="70" spans="1:4" ht="12.95" customHeight="1">
      <c r="A70" s="888" t="s">
        <v>625</v>
      </c>
      <c r="B70" s="889" t="s">
        <v>797</v>
      </c>
      <c r="C70" s="890"/>
      <c r="D70" s="891"/>
    </row>
    <row r="71" spans="1:4" ht="12.95" customHeight="1">
      <c r="A71" s="888" t="s">
        <v>626</v>
      </c>
      <c r="B71" s="889" t="s">
        <v>798</v>
      </c>
      <c r="C71" s="890"/>
      <c r="D71" s="891"/>
    </row>
    <row r="72" spans="1:4" ht="12.95" customHeight="1">
      <c r="A72" s="892" t="s">
        <v>627</v>
      </c>
      <c r="B72" s="893" t="s">
        <v>799</v>
      </c>
      <c r="C72" s="894"/>
      <c r="D72" s="895"/>
    </row>
    <row r="73" spans="1:4" ht="12.95" customHeight="1">
      <c r="A73" s="1186" t="s">
        <v>628</v>
      </c>
      <c r="B73" s="1187" t="s">
        <v>800</v>
      </c>
      <c r="C73" s="1188">
        <f>SUM(C60:C72)</f>
        <v>0</v>
      </c>
      <c r="D73" s="1189">
        <f>SUM(D60:D72)</f>
        <v>0</v>
      </c>
    </row>
    <row r="74" spans="1:4" ht="12.95" customHeight="1">
      <c r="A74" s="896" t="s">
        <v>629</v>
      </c>
      <c r="B74" s="897" t="s">
        <v>801</v>
      </c>
      <c r="C74" s="898">
        <v>9721</v>
      </c>
      <c r="D74" s="899"/>
    </row>
    <row r="75" spans="1:4" ht="12.95" customHeight="1">
      <c r="A75" s="888" t="s">
        <v>630</v>
      </c>
      <c r="B75" s="889" t="s">
        <v>802</v>
      </c>
      <c r="C75" s="890"/>
      <c r="D75" s="891"/>
    </row>
    <row r="76" spans="1:4" ht="12.95" customHeight="1">
      <c r="A76" s="888" t="s">
        <v>631</v>
      </c>
      <c r="B76" s="889" t="s">
        <v>803</v>
      </c>
      <c r="C76" s="890"/>
      <c r="D76" s="891"/>
    </row>
    <row r="77" spans="1:4" ht="12.95" customHeight="1">
      <c r="A77" s="888" t="s">
        <v>632</v>
      </c>
      <c r="B77" s="889" t="s">
        <v>804</v>
      </c>
      <c r="C77" s="890"/>
      <c r="D77" s="891"/>
    </row>
    <row r="78" spans="1:4" ht="12.95" customHeight="1">
      <c r="A78" s="888" t="s">
        <v>633</v>
      </c>
      <c r="B78" s="889" t="s">
        <v>805</v>
      </c>
      <c r="C78" s="890">
        <v>25</v>
      </c>
      <c r="D78" s="891"/>
    </row>
    <row r="79" spans="1:4" ht="12.95" customHeight="1">
      <c r="A79" s="888" t="s">
        <v>634</v>
      </c>
      <c r="B79" s="889" t="s">
        <v>806</v>
      </c>
      <c r="C79" s="890">
        <v>9696</v>
      </c>
      <c r="D79" s="891"/>
    </row>
    <row r="80" spans="1:4" ht="12.95" customHeight="1">
      <c r="A80" s="888" t="s">
        <v>635</v>
      </c>
      <c r="B80" s="889" t="s">
        <v>807</v>
      </c>
      <c r="C80" s="890"/>
      <c r="D80" s="891"/>
    </row>
    <row r="81" spans="1:4" ht="12.95" customHeight="1">
      <c r="A81" s="888" t="s">
        <v>636</v>
      </c>
      <c r="B81" s="889" t="s">
        <v>808</v>
      </c>
      <c r="C81" s="890"/>
      <c r="D81" s="891"/>
    </row>
    <row r="82" spans="1:4" ht="12.95" customHeight="1">
      <c r="A82" s="888" t="s">
        <v>637</v>
      </c>
      <c r="B82" s="889" t="s">
        <v>809</v>
      </c>
      <c r="C82" s="890"/>
      <c r="D82" s="891"/>
    </row>
    <row r="83" spans="1:4" ht="12.95" customHeight="1">
      <c r="A83" s="888" t="s">
        <v>638</v>
      </c>
      <c r="B83" s="889" t="s">
        <v>810</v>
      </c>
      <c r="C83" s="890"/>
      <c r="D83" s="891"/>
    </row>
    <row r="84" spans="1:4" ht="12.95" customHeight="1">
      <c r="A84" s="888" t="s">
        <v>639</v>
      </c>
      <c r="B84" s="889" t="s">
        <v>811</v>
      </c>
      <c r="C84" s="890"/>
      <c r="D84" s="891"/>
    </row>
    <row r="85" spans="1:4" ht="12.95" customHeight="1">
      <c r="A85" s="892" t="s">
        <v>640</v>
      </c>
      <c r="B85" s="893" t="s">
        <v>812</v>
      </c>
      <c r="C85" s="894"/>
      <c r="D85" s="895"/>
    </row>
    <row r="86" spans="1:4" ht="12.95" customHeight="1">
      <c r="A86" s="1186" t="s">
        <v>641</v>
      </c>
      <c r="B86" s="1187" t="s">
        <v>813</v>
      </c>
      <c r="C86" s="1188">
        <f>SUM(C74,C80:C85)</f>
        <v>9721</v>
      </c>
      <c r="D86" s="1189">
        <f>SUM(D74,D80:D85)</f>
        <v>0</v>
      </c>
    </row>
    <row r="87" spans="1:4" ht="12.95" customHeight="1">
      <c r="A87" s="1186" t="s">
        <v>642</v>
      </c>
      <c r="B87" s="1187" t="s">
        <v>814</v>
      </c>
      <c r="C87" s="1188">
        <f>SUM(C86,C73,C59,)</f>
        <v>13960</v>
      </c>
      <c r="D87" s="1189">
        <f>SUM(D86,D73,D59,)</f>
        <v>875</v>
      </c>
    </row>
    <row r="88" spans="1:4" ht="12.95" customHeight="1">
      <c r="A88" s="1186" t="s">
        <v>643</v>
      </c>
      <c r="B88" s="1187" t="s">
        <v>815</v>
      </c>
      <c r="C88" s="1188">
        <v>9697</v>
      </c>
      <c r="D88" s="1189"/>
    </row>
    <row r="89" spans="1:4" ht="12.95" customHeight="1">
      <c r="A89" s="896" t="s">
        <v>644</v>
      </c>
      <c r="B89" s="897" t="s">
        <v>816</v>
      </c>
      <c r="C89" s="898"/>
      <c r="D89" s="899"/>
    </row>
    <row r="90" spans="1:4" ht="12.95" customHeight="1">
      <c r="A90" s="888" t="s">
        <v>645</v>
      </c>
      <c r="B90" s="889" t="s">
        <v>817</v>
      </c>
      <c r="C90" s="890"/>
      <c r="D90" s="891"/>
    </row>
    <row r="91" spans="1:4" ht="12.95" customHeight="1">
      <c r="A91" s="892" t="s">
        <v>646</v>
      </c>
      <c r="B91" s="893" t="s">
        <v>818</v>
      </c>
      <c r="C91" s="894"/>
      <c r="D91" s="895"/>
    </row>
    <row r="92" spans="1:4" ht="12.95" customHeight="1">
      <c r="A92" s="1186" t="s">
        <v>647</v>
      </c>
      <c r="B92" s="1187" t="s">
        <v>819</v>
      </c>
      <c r="C92" s="1188">
        <f>SUM(C89:C91)</f>
        <v>0</v>
      </c>
      <c r="D92" s="1189">
        <f>SUM(D89:D91)</f>
        <v>0</v>
      </c>
    </row>
    <row r="93" spans="1:4" ht="12.95" customHeight="1">
      <c r="A93" s="1186" t="s">
        <v>648</v>
      </c>
      <c r="B93" s="1187" t="s">
        <v>820</v>
      </c>
      <c r="C93" s="1188">
        <f>SUM(C24,C39,C45,C87,C88,C92)</f>
        <v>47769</v>
      </c>
      <c r="D93" s="1189">
        <f>SUM(D24,D39,D45,D87,D88,D92)</f>
        <v>25749</v>
      </c>
    </row>
    <row r="94" spans="1:4" ht="12.95" customHeight="1">
      <c r="A94" s="900" t="s">
        <v>729</v>
      </c>
      <c r="B94" s="901" t="s">
        <v>502</v>
      </c>
      <c r="C94" s="902"/>
      <c r="D94" s="903"/>
    </row>
    <row r="95" spans="1:4" ht="12.95" customHeight="1">
      <c r="A95" s="888" t="s">
        <v>649</v>
      </c>
      <c r="B95" s="889" t="s">
        <v>821</v>
      </c>
      <c r="C95" s="891">
        <v>54189</v>
      </c>
      <c r="D95" s="891">
        <v>54189</v>
      </c>
    </row>
    <row r="96" spans="1:4" ht="12.95" customHeight="1">
      <c r="A96" s="888" t="s">
        <v>650</v>
      </c>
      <c r="B96" s="889" t="s">
        <v>822</v>
      </c>
      <c r="C96" s="891">
        <v>0</v>
      </c>
      <c r="D96" s="891"/>
    </row>
    <row r="97" spans="1:4" ht="12.95" customHeight="1">
      <c r="A97" s="888" t="s">
        <v>651</v>
      </c>
      <c r="B97" s="889" t="s">
        <v>823</v>
      </c>
      <c r="C97" s="891">
        <v>8925</v>
      </c>
      <c r="D97" s="891">
        <v>8925</v>
      </c>
    </row>
    <row r="98" spans="1:4" ht="12.95" customHeight="1">
      <c r="A98" s="888" t="s">
        <v>652</v>
      </c>
      <c r="B98" s="889" t="s">
        <v>824</v>
      </c>
      <c r="C98" s="891">
        <v>-44419</v>
      </c>
      <c r="D98" s="891">
        <v>-31827</v>
      </c>
    </row>
    <row r="99" spans="1:4" ht="12.95" customHeight="1">
      <c r="A99" s="888" t="s">
        <v>653</v>
      </c>
      <c r="B99" s="889" t="s">
        <v>825</v>
      </c>
      <c r="C99" s="891">
        <v>0</v>
      </c>
      <c r="D99" s="891"/>
    </row>
    <row r="100" spans="1:4" ht="12.95" customHeight="1">
      <c r="A100" s="892" t="s">
        <v>654</v>
      </c>
      <c r="B100" s="893" t="s">
        <v>826</v>
      </c>
      <c r="C100" s="895">
        <v>12592</v>
      </c>
      <c r="D100" s="895">
        <v>-5739</v>
      </c>
    </row>
    <row r="101" spans="1:4" ht="12.95" customHeight="1">
      <c r="A101" s="1186" t="s">
        <v>655</v>
      </c>
      <c r="B101" s="1187" t="s">
        <v>827</v>
      </c>
      <c r="C101" s="1188">
        <f>SUM(C95:C100)</f>
        <v>31287</v>
      </c>
      <c r="D101" s="1189">
        <f>SUM(D95:D100)</f>
        <v>25548</v>
      </c>
    </row>
    <row r="102" spans="1:4" ht="12.95" customHeight="1">
      <c r="A102" s="896" t="s">
        <v>656</v>
      </c>
      <c r="B102" s="897" t="s">
        <v>828</v>
      </c>
      <c r="C102" s="898"/>
      <c r="D102" s="899">
        <v>13</v>
      </c>
    </row>
    <row r="103" spans="1:4" ht="12.95" customHeight="1">
      <c r="A103" s="888" t="s">
        <v>657</v>
      </c>
      <c r="B103" s="889" t="s">
        <v>829</v>
      </c>
      <c r="C103" s="890"/>
      <c r="D103" s="891"/>
    </row>
    <row r="104" spans="1:4" ht="12.95" customHeight="1">
      <c r="A104" s="888" t="s">
        <v>658</v>
      </c>
      <c r="B104" s="889" t="s">
        <v>830</v>
      </c>
      <c r="C104" s="890">
        <v>768</v>
      </c>
      <c r="D104" s="891">
        <v>1</v>
      </c>
    </row>
    <row r="105" spans="1:4" ht="12.95" customHeight="1">
      <c r="A105" s="888" t="s">
        <v>659</v>
      </c>
      <c r="B105" s="889" t="s">
        <v>831</v>
      </c>
      <c r="C105" s="890"/>
      <c r="D105" s="891"/>
    </row>
    <row r="106" spans="1:4" ht="12.95" customHeight="1">
      <c r="A106" s="888" t="s">
        <v>660</v>
      </c>
      <c r="B106" s="889" t="s">
        <v>832</v>
      </c>
      <c r="C106" s="890"/>
      <c r="D106" s="891"/>
    </row>
    <row r="107" spans="1:4" ht="12.95" customHeight="1">
      <c r="A107" s="888" t="s">
        <v>661</v>
      </c>
      <c r="B107" s="889" t="s">
        <v>833</v>
      </c>
      <c r="C107" s="890"/>
      <c r="D107" s="891"/>
    </row>
    <row r="108" spans="1:4" ht="12.95" customHeight="1">
      <c r="A108" s="888" t="s">
        <v>662</v>
      </c>
      <c r="B108" s="889" t="s">
        <v>834</v>
      </c>
      <c r="C108" s="890"/>
      <c r="D108" s="891"/>
    </row>
    <row r="109" spans="1:4" ht="12.95" customHeight="1">
      <c r="A109" s="888" t="s">
        <v>663</v>
      </c>
      <c r="B109" s="889" t="s">
        <v>835</v>
      </c>
      <c r="C109" s="890"/>
      <c r="D109" s="891"/>
    </row>
    <row r="110" spans="1:4" ht="12.95" customHeight="1">
      <c r="A110" s="888" t="s">
        <v>664</v>
      </c>
      <c r="B110" s="889" t="s">
        <v>836</v>
      </c>
      <c r="C110" s="890"/>
      <c r="D110" s="891"/>
    </row>
    <row r="111" spans="1:4" ht="12.95" customHeight="1">
      <c r="A111" s="888" t="s">
        <v>665</v>
      </c>
      <c r="B111" s="889" t="s">
        <v>837</v>
      </c>
      <c r="C111" s="890"/>
      <c r="D111" s="891"/>
    </row>
    <row r="112" spans="1:4" ht="12.95" customHeight="1">
      <c r="A112" s="888" t="s">
        <v>666</v>
      </c>
      <c r="B112" s="889" t="s">
        <v>838</v>
      </c>
      <c r="C112" s="890"/>
      <c r="D112" s="891"/>
    </row>
    <row r="113" spans="1:4" ht="12.95" customHeight="1">
      <c r="A113" s="888" t="s">
        <v>667</v>
      </c>
      <c r="B113" s="889" t="s">
        <v>839</v>
      </c>
      <c r="C113" s="890"/>
      <c r="D113" s="891"/>
    </row>
    <row r="114" spans="1:4" ht="12.95" customHeight="1">
      <c r="A114" s="888" t="s">
        <v>668</v>
      </c>
      <c r="B114" s="889" t="s">
        <v>840</v>
      </c>
      <c r="C114" s="890"/>
      <c r="D114" s="891"/>
    </row>
    <row r="115" spans="1:4" ht="12.95" customHeight="1">
      <c r="A115" s="888" t="s">
        <v>669</v>
      </c>
      <c r="B115" s="889" t="s">
        <v>841</v>
      </c>
      <c r="C115" s="890"/>
      <c r="D115" s="891"/>
    </row>
    <row r="116" spans="1:4" ht="12.95" customHeight="1">
      <c r="A116" s="888" t="s">
        <v>670</v>
      </c>
      <c r="B116" s="889" t="s">
        <v>842</v>
      </c>
      <c r="C116" s="890"/>
      <c r="D116" s="891"/>
    </row>
    <row r="117" spans="1:4" ht="12.95" customHeight="1">
      <c r="A117" s="888" t="s">
        <v>671</v>
      </c>
      <c r="B117" s="889" t="s">
        <v>843</v>
      </c>
      <c r="C117" s="890"/>
      <c r="D117" s="891"/>
    </row>
    <row r="118" spans="1:4" ht="12.95" customHeight="1">
      <c r="A118" s="888" t="s">
        <v>672</v>
      </c>
      <c r="B118" s="889" t="s">
        <v>844</v>
      </c>
      <c r="C118" s="890"/>
      <c r="D118" s="891"/>
    </row>
    <row r="119" spans="1:4" ht="12.95" customHeight="1">
      <c r="A119" s="888" t="s">
        <v>673</v>
      </c>
      <c r="B119" s="889" t="s">
        <v>845</v>
      </c>
      <c r="C119" s="890"/>
      <c r="D119" s="891"/>
    </row>
    <row r="120" spans="1:4" ht="12.95" customHeight="1">
      <c r="A120" s="892" t="s">
        <v>674</v>
      </c>
      <c r="B120" s="893" t="s">
        <v>846</v>
      </c>
      <c r="C120" s="894"/>
      <c r="D120" s="895"/>
    </row>
    <row r="121" spans="1:4" ht="12.95" customHeight="1">
      <c r="A121" s="1186" t="s">
        <v>675</v>
      </c>
      <c r="B121" s="1187" t="s">
        <v>847</v>
      </c>
      <c r="C121" s="1188">
        <f>SUM(C102:C120)</f>
        <v>768</v>
      </c>
      <c r="D121" s="1189">
        <f>SUM(D102:D120)</f>
        <v>14</v>
      </c>
    </row>
    <row r="122" spans="1:4" ht="12.95" customHeight="1">
      <c r="A122" s="896" t="s">
        <v>676</v>
      </c>
      <c r="B122" s="897" t="s">
        <v>848</v>
      </c>
      <c r="C122" s="898"/>
      <c r="D122" s="899"/>
    </row>
    <row r="123" spans="1:4" ht="12.95" customHeight="1">
      <c r="A123" s="888" t="s">
        <v>677</v>
      </c>
      <c r="B123" s="889" t="s">
        <v>849</v>
      </c>
      <c r="C123" s="890"/>
      <c r="D123" s="891"/>
    </row>
    <row r="124" spans="1:4" ht="12.95" customHeight="1">
      <c r="A124" s="888" t="s">
        <v>678</v>
      </c>
      <c r="B124" s="889" t="s">
        <v>850</v>
      </c>
      <c r="C124" s="890"/>
      <c r="D124" s="891"/>
    </row>
    <row r="125" spans="1:4" ht="12.95" customHeight="1">
      <c r="A125" s="888" t="s">
        <v>679</v>
      </c>
      <c r="B125" s="889" t="s">
        <v>851</v>
      </c>
      <c r="C125" s="890"/>
      <c r="D125" s="891"/>
    </row>
    <row r="126" spans="1:4" ht="12.95" customHeight="1">
      <c r="A126" s="888" t="s">
        <v>680</v>
      </c>
      <c r="B126" s="889" t="s">
        <v>852</v>
      </c>
      <c r="C126" s="890"/>
      <c r="D126" s="891"/>
    </row>
    <row r="127" spans="1:4" ht="12.95" customHeight="1">
      <c r="A127" s="888" t="s">
        <v>681</v>
      </c>
      <c r="B127" s="889" t="s">
        <v>853</v>
      </c>
      <c r="C127" s="890"/>
      <c r="D127" s="891"/>
    </row>
    <row r="128" spans="1:4" ht="12.95" customHeight="1">
      <c r="A128" s="888" t="s">
        <v>682</v>
      </c>
      <c r="B128" s="889" t="s">
        <v>854</v>
      </c>
      <c r="C128" s="890"/>
      <c r="D128" s="891"/>
    </row>
    <row r="129" spans="1:4" ht="12.95" customHeight="1">
      <c r="A129" s="888" t="s">
        <v>683</v>
      </c>
      <c r="B129" s="889" t="s">
        <v>855</v>
      </c>
      <c r="C129" s="890"/>
      <c r="D129" s="891"/>
    </row>
    <row r="130" spans="1:4" ht="12.95" customHeight="1">
      <c r="A130" s="888" t="s">
        <v>684</v>
      </c>
      <c r="B130" s="889" t="s">
        <v>856</v>
      </c>
      <c r="C130" s="890"/>
      <c r="D130" s="891"/>
    </row>
    <row r="131" spans="1:4" ht="12.95" customHeight="1">
      <c r="A131" s="888" t="s">
        <v>685</v>
      </c>
      <c r="B131" s="889" t="s">
        <v>857</v>
      </c>
      <c r="C131" s="890"/>
      <c r="D131" s="891"/>
    </row>
    <row r="132" spans="1:4" ht="12.95" customHeight="1">
      <c r="A132" s="888" t="s">
        <v>686</v>
      </c>
      <c r="B132" s="889" t="s">
        <v>858</v>
      </c>
      <c r="C132" s="890"/>
      <c r="D132" s="891"/>
    </row>
    <row r="133" spans="1:4" ht="12.95" customHeight="1">
      <c r="A133" s="888" t="s">
        <v>687</v>
      </c>
      <c r="B133" s="889" t="s">
        <v>859</v>
      </c>
      <c r="C133" s="890"/>
      <c r="D133" s="891"/>
    </row>
    <row r="134" spans="1:4" ht="12.95" customHeight="1">
      <c r="A134" s="888" t="s">
        <v>688</v>
      </c>
      <c r="B134" s="889" t="s">
        <v>860</v>
      </c>
      <c r="C134" s="890"/>
      <c r="D134" s="891"/>
    </row>
    <row r="135" spans="1:4" ht="12.95" customHeight="1">
      <c r="A135" s="888" t="s">
        <v>689</v>
      </c>
      <c r="B135" s="889" t="s">
        <v>861</v>
      </c>
      <c r="C135" s="890"/>
      <c r="D135" s="891"/>
    </row>
    <row r="136" spans="1:4" ht="12.95" customHeight="1">
      <c r="A136" s="888" t="s">
        <v>690</v>
      </c>
      <c r="B136" s="889" t="s">
        <v>862</v>
      </c>
      <c r="C136" s="890"/>
      <c r="D136" s="891"/>
    </row>
    <row r="137" spans="1:4" ht="12.95" customHeight="1">
      <c r="A137" s="888" t="s">
        <v>691</v>
      </c>
      <c r="B137" s="889" t="s">
        <v>863</v>
      </c>
      <c r="C137" s="890"/>
      <c r="D137" s="891"/>
    </row>
    <row r="138" spans="1:4" ht="12.95" customHeight="1">
      <c r="A138" s="888" t="s">
        <v>692</v>
      </c>
      <c r="B138" s="889" t="s">
        <v>864</v>
      </c>
      <c r="C138" s="890"/>
      <c r="D138" s="891"/>
    </row>
    <row r="139" spans="1:4" ht="12.95" customHeight="1">
      <c r="A139" s="888" t="s">
        <v>693</v>
      </c>
      <c r="B139" s="889" t="s">
        <v>865</v>
      </c>
      <c r="C139" s="890"/>
      <c r="D139" s="891"/>
    </row>
    <row r="140" spans="1:4" ht="12.95" customHeight="1">
      <c r="A140" s="892" t="s">
        <v>866</v>
      </c>
      <c r="B140" s="893" t="s">
        <v>867</v>
      </c>
      <c r="C140" s="894"/>
      <c r="D140" s="895"/>
    </row>
    <row r="141" spans="1:4" ht="12.95" customHeight="1">
      <c r="A141" s="1186" t="s">
        <v>868</v>
      </c>
      <c r="B141" s="1187" t="s">
        <v>869</v>
      </c>
      <c r="C141" s="1188">
        <f>SUM(C122:C140)</f>
        <v>0</v>
      </c>
      <c r="D141" s="1189">
        <f>SUM(D122:D140)</f>
        <v>0</v>
      </c>
    </row>
    <row r="142" spans="1:4" ht="12.95" customHeight="1">
      <c r="A142" s="896" t="s">
        <v>870</v>
      </c>
      <c r="B142" s="897" t="s">
        <v>871</v>
      </c>
      <c r="C142" s="898">
        <v>15714</v>
      </c>
      <c r="D142" s="899">
        <v>187</v>
      </c>
    </row>
    <row r="143" spans="1:4" ht="12.95" customHeight="1">
      <c r="A143" s="888" t="s">
        <v>872</v>
      </c>
      <c r="B143" s="889" t="s">
        <v>873</v>
      </c>
      <c r="C143" s="890"/>
      <c r="D143" s="891"/>
    </row>
    <row r="144" spans="1:4" ht="12.95" customHeight="1">
      <c r="A144" s="888" t="s">
        <v>874</v>
      </c>
      <c r="B144" s="889" t="s">
        <v>875</v>
      </c>
      <c r="C144" s="890"/>
      <c r="D144" s="891"/>
    </row>
    <row r="145" spans="1:4" ht="12.95" customHeight="1">
      <c r="A145" s="888" t="s">
        <v>876</v>
      </c>
      <c r="B145" s="889" t="s">
        <v>877</v>
      </c>
      <c r="C145" s="890"/>
      <c r="D145" s="891"/>
    </row>
    <row r="146" spans="1:4" ht="12.95" customHeight="1">
      <c r="A146" s="888" t="s">
        <v>878</v>
      </c>
      <c r="B146" s="889" t="s">
        <v>879</v>
      </c>
      <c r="C146" s="890"/>
      <c r="D146" s="891"/>
    </row>
    <row r="147" spans="1:4" ht="12.95" customHeight="1">
      <c r="A147" s="888" t="s">
        <v>880</v>
      </c>
      <c r="B147" s="889" t="s">
        <v>881</v>
      </c>
      <c r="C147" s="890"/>
      <c r="D147" s="891"/>
    </row>
    <row r="148" spans="1:4" ht="12.95" customHeight="1">
      <c r="A148" s="892" t="s">
        <v>882</v>
      </c>
      <c r="B148" s="893" t="s">
        <v>883</v>
      </c>
      <c r="C148" s="894"/>
      <c r="D148" s="895"/>
    </row>
    <row r="149" spans="1:4" ht="12.95" customHeight="1">
      <c r="A149" s="1186" t="s">
        <v>884</v>
      </c>
      <c r="B149" s="1187" t="s">
        <v>885</v>
      </c>
      <c r="C149" s="1188">
        <f>+SUM(C142:C148)</f>
        <v>15714</v>
      </c>
      <c r="D149" s="1189">
        <f>+SUM(D142:D148)</f>
        <v>187</v>
      </c>
    </row>
    <row r="150" spans="1:4" ht="12.95" customHeight="1">
      <c r="A150" s="1186" t="s">
        <v>886</v>
      </c>
      <c r="B150" s="1187" t="s">
        <v>887</v>
      </c>
      <c r="C150" s="1188">
        <f>SUM(C141,C121,C149)</f>
        <v>16482</v>
      </c>
      <c r="D150" s="1189">
        <f>SUM(D141,D121,D149)</f>
        <v>201</v>
      </c>
    </row>
    <row r="151" spans="1:4" ht="12.95" customHeight="1">
      <c r="A151" s="1186" t="s">
        <v>888</v>
      </c>
      <c r="B151" s="1187" t="s">
        <v>889</v>
      </c>
      <c r="C151" s="1188"/>
      <c r="D151" s="1189"/>
    </row>
    <row r="152" spans="1:4" ht="12.95" customHeight="1">
      <c r="A152" s="1186" t="s">
        <v>890</v>
      </c>
      <c r="B152" s="1187" t="s">
        <v>891</v>
      </c>
      <c r="C152" s="1188"/>
      <c r="D152" s="1189"/>
    </row>
    <row r="153" spans="1:4" ht="12.95" customHeight="1">
      <c r="A153" s="896" t="s">
        <v>892</v>
      </c>
      <c r="B153" s="897" t="s">
        <v>893</v>
      </c>
      <c r="C153" s="898"/>
      <c r="D153" s="899"/>
    </row>
    <row r="154" spans="1:4" ht="12.95" customHeight="1">
      <c r="A154" s="888" t="s">
        <v>894</v>
      </c>
      <c r="B154" s="889" t="s">
        <v>895</v>
      </c>
      <c r="C154" s="890"/>
      <c r="D154" s="891"/>
    </row>
    <row r="155" spans="1:4" ht="12.95" customHeight="1">
      <c r="A155" s="892" t="s">
        <v>896</v>
      </c>
      <c r="B155" s="893" t="s">
        <v>897</v>
      </c>
      <c r="C155" s="894"/>
      <c r="D155" s="895"/>
    </row>
    <row r="156" spans="1:4" ht="12.95" customHeight="1">
      <c r="A156" s="1186" t="s">
        <v>898</v>
      </c>
      <c r="B156" s="1187" t="s">
        <v>899</v>
      </c>
      <c r="C156" s="1188">
        <f>SUM(C153:C155)</f>
        <v>0</v>
      </c>
      <c r="D156" s="1189">
        <f>SUM(D153:D155)</f>
        <v>0</v>
      </c>
    </row>
    <row r="157" spans="1:4" ht="12.95" customHeight="1" thickBot="1">
      <c r="A157" s="904" t="s">
        <v>900</v>
      </c>
      <c r="B157" s="905" t="s">
        <v>901</v>
      </c>
      <c r="C157" s="906">
        <f>SUM(C101,C150,C151,C152,C156)</f>
        <v>47769</v>
      </c>
      <c r="D157" s="907">
        <f>SUM(D101,D150,D151,D152,D156)</f>
        <v>25749</v>
      </c>
    </row>
  </sheetData>
  <printOptions horizontalCentered="1"/>
  <pageMargins left="0.51181102362204722" right="0.51181102362204722" top="1.1417322834645669" bottom="0.74803149606299213" header="0.31496062992125984" footer="0.31496062992125984"/>
  <pageSetup paperSize="9" scale="73" fitToHeight="2" orientation="portrait" r:id="rId1"/>
  <headerFooter>
    <oddHeader>&amp;L&amp;"Times New Roman,Félkövér"&amp;12Szent László Völgye TKT&amp;C&amp;"Times New Roman,Félkövér"&amp;14  &amp;16 2016. ÉVI ZÁRSZÁMADÁSI BESZÁMOLÓ&amp;R&amp;11 12. sz. táblázat
VAGYONKIMUTATÁS
Adatok: eFt-ban</oddHeader>
    <oddFooter>&amp;L&amp;F&amp;R&amp;P</oddFooter>
  </headerFooter>
  <rowBreaks count="1" manualBreakCount="1">
    <brk id="77" max="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66"/>
  <sheetViews>
    <sheetView workbookViewId="0">
      <selection activeCell="D66" sqref="D66"/>
    </sheetView>
  </sheetViews>
  <sheetFormatPr defaultColWidth="8.85546875" defaultRowHeight="12.95" customHeight="1"/>
  <cols>
    <col min="1" max="1" width="70.28515625" style="740" customWidth="1"/>
    <col min="2" max="2" width="4.42578125" style="739" customWidth="1"/>
    <col min="3" max="5" width="14.140625" style="739" customWidth="1"/>
    <col min="6" max="6" width="8.85546875" style="739"/>
    <col min="7" max="7" width="8.85546875" style="673"/>
    <col min="8" max="8" width="8.85546875" style="740"/>
    <col min="9" max="13" width="8.85546875" style="739"/>
    <col min="14" max="14" width="8.85546875" style="741"/>
    <col min="15" max="16384" width="8.85546875" style="673"/>
  </cols>
  <sheetData>
    <row r="1" spans="1:14" ht="12.95" customHeight="1">
      <c r="A1" s="1501" t="s">
        <v>500</v>
      </c>
      <c r="B1" s="1504" t="s">
        <v>902</v>
      </c>
      <c r="C1" s="1507" t="s">
        <v>903</v>
      </c>
      <c r="D1" s="1507" t="s">
        <v>904</v>
      </c>
      <c r="E1" s="1509" t="s">
        <v>905</v>
      </c>
    </row>
    <row r="2" spans="1:14" ht="12.95" customHeight="1">
      <c r="A2" s="1502"/>
      <c r="B2" s="1505"/>
      <c r="C2" s="1508"/>
      <c r="D2" s="1508"/>
      <c r="E2" s="1510"/>
    </row>
    <row r="3" spans="1:14" ht="15.75" customHeight="1">
      <c r="A3" s="1503"/>
      <c r="B3" s="1506"/>
      <c r="C3" s="1511" t="s">
        <v>906</v>
      </c>
      <c r="D3" s="1511"/>
      <c r="E3" s="1512"/>
    </row>
    <row r="4" spans="1:14" ht="12.95" customHeight="1" thickBot="1">
      <c r="A4" s="908" t="s">
        <v>907</v>
      </c>
      <c r="B4" s="909" t="s">
        <v>908</v>
      </c>
      <c r="C4" s="909" t="s">
        <v>909</v>
      </c>
      <c r="D4" s="909" t="s">
        <v>910</v>
      </c>
      <c r="E4" s="910" t="s">
        <v>911</v>
      </c>
    </row>
    <row r="5" spans="1:14" s="715" customFormat="1" ht="12.75">
      <c r="A5" s="911" t="s">
        <v>912</v>
      </c>
      <c r="B5" s="912" t="s">
        <v>913</v>
      </c>
      <c r="C5" s="913">
        <v>0</v>
      </c>
      <c r="D5" s="913">
        <v>0</v>
      </c>
      <c r="E5" s="914"/>
      <c r="F5" s="915"/>
      <c r="H5" s="916"/>
      <c r="I5" s="915"/>
      <c r="J5" s="915"/>
      <c r="K5" s="915"/>
      <c r="L5" s="915"/>
      <c r="M5" s="915"/>
      <c r="N5" s="917"/>
    </row>
    <row r="6" spans="1:14" s="715" customFormat="1" ht="12.75">
      <c r="A6" s="1190" t="s">
        <v>914</v>
      </c>
      <c r="B6" s="1191" t="s">
        <v>915</v>
      </c>
      <c r="C6" s="1192">
        <f>+C7+C12+C17+C22+C27</f>
        <v>11524</v>
      </c>
      <c r="D6" s="1192">
        <f>+D7+D12+D17+D22+D27</f>
        <v>7642</v>
      </c>
      <c r="E6" s="1193">
        <f>+E7+E12+E17+E22+E27</f>
        <v>0</v>
      </c>
      <c r="F6" s="915"/>
      <c r="H6" s="916"/>
      <c r="I6" s="915"/>
      <c r="J6" s="915"/>
      <c r="K6" s="915"/>
      <c r="L6" s="915"/>
      <c r="M6" s="915"/>
      <c r="N6" s="917"/>
    </row>
    <row r="7" spans="1:14" ht="12.75">
      <c r="A7" s="1194" t="s">
        <v>916</v>
      </c>
      <c r="B7" s="1195" t="s">
        <v>917</v>
      </c>
      <c r="C7" s="1196">
        <f>+C8+C9+C10+C11</f>
        <v>2059</v>
      </c>
      <c r="D7" s="1196">
        <f>+D8+D9+D10+D11</f>
        <v>2059</v>
      </c>
      <c r="E7" s="1197">
        <f>+E8+E9+E10+E11</f>
        <v>0</v>
      </c>
    </row>
    <row r="8" spans="1:14" ht="13.5">
      <c r="A8" s="1198" t="s">
        <v>918</v>
      </c>
      <c r="B8" s="1195" t="s">
        <v>919</v>
      </c>
      <c r="C8" s="1199"/>
      <c r="D8" s="1199"/>
      <c r="E8" s="1200"/>
    </row>
    <row r="9" spans="1:14" ht="25.5">
      <c r="A9" s="1198" t="s">
        <v>920</v>
      </c>
      <c r="B9" s="1195" t="s">
        <v>921</v>
      </c>
      <c r="C9" s="1201"/>
      <c r="D9" s="1201"/>
      <c r="E9" s="1202"/>
    </row>
    <row r="10" spans="1:14" ht="12.75">
      <c r="A10" s="1198" t="s">
        <v>922</v>
      </c>
      <c r="B10" s="1195" t="s">
        <v>923</v>
      </c>
      <c r="C10" s="1201">
        <v>2059</v>
      </c>
      <c r="D10" s="1201">
        <v>2059</v>
      </c>
      <c r="E10" s="1202"/>
    </row>
    <row r="11" spans="1:14" ht="12.75">
      <c r="A11" s="1198" t="s">
        <v>924</v>
      </c>
      <c r="B11" s="1195" t="s">
        <v>925</v>
      </c>
      <c r="C11" s="1201"/>
      <c r="D11" s="1201"/>
      <c r="E11" s="1202"/>
    </row>
    <row r="12" spans="1:14" ht="12.75">
      <c r="A12" s="1194" t="s">
        <v>926</v>
      </c>
      <c r="B12" s="1195" t="s">
        <v>927</v>
      </c>
      <c r="C12" s="1196">
        <f>+C13+C14+C15+C16</f>
        <v>8519</v>
      </c>
      <c r="D12" s="1196">
        <f>+D13+D14+D15+D16</f>
        <v>4637</v>
      </c>
      <c r="E12" s="1197">
        <f>+E13+E14+E15+E16</f>
        <v>0</v>
      </c>
    </row>
    <row r="13" spans="1:14" ht="12.75">
      <c r="A13" s="1198" t="s">
        <v>928</v>
      </c>
      <c r="B13" s="1195" t="s">
        <v>929</v>
      </c>
      <c r="C13" s="1201"/>
      <c r="D13" s="1201"/>
      <c r="E13" s="1202"/>
    </row>
    <row r="14" spans="1:14" ht="25.5">
      <c r="A14" s="1198" t="s">
        <v>930</v>
      </c>
      <c r="B14" s="1195" t="s">
        <v>931</v>
      </c>
      <c r="C14" s="1201"/>
      <c r="D14" s="1201"/>
      <c r="E14" s="1202"/>
    </row>
    <row r="15" spans="1:14" ht="12.75">
      <c r="A15" s="1198" t="s">
        <v>932</v>
      </c>
      <c r="B15" s="1195" t="s">
        <v>933</v>
      </c>
      <c r="C15" s="1201"/>
      <c r="D15" s="1201"/>
      <c r="E15" s="1202"/>
    </row>
    <row r="16" spans="1:14" ht="12.75">
      <c r="A16" s="1198" t="s">
        <v>934</v>
      </c>
      <c r="B16" s="1195" t="s">
        <v>935</v>
      </c>
      <c r="C16" s="1201">
        <v>8519</v>
      </c>
      <c r="D16" s="1201">
        <v>4637</v>
      </c>
      <c r="E16" s="1202"/>
    </row>
    <row r="17" spans="1:14" ht="12.75">
      <c r="A17" s="1194" t="s">
        <v>936</v>
      </c>
      <c r="B17" s="1195" t="s">
        <v>937</v>
      </c>
      <c r="C17" s="1196">
        <f>+C18+C19+C20+C21</f>
        <v>0</v>
      </c>
      <c r="D17" s="1196">
        <f>+D18+D19+D20+D21</f>
        <v>0</v>
      </c>
      <c r="E17" s="1197">
        <f>+E18+E19+E20+E21</f>
        <v>0</v>
      </c>
    </row>
    <row r="18" spans="1:14" ht="12.75">
      <c r="A18" s="1198" t="s">
        <v>938</v>
      </c>
      <c r="B18" s="1195" t="s">
        <v>939</v>
      </c>
      <c r="C18" s="1201"/>
      <c r="D18" s="1201"/>
      <c r="E18" s="1202"/>
    </row>
    <row r="19" spans="1:14" ht="12.75">
      <c r="A19" s="1198" t="s">
        <v>940</v>
      </c>
      <c r="B19" s="1195" t="s">
        <v>941</v>
      </c>
      <c r="C19" s="1201"/>
      <c r="D19" s="1201"/>
      <c r="E19" s="1202"/>
    </row>
    <row r="20" spans="1:14" ht="12.75">
      <c r="A20" s="1198" t="s">
        <v>942</v>
      </c>
      <c r="B20" s="1195" t="s">
        <v>943</v>
      </c>
      <c r="C20" s="1201"/>
      <c r="D20" s="1201"/>
      <c r="E20" s="1202"/>
    </row>
    <row r="21" spans="1:14" ht="12.75">
      <c r="A21" s="1198" t="s">
        <v>944</v>
      </c>
      <c r="B21" s="1195" t="s">
        <v>945</v>
      </c>
      <c r="C21" s="1201"/>
      <c r="D21" s="1201"/>
      <c r="E21" s="1202"/>
    </row>
    <row r="22" spans="1:14" ht="12.75">
      <c r="A22" s="1194" t="s">
        <v>946</v>
      </c>
      <c r="B22" s="1195" t="s">
        <v>947</v>
      </c>
      <c r="C22" s="1196">
        <f>+C23+C24+C25+C26</f>
        <v>946</v>
      </c>
      <c r="D22" s="1196">
        <f>+D23+D24+D25+D26</f>
        <v>946</v>
      </c>
      <c r="E22" s="1197">
        <f>+E23+E24+E25+E26</f>
        <v>0</v>
      </c>
    </row>
    <row r="23" spans="1:14" ht="12.75">
      <c r="A23" s="1198" t="s">
        <v>948</v>
      </c>
      <c r="B23" s="1195" t="s">
        <v>949</v>
      </c>
      <c r="C23" s="1201">
        <v>946</v>
      </c>
      <c r="D23" s="1201">
        <v>946</v>
      </c>
      <c r="E23" s="1202"/>
    </row>
    <row r="24" spans="1:14" ht="12.75">
      <c r="A24" s="1198" t="s">
        <v>950</v>
      </c>
      <c r="B24" s="1195" t="s">
        <v>951</v>
      </c>
      <c r="C24" s="1201"/>
      <c r="D24" s="1201"/>
      <c r="E24" s="1202"/>
    </row>
    <row r="25" spans="1:14" ht="12.75">
      <c r="A25" s="1198" t="s">
        <v>952</v>
      </c>
      <c r="B25" s="1195" t="s">
        <v>953</v>
      </c>
      <c r="C25" s="1201"/>
      <c r="D25" s="1201"/>
      <c r="E25" s="1202"/>
    </row>
    <row r="26" spans="1:14" ht="12.75">
      <c r="A26" s="1198" t="s">
        <v>954</v>
      </c>
      <c r="B26" s="1195" t="s">
        <v>955</v>
      </c>
      <c r="C26" s="1201"/>
      <c r="D26" s="1201"/>
      <c r="E26" s="1202"/>
    </row>
    <row r="27" spans="1:14" ht="12.75">
      <c r="A27" s="1194" t="s">
        <v>956</v>
      </c>
      <c r="B27" s="1195" t="s">
        <v>957</v>
      </c>
      <c r="C27" s="1196">
        <f>+C28+C29+C30+C31</f>
        <v>0</v>
      </c>
      <c r="D27" s="1196">
        <f>+D28+D29+D30+D31</f>
        <v>0</v>
      </c>
      <c r="E27" s="1197">
        <f>+E28+E29+E30+E31</f>
        <v>0</v>
      </c>
    </row>
    <row r="28" spans="1:14" ht="12.75">
      <c r="A28" s="1198" t="s">
        <v>958</v>
      </c>
      <c r="B28" s="1195" t="s">
        <v>959</v>
      </c>
      <c r="C28" s="1201"/>
      <c r="D28" s="1201"/>
      <c r="E28" s="1202"/>
    </row>
    <row r="29" spans="1:14" ht="25.5">
      <c r="A29" s="1198" t="s">
        <v>960</v>
      </c>
      <c r="B29" s="1195" t="s">
        <v>961</v>
      </c>
      <c r="C29" s="1201"/>
      <c r="D29" s="1201"/>
      <c r="E29" s="1202"/>
    </row>
    <row r="30" spans="1:14" ht="12.75">
      <c r="A30" s="1198" t="s">
        <v>962</v>
      </c>
      <c r="B30" s="1195" t="s">
        <v>963</v>
      </c>
      <c r="C30" s="1201"/>
      <c r="D30" s="1201"/>
      <c r="E30" s="1202"/>
    </row>
    <row r="31" spans="1:14" ht="12.75">
      <c r="A31" s="1198" t="s">
        <v>964</v>
      </c>
      <c r="B31" s="1195" t="s">
        <v>965</v>
      </c>
      <c r="C31" s="1201"/>
      <c r="D31" s="1201"/>
      <c r="E31" s="1202"/>
    </row>
    <row r="32" spans="1:14" s="715" customFormat="1" ht="12.75">
      <c r="A32" s="1190" t="s">
        <v>966</v>
      </c>
      <c r="B32" s="1191" t="s">
        <v>967</v>
      </c>
      <c r="C32" s="1192">
        <f>+C33+C38+C43</f>
        <v>0</v>
      </c>
      <c r="D32" s="1192">
        <f>+D33+D38+D43</f>
        <v>0</v>
      </c>
      <c r="E32" s="1193">
        <f>+E33+E38+E43</f>
        <v>0</v>
      </c>
      <c r="F32" s="915"/>
      <c r="H32" s="916"/>
      <c r="I32" s="915"/>
      <c r="J32" s="915"/>
      <c r="K32" s="915"/>
      <c r="L32" s="915"/>
      <c r="M32" s="915"/>
      <c r="N32" s="917"/>
    </row>
    <row r="33" spans="1:14" ht="12.75">
      <c r="A33" s="1194" t="s">
        <v>968</v>
      </c>
      <c r="B33" s="1195" t="s">
        <v>969</v>
      </c>
      <c r="C33" s="1196">
        <f>+C34+C35+C36+C37</f>
        <v>0</v>
      </c>
      <c r="D33" s="1196">
        <f>+D34+D35+D36+D37</f>
        <v>0</v>
      </c>
      <c r="E33" s="1197">
        <f>+E34+E35+E36+E37</f>
        <v>0</v>
      </c>
    </row>
    <row r="34" spans="1:14" ht="12.75">
      <c r="A34" s="1198" t="s">
        <v>970</v>
      </c>
      <c r="B34" s="1195" t="s">
        <v>971</v>
      </c>
      <c r="C34" s="1201"/>
      <c r="D34" s="1201"/>
      <c r="E34" s="1202"/>
    </row>
    <row r="35" spans="1:14" ht="12.75">
      <c r="A35" s="1198" t="s">
        <v>972</v>
      </c>
      <c r="B35" s="1195" t="s">
        <v>973</v>
      </c>
      <c r="C35" s="1201"/>
      <c r="D35" s="1201"/>
      <c r="E35" s="1202"/>
    </row>
    <row r="36" spans="1:14" ht="12.75">
      <c r="A36" s="1198" t="s">
        <v>974</v>
      </c>
      <c r="B36" s="1195" t="s">
        <v>975</v>
      </c>
      <c r="C36" s="1201"/>
      <c r="D36" s="1201"/>
      <c r="E36" s="1202"/>
    </row>
    <row r="37" spans="1:14" ht="12.75">
      <c r="A37" s="1198" t="s">
        <v>976</v>
      </c>
      <c r="B37" s="1195" t="s">
        <v>977</v>
      </c>
      <c r="C37" s="1201"/>
      <c r="D37" s="1201"/>
      <c r="E37" s="1202"/>
    </row>
    <row r="38" spans="1:14" ht="12.75">
      <c r="A38" s="1194" t="s">
        <v>978</v>
      </c>
      <c r="B38" s="1195" t="s">
        <v>979</v>
      </c>
      <c r="C38" s="1196">
        <f>+C39+C40+C41+C42</f>
        <v>0</v>
      </c>
      <c r="D38" s="1196">
        <f>+D39+D40+D41+D42</f>
        <v>0</v>
      </c>
      <c r="E38" s="1197">
        <f>+E39+E40+E41+E42</f>
        <v>0</v>
      </c>
    </row>
    <row r="39" spans="1:14" ht="12.75">
      <c r="A39" s="1198" t="s">
        <v>980</v>
      </c>
      <c r="B39" s="1195" t="s">
        <v>981</v>
      </c>
      <c r="C39" s="1201"/>
      <c r="D39" s="1201"/>
      <c r="E39" s="1202"/>
    </row>
    <row r="40" spans="1:14" ht="25.5">
      <c r="A40" s="1198" t="s">
        <v>982</v>
      </c>
      <c r="B40" s="1195" t="s">
        <v>983</v>
      </c>
      <c r="C40" s="1201"/>
      <c r="D40" s="1201"/>
      <c r="E40" s="1202"/>
    </row>
    <row r="41" spans="1:14" ht="12.75">
      <c r="A41" s="1198" t="s">
        <v>984</v>
      </c>
      <c r="B41" s="1195" t="s">
        <v>985</v>
      </c>
      <c r="C41" s="1201"/>
      <c r="D41" s="1201"/>
      <c r="E41" s="1202"/>
    </row>
    <row r="42" spans="1:14" ht="12.75">
      <c r="A42" s="1198" t="s">
        <v>986</v>
      </c>
      <c r="B42" s="1195" t="s">
        <v>987</v>
      </c>
      <c r="C42" s="1201"/>
      <c r="D42" s="1201"/>
      <c r="E42" s="1202"/>
    </row>
    <row r="43" spans="1:14" ht="12.75">
      <c r="A43" s="1194" t="s">
        <v>988</v>
      </c>
      <c r="B43" s="1195" t="s">
        <v>989</v>
      </c>
      <c r="C43" s="1196">
        <f>+C44+C45+C46+C47</f>
        <v>0</v>
      </c>
      <c r="D43" s="1196">
        <f>+D44+D45+D46+D47</f>
        <v>0</v>
      </c>
      <c r="E43" s="1197">
        <f>+E44+E45+E46+E47</f>
        <v>0</v>
      </c>
    </row>
    <row r="44" spans="1:14" ht="12.75">
      <c r="A44" s="1198" t="s">
        <v>990</v>
      </c>
      <c r="B44" s="1195" t="s">
        <v>991</v>
      </c>
      <c r="C44" s="1201"/>
      <c r="D44" s="1201"/>
      <c r="E44" s="1202"/>
    </row>
    <row r="45" spans="1:14" ht="25.5">
      <c r="A45" s="1198" t="s">
        <v>992</v>
      </c>
      <c r="B45" s="1195" t="s">
        <v>993</v>
      </c>
      <c r="C45" s="1201"/>
      <c r="D45" s="1201"/>
      <c r="E45" s="1202"/>
    </row>
    <row r="46" spans="1:14" ht="12.75">
      <c r="A46" s="1198" t="s">
        <v>994</v>
      </c>
      <c r="B46" s="1195" t="s">
        <v>995</v>
      </c>
      <c r="C46" s="1201"/>
      <c r="D46" s="1201"/>
      <c r="E46" s="1202"/>
    </row>
    <row r="47" spans="1:14" ht="12.75">
      <c r="A47" s="1198" t="s">
        <v>996</v>
      </c>
      <c r="B47" s="1195" t="s">
        <v>997</v>
      </c>
      <c r="C47" s="1201"/>
      <c r="D47" s="1201"/>
      <c r="E47" s="1202"/>
    </row>
    <row r="48" spans="1:14" s="715" customFormat="1" ht="12.75">
      <c r="A48" s="1190" t="s">
        <v>998</v>
      </c>
      <c r="B48" s="1191" t="s">
        <v>999</v>
      </c>
      <c r="C48" s="1203"/>
      <c r="D48" s="1203"/>
      <c r="E48" s="1204"/>
      <c r="F48" s="915"/>
      <c r="H48" s="916"/>
      <c r="I48" s="915"/>
      <c r="J48" s="915"/>
      <c r="K48" s="915"/>
      <c r="L48" s="915"/>
      <c r="M48" s="915"/>
      <c r="N48" s="917"/>
    </row>
    <row r="49" spans="1:14" s="715" customFormat="1" ht="25.5">
      <c r="A49" s="1190" t="s">
        <v>1000</v>
      </c>
      <c r="B49" s="1191" t="s">
        <v>1001</v>
      </c>
      <c r="C49" s="1192">
        <f>+C5+C6+C32+C48</f>
        <v>11524</v>
      </c>
      <c r="D49" s="1192">
        <f>+D5+D6+D32+D48</f>
        <v>7642</v>
      </c>
      <c r="E49" s="1193">
        <f>+E5+E6+E32+E48</f>
        <v>0</v>
      </c>
      <c r="F49" s="915"/>
      <c r="H49" s="916"/>
      <c r="I49" s="915"/>
      <c r="J49" s="915"/>
      <c r="K49" s="915"/>
      <c r="L49" s="915"/>
      <c r="M49" s="915"/>
      <c r="N49" s="917"/>
    </row>
    <row r="50" spans="1:14" ht="12.75">
      <c r="A50" s="1194" t="s">
        <v>1002</v>
      </c>
      <c r="B50" s="1195" t="s">
        <v>1003</v>
      </c>
      <c r="C50" s="1201"/>
      <c r="D50" s="1201"/>
      <c r="E50" s="1202"/>
    </row>
    <row r="51" spans="1:14" ht="12.75">
      <c r="A51" s="1194" t="s">
        <v>1004</v>
      </c>
      <c r="B51" s="1195" t="s">
        <v>1005</v>
      </c>
      <c r="C51" s="1201"/>
      <c r="D51" s="1201"/>
      <c r="E51" s="1202"/>
    </row>
    <row r="52" spans="1:14" s="715" customFormat="1" ht="12.75">
      <c r="A52" s="1190" t="s">
        <v>1006</v>
      </c>
      <c r="B52" s="1191" t="s">
        <v>1007</v>
      </c>
      <c r="C52" s="1192">
        <f>+C50+C51</f>
        <v>0</v>
      </c>
      <c r="D52" s="1192">
        <f>+D50+D51</f>
        <v>0</v>
      </c>
      <c r="E52" s="1193">
        <f>+E50+E51</f>
        <v>0</v>
      </c>
      <c r="F52" s="915"/>
      <c r="H52" s="916"/>
      <c r="I52" s="915"/>
      <c r="J52" s="915"/>
      <c r="K52" s="915"/>
      <c r="L52" s="915"/>
      <c r="M52" s="915"/>
      <c r="N52" s="917"/>
    </row>
    <row r="53" spans="1:14" ht="12.75">
      <c r="A53" s="1194" t="s">
        <v>1008</v>
      </c>
      <c r="B53" s="1195" t="s">
        <v>1009</v>
      </c>
      <c r="C53" s="1201"/>
      <c r="D53" s="1201"/>
      <c r="E53" s="1202"/>
    </row>
    <row r="54" spans="1:14" ht="12.75">
      <c r="A54" s="1194" t="s">
        <v>530</v>
      </c>
      <c r="B54" s="1195" t="s">
        <v>1010</v>
      </c>
      <c r="C54" s="1201">
        <v>335</v>
      </c>
      <c r="D54" s="1201">
        <v>335</v>
      </c>
      <c r="E54" s="1202"/>
    </row>
    <row r="55" spans="1:14" ht="12.75">
      <c r="A55" s="1194" t="s">
        <v>1011</v>
      </c>
      <c r="B55" s="1195" t="s">
        <v>1012</v>
      </c>
      <c r="C55" s="1201">
        <v>16897</v>
      </c>
      <c r="D55" s="1201">
        <v>16897</v>
      </c>
      <c r="E55" s="1202"/>
    </row>
    <row r="56" spans="1:14" ht="12.75">
      <c r="A56" s="1194" t="s">
        <v>1013</v>
      </c>
      <c r="B56" s="1195" t="s">
        <v>1014</v>
      </c>
      <c r="C56" s="1201"/>
      <c r="D56" s="1201"/>
      <c r="E56" s="1202"/>
    </row>
    <row r="57" spans="1:14" s="715" customFormat="1" ht="12.75">
      <c r="A57" s="1190" t="s">
        <v>1015</v>
      </c>
      <c r="B57" s="1191" t="s">
        <v>1016</v>
      </c>
      <c r="C57" s="1192">
        <f>+C53+C54+C55+C56</f>
        <v>17232</v>
      </c>
      <c r="D57" s="1192">
        <f>+D53+D54+D55+D56</f>
        <v>17232</v>
      </c>
      <c r="E57" s="1193">
        <f>+E53+E54+E55+E56</f>
        <v>0</v>
      </c>
      <c r="F57" s="915"/>
      <c r="H57" s="916"/>
      <c r="I57" s="915"/>
      <c r="J57" s="915"/>
      <c r="K57" s="915"/>
      <c r="L57" s="915"/>
      <c r="M57" s="915"/>
      <c r="N57" s="917"/>
    </row>
    <row r="58" spans="1:14" ht="12.75">
      <c r="A58" s="1194" t="s">
        <v>535</v>
      </c>
      <c r="B58" s="1195" t="s">
        <v>1017</v>
      </c>
      <c r="C58" s="1201">
        <v>875</v>
      </c>
      <c r="D58" s="1201">
        <v>875</v>
      </c>
      <c r="E58" s="1202"/>
    </row>
    <row r="59" spans="1:14" ht="12.75">
      <c r="A59" s="1194" t="s">
        <v>536</v>
      </c>
      <c r="B59" s="1195" t="s">
        <v>1018</v>
      </c>
      <c r="C59" s="1201"/>
      <c r="D59" s="1201"/>
      <c r="E59" s="1202"/>
    </row>
    <row r="60" spans="1:14" ht="12.75">
      <c r="A60" s="1194" t="s">
        <v>537</v>
      </c>
      <c r="B60" s="1195" t="s">
        <v>1019</v>
      </c>
      <c r="C60" s="1201"/>
      <c r="D60" s="1201"/>
      <c r="E60" s="1202"/>
    </row>
    <row r="61" spans="1:14" s="715" customFormat="1" ht="12.75">
      <c r="A61" s="1190" t="s">
        <v>1020</v>
      </c>
      <c r="B61" s="1191" t="s">
        <v>1021</v>
      </c>
      <c r="C61" s="1192">
        <f>+C58+C59+C60</f>
        <v>875</v>
      </c>
      <c r="D61" s="1192">
        <f>+D58+D59+D60</f>
        <v>875</v>
      </c>
      <c r="E61" s="1193">
        <f>+E58+E59+E60</f>
        <v>0</v>
      </c>
      <c r="F61" s="915"/>
      <c r="H61" s="916"/>
      <c r="I61" s="915"/>
      <c r="J61" s="915"/>
      <c r="K61" s="915"/>
      <c r="L61" s="915"/>
      <c r="M61" s="915"/>
      <c r="N61" s="917"/>
    </row>
    <row r="62" spans="1:14" ht="12.75">
      <c r="A62" s="1194" t="s">
        <v>1022</v>
      </c>
      <c r="B62" s="1195" t="s">
        <v>1023</v>
      </c>
      <c r="C62" s="1201"/>
      <c r="D62" s="1201"/>
      <c r="E62" s="1202"/>
    </row>
    <row r="63" spans="1:14" ht="25.5">
      <c r="A63" s="1194" t="s">
        <v>1024</v>
      </c>
      <c r="B63" s="1195" t="s">
        <v>1025</v>
      </c>
      <c r="C63" s="1201"/>
      <c r="D63" s="1201"/>
      <c r="E63" s="1202"/>
    </row>
    <row r="64" spans="1:14" s="715" customFormat="1" ht="12.75">
      <c r="A64" s="1190" t="s">
        <v>1026</v>
      </c>
      <c r="B64" s="1191" t="s">
        <v>1027</v>
      </c>
      <c r="C64" s="1192">
        <f>+C62+C63</f>
        <v>0</v>
      </c>
      <c r="D64" s="1192">
        <f>+D62+D63</f>
        <v>0</v>
      </c>
      <c r="E64" s="1193">
        <f>+E62+E63</f>
        <v>0</v>
      </c>
      <c r="F64" s="915"/>
      <c r="H64" s="916"/>
      <c r="I64" s="915"/>
      <c r="J64" s="915"/>
      <c r="K64" s="915"/>
      <c r="L64" s="915"/>
      <c r="M64" s="915"/>
      <c r="N64" s="917"/>
    </row>
    <row r="65" spans="1:14" s="715" customFormat="1" ht="12.75">
      <c r="A65" s="1190" t="s">
        <v>1028</v>
      </c>
      <c r="B65" s="1191" t="s">
        <v>1029</v>
      </c>
      <c r="C65" s="1203"/>
      <c r="D65" s="1203"/>
      <c r="E65" s="1204"/>
      <c r="F65" s="915"/>
      <c r="H65" s="916"/>
      <c r="I65" s="915"/>
      <c r="J65" s="915"/>
      <c r="K65" s="915"/>
      <c r="L65" s="915"/>
      <c r="M65" s="915"/>
      <c r="N65" s="917"/>
    </row>
    <row r="66" spans="1:14" s="715" customFormat="1" ht="13.5" thickBot="1">
      <c r="A66" s="918" t="s">
        <v>1030</v>
      </c>
      <c r="B66" s="919" t="s">
        <v>1031</v>
      </c>
      <c r="C66" s="920">
        <f>+C49+C52+C57+C61+C64+C65</f>
        <v>29631</v>
      </c>
      <c r="D66" s="920">
        <f>+D49+D52+D57+D61+D64+D65</f>
        <v>25749</v>
      </c>
      <c r="E66" s="921">
        <f>+E49+E52+E57+E61+E64+E65</f>
        <v>0</v>
      </c>
      <c r="F66" s="915"/>
      <c r="H66" s="916"/>
      <c r="I66" s="915"/>
      <c r="J66" s="915"/>
      <c r="K66" s="915"/>
      <c r="L66" s="915"/>
      <c r="M66" s="915"/>
      <c r="N66" s="917"/>
    </row>
  </sheetData>
  <mergeCells count="6">
    <mergeCell ref="A1:A3"/>
    <mergeCell ref="B1:B3"/>
    <mergeCell ref="C1:C2"/>
    <mergeCell ref="D1:D2"/>
    <mergeCell ref="E1:E2"/>
    <mergeCell ref="C3:E3"/>
  </mergeCells>
  <printOptions horizontalCentered="1"/>
  <pageMargins left="0.70866141732283472" right="0.70866141732283472" top="1.1417322834645669" bottom="0.74803149606299213" header="0.31496062992125984" footer="0.31496062992125984"/>
  <pageSetup paperSize="9" scale="76" orientation="portrait" r:id="rId1"/>
  <headerFooter>
    <oddHeader>&amp;L&amp;"Times New Roman,Félkövér"&amp;12Szent László Völgye TKT&amp;C&amp;"Times New Roman,Félkövér"&amp;14   2016. ÉVI ZÁRSZÁMADÁSI BESZÁMOLÓ&amp;R&amp;11 &amp;10 12/1. sz. táblázat
VAGYONKIMUTATÁS ESZKÖZÖKRŐL
Adatok: eFt-ban</oddHeader>
    <oddFooter>&amp;L&amp;F&amp;R&amp;P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17"/>
  <sheetViews>
    <sheetView workbookViewId="0">
      <selection activeCell="B8" sqref="B8"/>
    </sheetView>
  </sheetViews>
  <sheetFormatPr defaultColWidth="8.85546875" defaultRowHeight="12.75"/>
  <cols>
    <col min="1" max="1" width="67.7109375" style="740" customWidth="1"/>
    <col min="2" max="2" width="3.42578125" style="739" bestFit="1" customWidth="1"/>
    <col min="3" max="3" width="16.42578125" style="739" customWidth="1"/>
    <col min="4" max="6" width="8.85546875" style="739"/>
    <col min="7" max="7" width="8.85546875" style="673"/>
    <col min="8" max="8" width="8.85546875" style="740"/>
    <col min="9" max="13" width="8.85546875" style="739"/>
    <col min="14" max="14" width="8.85546875" style="741"/>
    <col min="15" max="16384" width="8.85546875" style="673"/>
  </cols>
  <sheetData>
    <row r="1" spans="1:3" ht="16.5" customHeight="1">
      <c r="A1" s="1513" t="s">
        <v>502</v>
      </c>
      <c r="B1" s="1515" t="s">
        <v>902</v>
      </c>
      <c r="C1" s="1517" t="s">
        <v>1032</v>
      </c>
    </row>
    <row r="2" spans="1:3" ht="33.75" customHeight="1">
      <c r="A2" s="1514"/>
      <c r="B2" s="1516"/>
      <c r="C2" s="1518"/>
    </row>
    <row r="3" spans="1:3" ht="16.5" customHeight="1" thickBot="1">
      <c r="A3" s="922" t="s">
        <v>1033</v>
      </c>
      <c r="B3" s="923" t="s">
        <v>908</v>
      </c>
      <c r="C3" s="924" t="s">
        <v>909</v>
      </c>
    </row>
    <row r="4" spans="1:3" ht="18.75" customHeight="1">
      <c r="A4" s="1194" t="s">
        <v>505</v>
      </c>
      <c r="B4" s="925" t="s">
        <v>913</v>
      </c>
      <c r="C4" s="926">
        <v>54189</v>
      </c>
    </row>
    <row r="5" spans="1:3" ht="18.75" customHeight="1">
      <c r="A5" s="1194" t="s">
        <v>507</v>
      </c>
      <c r="B5" s="1205" t="s">
        <v>915</v>
      </c>
      <c r="C5" s="926">
        <v>0</v>
      </c>
    </row>
    <row r="6" spans="1:3" ht="18.75" customHeight="1">
      <c r="A6" s="1194" t="s">
        <v>509</v>
      </c>
      <c r="B6" s="1205" t="s">
        <v>917</v>
      </c>
      <c r="C6" s="926">
        <v>8925</v>
      </c>
    </row>
    <row r="7" spans="1:3" ht="18.75" customHeight="1">
      <c r="A7" s="1194" t="s">
        <v>511</v>
      </c>
      <c r="B7" s="1205" t="s">
        <v>919</v>
      </c>
      <c r="C7" s="1206">
        <v>-31827</v>
      </c>
    </row>
    <row r="8" spans="1:3" ht="18.75" customHeight="1">
      <c r="A8" s="1194" t="s">
        <v>513</v>
      </c>
      <c r="B8" s="1205" t="s">
        <v>921</v>
      </c>
      <c r="C8" s="1206">
        <v>0</v>
      </c>
    </row>
    <row r="9" spans="1:3" ht="18.75" customHeight="1">
      <c r="A9" s="1194" t="s">
        <v>515</v>
      </c>
      <c r="B9" s="1205" t="s">
        <v>923</v>
      </c>
      <c r="C9" s="1206">
        <v>-5739</v>
      </c>
    </row>
    <row r="10" spans="1:3" ht="18.75" customHeight="1">
      <c r="A10" s="1190" t="s">
        <v>1034</v>
      </c>
      <c r="B10" s="1205" t="s">
        <v>925</v>
      </c>
      <c r="C10" s="1207">
        <f>+C4+C5+C6+C7+C8+C9</f>
        <v>25548</v>
      </c>
    </row>
    <row r="11" spans="1:3" ht="18.75" customHeight="1">
      <c r="A11" s="1194" t="s">
        <v>1035</v>
      </c>
      <c r="B11" s="1205" t="s">
        <v>927</v>
      </c>
      <c r="C11" s="1206">
        <v>14</v>
      </c>
    </row>
    <row r="12" spans="1:3" ht="18.75" customHeight="1">
      <c r="A12" s="1194" t="s">
        <v>521</v>
      </c>
      <c r="B12" s="1205" t="s">
        <v>929</v>
      </c>
      <c r="C12" s="1206">
        <v>0</v>
      </c>
    </row>
    <row r="13" spans="1:3" ht="18.75" customHeight="1">
      <c r="A13" s="1194" t="s">
        <v>523</v>
      </c>
      <c r="B13" s="1205" t="s">
        <v>931</v>
      </c>
      <c r="C13" s="1206">
        <v>187</v>
      </c>
    </row>
    <row r="14" spans="1:3" ht="18.75" customHeight="1">
      <c r="A14" s="1190" t="s">
        <v>1036</v>
      </c>
      <c r="B14" s="1205" t="s">
        <v>933</v>
      </c>
      <c r="C14" s="1207">
        <f>+C11+C12+C13</f>
        <v>201</v>
      </c>
    </row>
    <row r="15" spans="1:3" ht="18.75" customHeight="1">
      <c r="A15" s="1190" t="s">
        <v>1037</v>
      </c>
      <c r="B15" s="1205" t="s">
        <v>935</v>
      </c>
      <c r="C15" s="1206"/>
    </row>
    <row r="16" spans="1:3" ht="18.75" customHeight="1">
      <c r="A16" s="1190" t="s">
        <v>1038</v>
      </c>
      <c r="B16" s="1205" t="s">
        <v>937</v>
      </c>
      <c r="C16" s="1206"/>
    </row>
    <row r="17" spans="1:3" ht="18.75" customHeight="1" thickBot="1">
      <c r="A17" s="927" t="s">
        <v>1039</v>
      </c>
      <c r="B17" s="928" t="s">
        <v>939</v>
      </c>
      <c r="C17" s="929">
        <f>+C10+C14+C15+C16</f>
        <v>25749</v>
      </c>
    </row>
  </sheetData>
  <mergeCells count="3">
    <mergeCell ref="A1:A2"/>
    <mergeCell ref="B1:B2"/>
    <mergeCell ref="C1:C2"/>
  </mergeCells>
  <printOptions horizontalCentered="1"/>
  <pageMargins left="0.70866141732283472" right="0.70866141732283472" top="1.5354330708661419" bottom="0.74803149606299213" header="0.31496062992125984" footer="0.31496062992125984"/>
  <pageSetup paperSize="9" orientation="portrait" r:id="rId1"/>
  <headerFooter>
    <oddHeader>&amp;L&amp;"Times New Roman,Félkövér"&amp;11Szent László Völgye TKT&amp;C&amp;"Times New Roman,Félkövér"&amp;14  &amp;12 2016. ÉVI ZÁRSZÁMADÁSI BESZÁMOLÓ&amp;R&amp;11 &amp;10 &amp;9 
12/2. sz. táblázat
VAGYONKIMUTATÁS FORRÁSOKRÓL
Adatok: eFt-ban</oddHeader>
    <oddFooter>&amp;L&amp;F&amp;R&amp;P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D33"/>
  <sheetViews>
    <sheetView topLeftCell="J1" workbookViewId="0">
      <selection activeCell="B8" sqref="B8"/>
    </sheetView>
  </sheetViews>
  <sheetFormatPr defaultColWidth="8.85546875" defaultRowHeight="12.75"/>
  <cols>
    <col min="1" max="1" width="40.7109375" style="740" customWidth="1"/>
    <col min="2" max="9" width="8.5703125" style="739" customWidth="1"/>
    <col min="10" max="10" width="8.5703125" style="673" customWidth="1"/>
    <col min="11" max="11" width="40.7109375" style="740" customWidth="1"/>
    <col min="12" max="16" width="8.5703125" style="739" customWidth="1"/>
    <col min="17" max="17" width="8.5703125" style="741" customWidth="1"/>
    <col min="18" max="20" width="8.5703125" style="673" customWidth="1"/>
    <col min="21" max="265" width="8.85546875" style="673"/>
    <col min="266" max="266" width="40.7109375" style="673" customWidth="1"/>
    <col min="267" max="268" width="9.7109375" style="673" customWidth="1"/>
    <col min="269" max="269" width="8.42578125" style="673" customWidth="1"/>
    <col min="270" max="270" width="40.7109375" style="673" customWidth="1"/>
    <col min="271" max="272" width="9.7109375" style="673" customWidth="1"/>
    <col min="273" max="273" width="8.42578125" style="673" customWidth="1"/>
    <col min="274" max="275" width="10.85546875" style="673" bestFit="1" customWidth="1"/>
    <col min="276" max="521" width="8.85546875" style="673"/>
    <col min="522" max="522" width="40.7109375" style="673" customWidth="1"/>
    <col min="523" max="524" width="9.7109375" style="673" customWidth="1"/>
    <col min="525" max="525" width="8.42578125" style="673" customWidth="1"/>
    <col min="526" max="526" width="40.7109375" style="673" customWidth="1"/>
    <col min="527" max="528" width="9.7109375" style="673" customWidth="1"/>
    <col min="529" max="529" width="8.42578125" style="673" customWidth="1"/>
    <col min="530" max="531" width="10.85546875" style="673" bestFit="1" customWidth="1"/>
    <col min="532" max="777" width="8.85546875" style="673"/>
    <col min="778" max="778" width="40.7109375" style="673" customWidth="1"/>
    <col min="779" max="780" width="9.7109375" style="673" customWidth="1"/>
    <col min="781" max="781" width="8.42578125" style="673" customWidth="1"/>
    <col min="782" max="782" width="40.7109375" style="673" customWidth="1"/>
    <col min="783" max="784" width="9.7109375" style="673" customWidth="1"/>
    <col min="785" max="785" width="8.42578125" style="673" customWidth="1"/>
    <col min="786" max="787" width="10.85546875" style="673" bestFit="1" customWidth="1"/>
    <col min="788" max="1033" width="8.85546875" style="673"/>
    <col min="1034" max="1034" width="40.7109375" style="673" customWidth="1"/>
    <col min="1035" max="1036" width="9.7109375" style="673" customWidth="1"/>
    <col min="1037" max="1037" width="8.42578125" style="673" customWidth="1"/>
    <col min="1038" max="1038" width="40.7109375" style="673" customWidth="1"/>
    <col min="1039" max="1040" width="9.7109375" style="673" customWidth="1"/>
    <col min="1041" max="1041" width="8.42578125" style="673" customWidth="1"/>
    <col min="1042" max="1043" width="10.85546875" style="673" bestFit="1" customWidth="1"/>
    <col min="1044" max="1289" width="8.85546875" style="673"/>
    <col min="1290" max="1290" width="40.7109375" style="673" customWidth="1"/>
    <col min="1291" max="1292" width="9.7109375" style="673" customWidth="1"/>
    <col min="1293" max="1293" width="8.42578125" style="673" customWidth="1"/>
    <col min="1294" max="1294" width="40.7109375" style="673" customWidth="1"/>
    <col min="1295" max="1296" width="9.7109375" style="673" customWidth="1"/>
    <col min="1297" max="1297" width="8.42578125" style="673" customWidth="1"/>
    <col min="1298" max="1299" width="10.85546875" style="673" bestFit="1" customWidth="1"/>
    <col min="1300" max="1545" width="8.85546875" style="673"/>
    <col min="1546" max="1546" width="40.7109375" style="673" customWidth="1"/>
    <col min="1547" max="1548" width="9.7109375" style="673" customWidth="1"/>
    <col min="1549" max="1549" width="8.42578125" style="673" customWidth="1"/>
    <col min="1550" max="1550" width="40.7109375" style="673" customWidth="1"/>
    <col min="1551" max="1552" width="9.7109375" style="673" customWidth="1"/>
    <col min="1553" max="1553" width="8.42578125" style="673" customWidth="1"/>
    <col min="1554" max="1555" width="10.85546875" style="673" bestFit="1" customWidth="1"/>
    <col min="1556" max="1801" width="8.85546875" style="673"/>
    <col min="1802" max="1802" width="40.7109375" style="673" customWidth="1"/>
    <col min="1803" max="1804" width="9.7109375" style="673" customWidth="1"/>
    <col min="1805" max="1805" width="8.42578125" style="673" customWidth="1"/>
    <col min="1806" max="1806" width="40.7109375" style="673" customWidth="1"/>
    <col min="1807" max="1808" width="9.7109375" style="673" customWidth="1"/>
    <col min="1809" max="1809" width="8.42578125" style="673" customWidth="1"/>
    <col min="1810" max="1811" width="10.85546875" style="673" bestFit="1" customWidth="1"/>
    <col min="1812" max="2057" width="8.85546875" style="673"/>
    <col min="2058" max="2058" width="40.7109375" style="673" customWidth="1"/>
    <col min="2059" max="2060" width="9.7109375" style="673" customWidth="1"/>
    <col min="2061" max="2061" width="8.42578125" style="673" customWidth="1"/>
    <col min="2062" max="2062" width="40.7109375" style="673" customWidth="1"/>
    <col min="2063" max="2064" width="9.7109375" style="673" customWidth="1"/>
    <col min="2065" max="2065" width="8.42578125" style="673" customWidth="1"/>
    <col min="2066" max="2067" width="10.85546875" style="673" bestFit="1" customWidth="1"/>
    <col min="2068" max="2313" width="8.85546875" style="673"/>
    <col min="2314" max="2314" width="40.7109375" style="673" customWidth="1"/>
    <col min="2315" max="2316" width="9.7109375" style="673" customWidth="1"/>
    <col min="2317" max="2317" width="8.42578125" style="673" customWidth="1"/>
    <col min="2318" max="2318" width="40.7109375" style="673" customWidth="1"/>
    <col min="2319" max="2320" width="9.7109375" style="673" customWidth="1"/>
    <col min="2321" max="2321" width="8.42578125" style="673" customWidth="1"/>
    <col min="2322" max="2323" width="10.85546875" style="673" bestFit="1" customWidth="1"/>
    <col min="2324" max="2569" width="8.85546875" style="673"/>
    <col min="2570" max="2570" width="40.7109375" style="673" customWidth="1"/>
    <col min="2571" max="2572" width="9.7109375" style="673" customWidth="1"/>
    <col min="2573" max="2573" width="8.42578125" style="673" customWidth="1"/>
    <col min="2574" max="2574" width="40.7109375" style="673" customWidth="1"/>
    <col min="2575" max="2576" width="9.7109375" style="673" customWidth="1"/>
    <col min="2577" max="2577" width="8.42578125" style="673" customWidth="1"/>
    <col min="2578" max="2579" width="10.85546875" style="673" bestFit="1" customWidth="1"/>
    <col min="2580" max="2825" width="8.85546875" style="673"/>
    <col min="2826" max="2826" width="40.7109375" style="673" customWidth="1"/>
    <col min="2827" max="2828" width="9.7109375" style="673" customWidth="1"/>
    <col min="2829" max="2829" width="8.42578125" style="673" customWidth="1"/>
    <col min="2830" max="2830" width="40.7109375" style="673" customWidth="1"/>
    <col min="2831" max="2832" width="9.7109375" style="673" customWidth="1"/>
    <col min="2833" max="2833" width="8.42578125" style="673" customWidth="1"/>
    <col min="2834" max="2835" width="10.85546875" style="673" bestFit="1" customWidth="1"/>
    <col min="2836" max="3081" width="8.85546875" style="673"/>
    <col min="3082" max="3082" width="40.7109375" style="673" customWidth="1"/>
    <col min="3083" max="3084" width="9.7109375" style="673" customWidth="1"/>
    <col min="3085" max="3085" width="8.42578125" style="673" customWidth="1"/>
    <col min="3086" max="3086" width="40.7109375" style="673" customWidth="1"/>
    <col min="3087" max="3088" width="9.7109375" style="673" customWidth="1"/>
    <col min="3089" max="3089" width="8.42578125" style="673" customWidth="1"/>
    <col min="3090" max="3091" width="10.85546875" style="673" bestFit="1" customWidth="1"/>
    <col min="3092" max="3337" width="8.85546875" style="673"/>
    <col min="3338" max="3338" width="40.7109375" style="673" customWidth="1"/>
    <col min="3339" max="3340" width="9.7109375" style="673" customWidth="1"/>
    <col min="3341" max="3341" width="8.42578125" style="673" customWidth="1"/>
    <col min="3342" max="3342" width="40.7109375" style="673" customWidth="1"/>
    <col min="3343" max="3344" width="9.7109375" style="673" customWidth="1"/>
    <col min="3345" max="3345" width="8.42578125" style="673" customWidth="1"/>
    <col min="3346" max="3347" width="10.85546875" style="673" bestFit="1" customWidth="1"/>
    <col min="3348" max="3593" width="8.85546875" style="673"/>
    <col min="3594" max="3594" width="40.7109375" style="673" customWidth="1"/>
    <col min="3595" max="3596" width="9.7109375" style="673" customWidth="1"/>
    <col min="3597" max="3597" width="8.42578125" style="673" customWidth="1"/>
    <col min="3598" max="3598" width="40.7109375" style="673" customWidth="1"/>
    <col min="3599" max="3600" width="9.7109375" style="673" customWidth="1"/>
    <col min="3601" max="3601" width="8.42578125" style="673" customWidth="1"/>
    <col min="3602" max="3603" width="10.85546875" style="673" bestFit="1" customWidth="1"/>
    <col min="3604" max="3849" width="8.85546875" style="673"/>
    <col min="3850" max="3850" width="40.7109375" style="673" customWidth="1"/>
    <col min="3851" max="3852" width="9.7109375" style="673" customWidth="1"/>
    <col min="3853" max="3853" width="8.42578125" style="673" customWidth="1"/>
    <col min="3854" max="3854" width="40.7109375" style="673" customWidth="1"/>
    <col min="3855" max="3856" width="9.7109375" style="673" customWidth="1"/>
    <col min="3857" max="3857" width="8.42578125" style="673" customWidth="1"/>
    <col min="3858" max="3859" width="10.85546875" style="673" bestFit="1" customWidth="1"/>
    <col min="3860" max="4105" width="8.85546875" style="673"/>
    <col min="4106" max="4106" width="40.7109375" style="673" customWidth="1"/>
    <col min="4107" max="4108" width="9.7109375" style="673" customWidth="1"/>
    <col min="4109" max="4109" width="8.42578125" style="673" customWidth="1"/>
    <col min="4110" max="4110" width="40.7109375" style="673" customWidth="1"/>
    <col min="4111" max="4112" width="9.7109375" style="673" customWidth="1"/>
    <col min="4113" max="4113" width="8.42578125" style="673" customWidth="1"/>
    <col min="4114" max="4115" width="10.85546875" style="673" bestFit="1" customWidth="1"/>
    <col min="4116" max="4361" width="8.85546875" style="673"/>
    <col min="4362" max="4362" width="40.7109375" style="673" customWidth="1"/>
    <col min="4363" max="4364" width="9.7109375" style="673" customWidth="1"/>
    <col min="4365" max="4365" width="8.42578125" style="673" customWidth="1"/>
    <col min="4366" max="4366" width="40.7109375" style="673" customWidth="1"/>
    <col min="4367" max="4368" width="9.7109375" style="673" customWidth="1"/>
    <col min="4369" max="4369" width="8.42578125" style="673" customWidth="1"/>
    <col min="4370" max="4371" width="10.85546875" style="673" bestFit="1" customWidth="1"/>
    <col min="4372" max="4617" width="8.85546875" style="673"/>
    <col min="4618" max="4618" width="40.7109375" style="673" customWidth="1"/>
    <col min="4619" max="4620" width="9.7109375" style="673" customWidth="1"/>
    <col min="4621" max="4621" width="8.42578125" style="673" customWidth="1"/>
    <col min="4622" max="4622" width="40.7109375" style="673" customWidth="1"/>
    <col min="4623" max="4624" width="9.7109375" style="673" customWidth="1"/>
    <col min="4625" max="4625" width="8.42578125" style="673" customWidth="1"/>
    <col min="4626" max="4627" width="10.85546875" style="673" bestFit="1" customWidth="1"/>
    <col min="4628" max="4873" width="8.85546875" style="673"/>
    <col min="4874" max="4874" width="40.7109375" style="673" customWidth="1"/>
    <col min="4875" max="4876" width="9.7109375" style="673" customWidth="1"/>
    <col min="4877" max="4877" width="8.42578125" style="673" customWidth="1"/>
    <col min="4878" max="4878" width="40.7109375" style="673" customWidth="1"/>
    <col min="4879" max="4880" width="9.7109375" style="673" customWidth="1"/>
    <col min="4881" max="4881" width="8.42578125" style="673" customWidth="1"/>
    <col min="4882" max="4883" width="10.85546875" style="673" bestFit="1" customWidth="1"/>
    <col min="4884" max="5129" width="8.85546875" style="673"/>
    <col min="5130" max="5130" width="40.7109375" style="673" customWidth="1"/>
    <col min="5131" max="5132" width="9.7109375" style="673" customWidth="1"/>
    <col min="5133" max="5133" width="8.42578125" style="673" customWidth="1"/>
    <col min="5134" max="5134" width="40.7109375" style="673" customWidth="1"/>
    <col min="5135" max="5136" width="9.7109375" style="673" customWidth="1"/>
    <col min="5137" max="5137" width="8.42578125" style="673" customWidth="1"/>
    <col min="5138" max="5139" width="10.85546875" style="673" bestFit="1" customWidth="1"/>
    <col min="5140" max="5385" width="8.85546875" style="673"/>
    <col min="5386" max="5386" width="40.7109375" style="673" customWidth="1"/>
    <col min="5387" max="5388" width="9.7109375" style="673" customWidth="1"/>
    <col min="5389" max="5389" width="8.42578125" style="673" customWidth="1"/>
    <col min="5390" max="5390" width="40.7109375" style="673" customWidth="1"/>
    <col min="5391" max="5392" width="9.7109375" style="673" customWidth="1"/>
    <col min="5393" max="5393" width="8.42578125" style="673" customWidth="1"/>
    <col min="5394" max="5395" width="10.85546875" style="673" bestFit="1" customWidth="1"/>
    <col min="5396" max="5641" width="8.85546875" style="673"/>
    <col min="5642" max="5642" width="40.7109375" style="673" customWidth="1"/>
    <col min="5643" max="5644" width="9.7109375" style="673" customWidth="1"/>
    <col min="5645" max="5645" width="8.42578125" style="673" customWidth="1"/>
    <col min="5646" max="5646" width="40.7109375" style="673" customWidth="1"/>
    <col min="5647" max="5648" width="9.7109375" style="673" customWidth="1"/>
    <col min="5649" max="5649" width="8.42578125" style="673" customWidth="1"/>
    <col min="5650" max="5651" width="10.85546875" style="673" bestFit="1" customWidth="1"/>
    <col min="5652" max="5897" width="8.85546875" style="673"/>
    <col min="5898" max="5898" width="40.7109375" style="673" customWidth="1"/>
    <col min="5899" max="5900" width="9.7109375" style="673" customWidth="1"/>
    <col min="5901" max="5901" width="8.42578125" style="673" customWidth="1"/>
    <col min="5902" max="5902" width="40.7109375" style="673" customWidth="1"/>
    <col min="5903" max="5904" width="9.7109375" style="673" customWidth="1"/>
    <col min="5905" max="5905" width="8.42578125" style="673" customWidth="1"/>
    <col min="5906" max="5907" width="10.85546875" style="673" bestFit="1" customWidth="1"/>
    <col min="5908" max="6153" width="8.85546875" style="673"/>
    <col min="6154" max="6154" width="40.7109375" style="673" customWidth="1"/>
    <col min="6155" max="6156" width="9.7109375" style="673" customWidth="1"/>
    <col min="6157" max="6157" width="8.42578125" style="673" customWidth="1"/>
    <col min="6158" max="6158" width="40.7109375" style="673" customWidth="1"/>
    <col min="6159" max="6160" width="9.7109375" style="673" customWidth="1"/>
    <col min="6161" max="6161" width="8.42578125" style="673" customWidth="1"/>
    <col min="6162" max="6163" width="10.85546875" style="673" bestFit="1" customWidth="1"/>
    <col min="6164" max="6409" width="8.85546875" style="673"/>
    <col min="6410" max="6410" width="40.7109375" style="673" customWidth="1"/>
    <col min="6411" max="6412" width="9.7109375" style="673" customWidth="1"/>
    <col min="6413" max="6413" width="8.42578125" style="673" customWidth="1"/>
    <col min="6414" max="6414" width="40.7109375" style="673" customWidth="1"/>
    <col min="6415" max="6416" width="9.7109375" style="673" customWidth="1"/>
    <col min="6417" max="6417" width="8.42578125" style="673" customWidth="1"/>
    <col min="6418" max="6419" width="10.85546875" style="673" bestFit="1" customWidth="1"/>
    <col min="6420" max="6665" width="8.85546875" style="673"/>
    <col min="6666" max="6666" width="40.7109375" style="673" customWidth="1"/>
    <col min="6667" max="6668" width="9.7109375" style="673" customWidth="1"/>
    <col min="6669" max="6669" width="8.42578125" style="673" customWidth="1"/>
    <col min="6670" max="6670" width="40.7109375" style="673" customWidth="1"/>
    <col min="6671" max="6672" width="9.7109375" style="673" customWidth="1"/>
    <col min="6673" max="6673" width="8.42578125" style="673" customWidth="1"/>
    <col min="6674" max="6675" width="10.85546875" style="673" bestFit="1" customWidth="1"/>
    <col min="6676" max="6921" width="8.85546875" style="673"/>
    <col min="6922" max="6922" width="40.7109375" style="673" customWidth="1"/>
    <col min="6923" max="6924" width="9.7109375" style="673" customWidth="1"/>
    <col min="6925" max="6925" width="8.42578125" style="673" customWidth="1"/>
    <col min="6926" max="6926" width="40.7109375" style="673" customWidth="1"/>
    <col min="6927" max="6928" width="9.7109375" style="673" customWidth="1"/>
    <col min="6929" max="6929" width="8.42578125" style="673" customWidth="1"/>
    <col min="6930" max="6931" width="10.85546875" style="673" bestFit="1" customWidth="1"/>
    <col min="6932" max="7177" width="8.85546875" style="673"/>
    <col min="7178" max="7178" width="40.7109375" style="673" customWidth="1"/>
    <col min="7179" max="7180" width="9.7109375" style="673" customWidth="1"/>
    <col min="7181" max="7181" width="8.42578125" style="673" customWidth="1"/>
    <col min="7182" max="7182" width="40.7109375" style="673" customWidth="1"/>
    <col min="7183" max="7184" width="9.7109375" style="673" customWidth="1"/>
    <col min="7185" max="7185" width="8.42578125" style="673" customWidth="1"/>
    <col min="7186" max="7187" width="10.85546875" style="673" bestFit="1" customWidth="1"/>
    <col min="7188" max="7433" width="8.85546875" style="673"/>
    <col min="7434" max="7434" width="40.7109375" style="673" customWidth="1"/>
    <col min="7435" max="7436" width="9.7109375" style="673" customWidth="1"/>
    <col min="7437" max="7437" width="8.42578125" style="673" customWidth="1"/>
    <col min="7438" max="7438" width="40.7109375" style="673" customWidth="1"/>
    <col min="7439" max="7440" width="9.7109375" style="673" customWidth="1"/>
    <col min="7441" max="7441" width="8.42578125" style="673" customWidth="1"/>
    <col min="7442" max="7443" width="10.85546875" style="673" bestFit="1" customWidth="1"/>
    <col min="7444" max="7689" width="8.85546875" style="673"/>
    <col min="7690" max="7690" width="40.7109375" style="673" customWidth="1"/>
    <col min="7691" max="7692" width="9.7109375" style="673" customWidth="1"/>
    <col min="7693" max="7693" width="8.42578125" style="673" customWidth="1"/>
    <col min="7694" max="7694" width="40.7109375" style="673" customWidth="1"/>
    <col min="7695" max="7696" width="9.7109375" style="673" customWidth="1"/>
    <col min="7697" max="7697" width="8.42578125" style="673" customWidth="1"/>
    <col min="7698" max="7699" width="10.85546875" style="673" bestFit="1" customWidth="1"/>
    <col min="7700" max="7945" width="8.85546875" style="673"/>
    <col min="7946" max="7946" width="40.7109375" style="673" customWidth="1"/>
    <col min="7947" max="7948" width="9.7109375" style="673" customWidth="1"/>
    <col min="7949" max="7949" width="8.42578125" style="673" customWidth="1"/>
    <col min="7950" max="7950" width="40.7109375" style="673" customWidth="1"/>
    <col min="7951" max="7952" width="9.7109375" style="673" customWidth="1"/>
    <col min="7953" max="7953" width="8.42578125" style="673" customWidth="1"/>
    <col min="7954" max="7955" width="10.85546875" style="673" bestFit="1" customWidth="1"/>
    <col min="7956" max="8201" width="8.85546875" style="673"/>
    <col min="8202" max="8202" width="40.7109375" style="673" customWidth="1"/>
    <col min="8203" max="8204" width="9.7109375" style="673" customWidth="1"/>
    <col min="8205" max="8205" width="8.42578125" style="673" customWidth="1"/>
    <col min="8206" max="8206" width="40.7109375" style="673" customWidth="1"/>
    <col min="8207" max="8208" width="9.7109375" style="673" customWidth="1"/>
    <col min="8209" max="8209" width="8.42578125" style="673" customWidth="1"/>
    <col min="8210" max="8211" width="10.85546875" style="673" bestFit="1" customWidth="1"/>
    <col min="8212" max="8457" width="8.85546875" style="673"/>
    <col min="8458" max="8458" width="40.7109375" style="673" customWidth="1"/>
    <col min="8459" max="8460" width="9.7109375" style="673" customWidth="1"/>
    <col min="8461" max="8461" width="8.42578125" style="673" customWidth="1"/>
    <col min="8462" max="8462" width="40.7109375" style="673" customWidth="1"/>
    <col min="8463" max="8464" width="9.7109375" style="673" customWidth="1"/>
    <col min="8465" max="8465" width="8.42578125" style="673" customWidth="1"/>
    <col min="8466" max="8467" width="10.85546875" style="673" bestFit="1" customWidth="1"/>
    <col min="8468" max="8713" width="8.85546875" style="673"/>
    <col min="8714" max="8714" width="40.7109375" style="673" customWidth="1"/>
    <col min="8715" max="8716" width="9.7109375" style="673" customWidth="1"/>
    <col min="8717" max="8717" width="8.42578125" style="673" customWidth="1"/>
    <col min="8718" max="8718" width="40.7109375" style="673" customWidth="1"/>
    <col min="8719" max="8720" width="9.7109375" style="673" customWidth="1"/>
    <col min="8721" max="8721" width="8.42578125" style="673" customWidth="1"/>
    <col min="8722" max="8723" width="10.85546875" style="673" bestFit="1" customWidth="1"/>
    <col min="8724" max="8969" width="8.85546875" style="673"/>
    <col min="8970" max="8970" width="40.7109375" style="673" customWidth="1"/>
    <col min="8971" max="8972" width="9.7109375" style="673" customWidth="1"/>
    <col min="8973" max="8973" width="8.42578125" style="673" customWidth="1"/>
    <col min="8974" max="8974" width="40.7109375" style="673" customWidth="1"/>
    <col min="8975" max="8976" width="9.7109375" style="673" customWidth="1"/>
    <col min="8977" max="8977" width="8.42578125" style="673" customWidth="1"/>
    <col min="8978" max="8979" width="10.85546875" style="673" bestFit="1" customWidth="1"/>
    <col min="8980" max="9225" width="8.85546875" style="673"/>
    <col min="9226" max="9226" width="40.7109375" style="673" customWidth="1"/>
    <col min="9227" max="9228" width="9.7109375" style="673" customWidth="1"/>
    <col min="9229" max="9229" width="8.42578125" style="673" customWidth="1"/>
    <col min="9230" max="9230" width="40.7109375" style="673" customWidth="1"/>
    <col min="9231" max="9232" width="9.7109375" style="673" customWidth="1"/>
    <col min="9233" max="9233" width="8.42578125" style="673" customWidth="1"/>
    <col min="9234" max="9235" width="10.85546875" style="673" bestFit="1" customWidth="1"/>
    <col min="9236" max="9481" width="8.85546875" style="673"/>
    <col min="9482" max="9482" width="40.7109375" style="673" customWidth="1"/>
    <col min="9483" max="9484" width="9.7109375" style="673" customWidth="1"/>
    <col min="9485" max="9485" width="8.42578125" style="673" customWidth="1"/>
    <col min="9486" max="9486" width="40.7109375" style="673" customWidth="1"/>
    <col min="9487" max="9488" width="9.7109375" style="673" customWidth="1"/>
    <col min="9489" max="9489" width="8.42578125" style="673" customWidth="1"/>
    <col min="9490" max="9491" width="10.85546875" style="673" bestFit="1" customWidth="1"/>
    <col min="9492" max="9737" width="8.85546875" style="673"/>
    <col min="9738" max="9738" width="40.7109375" style="673" customWidth="1"/>
    <col min="9739" max="9740" width="9.7109375" style="673" customWidth="1"/>
    <col min="9741" max="9741" width="8.42578125" style="673" customWidth="1"/>
    <col min="9742" max="9742" width="40.7109375" style="673" customWidth="1"/>
    <col min="9743" max="9744" width="9.7109375" style="673" customWidth="1"/>
    <col min="9745" max="9745" width="8.42578125" style="673" customWidth="1"/>
    <col min="9746" max="9747" width="10.85546875" style="673" bestFit="1" customWidth="1"/>
    <col min="9748" max="9993" width="8.85546875" style="673"/>
    <col min="9994" max="9994" width="40.7109375" style="673" customWidth="1"/>
    <col min="9995" max="9996" width="9.7109375" style="673" customWidth="1"/>
    <col min="9997" max="9997" width="8.42578125" style="673" customWidth="1"/>
    <col min="9998" max="9998" width="40.7109375" style="673" customWidth="1"/>
    <col min="9999" max="10000" width="9.7109375" style="673" customWidth="1"/>
    <col min="10001" max="10001" width="8.42578125" style="673" customWidth="1"/>
    <col min="10002" max="10003" width="10.85546875" style="673" bestFit="1" customWidth="1"/>
    <col min="10004" max="10249" width="8.85546875" style="673"/>
    <col min="10250" max="10250" width="40.7109375" style="673" customWidth="1"/>
    <col min="10251" max="10252" width="9.7109375" style="673" customWidth="1"/>
    <col min="10253" max="10253" width="8.42578125" style="673" customWidth="1"/>
    <col min="10254" max="10254" width="40.7109375" style="673" customWidth="1"/>
    <col min="10255" max="10256" width="9.7109375" style="673" customWidth="1"/>
    <col min="10257" max="10257" width="8.42578125" style="673" customWidth="1"/>
    <col min="10258" max="10259" width="10.85546875" style="673" bestFit="1" customWidth="1"/>
    <col min="10260" max="10505" width="8.85546875" style="673"/>
    <col min="10506" max="10506" width="40.7109375" style="673" customWidth="1"/>
    <col min="10507" max="10508" width="9.7109375" style="673" customWidth="1"/>
    <col min="10509" max="10509" width="8.42578125" style="673" customWidth="1"/>
    <col min="10510" max="10510" width="40.7109375" style="673" customWidth="1"/>
    <col min="10511" max="10512" width="9.7109375" style="673" customWidth="1"/>
    <col min="10513" max="10513" width="8.42578125" style="673" customWidth="1"/>
    <col min="10514" max="10515" width="10.85546875" style="673" bestFit="1" customWidth="1"/>
    <col min="10516" max="10761" width="8.85546875" style="673"/>
    <col min="10762" max="10762" width="40.7109375" style="673" customWidth="1"/>
    <col min="10763" max="10764" width="9.7109375" style="673" customWidth="1"/>
    <col min="10765" max="10765" width="8.42578125" style="673" customWidth="1"/>
    <col min="10766" max="10766" width="40.7109375" style="673" customWidth="1"/>
    <col min="10767" max="10768" width="9.7109375" style="673" customWidth="1"/>
    <col min="10769" max="10769" width="8.42578125" style="673" customWidth="1"/>
    <col min="10770" max="10771" width="10.85546875" style="673" bestFit="1" customWidth="1"/>
    <col min="10772" max="11017" width="8.85546875" style="673"/>
    <col min="11018" max="11018" width="40.7109375" style="673" customWidth="1"/>
    <col min="11019" max="11020" width="9.7109375" style="673" customWidth="1"/>
    <col min="11021" max="11021" width="8.42578125" style="673" customWidth="1"/>
    <col min="11022" max="11022" width="40.7109375" style="673" customWidth="1"/>
    <col min="11023" max="11024" width="9.7109375" style="673" customWidth="1"/>
    <col min="11025" max="11025" width="8.42578125" style="673" customWidth="1"/>
    <col min="11026" max="11027" width="10.85546875" style="673" bestFit="1" customWidth="1"/>
    <col min="11028" max="11273" width="8.85546875" style="673"/>
    <col min="11274" max="11274" width="40.7109375" style="673" customWidth="1"/>
    <col min="11275" max="11276" width="9.7109375" style="673" customWidth="1"/>
    <col min="11277" max="11277" width="8.42578125" style="673" customWidth="1"/>
    <col min="11278" max="11278" width="40.7109375" style="673" customWidth="1"/>
    <col min="11279" max="11280" width="9.7109375" style="673" customWidth="1"/>
    <col min="11281" max="11281" width="8.42578125" style="673" customWidth="1"/>
    <col min="11282" max="11283" width="10.85546875" style="673" bestFit="1" customWidth="1"/>
    <col min="11284" max="11529" width="8.85546875" style="673"/>
    <col min="11530" max="11530" width="40.7109375" style="673" customWidth="1"/>
    <col min="11531" max="11532" width="9.7109375" style="673" customWidth="1"/>
    <col min="11533" max="11533" width="8.42578125" style="673" customWidth="1"/>
    <col min="11534" max="11534" width="40.7109375" style="673" customWidth="1"/>
    <col min="11535" max="11536" width="9.7109375" style="673" customWidth="1"/>
    <col min="11537" max="11537" width="8.42578125" style="673" customWidth="1"/>
    <col min="11538" max="11539" width="10.85546875" style="673" bestFit="1" customWidth="1"/>
    <col min="11540" max="11785" width="8.85546875" style="673"/>
    <col min="11786" max="11786" width="40.7109375" style="673" customWidth="1"/>
    <col min="11787" max="11788" width="9.7109375" style="673" customWidth="1"/>
    <col min="11789" max="11789" width="8.42578125" style="673" customWidth="1"/>
    <col min="11790" max="11790" width="40.7109375" style="673" customWidth="1"/>
    <col min="11791" max="11792" width="9.7109375" style="673" customWidth="1"/>
    <col min="11793" max="11793" width="8.42578125" style="673" customWidth="1"/>
    <col min="11794" max="11795" width="10.85546875" style="673" bestFit="1" customWidth="1"/>
    <col min="11796" max="12041" width="8.85546875" style="673"/>
    <col min="12042" max="12042" width="40.7109375" style="673" customWidth="1"/>
    <col min="12043" max="12044" width="9.7109375" style="673" customWidth="1"/>
    <col min="12045" max="12045" width="8.42578125" style="673" customWidth="1"/>
    <col min="12046" max="12046" width="40.7109375" style="673" customWidth="1"/>
    <col min="12047" max="12048" width="9.7109375" style="673" customWidth="1"/>
    <col min="12049" max="12049" width="8.42578125" style="673" customWidth="1"/>
    <col min="12050" max="12051" width="10.85546875" style="673" bestFit="1" customWidth="1"/>
    <col min="12052" max="12297" width="8.85546875" style="673"/>
    <col min="12298" max="12298" width="40.7109375" style="673" customWidth="1"/>
    <col min="12299" max="12300" width="9.7109375" style="673" customWidth="1"/>
    <col min="12301" max="12301" width="8.42578125" style="673" customWidth="1"/>
    <col min="12302" max="12302" width="40.7109375" style="673" customWidth="1"/>
    <col min="12303" max="12304" width="9.7109375" style="673" customWidth="1"/>
    <col min="12305" max="12305" width="8.42578125" style="673" customWidth="1"/>
    <col min="12306" max="12307" width="10.85546875" style="673" bestFit="1" customWidth="1"/>
    <col min="12308" max="12553" width="8.85546875" style="673"/>
    <col min="12554" max="12554" width="40.7109375" style="673" customWidth="1"/>
    <col min="12555" max="12556" width="9.7109375" style="673" customWidth="1"/>
    <col min="12557" max="12557" width="8.42578125" style="673" customWidth="1"/>
    <col min="12558" max="12558" width="40.7109375" style="673" customWidth="1"/>
    <col min="12559" max="12560" width="9.7109375" style="673" customWidth="1"/>
    <col min="12561" max="12561" width="8.42578125" style="673" customWidth="1"/>
    <col min="12562" max="12563" width="10.85546875" style="673" bestFit="1" customWidth="1"/>
    <col min="12564" max="12809" width="8.85546875" style="673"/>
    <col min="12810" max="12810" width="40.7109375" style="673" customWidth="1"/>
    <col min="12811" max="12812" width="9.7109375" style="673" customWidth="1"/>
    <col min="12813" max="12813" width="8.42578125" style="673" customWidth="1"/>
    <col min="12814" max="12814" width="40.7109375" style="673" customWidth="1"/>
    <col min="12815" max="12816" width="9.7109375" style="673" customWidth="1"/>
    <col min="12817" max="12817" width="8.42578125" style="673" customWidth="1"/>
    <col min="12818" max="12819" width="10.85546875" style="673" bestFit="1" customWidth="1"/>
    <col min="12820" max="13065" width="8.85546875" style="673"/>
    <col min="13066" max="13066" width="40.7109375" style="673" customWidth="1"/>
    <col min="13067" max="13068" width="9.7109375" style="673" customWidth="1"/>
    <col min="13069" max="13069" width="8.42578125" style="673" customWidth="1"/>
    <col min="13070" max="13070" width="40.7109375" style="673" customWidth="1"/>
    <col min="13071" max="13072" width="9.7109375" style="673" customWidth="1"/>
    <col min="13073" max="13073" width="8.42578125" style="673" customWidth="1"/>
    <col min="13074" max="13075" width="10.85546875" style="673" bestFit="1" customWidth="1"/>
    <col min="13076" max="13321" width="8.85546875" style="673"/>
    <col min="13322" max="13322" width="40.7109375" style="673" customWidth="1"/>
    <col min="13323" max="13324" width="9.7109375" style="673" customWidth="1"/>
    <col min="13325" max="13325" width="8.42578125" style="673" customWidth="1"/>
    <col min="13326" max="13326" width="40.7109375" style="673" customWidth="1"/>
    <col min="13327" max="13328" width="9.7109375" style="673" customWidth="1"/>
    <col min="13329" max="13329" width="8.42578125" style="673" customWidth="1"/>
    <col min="13330" max="13331" width="10.85546875" style="673" bestFit="1" customWidth="1"/>
    <col min="13332" max="13577" width="8.85546875" style="673"/>
    <col min="13578" max="13578" width="40.7109375" style="673" customWidth="1"/>
    <col min="13579" max="13580" width="9.7109375" style="673" customWidth="1"/>
    <col min="13581" max="13581" width="8.42578125" style="673" customWidth="1"/>
    <col min="13582" max="13582" width="40.7109375" style="673" customWidth="1"/>
    <col min="13583" max="13584" width="9.7109375" style="673" customWidth="1"/>
    <col min="13585" max="13585" width="8.42578125" style="673" customWidth="1"/>
    <col min="13586" max="13587" width="10.85546875" style="673" bestFit="1" customWidth="1"/>
    <col min="13588" max="13833" width="8.85546875" style="673"/>
    <col min="13834" max="13834" width="40.7109375" style="673" customWidth="1"/>
    <col min="13835" max="13836" width="9.7109375" style="673" customWidth="1"/>
    <col min="13837" max="13837" width="8.42578125" style="673" customWidth="1"/>
    <col min="13838" max="13838" width="40.7109375" style="673" customWidth="1"/>
    <col min="13839" max="13840" width="9.7109375" style="673" customWidth="1"/>
    <col min="13841" max="13841" width="8.42578125" style="673" customWidth="1"/>
    <col min="13842" max="13843" width="10.85546875" style="673" bestFit="1" customWidth="1"/>
    <col min="13844" max="14089" width="8.85546875" style="673"/>
    <col min="14090" max="14090" width="40.7109375" style="673" customWidth="1"/>
    <col min="14091" max="14092" width="9.7109375" style="673" customWidth="1"/>
    <col min="14093" max="14093" width="8.42578125" style="673" customWidth="1"/>
    <col min="14094" max="14094" width="40.7109375" style="673" customWidth="1"/>
    <col min="14095" max="14096" width="9.7109375" style="673" customWidth="1"/>
    <col min="14097" max="14097" width="8.42578125" style="673" customWidth="1"/>
    <col min="14098" max="14099" width="10.85546875" style="673" bestFit="1" customWidth="1"/>
    <col min="14100" max="14345" width="8.85546875" style="673"/>
    <col min="14346" max="14346" width="40.7109375" style="673" customWidth="1"/>
    <col min="14347" max="14348" width="9.7109375" style="673" customWidth="1"/>
    <col min="14349" max="14349" width="8.42578125" style="673" customWidth="1"/>
    <col min="14350" max="14350" width="40.7109375" style="673" customWidth="1"/>
    <col min="14351" max="14352" width="9.7109375" style="673" customWidth="1"/>
    <col min="14353" max="14353" width="8.42578125" style="673" customWidth="1"/>
    <col min="14354" max="14355" width="10.85546875" style="673" bestFit="1" customWidth="1"/>
    <col min="14356" max="14601" width="8.85546875" style="673"/>
    <col min="14602" max="14602" width="40.7109375" style="673" customWidth="1"/>
    <col min="14603" max="14604" width="9.7109375" style="673" customWidth="1"/>
    <col min="14605" max="14605" width="8.42578125" style="673" customWidth="1"/>
    <col min="14606" max="14606" width="40.7109375" style="673" customWidth="1"/>
    <col min="14607" max="14608" width="9.7109375" style="673" customWidth="1"/>
    <col min="14609" max="14609" width="8.42578125" style="673" customWidth="1"/>
    <col min="14610" max="14611" width="10.85546875" style="673" bestFit="1" customWidth="1"/>
    <col min="14612" max="14857" width="8.85546875" style="673"/>
    <col min="14858" max="14858" width="40.7109375" style="673" customWidth="1"/>
    <col min="14859" max="14860" width="9.7109375" style="673" customWidth="1"/>
    <col min="14861" max="14861" width="8.42578125" style="673" customWidth="1"/>
    <col min="14862" max="14862" width="40.7109375" style="673" customWidth="1"/>
    <col min="14863" max="14864" width="9.7109375" style="673" customWidth="1"/>
    <col min="14865" max="14865" width="8.42578125" style="673" customWidth="1"/>
    <col min="14866" max="14867" width="10.85546875" style="673" bestFit="1" customWidth="1"/>
    <col min="14868" max="15113" width="8.85546875" style="673"/>
    <col min="15114" max="15114" width="40.7109375" style="673" customWidth="1"/>
    <col min="15115" max="15116" width="9.7109375" style="673" customWidth="1"/>
    <col min="15117" max="15117" width="8.42578125" style="673" customWidth="1"/>
    <col min="15118" max="15118" width="40.7109375" style="673" customWidth="1"/>
    <col min="15119" max="15120" width="9.7109375" style="673" customWidth="1"/>
    <col min="15121" max="15121" width="8.42578125" style="673" customWidth="1"/>
    <col min="15122" max="15123" width="10.85546875" style="673" bestFit="1" customWidth="1"/>
    <col min="15124" max="15369" width="8.85546875" style="673"/>
    <col min="15370" max="15370" width="40.7109375" style="673" customWidth="1"/>
    <col min="15371" max="15372" width="9.7109375" style="673" customWidth="1"/>
    <col min="15373" max="15373" width="8.42578125" style="673" customWidth="1"/>
    <col min="15374" max="15374" width="40.7109375" style="673" customWidth="1"/>
    <col min="15375" max="15376" width="9.7109375" style="673" customWidth="1"/>
    <col min="15377" max="15377" width="8.42578125" style="673" customWidth="1"/>
    <col min="15378" max="15379" width="10.85546875" style="673" bestFit="1" customWidth="1"/>
    <col min="15380" max="15625" width="8.85546875" style="673"/>
    <col min="15626" max="15626" width="40.7109375" style="673" customWidth="1"/>
    <col min="15627" max="15628" width="9.7109375" style="673" customWidth="1"/>
    <col min="15629" max="15629" width="8.42578125" style="673" customWidth="1"/>
    <col min="15630" max="15630" width="40.7109375" style="673" customWidth="1"/>
    <col min="15631" max="15632" width="9.7109375" style="673" customWidth="1"/>
    <col min="15633" max="15633" width="8.42578125" style="673" customWidth="1"/>
    <col min="15634" max="15635" width="10.85546875" style="673" bestFit="1" customWidth="1"/>
    <col min="15636" max="15881" width="8.85546875" style="673"/>
    <col min="15882" max="15882" width="40.7109375" style="673" customWidth="1"/>
    <col min="15883" max="15884" width="9.7109375" style="673" customWidth="1"/>
    <col min="15885" max="15885" width="8.42578125" style="673" customWidth="1"/>
    <col min="15886" max="15886" width="40.7109375" style="673" customWidth="1"/>
    <col min="15887" max="15888" width="9.7109375" style="673" customWidth="1"/>
    <col min="15889" max="15889" width="8.42578125" style="673" customWidth="1"/>
    <col min="15890" max="15891" width="10.85546875" style="673" bestFit="1" customWidth="1"/>
    <col min="15892" max="16137" width="8.85546875" style="673"/>
    <col min="16138" max="16138" width="40.7109375" style="673" customWidth="1"/>
    <col min="16139" max="16140" width="9.7109375" style="673" customWidth="1"/>
    <col min="16141" max="16141" width="8.42578125" style="673" customWidth="1"/>
    <col min="16142" max="16142" width="40.7109375" style="673" customWidth="1"/>
    <col min="16143" max="16144" width="9.7109375" style="673" customWidth="1"/>
    <col min="16145" max="16145" width="8.42578125" style="673" customWidth="1"/>
    <col min="16146" max="16147" width="10.85546875" style="673" bestFit="1" customWidth="1"/>
    <col min="16148" max="16384" width="8.85546875" style="673"/>
  </cols>
  <sheetData>
    <row r="1" spans="1:20" ht="16.5" customHeight="1">
      <c r="A1" s="1373" t="s">
        <v>500</v>
      </c>
      <c r="B1" s="1376" t="s">
        <v>501</v>
      </c>
      <c r="C1" s="1377"/>
      <c r="D1" s="1377"/>
      <c r="E1" s="1377"/>
      <c r="F1" s="1378"/>
      <c r="G1" s="1379"/>
      <c r="H1" s="1379"/>
      <c r="I1" s="1379"/>
      <c r="J1" s="1380"/>
      <c r="K1" s="1381" t="s">
        <v>502</v>
      </c>
      <c r="L1" s="1384" t="s">
        <v>501</v>
      </c>
      <c r="M1" s="1385"/>
      <c r="N1" s="1385"/>
      <c r="O1" s="1385"/>
      <c r="P1" s="1385"/>
      <c r="Q1" s="1385"/>
      <c r="R1" s="1385"/>
      <c r="S1" s="1385"/>
      <c r="T1" s="1386"/>
    </row>
    <row r="2" spans="1:20" ht="14.25" customHeight="1">
      <c r="A2" s="1374"/>
      <c r="B2" s="1387">
        <v>2015</v>
      </c>
      <c r="C2" s="1388"/>
      <c r="D2" s="1388"/>
      <c r="E2" s="1389"/>
      <c r="F2" s="1390">
        <v>2016</v>
      </c>
      <c r="G2" s="1391"/>
      <c r="H2" s="1391"/>
      <c r="I2" s="1392"/>
      <c r="J2" s="1393" t="s">
        <v>376</v>
      </c>
      <c r="K2" s="1382"/>
      <c r="L2" s="1387">
        <v>2015</v>
      </c>
      <c r="M2" s="1388"/>
      <c r="N2" s="1388"/>
      <c r="O2" s="1389"/>
      <c r="P2" s="1390">
        <v>2016</v>
      </c>
      <c r="Q2" s="1391"/>
      <c r="R2" s="1391"/>
      <c r="S2" s="1392"/>
      <c r="T2" s="1395" t="s">
        <v>376</v>
      </c>
    </row>
    <row r="3" spans="1:20" ht="25.5">
      <c r="A3" s="1375"/>
      <c r="B3" s="674" t="s">
        <v>503</v>
      </c>
      <c r="C3" s="675" t="s">
        <v>22</v>
      </c>
      <c r="D3" s="675" t="s">
        <v>400</v>
      </c>
      <c r="E3" s="676" t="s">
        <v>21</v>
      </c>
      <c r="F3" s="674" t="s">
        <v>503</v>
      </c>
      <c r="G3" s="675" t="s">
        <v>22</v>
      </c>
      <c r="H3" s="675" t="s">
        <v>400</v>
      </c>
      <c r="I3" s="676" t="s">
        <v>21</v>
      </c>
      <c r="J3" s="1394"/>
      <c r="K3" s="1383"/>
      <c r="L3" s="674" t="s">
        <v>503</v>
      </c>
      <c r="M3" s="675" t="s">
        <v>22</v>
      </c>
      <c r="N3" s="675" t="s">
        <v>400</v>
      </c>
      <c r="O3" s="676" t="s">
        <v>21</v>
      </c>
      <c r="P3" s="674" t="s">
        <v>503</v>
      </c>
      <c r="Q3" s="675" t="s">
        <v>22</v>
      </c>
      <c r="R3" s="675" t="s">
        <v>400</v>
      </c>
      <c r="S3" s="676" t="s">
        <v>21</v>
      </c>
      <c r="T3" s="1396"/>
    </row>
    <row r="4" spans="1:20" s="681" customFormat="1">
      <c r="A4" s="677"/>
      <c r="B4" s="1370"/>
      <c r="C4" s="1371"/>
      <c r="D4" s="1371"/>
      <c r="E4" s="1372"/>
      <c r="F4" s="1370"/>
      <c r="G4" s="1371"/>
      <c r="H4" s="1371"/>
      <c r="I4" s="1372"/>
      <c r="J4" s="678"/>
      <c r="K4" s="679"/>
      <c r="L4" s="1370"/>
      <c r="M4" s="1371"/>
      <c r="N4" s="1371"/>
      <c r="O4" s="1372"/>
      <c r="P4" s="1370"/>
      <c r="Q4" s="1371"/>
      <c r="R4" s="1371"/>
      <c r="S4" s="1372"/>
      <c r="T4" s="680"/>
    </row>
    <row r="5" spans="1:20">
      <c r="A5" s="682" t="s">
        <v>504</v>
      </c>
      <c r="B5" s="683">
        <v>0</v>
      </c>
      <c r="C5" s="685">
        <v>0</v>
      </c>
      <c r="D5" s="685">
        <v>0</v>
      </c>
      <c r="E5" s="686">
        <f>SUM(B5:D5)</f>
        <v>0</v>
      </c>
      <c r="F5" s="683">
        <v>0</v>
      </c>
      <c r="G5" s="685">
        <v>0</v>
      </c>
      <c r="H5" s="685">
        <v>0</v>
      </c>
      <c r="I5" s="686">
        <f>SUM(F5:H5)</f>
        <v>0</v>
      </c>
      <c r="J5" s="687"/>
      <c r="K5" s="688" t="s">
        <v>505</v>
      </c>
      <c r="L5" s="693">
        <v>784</v>
      </c>
      <c r="M5" s="694">
        <v>1295</v>
      </c>
      <c r="N5" s="694">
        <v>52110</v>
      </c>
      <c r="O5" s="692">
        <f t="shared" ref="O5:O10" si="0">+SUM(L5:N5)</f>
        <v>54189</v>
      </c>
      <c r="P5" s="693">
        <v>784</v>
      </c>
      <c r="Q5" s="694">
        <v>1295</v>
      </c>
      <c r="R5" s="694">
        <v>52110</v>
      </c>
      <c r="S5" s="692">
        <f>P5+Q5+R5</f>
        <v>54189</v>
      </c>
      <c r="T5" s="695">
        <f>+S5/O5</f>
        <v>1</v>
      </c>
    </row>
    <row r="6" spans="1:20">
      <c r="A6" s="696" t="s">
        <v>506</v>
      </c>
      <c r="B6" s="689">
        <f>SUM(B5)</f>
        <v>0</v>
      </c>
      <c r="C6" s="690">
        <f t="shared" ref="C6:D6" si="1">SUM(C5)</f>
        <v>0</v>
      </c>
      <c r="D6" s="690">
        <f t="shared" si="1"/>
        <v>0</v>
      </c>
      <c r="E6" s="692">
        <f>SUM(E5)</f>
        <v>0</v>
      </c>
      <c r="F6" s="689">
        <f>SUM(F5)</f>
        <v>0</v>
      </c>
      <c r="G6" s="690">
        <f t="shared" ref="G6:H6" si="2">SUM(G5)</f>
        <v>0</v>
      </c>
      <c r="H6" s="690">
        <f t="shared" si="2"/>
        <v>0</v>
      </c>
      <c r="I6" s="692">
        <f>SUM(I5)</f>
        <v>0</v>
      </c>
      <c r="J6" s="697"/>
      <c r="K6" s="698" t="s">
        <v>507</v>
      </c>
      <c r="L6" s="699">
        <v>0</v>
      </c>
      <c r="M6" s="700">
        <v>0</v>
      </c>
      <c r="N6" s="700">
        <v>0</v>
      </c>
      <c r="O6" s="692">
        <f t="shared" si="0"/>
        <v>0</v>
      </c>
      <c r="P6" s="699"/>
      <c r="Q6" s="700"/>
      <c r="R6" s="700"/>
      <c r="S6" s="692"/>
      <c r="T6" s="695"/>
    </row>
    <row r="7" spans="1:20" ht="25.5">
      <c r="A7" s="682" t="s">
        <v>508</v>
      </c>
      <c r="B7" s="683">
        <v>2059</v>
      </c>
      <c r="C7" s="685">
        <v>0</v>
      </c>
      <c r="D7" s="685">
        <v>0</v>
      </c>
      <c r="E7" s="686">
        <f>SUM(B7:D7)</f>
        <v>2059</v>
      </c>
      <c r="F7" s="683">
        <v>2059</v>
      </c>
      <c r="G7" s="685"/>
      <c r="H7" s="685"/>
      <c r="I7" s="686">
        <f>F7+G7+H7</f>
        <v>2059</v>
      </c>
      <c r="J7" s="687">
        <f t="shared" ref="J7:J28" si="3">+I7/E7</f>
        <v>1</v>
      </c>
      <c r="K7" s="698" t="s">
        <v>509</v>
      </c>
      <c r="L7" s="699">
        <v>0</v>
      </c>
      <c r="M7" s="700">
        <v>208</v>
      </c>
      <c r="N7" s="700">
        <v>8717</v>
      </c>
      <c r="O7" s="692">
        <f t="shared" si="0"/>
        <v>8925</v>
      </c>
      <c r="P7" s="699"/>
      <c r="Q7" s="700">
        <v>208</v>
      </c>
      <c r="R7" s="700">
        <v>8717</v>
      </c>
      <c r="S7" s="692">
        <f>P7+Q7+R7</f>
        <v>8925</v>
      </c>
      <c r="T7" s="695">
        <f t="shared" ref="T7:T15" si="4">+S7/O7</f>
        <v>1</v>
      </c>
    </row>
    <row r="8" spans="1:20">
      <c r="A8" s="682" t="s">
        <v>510</v>
      </c>
      <c r="B8" s="683">
        <v>2597</v>
      </c>
      <c r="C8" s="685">
        <v>404</v>
      </c>
      <c r="D8" s="685">
        <v>24</v>
      </c>
      <c r="E8" s="686">
        <f t="shared" ref="E8" si="5">SUM(B8:D8)</f>
        <v>3025</v>
      </c>
      <c r="F8" s="683">
        <v>2815</v>
      </c>
      <c r="G8" s="685">
        <v>1822</v>
      </c>
      <c r="H8" s="685"/>
      <c r="I8" s="686">
        <f>F8+G8+H8</f>
        <v>4637</v>
      </c>
      <c r="J8" s="687">
        <f t="shared" si="3"/>
        <v>1.532892561983471</v>
      </c>
      <c r="K8" s="698" t="s">
        <v>511</v>
      </c>
      <c r="L8" s="699">
        <v>2278</v>
      </c>
      <c r="M8" s="700">
        <v>-683</v>
      </c>
      <c r="N8" s="700">
        <v>-46014</v>
      </c>
      <c r="O8" s="692">
        <f t="shared" si="0"/>
        <v>-44419</v>
      </c>
      <c r="P8" s="699">
        <v>4414</v>
      </c>
      <c r="Q8" s="700">
        <v>-215</v>
      </c>
      <c r="R8" s="700">
        <v>-36026</v>
      </c>
      <c r="S8" s="692">
        <f>P8+Q8+R8</f>
        <v>-31827</v>
      </c>
      <c r="T8" s="695">
        <f t="shared" si="4"/>
        <v>0.71651770638690648</v>
      </c>
    </row>
    <row r="9" spans="1:20">
      <c r="A9" s="682" t="s">
        <v>512</v>
      </c>
      <c r="B9" s="683">
        <v>0</v>
      </c>
      <c r="C9" s="684">
        <v>0</v>
      </c>
      <c r="D9" s="685">
        <v>0</v>
      </c>
      <c r="E9" s="686">
        <f t="shared" ref="E9" si="6">SUM(B9:D9)</f>
        <v>0</v>
      </c>
      <c r="F9" s="683">
        <v>946</v>
      </c>
      <c r="G9" s="685">
        <v>0</v>
      </c>
      <c r="H9" s="685">
        <v>0</v>
      </c>
      <c r="I9" s="686">
        <f>SUM(F9:H9)</f>
        <v>946</v>
      </c>
      <c r="J9" s="687"/>
      <c r="K9" s="698" t="s">
        <v>513</v>
      </c>
      <c r="L9" s="699">
        <v>0</v>
      </c>
      <c r="M9" s="700">
        <v>0</v>
      </c>
      <c r="N9" s="700">
        <v>0</v>
      </c>
      <c r="O9" s="692">
        <f t="shared" si="0"/>
        <v>0</v>
      </c>
      <c r="P9" s="699"/>
      <c r="Q9" s="700"/>
      <c r="R9" s="700"/>
      <c r="S9" s="692"/>
      <c r="T9" s="695"/>
    </row>
    <row r="10" spans="1:20">
      <c r="A10" s="696" t="s">
        <v>514</v>
      </c>
      <c r="B10" s="689">
        <f>SUM(B7:B9)</f>
        <v>4656</v>
      </c>
      <c r="C10" s="690">
        <f>SUM(C7:C9)</f>
        <v>404</v>
      </c>
      <c r="D10" s="690">
        <f>SUM(D7:D9)</f>
        <v>24</v>
      </c>
      <c r="E10" s="692">
        <f>SUM(E7:E9)</f>
        <v>5084</v>
      </c>
      <c r="F10" s="689">
        <f t="shared" ref="F10:I10" si="7">SUM(F7:F9)</f>
        <v>5820</v>
      </c>
      <c r="G10" s="690">
        <f t="shared" si="7"/>
        <v>1822</v>
      </c>
      <c r="H10" s="690">
        <f t="shared" si="7"/>
        <v>0</v>
      </c>
      <c r="I10" s="692">
        <f t="shared" si="7"/>
        <v>7642</v>
      </c>
      <c r="J10" s="697">
        <f t="shared" si="3"/>
        <v>1.503147128245476</v>
      </c>
      <c r="K10" s="698" t="s">
        <v>515</v>
      </c>
      <c r="L10" s="699">
        <v>2136</v>
      </c>
      <c r="M10" s="700">
        <v>468</v>
      </c>
      <c r="N10" s="700">
        <v>9988</v>
      </c>
      <c r="O10" s="692">
        <f t="shared" si="0"/>
        <v>12592</v>
      </c>
      <c r="P10" s="699">
        <v>757</v>
      </c>
      <c r="Q10" s="700">
        <v>1353</v>
      </c>
      <c r="R10" s="700">
        <v>-7849</v>
      </c>
      <c r="S10" s="692">
        <f>P10+Q10+R10</f>
        <v>-5739</v>
      </c>
      <c r="T10" s="695">
        <f t="shared" si="4"/>
        <v>-0.45576556543837354</v>
      </c>
    </row>
    <row r="11" spans="1:20" s="707" customFormat="1">
      <c r="A11" s="696" t="s">
        <v>516</v>
      </c>
      <c r="B11" s="689">
        <v>0</v>
      </c>
      <c r="C11" s="690">
        <v>0</v>
      </c>
      <c r="D11" s="691">
        <v>0</v>
      </c>
      <c r="E11" s="692">
        <f>SUM(B11:D11)</f>
        <v>0</v>
      </c>
      <c r="F11" s="689">
        <v>0</v>
      </c>
      <c r="G11" s="691">
        <v>0</v>
      </c>
      <c r="H11" s="691">
        <v>0</v>
      </c>
      <c r="I11" s="692">
        <f>SUM(F11:H11)</f>
        <v>0</v>
      </c>
      <c r="J11" s="697"/>
      <c r="K11" s="701" t="s">
        <v>517</v>
      </c>
      <c r="L11" s="702">
        <f>+SUM(L5:L10)</f>
        <v>5198</v>
      </c>
      <c r="M11" s="703">
        <f>+SUM(M5:M10)</f>
        <v>1288</v>
      </c>
      <c r="N11" s="704">
        <f>+SUM(N5:N10)</f>
        <v>24801</v>
      </c>
      <c r="O11" s="705">
        <f>+SUM(L11:N11)</f>
        <v>31287</v>
      </c>
      <c r="P11" s="702">
        <f>+SUM(P5:P10)</f>
        <v>5955</v>
      </c>
      <c r="Q11" s="703">
        <f>+SUM(Q5:Q10)</f>
        <v>2641</v>
      </c>
      <c r="R11" s="703">
        <f>+SUM(R5:R10)</f>
        <v>16952</v>
      </c>
      <c r="S11" s="705">
        <f t="shared" ref="S11:S18" si="8">+SUM(P11:R11)</f>
        <v>25548</v>
      </c>
      <c r="T11" s="706">
        <f t="shared" si="4"/>
        <v>0.81656918208840734</v>
      </c>
    </row>
    <row r="12" spans="1:20" s="707" customFormat="1" ht="25.5">
      <c r="A12" s="708" t="s">
        <v>518</v>
      </c>
      <c r="B12" s="689">
        <v>0</v>
      </c>
      <c r="C12" s="690">
        <v>0</v>
      </c>
      <c r="D12" s="691">
        <v>0</v>
      </c>
      <c r="E12" s="692">
        <f>SUM(B12:D12)</f>
        <v>0</v>
      </c>
      <c r="F12" s="689">
        <v>0</v>
      </c>
      <c r="G12" s="691">
        <v>0</v>
      </c>
      <c r="H12" s="691">
        <v>0</v>
      </c>
      <c r="I12" s="692">
        <f>SUM(F12:H12)</f>
        <v>0</v>
      </c>
      <c r="J12" s="697"/>
      <c r="K12" s="709" t="s">
        <v>519</v>
      </c>
      <c r="L12" s="689">
        <v>77</v>
      </c>
      <c r="M12" s="691">
        <v>335</v>
      </c>
      <c r="N12" s="691">
        <v>356</v>
      </c>
      <c r="O12" s="692">
        <f t="shared" ref="O12" si="9">+SUM(L12:N12)</f>
        <v>768</v>
      </c>
      <c r="P12" s="689"/>
      <c r="Q12" s="691">
        <v>14</v>
      </c>
      <c r="R12" s="691"/>
      <c r="S12" s="692">
        <f>P12+Q12+R12</f>
        <v>14</v>
      </c>
      <c r="T12" s="695">
        <f t="shared" si="4"/>
        <v>1.8229166666666668E-2</v>
      </c>
    </row>
    <row r="13" spans="1:20" ht="25.5">
      <c r="A13" s="710" t="s">
        <v>520</v>
      </c>
      <c r="B13" s="702">
        <f>+B6+B10+B11+B12</f>
        <v>4656</v>
      </c>
      <c r="C13" s="703">
        <f t="shared" ref="C13:H13" si="10">+C6+C10+C11+C12</f>
        <v>404</v>
      </c>
      <c r="D13" s="703">
        <f t="shared" si="10"/>
        <v>24</v>
      </c>
      <c r="E13" s="705">
        <f>+E6+E10+E11+E12</f>
        <v>5084</v>
      </c>
      <c r="F13" s="702">
        <f t="shared" si="10"/>
        <v>5820</v>
      </c>
      <c r="G13" s="703">
        <f t="shared" si="10"/>
        <v>1822</v>
      </c>
      <c r="H13" s="703">
        <f t="shared" si="10"/>
        <v>0</v>
      </c>
      <c r="I13" s="705">
        <f>+I6+I10+I11+I12</f>
        <v>7642</v>
      </c>
      <c r="J13" s="711">
        <f t="shared" si="3"/>
        <v>1.503147128245476</v>
      </c>
      <c r="K13" s="709" t="s">
        <v>521</v>
      </c>
      <c r="L13" s="689"/>
      <c r="M13" s="690"/>
      <c r="N13" s="691"/>
      <c r="O13" s="692">
        <f>+SUM(L13:N13)</f>
        <v>0</v>
      </c>
      <c r="P13" s="689"/>
      <c r="Q13" s="691"/>
      <c r="R13" s="691"/>
      <c r="S13" s="692"/>
      <c r="T13" s="695"/>
    </row>
    <row r="14" spans="1:20">
      <c r="A14" s="696" t="s">
        <v>522</v>
      </c>
      <c r="B14" s="689">
        <v>0</v>
      </c>
      <c r="C14" s="690">
        <v>0</v>
      </c>
      <c r="D14" s="691">
        <v>0</v>
      </c>
      <c r="E14" s="692">
        <f>SUM(B14:D14)</f>
        <v>0</v>
      </c>
      <c r="F14" s="689">
        <v>0</v>
      </c>
      <c r="G14" s="691">
        <v>0</v>
      </c>
      <c r="H14" s="691">
        <v>0</v>
      </c>
      <c r="I14" s="692">
        <f>SUM(F14:H14)</f>
        <v>0</v>
      </c>
      <c r="J14" s="697"/>
      <c r="K14" s="709" t="s">
        <v>523</v>
      </c>
      <c r="L14" s="689">
        <v>6179</v>
      </c>
      <c r="M14" s="691">
        <v>3518</v>
      </c>
      <c r="N14" s="691">
        <v>6017</v>
      </c>
      <c r="O14" s="692">
        <f t="shared" ref="O14" si="11">+SUM(L14:N14)</f>
        <v>15714</v>
      </c>
      <c r="P14" s="689"/>
      <c r="Q14" s="691">
        <v>187</v>
      </c>
      <c r="R14" s="691"/>
      <c r="S14" s="692">
        <f>P14+Q14+R14</f>
        <v>187</v>
      </c>
      <c r="T14" s="1127">
        <f t="shared" si="4"/>
        <v>1.190021636757032E-2</v>
      </c>
    </row>
    <row r="15" spans="1:20">
      <c r="A15" s="696" t="s">
        <v>524</v>
      </c>
      <c r="B15" s="689">
        <v>0</v>
      </c>
      <c r="C15" s="690">
        <v>0</v>
      </c>
      <c r="D15" s="691">
        <v>0</v>
      </c>
      <c r="E15" s="692">
        <f>SUM(B15:D15)</f>
        <v>0</v>
      </c>
      <c r="F15" s="689">
        <v>0</v>
      </c>
      <c r="G15" s="691">
        <v>0</v>
      </c>
      <c r="H15" s="691">
        <v>0</v>
      </c>
      <c r="I15" s="692">
        <f>SUM(F15:H15)</f>
        <v>0</v>
      </c>
      <c r="J15" s="697"/>
      <c r="K15" s="701" t="s">
        <v>525</v>
      </c>
      <c r="L15" s="702">
        <f t="shared" ref="L15:R15" si="12">+SUM(L12:L14)</f>
        <v>6256</v>
      </c>
      <c r="M15" s="703">
        <f t="shared" si="12"/>
        <v>3853</v>
      </c>
      <c r="N15" s="703">
        <f>+SUM(N12:N14)</f>
        <v>6373</v>
      </c>
      <c r="O15" s="705">
        <f>+SUM(O12:O14)</f>
        <v>16482</v>
      </c>
      <c r="P15" s="702">
        <f t="shared" si="12"/>
        <v>0</v>
      </c>
      <c r="Q15" s="703">
        <f t="shared" si="12"/>
        <v>201</v>
      </c>
      <c r="R15" s="703">
        <f t="shared" si="12"/>
        <v>0</v>
      </c>
      <c r="S15" s="705">
        <f t="shared" si="8"/>
        <v>201</v>
      </c>
      <c r="T15" s="706">
        <f t="shared" si="4"/>
        <v>1.2195121951219513E-2</v>
      </c>
    </row>
    <row r="16" spans="1:20" ht="25.5">
      <c r="A16" s="710" t="s">
        <v>526</v>
      </c>
      <c r="B16" s="702">
        <f>SUM(B14:B15)</f>
        <v>0</v>
      </c>
      <c r="C16" s="703">
        <f t="shared" ref="C16" si="13">SUM(C14:C15)</f>
        <v>0</v>
      </c>
      <c r="D16" s="703">
        <f>SUM(D14:D15)</f>
        <v>0</v>
      </c>
      <c r="E16" s="705">
        <f>SUM(E14:E15)</f>
        <v>0</v>
      </c>
      <c r="F16" s="702">
        <f t="shared" ref="F16:I16" si="14">SUM(F14:F15)</f>
        <v>0</v>
      </c>
      <c r="G16" s="703">
        <f t="shared" si="14"/>
        <v>0</v>
      </c>
      <c r="H16" s="703">
        <f t="shared" si="14"/>
        <v>0</v>
      </c>
      <c r="I16" s="705">
        <f t="shared" si="14"/>
        <v>0</v>
      </c>
      <c r="J16" s="711"/>
      <c r="K16" s="701" t="s">
        <v>527</v>
      </c>
      <c r="L16" s="712"/>
      <c r="M16" s="713"/>
      <c r="N16" s="714"/>
      <c r="O16" s="705">
        <f t="shared" ref="O16:O18" si="15">+SUM(L16:N16)</f>
        <v>0</v>
      </c>
      <c r="P16" s="702"/>
      <c r="Q16" s="704"/>
      <c r="R16" s="704"/>
      <c r="S16" s="705">
        <f t="shared" si="8"/>
        <v>0</v>
      </c>
      <c r="T16" s="706"/>
    </row>
    <row r="17" spans="1:30" s="715" customFormat="1" ht="25.5">
      <c r="A17" s="696" t="s">
        <v>528</v>
      </c>
      <c r="B17" s="683">
        <v>0</v>
      </c>
      <c r="C17" s="684">
        <v>0</v>
      </c>
      <c r="D17" s="685">
        <v>0</v>
      </c>
      <c r="E17" s="686">
        <v>0</v>
      </c>
      <c r="F17" s="683">
        <v>0</v>
      </c>
      <c r="G17" s="685">
        <v>0</v>
      </c>
      <c r="H17" s="685">
        <v>0</v>
      </c>
      <c r="I17" s="686">
        <v>0</v>
      </c>
      <c r="J17" s="687"/>
      <c r="K17" s="701" t="s">
        <v>529</v>
      </c>
      <c r="L17" s="712"/>
      <c r="M17" s="713"/>
      <c r="N17" s="714"/>
      <c r="O17" s="705">
        <f t="shared" si="15"/>
        <v>0</v>
      </c>
      <c r="P17" s="702"/>
      <c r="Q17" s="704"/>
      <c r="R17" s="704"/>
      <c r="S17" s="705">
        <f t="shared" si="8"/>
        <v>0</v>
      </c>
      <c r="T17" s="706"/>
    </row>
    <row r="18" spans="1:30">
      <c r="A18" s="696" t="s">
        <v>530</v>
      </c>
      <c r="B18" s="689">
        <v>0</v>
      </c>
      <c r="C18" s="691">
        <v>0</v>
      </c>
      <c r="D18" s="691">
        <v>3</v>
      </c>
      <c r="E18" s="692">
        <f>SUM(B18:D18)</f>
        <v>3</v>
      </c>
      <c r="F18" s="689">
        <v>0</v>
      </c>
      <c r="G18" s="691"/>
      <c r="H18" s="691">
        <v>335</v>
      </c>
      <c r="I18" s="692">
        <f>F18+G18+H18</f>
        <v>335</v>
      </c>
      <c r="J18" s="697"/>
      <c r="K18" s="701" t="s">
        <v>531</v>
      </c>
      <c r="L18" s="702"/>
      <c r="M18" s="703"/>
      <c r="N18" s="703"/>
      <c r="O18" s="705">
        <f t="shared" si="15"/>
        <v>0</v>
      </c>
      <c r="P18" s="702"/>
      <c r="Q18" s="704"/>
      <c r="R18" s="704"/>
      <c r="S18" s="705">
        <f t="shared" si="8"/>
        <v>0</v>
      </c>
      <c r="T18" s="706"/>
      <c r="U18" s="707"/>
    </row>
    <row r="19" spans="1:30" s="707" customFormat="1">
      <c r="A19" s="696" t="s">
        <v>532</v>
      </c>
      <c r="B19" s="689">
        <v>570</v>
      </c>
      <c r="C19" s="691">
        <v>431</v>
      </c>
      <c r="D19" s="691">
        <v>18024</v>
      </c>
      <c r="E19" s="692">
        <f>SUM(B19:D19)</f>
        <v>19025</v>
      </c>
      <c r="F19" s="689">
        <v>86</v>
      </c>
      <c r="G19" s="691">
        <v>196</v>
      </c>
      <c r="H19" s="691">
        <v>16615</v>
      </c>
      <c r="I19" s="692">
        <f>F19+G19+H19</f>
        <v>16897</v>
      </c>
      <c r="J19" s="697">
        <f t="shared" si="3"/>
        <v>0.88814717477003946</v>
      </c>
      <c r="K19" s="701"/>
      <c r="L19" s="689"/>
      <c r="M19" s="690"/>
      <c r="N19" s="691"/>
      <c r="O19" s="692"/>
      <c r="P19" s="702"/>
      <c r="Q19" s="703"/>
      <c r="R19" s="703"/>
      <c r="S19" s="705"/>
      <c r="T19" s="706"/>
      <c r="U19" s="715"/>
      <c r="V19" s="673"/>
      <c r="W19" s="673"/>
      <c r="X19" s="673"/>
      <c r="Y19" s="673"/>
    </row>
    <row r="20" spans="1:30">
      <c r="A20" s="696" t="s">
        <v>533</v>
      </c>
      <c r="B20" s="689">
        <v>0</v>
      </c>
      <c r="C20" s="690">
        <v>0</v>
      </c>
      <c r="D20" s="691">
        <v>0</v>
      </c>
      <c r="E20" s="692">
        <f>SUM(B20:D20)</f>
        <v>0</v>
      </c>
      <c r="F20" s="689">
        <v>0</v>
      </c>
      <c r="G20" s="691">
        <v>0</v>
      </c>
      <c r="H20" s="691">
        <v>0</v>
      </c>
      <c r="I20" s="692">
        <f>SUM(F20:H20)</f>
        <v>0</v>
      </c>
      <c r="J20" s="697"/>
      <c r="K20" s="716"/>
      <c r="L20" s="689"/>
      <c r="M20" s="690"/>
      <c r="N20" s="691"/>
      <c r="O20" s="692"/>
      <c r="P20" s="683"/>
      <c r="Q20" s="685"/>
      <c r="R20" s="685"/>
      <c r="S20" s="686"/>
      <c r="T20" s="717"/>
      <c r="U20" s="707"/>
    </row>
    <row r="21" spans="1:30" s="707" customFormat="1">
      <c r="A21" s="718" t="s">
        <v>534</v>
      </c>
      <c r="B21" s="702">
        <f>SUM(B17:B20)</f>
        <v>570</v>
      </c>
      <c r="C21" s="703">
        <f t="shared" ref="C21:G21" si="16">SUM(C17:C20)</f>
        <v>431</v>
      </c>
      <c r="D21" s="703">
        <f>SUM(D17:D20)</f>
        <v>18027</v>
      </c>
      <c r="E21" s="705">
        <f t="shared" si="16"/>
        <v>19028</v>
      </c>
      <c r="F21" s="702">
        <f t="shared" si="16"/>
        <v>86</v>
      </c>
      <c r="G21" s="703">
        <f t="shared" si="16"/>
        <v>196</v>
      </c>
      <c r="H21" s="703">
        <f>SUM(H17:H20)</f>
        <v>16950</v>
      </c>
      <c r="I21" s="705">
        <f>+I14+I18+I19+I20</f>
        <v>17232</v>
      </c>
      <c r="J21" s="711">
        <f t="shared" si="3"/>
        <v>0.90561278116459953</v>
      </c>
      <c r="K21" s="701"/>
      <c r="L21" s="689"/>
      <c r="M21" s="690"/>
      <c r="N21" s="691"/>
      <c r="O21" s="692"/>
      <c r="P21" s="702"/>
      <c r="Q21" s="703"/>
      <c r="R21" s="703"/>
      <c r="S21" s="705"/>
      <c r="T21" s="706"/>
      <c r="U21" s="673"/>
      <c r="V21" s="673"/>
      <c r="W21" s="673"/>
      <c r="X21" s="673"/>
      <c r="Y21" s="673"/>
    </row>
    <row r="22" spans="1:30">
      <c r="A22" s="696" t="s">
        <v>535</v>
      </c>
      <c r="B22" s="689">
        <v>49</v>
      </c>
      <c r="C22" s="691">
        <v>763</v>
      </c>
      <c r="D22" s="691">
        <v>3427</v>
      </c>
      <c r="E22" s="692">
        <f>SUM(B22:D22)</f>
        <v>4239</v>
      </c>
      <c r="F22" s="689">
        <v>49</v>
      </c>
      <c r="G22" s="691">
        <v>824</v>
      </c>
      <c r="H22" s="691">
        <v>2</v>
      </c>
      <c r="I22" s="692">
        <f>F22+G22+H22</f>
        <v>875</v>
      </c>
      <c r="J22" s="697">
        <f t="shared" si="3"/>
        <v>0.20641660769049305</v>
      </c>
      <c r="K22" s="709"/>
      <c r="L22" s="702"/>
      <c r="M22" s="703"/>
      <c r="N22" s="704"/>
      <c r="O22" s="705"/>
      <c r="P22" s="689"/>
      <c r="Q22" s="690"/>
      <c r="R22" s="690"/>
      <c r="S22" s="692"/>
      <c r="T22" s="695"/>
      <c r="Z22" s="707"/>
      <c r="AA22" s="707"/>
      <c r="AB22" s="707"/>
      <c r="AC22" s="707"/>
      <c r="AD22" s="707"/>
    </row>
    <row r="23" spans="1:30" s="715" customFormat="1" ht="25.5">
      <c r="A23" s="696" t="s">
        <v>536</v>
      </c>
      <c r="B23" s="689">
        <v>0</v>
      </c>
      <c r="C23" s="691">
        <v>0</v>
      </c>
      <c r="D23" s="691">
        <v>0</v>
      </c>
      <c r="E23" s="692">
        <f>SUM(B23:D23)</f>
        <v>0</v>
      </c>
      <c r="F23" s="689">
        <v>0</v>
      </c>
      <c r="G23" s="691">
        <v>0</v>
      </c>
      <c r="H23" s="691">
        <v>0</v>
      </c>
      <c r="I23" s="692">
        <f>SUM(F23:H23)</f>
        <v>0</v>
      </c>
      <c r="J23" s="697"/>
      <c r="K23" s="701"/>
      <c r="L23" s="689"/>
      <c r="M23" s="690"/>
      <c r="N23" s="691"/>
      <c r="O23" s="692"/>
      <c r="P23" s="702"/>
      <c r="Q23" s="703"/>
      <c r="R23" s="703"/>
      <c r="S23" s="705"/>
      <c r="T23" s="706"/>
    </row>
    <row r="24" spans="1:30" s="715" customFormat="1">
      <c r="A24" s="696" t="s">
        <v>537</v>
      </c>
      <c r="B24" s="689">
        <v>0</v>
      </c>
      <c r="C24" s="691">
        <v>25</v>
      </c>
      <c r="D24" s="691">
        <v>9696</v>
      </c>
      <c r="E24" s="692">
        <f>SUM(B24:D24)</f>
        <v>9721</v>
      </c>
      <c r="F24" s="689">
        <v>0</v>
      </c>
      <c r="G24" s="691"/>
      <c r="H24" s="691"/>
      <c r="I24" s="692"/>
      <c r="J24" s="1128">
        <f t="shared" si="3"/>
        <v>0</v>
      </c>
      <c r="K24" s="701"/>
      <c r="L24" s="689"/>
      <c r="M24" s="690"/>
      <c r="N24" s="691"/>
      <c r="O24" s="692"/>
      <c r="P24" s="702"/>
      <c r="Q24" s="703"/>
      <c r="R24" s="703"/>
      <c r="S24" s="705"/>
      <c r="T24" s="706"/>
    </row>
    <row r="25" spans="1:30">
      <c r="A25" s="718" t="s">
        <v>538</v>
      </c>
      <c r="B25" s="702">
        <f t="shared" ref="B25:H25" si="17">SUM(B22:B24)</f>
        <v>49</v>
      </c>
      <c r="C25" s="703">
        <f t="shared" si="17"/>
        <v>788</v>
      </c>
      <c r="D25" s="703">
        <f t="shared" si="17"/>
        <v>13123</v>
      </c>
      <c r="E25" s="705">
        <f t="shared" si="17"/>
        <v>13960</v>
      </c>
      <c r="F25" s="702">
        <f t="shared" si="17"/>
        <v>49</v>
      </c>
      <c r="G25" s="703">
        <f t="shared" si="17"/>
        <v>824</v>
      </c>
      <c r="H25" s="703">
        <f t="shared" si="17"/>
        <v>2</v>
      </c>
      <c r="I25" s="705">
        <f>SUM(I22:I24)</f>
        <v>875</v>
      </c>
      <c r="J25" s="711">
        <f t="shared" si="3"/>
        <v>6.2679083094555874E-2</v>
      </c>
      <c r="K25" s="701"/>
      <c r="L25" s="702"/>
      <c r="M25" s="703"/>
      <c r="N25" s="703"/>
      <c r="O25" s="705"/>
      <c r="P25" s="683"/>
      <c r="Q25" s="685"/>
      <c r="R25" s="685"/>
      <c r="S25" s="686"/>
      <c r="T25" s="717"/>
    </row>
    <row r="26" spans="1:30" ht="25.5">
      <c r="A26" s="718" t="s">
        <v>539</v>
      </c>
      <c r="B26" s="702">
        <v>6179</v>
      </c>
      <c r="C26" s="703">
        <v>3518</v>
      </c>
      <c r="D26" s="703">
        <v>0</v>
      </c>
      <c r="E26" s="705">
        <f>+SUM(B26:D26)</f>
        <v>9697</v>
      </c>
      <c r="F26" s="702"/>
      <c r="G26" s="703"/>
      <c r="H26" s="703"/>
      <c r="I26" s="705"/>
      <c r="J26" s="1129">
        <f t="shared" si="3"/>
        <v>0</v>
      </c>
      <c r="K26" s="701"/>
      <c r="L26" s="702"/>
      <c r="M26" s="703"/>
      <c r="N26" s="703"/>
      <c r="O26" s="705"/>
      <c r="P26" s="683"/>
      <c r="Q26" s="685"/>
      <c r="R26" s="685"/>
      <c r="S26" s="686"/>
      <c r="T26" s="717"/>
    </row>
    <row r="27" spans="1:30" ht="26.25" thickBot="1">
      <c r="A27" s="719" t="s">
        <v>540</v>
      </c>
      <c r="B27" s="720">
        <v>0</v>
      </c>
      <c r="C27" s="721">
        <v>0</v>
      </c>
      <c r="D27" s="722">
        <v>0</v>
      </c>
      <c r="E27" s="723">
        <f>+SUM(B27:D27)</f>
        <v>0</v>
      </c>
      <c r="F27" s="720">
        <v>0</v>
      </c>
      <c r="G27" s="722">
        <v>0</v>
      </c>
      <c r="H27" s="722">
        <v>0</v>
      </c>
      <c r="I27" s="723">
        <f>+SUM(F27:H27)</f>
        <v>0</v>
      </c>
      <c r="J27" s="724"/>
      <c r="K27" s="725"/>
      <c r="L27" s="720"/>
      <c r="M27" s="721"/>
      <c r="N27" s="722"/>
      <c r="O27" s="726"/>
      <c r="P27" s="727"/>
      <c r="Q27" s="728"/>
      <c r="R27" s="728"/>
      <c r="S27" s="729"/>
      <c r="T27" s="730"/>
    </row>
    <row r="28" spans="1:30" ht="13.5" thickBot="1">
      <c r="A28" s="731" t="s">
        <v>541</v>
      </c>
      <c r="B28" s="732">
        <f t="shared" ref="B28:I28" si="18">+B13+B16+B21+B25+B26+B27</f>
        <v>11454</v>
      </c>
      <c r="C28" s="733">
        <f t="shared" si="18"/>
        <v>5141</v>
      </c>
      <c r="D28" s="733">
        <f t="shared" si="18"/>
        <v>31174</v>
      </c>
      <c r="E28" s="734">
        <f t="shared" si="18"/>
        <v>47769</v>
      </c>
      <c r="F28" s="735">
        <f t="shared" si="18"/>
        <v>5955</v>
      </c>
      <c r="G28" s="733">
        <f t="shared" si="18"/>
        <v>2842</v>
      </c>
      <c r="H28" s="733">
        <f t="shared" si="18"/>
        <v>16952</v>
      </c>
      <c r="I28" s="734">
        <f t="shared" si="18"/>
        <v>25749</v>
      </c>
      <c r="J28" s="736">
        <f t="shared" si="3"/>
        <v>0.53903158952458707</v>
      </c>
      <c r="K28" s="737" t="s">
        <v>542</v>
      </c>
      <c r="L28" s="732">
        <f>+L11+L15+L16+L17+L18</f>
        <v>11454</v>
      </c>
      <c r="M28" s="733">
        <f>+M11+M15+M16+M17+M18</f>
        <v>5141</v>
      </c>
      <c r="N28" s="733">
        <f>+N11+N15+N16+N17+N18</f>
        <v>31174</v>
      </c>
      <c r="O28" s="734">
        <f>+SUM(L28:N28)</f>
        <v>47769</v>
      </c>
      <c r="P28" s="732">
        <f>+P11+P15+P16+P17+P18</f>
        <v>5955</v>
      </c>
      <c r="Q28" s="733">
        <f>+Q11+Q15+Q16+Q17+Q18</f>
        <v>2842</v>
      </c>
      <c r="R28" s="733">
        <f>+R11+R15+R16+R17+R18</f>
        <v>16952</v>
      </c>
      <c r="S28" s="734">
        <f>+SUM(P28:R28)</f>
        <v>25749</v>
      </c>
      <c r="T28" s="738">
        <f>+S28/O28</f>
        <v>0.53903158952458707</v>
      </c>
    </row>
    <row r="33" spans="2:27" s="740" customFormat="1">
      <c r="B33" s="739"/>
      <c r="C33" s="739"/>
      <c r="D33" s="739"/>
      <c r="E33" s="739"/>
      <c r="F33" s="739"/>
      <c r="G33" s="739"/>
      <c r="H33" s="739"/>
      <c r="I33" s="739"/>
      <c r="J33" s="673"/>
      <c r="L33" s="739"/>
      <c r="M33" s="739"/>
      <c r="N33" s="739"/>
      <c r="O33" s="739"/>
      <c r="P33" s="739"/>
      <c r="Q33" s="741"/>
      <c r="R33" s="673"/>
      <c r="S33" s="673"/>
      <c r="T33" s="673"/>
      <c r="U33" s="673"/>
      <c r="V33" s="673"/>
      <c r="W33" s="673"/>
      <c r="X33" s="673"/>
      <c r="Y33" s="673"/>
      <c r="Z33" s="673"/>
      <c r="AA33" s="673"/>
    </row>
  </sheetData>
  <mergeCells count="14">
    <mergeCell ref="B4:E4"/>
    <mergeCell ref="F4:I4"/>
    <mergeCell ref="L4:O4"/>
    <mergeCell ref="P4:S4"/>
    <mergeCell ref="A1:A3"/>
    <mergeCell ref="B1:J1"/>
    <mergeCell ref="K1:K3"/>
    <mergeCell ref="L1:T1"/>
    <mergeCell ref="B2:E2"/>
    <mergeCell ref="F2:I2"/>
    <mergeCell ref="J2:J3"/>
    <mergeCell ref="L2:O2"/>
    <mergeCell ref="P2:S2"/>
    <mergeCell ref="T2:T3"/>
  </mergeCells>
  <printOptions horizontalCentered="1"/>
  <pageMargins left="0.70866141732283472" right="0.70866141732283472" top="1.1417322834645669" bottom="0.74803149606299213" header="0.31496062992125984" footer="0.31496062992125984"/>
  <pageSetup paperSize="8" scale="83" orientation="landscape" r:id="rId1"/>
  <headerFooter>
    <oddHeader>&amp;L&amp;"Times New Roman,Félkövér"&amp;13Szent László Völgye TKT&amp;C&amp;"Times New Roman,Félkövér"&amp;16 2016. ÉVI ZÁRSZÁMADÁSI BESZÁMOLÓ&amp;R1. sz. táblázat
&amp;12KONSZOLIDÁLT MÉRLEG
&amp;10Adatok: eFt-ban</oddHeader>
    <oddFooter>&amp;L&amp;F&amp;R&amp;P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22"/>
  <sheetViews>
    <sheetView workbookViewId="0">
      <selection activeCell="B8" sqref="B8"/>
    </sheetView>
  </sheetViews>
  <sheetFormatPr defaultColWidth="8.85546875" defaultRowHeight="12.95" customHeight="1"/>
  <cols>
    <col min="1" max="1" width="61.5703125" style="740" customWidth="1"/>
    <col min="2" max="2" width="4.85546875" style="739" bestFit="1" customWidth="1"/>
    <col min="3" max="4" width="13.28515625" style="739" customWidth="1"/>
    <col min="5" max="6" width="8.85546875" style="739"/>
    <col min="7" max="7" width="8.85546875" style="673"/>
    <col min="8" max="8" width="8.85546875" style="740"/>
    <col min="9" max="13" width="8.85546875" style="739"/>
    <col min="14" max="14" width="8.85546875" style="741"/>
    <col min="15" max="16384" width="8.85546875" style="673"/>
  </cols>
  <sheetData>
    <row r="1" spans="1:4" ht="43.5" customHeight="1" thickBot="1">
      <c r="A1" s="930" t="s">
        <v>178</v>
      </c>
      <c r="B1" s="1126" t="s">
        <v>902</v>
      </c>
      <c r="C1" s="931" t="s">
        <v>1040</v>
      </c>
      <c r="D1" s="932" t="s">
        <v>1041</v>
      </c>
    </row>
    <row r="2" spans="1:4" ht="12.95" customHeight="1" thickBot="1">
      <c r="A2" s="933" t="s">
        <v>1033</v>
      </c>
      <c r="B2" s="934" t="s">
        <v>908</v>
      </c>
      <c r="C2" s="934" t="s">
        <v>909</v>
      </c>
      <c r="D2" s="935" t="s">
        <v>910</v>
      </c>
    </row>
    <row r="3" spans="1:4" ht="12.95" customHeight="1">
      <c r="A3" s="1208" t="s">
        <v>1042</v>
      </c>
      <c r="B3" s="936" t="s">
        <v>1043</v>
      </c>
      <c r="C3" s="937">
        <v>57</v>
      </c>
      <c r="D3" s="938">
        <v>52110</v>
      </c>
    </row>
    <row r="4" spans="1:4" ht="12.95" customHeight="1">
      <c r="A4" s="1208" t="s">
        <v>1044</v>
      </c>
      <c r="B4" s="1209" t="s">
        <v>1045</v>
      </c>
      <c r="C4" s="1210"/>
      <c r="D4" s="1211"/>
    </row>
    <row r="5" spans="1:4" ht="12.95" customHeight="1">
      <c r="A5" s="1208" t="s">
        <v>1046</v>
      </c>
      <c r="B5" s="1209" t="s">
        <v>1047</v>
      </c>
      <c r="C5" s="1210">
        <v>35</v>
      </c>
      <c r="D5" s="1211">
        <v>1333</v>
      </c>
    </row>
    <row r="6" spans="1:4" ht="13.5" thickBot="1">
      <c r="A6" s="939" t="s">
        <v>1048</v>
      </c>
      <c r="B6" s="940" t="s">
        <v>1049</v>
      </c>
      <c r="C6" s="941"/>
      <c r="D6" s="942"/>
    </row>
    <row r="7" spans="1:4" ht="12.95" customHeight="1" thickBot="1">
      <c r="A7" s="943" t="s">
        <v>1050</v>
      </c>
      <c r="B7" s="944" t="s">
        <v>1051</v>
      </c>
      <c r="C7" s="945"/>
      <c r="D7" s="946">
        <f>+D8+D9+D10+D11</f>
        <v>153831</v>
      </c>
    </row>
    <row r="8" spans="1:4" ht="12.95" customHeight="1">
      <c r="A8" s="947" t="s">
        <v>1052</v>
      </c>
      <c r="B8" s="936" t="s">
        <v>1053</v>
      </c>
      <c r="C8" s="937"/>
      <c r="D8" s="938"/>
    </row>
    <row r="9" spans="1:4" ht="12.95" customHeight="1">
      <c r="A9" s="1208" t="s">
        <v>1054</v>
      </c>
      <c r="B9" s="1209" t="s">
        <v>1055</v>
      </c>
      <c r="C9" s="1210"/>
      <c r="D9" s="1211"/>
    </row>
    <row r="10" spans="1:4" ht="12.95" customHeight="1">
      <c r="A10" s="1208" t="s">
        <v>1056</v>
      </c>
      <c r="B10" s="1209" t="s">
        <v>1057</v>
      </c>
      <c r="C10" s="1210"/>
      <c r="D10" s="1211">
        <v>153831</v>
      </c>
    </row>
    <row r="11" spans="1:4" ht="12.95" customHeight="1" thickBot="1">
      <c r="A11" s="939" t="s">
        <v>1058</v>
      </c>
      <c r="B11" s="940" t="s">
        <v>1059</v>
      </c>
      <c r="C11" s="941"/>
      <c r="D11" s="942"/>
    </row>
    <row r="12" spans="1:4" ht="12.95" customHeight="1" thickBot="1">
      <c r="A12" s="943" t="s">
        <v>1060</v>
      </c>
      <c r="B12" s="944" t="s">
        <v>931</v>
      </c>
      <c r="C12" s="945"/>
      <c r="D12" s="946">
        <f>+D13+D14+D15</f>
        <v>0</v>
      </c>
    </row>
    <row r="13" spans="1:4" ht="12.95" customHeight="1">
      <c r="A13" s="947" t="s">
        <v>1061</v>
      </c>
      <c r="B13" s="936" t="s">
        <v>933</v>
      </c>
      <c r="C13" s="937"/>
      <c r="D13" s="938"/>
    </row>
    <row r="14" spans="1:4" ht="12.95" customHeight="1">
      <c r="A14" s="1208" t="s">
        <v>1062</v>
      </c>
      <c r="B14" s="1209" t="s">
        <v>935</v>
      </c>
      <c r="C14" s="1210"/>
      <c r="D14" s="1211"/>
    </row>
    <row r="15" spans="1:4" ht="12.95" customHeight="1" thickBot="1">
      <c r="A15" s="939" t="s">
        <v>1063</v>
      </c>
      <c r="B15" s="940" t="s">
        <v>937</v>
      </c>
      <c r="C15" s="941"/>
      <c r="D15" s="942"/>
    </row>
    <row r="16" spans="1:4" ht="12.95" customHeight="1" thickBot="1">
      <c r="A16" s="943" t="s">
        <v>1064</v>
      </c>
      <c r="B16" s="944" t="s">
        <v>939</v>
      </c>
      <c r="C16" s="945"/>
      <c r="D16" s="946">
        <f>+D17+D18+D19</f>
        <v>0</v>
      </c>
    </row>
    <row r="17" spans="1:4" ht="12.95" customHeight="1">
      <c r="A17" s="947" t="s">
        <v>1065</v>
      </c>
      <c r="B17" s="936" t="s">
        <v>941</v>
      </c>
      <c r="C17" s="937"/>
      <c r="D17" s="938"/>
    </row>
    <row r="18" spans="1:4" ht="12.95" customHeight="1">
      <c r="A18" s="1208" t="s">
        <v>1066</v>
      </c>
      <c r="B18" s="1209" t="s">
        <v>943</v>
      </c>
      <c r="C18" s="1210"/>
      <c r="D18" s="1211"/>
    </row>
    <row r="19" spans="1:4" ht="12.95" customHeight="1">
      <c r="A19" s="1208" t="s">
        <v>1067</v>
      </c>
      <c r="B19" s="1209" t="s">
        <v>945</v>
      </c>
      <c r="C19" s="1210"/>
      <c r="D19" s="1211"/>
    </row>
    <row r="20" spans="1:4" ht="12.95" customHeight="1" thickBot="1">
      <c r="A20" s="1208" t="s">
        <v>1068</v>
      </c>
      <c r="B20" s="1209" t="s">
        <v>947</v>
      </c>
      <c r="C20" s="1210"/>
      <c r="D20" s="1211"/>
    </row>
    <row r="21" spans="1:4" ht="12.95" customHeight="1" thickBot="1">
      <c r="A21" s="1519" t="s">
        <v>1069</v>
      </c>
      <c r="B21" s="1520"/>
      <c r="C21" s="948"/>
      <c r="D21" s="946">
        <f>+D3+D4+D5+D6+D7+D12+D16+D20</f>
        <v>207274</v>
      </c>
    </row>
    <row r="22" spans="1:4" ht="12.95" customHeight="1">
      <c r="A22" s="949" t="s">
        <v>1070</v>
      </c>
      <c r="B22" s="950"/>
      <c r="C22" s="950"/>
      <c r="D22" s="950"/>
    </row>
  </sheetData>
  <mergeCells count="1">
    <mergeCell ref="A21:B21"/>
  </mergeCells>
  <printOptions horizontalCentered="1"/>
  <pageMargins left="0.70866141732283472" right="0.70866141732283472" top="1.6141732283464567" bottom="0.74803149606299213" header="0.31496062992125984" footer="0.31496062992125984"/>
  <pageSetup paperSize="9" scale="95" orientation="portrait" r:id="rId1"/>
  <headerFooter>
    <oddHeader>&amp;L&amp;"Times New Roman,Félkövér"&amp;12Szent László Völgye TKT&amp;C&amp;"Times New Roman,Félkövér"&amp;14   
2016. ÉVI ZÁRSZÁMADÁSI BESZÁMOLÓ&amp;R&amp;11
 &amp;10 &amp;9 
12/3. sz. táblázat
VAGYONKIMUTATÁS ÉRTÉK NÉLKÜLI ESZKÖZÖKRŐL
Adatok: eFt-ban</oddHeader>
    <oddFooter>&amp;L&amp;F&amp;R&amp;P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44"/>
  <sheetViews>
    <sheetView workbookViewId="0">
      <pane xSplit="1" ySplit="2" topLeftCell="B24" activePane="bottomRight" state="frozen"/>
      <selection activeCell="B8" sqref="B8"/>
      <selection pane="topRight" activeCell="B8" sqref="B8"/>
      <selection pane="bottomLeft" activeCell="B8" sqref="B8"/>
      <selection pane="bottomRight" activeCell="B8" sqref="B8"/>
    </sheetView>
  </sheetViews>
  <sheetFormatPr defaultColWidth="8.85546875" defaultRowHeight="12.95" customHeight="1"/>
  <cols>
    <col min="1" max="1" width="65.85546875" style="951" bestFit="1" customWidth="1"/>
    <col min="2" max="9" width="10.85546875" style="951" customWidth="1"/>
    <col min="10" max="16384" width="8.85546875" style="951"/>
  </cols>
  <sheetData>
    <row r="1" spans="1:9" ht="22.5" customHeight="1">
      <c r="A1" s="1521" t="s">
        <v>178</v>
      </c>
      <c r="B1" s="1523">
        <v>2015</v>
      </c>
      <c r="C1" s="1523"/>
      <c r="D1" s="1523"/>
      <c r="E1" s="1524"/>
      <c r="F1" s="1523">
        <v>2016</v>
      </c>
      <c r="G1" s="1523"/>
      <c r="H1" s="1523"/>
      <c r="I1" s="1524"/>
    </row>
    <row r="2" spans="1:9" ht="33.75" customHeight="1">
      <c r="A2" s="1522"/>
      <c r="B2" s="952" t="s">
        <v>503</v>
      </c>
      <c r="C2" s="953" t="s">
        <v>22</v>
      </c>
      <c r="D2" s="952" t="s">
        <v>400</v>
      </c>
      <c r="E2" s="954" t="s">
        <v>21</v>
      </c>
      <c r="F2" s="952" t="s">
        <v>503</v>
      </c>
      <c r="G2" s="953" t="s">
        <v>22</v>
      </c>
      <c r="H2" s="952" t="s">
        <v>400</v>
      </c>
      <c r="I2" s="954" t="s">
        <v>21</v>
      </c>
    </row>
    <row r="3" spans="1:9" ht="15.75" customHeight="1">
      <c r="A3" s="955" t="s">
        <v>1071</v>
      </c>
      <c r="B3" s="956"/>
      <c r="C3" s="956"/>
      <c r="D3" s="956"/>
      <c r="E3" s="957">
        <f>SUM(B3:D3)</f>
        <v>0</v>
      </c>
      <c r="F3" s="956"/>
      <c r="G3" s="956"/>
      <c r="H3" s="956"/>
      <c r="I3" s="957">
        <f>SUM(F3:H3)</f>
        <v>0</v>
      </c>
    </row>
    <row r="4" spans="1:9" ht="15.75" customHeight="1">
      <c r="A4" s="958" t="s">
        <v>1072</v>
      </c>
      <c r="B4" s="959">
        <v>1723</v>
      </c>
      <c r="C4" s="959">
        <v>8358</v>
      </c>
      <c r="D4" s="959"/>
      <c r="E4" s="960">
        <f t="shared" ref="E4:E42" si="0">SUM(B4:D4)</f>
        <v>10081</v>
      </c>
      <c r="F4" s="959"/>
      <c r="G4" s="959">
        <v>10450</v>
      </c>
      <c r="H4" s="959"/>
      <c r="I4" s="960">
        <f t="shared" ref="I4:I5" si="1">SUM(F4:H4)</f>
        <v>10450</v>
      </c>
    </row>
    <row r="5" spans="1:9" ht="15.75" customHeight="1">
      <c r="A5" s="961" t="s">
        <v>1073</v>
      </c>
      <c r="B5" s="962"/>
      <c r="C5" s="962"/>
      <c r="D5" s="962"/>
      <c r="E5" s="963">
        <f t="shared" si="0"/>
        <v>0</v>
      </c>
      <c r="F5" s="962"/>
      <c r="G5" s="962"/>
      <c r="H5" s="962"/>
      <c r="I5" s="963">
        <f t="shared" si="1"/>
        <v>0</v>
      </c>
    </row>
    <row r="6" spans="1:9" s="964" customFormat="1" ht="15.75" customHeight="1">
      <c r="A6" s="1212" t="s">
        <v>1074</v>
      </c>
      <c r="B6" s="1213">
        <f>SUM(B3:B5)</f>
        <v>1723</v>
      </c>
      <c r="C6" s="1213">
        <f t="shared" ref="C6:E6" si="2">SUM(C3:C5)</f>
        <v>8358</v>
      </c>
      <c r="D6" s="1213">
        <f t="shared" si="2"/>
        <v>0</v>
      </c>
      <c r="E6" s="1214">
        <f t="shared" si="2"/>
        <v>10081</v>
      </c>
      <c r="F6" s="1213">
        <f>SUM(F3:F5)</f>
        <v>0</v>
      </c>
      <c r="G6" s="1213">
        <f t="shared" ref="G6:I6" si="3">SUM(G3:G5)</f>
        <v>10450</v>
      </c>
      <c r="H6" s="1213">
        <f t="shared" si="3"/>
        <v>0</v>
      </c>
      <c r="I6" s="1214">
        <f t="shared" si="3"/>
        <v>10450</v>
      </c>
    </row>
    <row r="7" spans="1:9" ht="15.75" customHeight="1">
      <c r="A7" s="965" t="s">
        <v>1075</v>
      </c>
      <c r="B7" s="966"/>
      <c r="C7" s="966"/>
      <c r="D7" s="966"/>
      <c r="E7" s="967">
        <f t="shared" si="0"/>
        <v>0</v>
      </c>
      <c r="F7" s="966"/>
      <c r="G7" s="966"/>
      <c r="H7" s="966"/>
      <c r="I7" s="967">
        <f t="shared" ref="I7:I8" si="4">SUM(F7:H7)</f>
        <v>0</v>
      </c>
    </row>
    <row r="8" spans="1:9" ht="15.75" customHeight="1">
      <c r="A8" s="961" t="s">
        <v>1076</v>
      </c>
      <c r="B8" s="962"/>
      <c r="C8" s="962"/>
      <c r="D8" s="962"/>
      <c r="E8" s="963">
        <f t="shared" si="0"/>
        <v>0</v>
      </c>
      <c r="F8" s="962"/>
      <c r="G8" s="962"/>
      <c r="H8" s="962"/>
      <c r="I8" s="963">
        <f t="shared" si="4"/>
        <v>0</v>
      </c>
    </row>
    <row r="9" spans="1:9" s="964" customFormat="1" ht="15.75" customHeight="1">
      <c r="A9" s="1212" t="s">
        <v>1077</v>
      </c>
      <c r="B9" s="1213">
        <f>SUM(B7:B8)</f>
        <v>0</v>
      </c>
      <c r="C9" s="1213">
        <f t="shared" ref="C9:E9" si="5">SUM(C7:C8)</f>
        <v>0</v>
      </c>
      <c r="D9" s="1213">
        <f t="shared" si="5"/>
        <v>0</v>
      </c>
      <c r="E9" s="1214">
        <f t="shared" si="5"/>
        <v>0</v>
      </c>
      <c r="F9" s="1213">
        <f>SUM(F7:F8)</f>
        <v>0</v>
      </c>
      <c r="G9" s="1213">
        <f t="shared" ref="G9:I9" si="6">SUM(G7:G8)</f>
        <v>0</v>
      </c>
      <c r="H9" s="1213">
        <f t="shared" si="6"/>
        <v>0</v>
      </c>
      <c r="I9" s="1214">
        <f t="shared" si="6"/>
        <v>0</v>
      </c>
    </row>
    <row r="10" spans="1:9" ht="15.75" customHeight="1">
      <c r="A10" s="965" t="s">
        <v>1078</v>
      </c>
      <c r="B10" s="966">
        <v>158019</v>
      </c>
      <c r="C10" s="966">
        <v>85741</v>
      </c>
      <c r="D10" s="966"/>
      <c r="E10" s="967">
        <f t="shared" si="0"/>
        <v>243760</v>
      </c>
      <c r="F10" s="966">
        <v>171182</v>
      </c>
      <c r="G10" s="966">
        <v>96549</v>
      </c>
      <c r="H10" s="966"/>
      <c r="I10" s="967">
        <f t="shared" ref="I10:I13" si="7">SUM(F10:H10)</f>
        <v>267731</v>
      </c>
    </row>
    <row r="11" spans="1:9" ht="15.75" customHeight="1">
      <c r="A11" s="958" t="s">
        <v>1079</v>
      </c>
      <c r="B11" s="959">
        <v>0</v>
      </c>
      <c r="C11" s="959"/>
      <c r="D11" s="959">
        <v>315189</v>
      </c>
      <c r="E11" s="960">
        <f t="shared" si="0"/>
        <v>315189</v>
      </c>
      <c r="F11" s="959"/>
      <c r="G11" s="959"/>
      <c r="H11" s="959">
        <v>326882</v>
      </c>
      <c r="I11" s="960">
        <f t="shared" si="7"/>
        <v>326882</v>
      </c>
    </row>
    <row r="12" spans="1:9" ht="15.75" customHeight="1">
      <c r="A12" s="961" t="s">
        <v>1080</v>
      </c>
      <c r="B12" s="962">
        <v>2</v>
      </c>
      <c r="C12" s="962"/>
      <c r="D12" s="962"/>
      <c r="E12" s="963">
        <f t="shared" si="0"/>
        <v>2</v>
      </c>
      <c r="F12" s="962"/>
      <c r="G12" s="962"/>
      <c r="H12" s="962"/>
      <c r="I12" s="963">
        <f t="shared" si="7"/>
        <v>0</v>
      </c>
    </row>
    <row r="13" spans="1:9" ht="15.75" customHeight="1">
      <c r="A13" s="1273" t="s">
        <v>1374</v>
      </c>
      <c r="B13" s="1274"/>
      <c r="C13" s="1274"/>
      <c r="D13" s="1274"/>
      <c r="E13" s="1275"/>
      <c r="F13" s="1274"/>
      <c r="G13" s="1274"/>
      <c r="H13" s="1274">
        <v>4000</v>
      </c>
      <c r="I13" s="960">
        <f t="shared" si="7"/>
        <v>4000</v>
      </c>
    </row>
    <row r="14" spans="1:9" s="964" customFormat="1" ht="15.75" customHeight="1">
      <c r="A14" s="1212" t="s">
        <v>1081</v>
      </c>
      <c r="B14" s="1213">
        <f t="shared" ref="B14:G14" si="8">SUM(B10:B12)</f>
        <v>158021</v>
      </c>
      <c r="C14" s="1213">
        <f t="shared" si="8"/>
        <v>85741</v>
      </c>
      <c r="D14" s="1213">
        <f t="shared" si="8"/>
        <v>315189</v>
      </c>
      <c r="E14" s="1214">
        <f t="shared" si="8"/>
        <v>558951</v>
      </c>
      <c r="F14" s="1213">
        <f t="shared" si="8"/>
        <v>171182</v>
      </c>
      <c r="G14" s="1213">
        <f t="shared" si="8"/>
        <v>96549</v>
      </c>
      <c r="H14" s="1213">
        <f>SUM(H10:H13)</f>
        <v>330882</v>
      </c>
      <c r="I14" s="1214">
        <f>SUM(I10:I13)</f>
        <v>598613</v>
      </c>
    </row>
    <row r="15" spans="1:9" ht="15.75" customHeight="1">
      <c r="A15" s="965" t="s">
        <v>1082</v>
      </c>
      <c r="B15" s="966">
        <v>1778</v>
      </c>
      <c r="C15" s="966">
        <v>2684</v>
      </c>
      <c r="D15" s="966"/>
      <c r="E15" s="967">
        <f t="shared" si="0"/>
        <v>4462</v>
      </c>
      <c r="F15" s="966">
        <v>1905</v>
      </c>
      <c r="G15" s="966">
        <v>3313</v>
      </c>
      <c r="H15" s="966">
        <v>6</v>
      </c>
      <c r="I15" s="967">
        <f t="shared" ref="I15:I18" si="9">SUM(F15:H15)</f>
        <v>5224</v>
      </c>
    </row>
    <row r="16" spans="1:9" ht="15.75" customHeight="1">
      <c r="A16" s="958" t="s">
        <v>1083</v>
      </c>
      <c r="B16" s="959">
        <v>9437</v>
      </c>
      <c r="C16" s="959">
        <v>9444</v>
      </c>
      <c r="D16" s="959">
        <v>42392</v>
      </c>
      <c r="E16" s="960">
        <f t="shared" si="0"/>
        <v>61273</v>
      </c>
      <c r="F16" s="959">
        <v>10632</v>
      </c>
      <c r="G16" s="959">
        <v>10936</v>
      </c>
      <c r="H16" s="959">
        <v>41921</v>
      </c>
      <c r="I16" s="960">
        <f t="shared" si="9"/>
        <v>63489</v>
      </c>
    </row>
    <row r="17" spans="1:9" ht="15.75" customHeight="1">
      <c r="A17" s="958" t="s">
        <v>1084</v>
      </c>
      <c r="B17" s="959"/>
      <c r="C17" s="959"/>
      <c r="D17" s="959"/>
      <c r="E17" s="960">
        <f t="shared" si="0"/>
        <v>0</v>
      </c>
      <c r="F17" s="959"/>
      <c r="G17" s="959">
        <v>60</v>
      </c>
      <c r="H17" s="959"/>
      <c r="I17" s="960">
        <f t="shared" si="9"/>
        <v>60</v>
      </c>
    </row>
    <row r="18" spans="1:9" ht="15.75" customHeight="1">
      <c r="A18" s="961" t="s">
        <v>1085</v>
      </c>
      <c r="B18" s="962"/>
      <c r="C18" s="962">
        <v>59</v>
      </c>
      <c r="D18" s="962"/>
      <c r="E18" s="963">
        <f t="shared" si="0"/>
        <v>59</v>
      </c>
      <c r="F18" s="962"/>
      <c r="G18" s="962"/>
      <c r="H18" s="962"/>
      <c r="I18" s="963">
        <f t="shared" si="9"/>
        <v>0</v>
      </c>
    </row>
    <row r="19" spans="1:9" s="964" customFormat="1" ht="15.75" customHeight="1">
      <c r="A19" s="1212" t="s">
        <v>1086</v>
      </c>
      <c r="B19" s="1213">
        <f>SUM(B15:B18)</f>
        <v>11215</v>
      </c>
      <c r="C19" s="1213">
        <f t="shared" ref="C19:E19" si="10">SUM(C15:C18)</f>
        <v>12187</v>
      </c>
      <c r="D19" s="1213">
        <f t="shared" si="10"/>
        <v>42392</v>
      </c>
      <c r="E19" s="1214">
        <f t="shared" si="10"/>
        <v>65794</v>
      </c>
      <c r="F19" s="1213">
        <f>SUM(F15:F18)</f>
        <v>12537</v>
      </c>
      <c r="G19" s="1213">
        <f t="shared" ref="G19:I19" si="11">SUM(G15:G18)</f>
        <v>14309</v>
      </c>
      <c r="H19" s="1213">
        <f t="shared" si="11"/>
        <v>41927</v>
      </c>
      <c r="I19" s="1214">
        <f t="shared" si="11"/>
        <v>68773</v>
      </c>
    </row>
    <row r="20" spans="1:9" ht="15.75" customHeight="1">
      <c r="A20" s="965" t="s">
        <v>1087</v>
      </c>
      <c r="B20" s="966">
        <v>92991</v>
      </c>
      <c r="C20" s="966">
        <v>53904</v>
      </c>
      <c r="D20" s="966"/>
      <c r="E20" s="967">
        <f t="shared" si="0"/>
        <v>146895</v>
      </c>
      <c r="F20" s="966">
        <v>101050</v>
      </c>
      <c r="G20" s="966">
        <v>62579</v>
      </c>
      <c r="H20" s="966"/>
      <c r="I20" s="967">
        <f t="shared" ref="I20:I22" si="12">SUM(F20:H20)</f>
        <v>163629</v>
      </c>
    </row>
    <row r="21" spans="1:9" ht="15.75" customHeight="1">
      <c r="A21" s="958" t="s">
        <v>1088</v>
      </c>
      <c r="B21" s="959">
        <v>7340</v>
      </c>
      <c r="C21" s="959">
        <v>6770</v>
      </c>
      <c r="D21" s="959"/>
      <c r="E21" s="960">
        <f t="shared" si="0"/>
        <v>14110</v>
      </c>
      <c r="F21" s="959">
        <v>10068</v>
      </c>
      <c r="G21" s="959">
        <v>6106</v>
      </c>
      <c r="H21" s="959"/>
      <c r="I21" s="960">
        <f t="shared" si="12"/>
        <v>16174</v>
      </c>
    </row>
    <row r="22" spans="1:9" ht="15.75" customHeight="1">
      <c r="A22" s="961" t="s">
        <v>1089</v>
      </c>
      <c r="B22" s="962">
        <v>27956</v>
      </c>
      <c r="C22" s="962">
        <v>17515</v>
      </c>
      <c r="D22" s="962"/>
      <c r="E22" s="963">
        <f t="shared" si="0"/>
        <v>45471</v>
      </c>
      <c r="F22" s="962">
        <v>30102</v>
      </c>
      <c r="G22" s="962">
        <v>18910</v>
      </c>
      <c r="H22" s="962"/>
      <c r="I22" s="963">
        <f t="shared" si="12"/>
        <v>49012</v>
      </c>
    </row>
    <row r="23" spans="1:9" s="964" customFormat="1" ht="15.75" customHeight="1">
      <c r="A23" s="1212" t="s">
        <v>1090</v>
      </c>
      <c r="B23" s="1213">
        <f>SUM(B20:B22)</f>
        <v>128287</v>
      </c>
      <c r="C23" s="1213">
        <f t="shared" ref="C23:E23" si="13">SUM(C20:C22)</f>
        <v>78189</v>
      </c>
      <c r="D23" s="1213">
        <f t="shared" si="13"/>
        <v>0</v>
      </c>
      <c r="E23" s="1214">
        <f t="shared" si="13"/>
        <v>206476</v>
      </c>
      <c r="F23" s="1213">
        <f>SUM(F20:F22)</f>
        <v>141220</v>
      </c>
      <c r="G23" s="1213">
        <f t="shared" ref="G23:I23" si="14">SUM(G20:G22)</f>
        <v>87595</v>
      </c>
      <c r="H23" s="1213">
        <f t="shared" si="14"/>
        <v>0</v>
      </c>
      <c r="I23" s="1214">
        <f t="shared" si="14"/>
        <v>228815</v>
      </c>
    </row>
    <row r="24" spans="1:9" s="964" customFormat="1" ht="15.75" customHeight="1">
      <c r="A24" s="1212" t="s">
        <v>1091</v>
      </c>
      <c r="B24" s="1213">
        <v>745</v>
      </c>
      <c r="C24" s="1213">
        <v>251</v>
      </c>
      <c r="D24" s="1213">
        <v>119</v>
      </c>
      <c r="E24" s="1214">
        <f t="shared" si="0"/>
        <v>1115</v>
      </c>
      <c r="F24" s="1213">
        <v>960</v>
      </c>
      <c r="G24" s="1213">
        <v>848</v>
      </c>
      <c r="H24" s="1213">
        <v>24</v>
      </c>
      <c r="I24" s="1214">
        <f t="shared" ref="I24:I25" si="15">SUM(F24:H24)</f>
        <v>1832</v>
      </c>
    </row>
    <row r="25" spans="1:9" s="964" customFormat="1" ht="15.75" customHeight="1">
      <c r="A25" s="1212" t="s">
        <v>1092</v>
      </c>
      <c r="B25" s="1213">
        <v>15763</v>
      </c>
      <c r="C25" s="1213">
        <v>3005</v>
      </c>
      <c r="D25" s="1213">
        <v>262704</v>
      </c>
      <c r="E25" s="1214">
        <f t="shared" si="0"/>
        <v>281472</v>
      </c>
      <c r="F25" s="1213">
        <v>15708</v>
      </c>
      <c r="G25" s="1213">
        <v>2894</v>
      </c>
      <c r="H25" s="1213">
        <v>296780</v>
      </c>
      <c r="I25" s="1214">
        <f t="shared" si="15"/>
        <v>315382</v>
      </c>
    </row>
    <row r="26" spans="1:9" s="964" customFormat="1" ht="15.75" customHeight="1">
      <c r="A26" s="1212" t="s">
        <v>1093</v>
      </c>
      <c r="B26" s="1213">
        <f t="shared" ref="B26:I26" si="16">+B6+B9+B14-B19-B23-B24-B25</f>
        <v>3734</v>
      </c>
      <c r="C26" s="1213">
        <f t="shared" si="16"/>
        <v>467</v>
      </c>
      <c r="D26" s="1213">
        <f t="shared" si="16"/>
        <v>9974</v>
      </c>
      <c r="E26" s="1214">
        <f t="shared" si="16"/>
        <v>14175</v>
      </c>
      <c r="F26" s="1213">
        <f t="shared" si="16"/>
        <v>757</v>
      </c>
      <c r="G26" s="1213">
        <f t="shared" si="16"/>
        <v>1353</v>
      </c>
      <c r="H26" s="1213">
        <f>+H6+H9+H14-H19-H23-H24-H25</f>
        <v>-7849</v>
      </c>
      <c r="I26" s="1214">
        <f t="shared" si="16"/>
        <v>-5739</v>
      </c>
    </row>
    <row r="27" spans="1:9" ht="15.75" customHeight="1">
      <c r="A27" s="965" t="s">
        <v>1094</v>
      </c>
      <c r="B27" s="966"/>
      <c r="C27" s="966"/>
      <c r="D27" s="966"/>
      <c r="E27" s="967">
        <f t="shared" si="0"/>
        <v>0</v>
      </c>
      <c r="F27" s="966"/>
      <c r="G27" s="966"/>
      <c r="H27" s="966"/>
      <c r="I27" s="967">
        <f t="shared" ref="I27:I30" si="17">SUM(F27:H27)</f>
        <v>0</v>
      </c>
    </row>
    <row r="28" spans="1:9" ht="15.75" customHeight="1">
      <c r="A28" s="958" t="s">
        <v>1095</v>
      </c>
      <c r="B28" s="959">
        <v>2</v>
      </c>
      <c r="C28" s="959">
        <v>1</v>
      </c>
      <c r="D28" s="959">
        <v>14</v>
      </c>
      <c r="E28" s="960">
        <f t="shared" si="0"/>
        <v>17</v>
      </c>
      <c r="F28" s="959"/>
      <c r="G28" s="959"/>
      <c r="H28" s="959"/>
      <c r="I28" s="960">
        <f t="shared" si="17"/>
        <v>0</v>
      </c>
    </row>
    <row r="29" spans="1:9" ht="15.75" customHeight="1">
      <c r="A29" s="958" t="s">
        <v>1096</v>
      </c>
      <c r="B29" s="959"/>
      <c r="C29" s="959"/>
      <c r="D29" s="959"/>
      <c r="E29" s="960">
        <f t="shared" si="0"/>
        <v>0</v>
      </c>
      <c r="F29" s="959"/>
      <c r="G29" s="959"/>
      <c r="H29" s="959"/>
      <c r="I29" s="960">
        <f t="shared" si="17"/>
        <v>0</v>
      </c>
    </row>
    <row r="30" spans="1:9" ht="15.75" customHeight="1">
      <c r="A30" s="961" t="s">
        <v>1097</v>
      </c>
      <c r="B30" s="962"/>
      <c r="C30" s="962"/>
      <c r="D30" s="962"/>
      <c r="E30" s="963">
        <f t="shared" si="0"/>
        <v>0</v>
      </c>
      <c r="F30" s="962"/>
      <c r="G30" s="962"/>
      <c r="H30" s="962"/>
      <c r="I30" s="963">
        <f t="shared" si="17"/>
        <v>0</v>
      </c>
    </row>
    <row r="31" spans="1:9" s="964" customFormat="1" ht="15.75" customHeight="1">
      <c r="A31" s="1212" t="s">
        <v>1098</v>
      </c>
      <c r="B31" s="1213">
        <f>SUM(B27:B30)</f>
        <v>2</v>
      </c>
      <c r="C31" s="1213">
        <f t="shared" ref="C31:E31" si="18">SUM(C27:C30)</f>
        <v>1</v>
      </c>
      <c r="D31" s="1213">
        <f t="shared" si="18"/>
        <v>14</v>
      </c>
      <c r="E31" s="1214">
        <f t="shared" si="18"/>
        <v>17</v>
      </c>
      <c r="F31" s="1213">
        <f>SUM(F27:F30)</f>
        <v>0</v>
      </c>
      <c r="G31" s="1213">
        <f t="shared" ref="G31:I31" si="19">SUM(G27:G30)</f>
        <v>0</v>
      </c>
      <c r="H31" s="1213">
        <f t="shared" si="19"/>
        <v>0</v>
      </c>
      <c r="I31" s="1214">
        <f t="shared" si="19"/>
        <v>0</v>
      </c>
    </row>
    <row r="32" spans="1:9" ht="15.75" customHeight="1">
      <c r="A32" s="965" t="s">
        <v>1099</v>
      </c>
      <c r="B32" s="966"/>
      <c r="C32" s="966"/>
      <c r="D32" s="966"/>
      <c r="E32" s="967">
        <f t="shared" si="0"/>
        <v>0</v>
      </c>
      <c r="F32" s="966"/>
      <c r="G32" s="966"/>
      <c r="H32" s="966"/>
      <c r="I32" s="967">
        <f t="shared" ref="I32:I35" si="20">SUM(F32:H32)</f>
        <v>0</v>
      </c>
    </row>
    <row r="33" spans="1:9" ht="15.75" customHeight="1">
      <c r="A33" s="958" t="s">
        <v>1100</v>
      </c>
      <c r="B33" s="959"/>
      <c r="C33" s="959"/>
      <c r="D33" s="959"/>
      <c r="E33" s="960">
        <f t="shared" si="0"/>
        <v>0</v>
      </c>
      <c r="F33" s="959"/>
      <c r="G33" s="959"/>
      <c r="H33" s="959"/>
      <c r="I33" s="960">
        <f t="shared" si="20"/>
        <v>0</v>
      </c>
    </row>
    <row r="34" spans="1:9" ht="15.75" customHeight="1">
      <c r="A34" s="958" t="s">
        <v>1101</v>
      </c>
      <c r="B34" s="959"/>
      <c r="C34" s="959"/>
      <c r="D34" s="959"/>
      <c r="E34" s="960">
        <f t="shared" si="0"/>
        <v>0</v>
      </c>
      <c r="F34" s="959"/>
      <c r="G34" s="959"/>
      <c r="H34" s="959"/>
      <c r="I34" s="960">
        <f t="shared" si="20"/>
        <v>0</v>
      </c>
    </row>
    <row r="35" spans="1:9" ht="15.75" customHeight="1">
      <c r="A35" s="961" t="s">
        <v>1102</v>
      </c>
      <c r="B35" s="962"/>
      <c r="C35" s="962"/>
      <c r="D35" s="962"/>
      <c r="E35" s="963">
        <f t="shared" si="0"/>
        <v>0</v>
      </c>
      <c r="F35" s="962"/>
      <c r="G35" s="962"/>
      <c r="H35" s="962"/>
      <c r="I35" s="963">
        <f t="shared" si="20"/>
        <v>0</v>
      </c>
    </row>
    <row r="36" spans="1:9" s="964" customFormat="1" ht="15.75" customHeight="1">
      <c r="A36" s="1212" t="s">
        <v>1103</v>
      </c>
      <c r="B36" s="1213">
        <f>SUM(B32:B35)</f>
        <v>0</v>
      </c>
      <c r="C36" s="1213">
        <f t="shared" ref="C36:E36" si="21">SUM(C32:C35)</f>
        <v>0</v>
      </c>
      <c r="D36" s="1213">
        <f t="shared" si="21"/>
        <v>0</v>
      </c>
      <c r="E36" s="1214">
        <f t="shared" si="21"/>
        <v>0</v>
      </c>
      <c r="F36" s="1213">
        <f>SUM(F32:F35)</f>
        <v>0</v>
      </c>
      <c r="G36" s="1213">
        <f t="shared" ref="G36:I36" si="22">SUM(G32:G35)</f>
        <v>0</v>
      </c>
      <c r="H36" s="1213">
        <f t="shared" si="22"/>
        <v>0</v>
      </c>
      <c r="I36" s="1214">
        <f t="shared" si="22"/>
        <v>0</v>
      </c>
    </row>
    <row r="37" spans="1:9" s="964" customFormat="1" ht="15.75" customHeight="1">
      <c r="A37" s="1212" t="s">
        <v>1104</v>
      </c>
      <c r="B37" s="1213">
        <f>+B31-B36</f>
        <v>2</v>
      </c>
      <c r="C37" s="1213">
        <f t="shared" ref="C37:E37" si="23">+C31-C36</f>
        <v>1</v>
      </c>
      <c r="D37" s="1213">
        <f t="shared" si="23"/>
        <v>14</v>
      </c>
      <c r="E37" s="1214">
        <f t="shared" si="23"/>
        <v>17</v>
      </c>
      <c r="F37" s="1213">
        <f>+F31-F36</f>
        <v>0</v>
      </c>
      <c r="G37" s="1213">
        <f t="shared" ref="G37:I37" si="24">+G31-G36</f>
        <v>0</v>
      </c>
      <c r="H37" s="1213">
        <f t="shared" si="24"/>
        <v>0</v>
      </c>
      <c r="I37" s="1214">
        <f t="shared" si="24"/>
        <v>0</v>
      </c>
    </row>
    <row r="38" spans="1:9" s="964" customFormat="1" ht="15.75" customHeight="1">
      <c r="A38" s="1212" t="s">
        <v>1105</v>
      </c>
      <c r="B38" s="1213">
        <f>+B26+B37</f>
        <v>3736</v>
      </c>
      <c r="C38" s="1213">
        <f t="shared" ref="C38:E38" si="25">+C26+C37</f>
        <v>468</v>
      </c>
      <c r="D38" s="1213">
        <f t="shared" si="25"/>
        <v>9988</v>
      </c>
      <c r="E38" s="1214">
        <f t="shared" si="25"/>
        <v>14192</v>
      </c>
      <c r="F38" s="1213">
        <f>+F26+F37</f>
        <v>757</v>
      </c>
      <c r="G38" s="1213">
        <f t="shared" ref="G38:I38" si="26">+G26+G37</f>
        <v>1353</v>
      </c>
      <c r="H38" s="1213">
        <f t="shared" si="26"/>
        <v>-7849</v>
      </c>
      <c r="I38" s="1214">
        <f t="shared" si="26"/>
        <v>-5739</v>
      </c>
    </row>
    <row r="39" spans="1:9" ht="15.75" customHeight="1">
      <c r="A39" s="965" t="s">
        <v>1106</v>
      </c>
      <c r="B39" s="966"/>
      <c r="C39" s="966"/>
      <c r="D39" s="966"/>
      <c r="E39" s="967">
        <f t="shared" si="0"/>
        <v>0</v>
      </c>
      <c r="F39" s="966"/>
      <c r="G39" s="966"/>
      <c r="H39" s="966"/>
      <c r="I39" s="967">
        <f t="shared" ref="I39:I40" si="27">SUM(F39:H39)</f>
        <v>0</v>
      </c>
    </row>
    <row r="40" spans="1:9" ht="15.75" customHeight="1">
      <c r="A40" s="961" t="s">
        <v>1107</v>
      </c>
      <c r="B40" s="962"/>
      <c r="C40" s="962"/>
      <c r="D40" s="962"/>
      <c r="E40" s="963">
        <f t="shared" si="0"/>
        <v>0</v>
      </c>
      <c r="F40" s="962"/>
      <c r="G40" s="962"/>
      <c r="H40" s="962"/>
      <c r="I40" s="963">
        <f t="shared" si="27"/>
        <v>0</v>
      </c>
    </row>
    <row r="41" spans="1:9" s="964" customFormat="1" ht="15.75" customHeight="1">
      <c r="A41" s="1212" t="s">
        <v>1108</v>
      </c>
      <c r="B41" s="1213">
        <f>SUM(B39:B40)</f>
        <v>0</v>
      </c>
      <c r="C41" s="1213">
        <f t="shared" ref="C41:E41" si="28">SUM(C39:C40)</f>
        <v>0</v>
      </c>
      <c r="D41" s="1213">
        <f t="shared" si="28"/>
        <v>0</v>
      </c>
      <c r="E41" s="1214">
        <f t="shared" si="28"/>
        <v>0</v>
      </c>
      <c r="F41" s="1213">
        <f>SUM(F39:F40)</f>
        <v>0</v>
      </c>
      <c r="G41" s="1213">
        <f t="shared" ref="G41:I41" si="29">SUM(G39:G40)</f>
        <v>0</v>
      </c>
      <c r="H41" s="1213">
        <f t="shared" si="29"/>
        <v>0</v>
      </c>
      <c r="I41" s="1214">
        <f t="shared" si="29"/>
        <v>0</v>
      </c>
    </row>
    <row r="42" spans="1:9" s="964" customFormat="1" ht="15.75" customHeight="1">
      <c r="A42" s="1212" t="s">
        <v>1109</v>
      </c>
      <c r="B42" s="1213">
        <v>1600</v>
      </c>
      <c r="C42" s="1213"/>
      <c r="D42" s="1213"/>
      <c r="E42" s="1214">
        <f t="shared" si="0"/>
        <v>1600</v>
      </c>
      <c r="F42" s="1213"/>
      <c r="G42" s="1213"/>
      <c r="H42" s="1213"/>
      <c r="I42" s="1214">
        <f t="shared" ref="I42" si="30">SUM(F42:H42)</f>
        <v>0</v>
      </c>
    </row>
    <row r="43" spans="1:9" s="964" customFormat="1" ht="15.75" customHeight="1" thickBot="1">
      <c r="A43" s="968" t="s">
        <v>1110</v>
      </c>
      <c r="B43" s="969">
        <f>+B41-B42</f>
        <v>-1600</v>
      </c>
      <c r="C43" s="969">
        <f t="shared" ref="C43:D43" si="31">+C41-C42</f>
        <v>0</v>
      </c>
      <c r="D43" s="969">
        <f t="shared" si="31"/>
        <v>0</v>
      </c>
      <c r="E43" s="970">
        <f t="shared" ref="E43" si="32">+E41-E42</f>
        <v>-1600</v>
      </c>
      <c r="F43" s="969"/>
      <c r="G43" s="969">
        <f t="shared" ref="G43:I43" si="33">+G41-G42</f>
        <v>0</v>
      </c>
      <c r="H43" s="969">
        <f t="shared" si="33"/>
        <v>0</v>
      </c>
      <c r="I43" s="970">
        <f t="shared" si="33"/>
        <v>0</v>
      </c>
    </row>
    <row r="44" spans="1:9" s="964" customFormat="1" ht="15.75" customHeight="1" thickBot="1">
      <c r="A44" s="971" t="s">
        <v>1111</v>
      </c>
      <c r="B44" s="972">
        <f>+B38+B43</f>
        <v>2136</v>
      </c>
      <c r="C44" s="972">
        <f t="shared" ref="C44:E44" si="34">+C38+C43</f>
        <v>468</v>
      </c>
      <c r="D44" s="972">
        <f t="shared" si="34"/>
        <v>9988</v>
      </c>
      <c r="E44" s="973">
        <f t="shared" si="34"/>
        <v>12592</v>
      </c>
      <c r="F44" s="972">
        <f>+F38+F43</f>
        <v>757</v>
      </c>
      <c r="G44" s="972">
        <f t="shared" ref="G44:I44" si="35">+G38+G43</f>
        <v>1353</v>
      </c>
      <c r="H44" s="972">
        <f t="shared" si="35"/>
        <v>-7849</v>
      </c>
      <c r="I44" s="973">
        <f t="shared" si="35"/>
        <v>-5739</v>
      </c>
    </row>
  </sheetData>
  <mergeCells count="3">
    <mergeCell ref="A1:A2"/>
    <mergeCell ref="B1:E1"/>
    <mergeCell ref="F1:I1"/>
  </mergeCells>
  <printOptions horizontalCentered="1"/>
  <pageMargins left="0.51181102362204722" right="0.51181102362204722" top="1.1417322834645669" bottom="0.74803149606299213" header="0.31496062992125984" footer="0.31496062992125984"/>
  <pageSetup paperSize="9" scale="61" orientation="portrait" r:id="rId1"/>
  <headerFooter>
    <oddHeader>&amp;L&amp;"Times New Roman,Félkövér"&amp;12Szent László Völgye TKT&amp;C&amp;"Times New Roman,Félkövér"&amp;14  &amp;16 2016. ÉVI ZÁRSZÁMADÁSI BESZÁMOLÓ&amp;R&amp;11 13. sz. táblázat
EREDMÉNYKIMUTATÁS
Adatok: eFt-ban</oddHeader>
    <oddFooter>&amp;L&amp;F&amp;R&amp;P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F14"/>
  <sheetViews>
    <sheetView workbookViewId="0">
      <selection activeCell="B8" sqref="B8"/>
    </sheetView>
  </sheetViews>
  <sheetFormatPr defaultColWidth="8.85546875" defaultRowHeight="12.95" customHeight="1"/>
  <cols>
    <col min="1" max="1" width="4.7109375" style="979" customWidth="1"/>
    <col min="2" max="2" width="36" style="979" customWidth="1"/>
    <col min="3" max="6" width="12.42578125" style="979" customWidth="1"/>
    <col min="7" max="16384" width="8.85546875" style="979"/>
  </cols>
  <sheetData>
    <row r="1" spans="1:6" ht="29.25" customHeight="1">
      <c r="A1" s="974" t="s">
        <v>1112</v>
      </c>
      <c r="B1" s="975" t="s">
        <v>178</v>
      </c>
      <c r="C1" s="976" t="s">
        <v>503</v>
      </c>
      <c r="D1" s="977" t="s">
        <v>22</v>
      </c>
      <c r="E1" s="976" t="s">
        <v>400</v>
      </c>
      <c r="F1" s="978" t="s">
        <v>21</v>
      </c>
    </row>
    <row r="2" spans="1:6" s="984" customFormat="1" ht="27.75" customHeight="1">
      <c r="A2" s="980" t="s">
        <v>1043</v>
      </c>
      <c r="B2" s="981" t="s">
        <v>1349</v>
      </c>
      <c r="C2" s="982">
        <f t="shared" ref="C2:D2" si="0">SUM(C3:C4)</f>
        <v>570</v>
      </c>
      <c r="D2" s="982">
        <f t="shared" si="0"/>
        <v>431</v>
      </c>
      <c r="E2" s="982">
        <f>SUM(E3:E4)</f>
        <v>18027</v>
      </c>
      <c r="F2" s="983">
        <f>SUM(F3:F4)</f>
        <v>19028</v>
      </c>
    </row>
    <row r="3" spans="1:6" s="989" customFormat="1" ht="18" customHeight="1">
      <c r="A3" s="985" t="s">
        <v>1045</v>
      </c>
      <c r="B3" s="986" t="s">
        <v>1113</v>
      </c>
      <c r="C3" s="987">
        <v>570</v>
      </c>
      <c r="D3" s="987">
        <v>431</v>
      </c>
      <c r="E3" s="987">
        <v>18024</v>
      </c>
      <c r="F3" s="988">
        <f>SUM(C3:E3)</f>
        <v>19025</v>
      </c>
    </row>
    <row r="4" spans="1:6" s="989" customFormat="1" ht="18" customHeight="1">
      <c r="A4" s="985" t="s">
        <v>1047</v>
      </c>
      <c r="B4" s="986" t="s">
        <v>1114</v>
      </c>
      <c r="C4" s="987"/>
      <c r="D4" s="987"/>
      <c r="E4" s="987">
        <v>3</v>
      </c>
      <c r="F4" s="988">
        <f>SUM(C4:E4)</f>
        <v>3</v>
      </c>
    </row>
    <row r="5" spans="1:6" ht="18" customHeight="1">
      <c r="A5" s="990" t="s">
        <v>1049</v>
      </c>
      <c r="B5" s="991" t="s">
        <v>1115</v>
      </c>
      <c r="C5" s="992">
        <v>171753</v>
      </c>
      <c r="D5" s="992">
        <v>107393</v>
      </c>
      <c r="E5" s="992">
        <v>356015</v>
      </c>
      <c r="F5" s="993">
        <f t="shared" ref="F5:F8" si="1">SUM(C5:E5)</f>
        <v>635161</v>
      </c>
    </row>
    <row r="6" spans="1:6" ht="18" customHeight="1">
      <c r="A6" s="990" t="s">
        <v>1051</v>
      </c>
      <c r="B6" s="991" t="s">
        <v>1116</v>
      </c>
      <c r="C6" s="992">
        <v>-171666</v>
      </c>
      <c r="D6" s="992">
        <v>-107384</v>
      </c>
      <c r="E6" s="992">
        <v>-339063</v>
      </c>
      <c r="F6" s="993">
        <f t="shared" si="1"/>
        <v>-618113</v>
      </c>
    </row>
    <row r="7" spans="1:6" ht="18" customHeight="1">
      <c r="A7" s="990" t="s">
        <v>1053</v>
      </c>
      <c r="B7" s="991" t="s">
        <v>1117</v>
      </c>
      <c r="C7" s="992">
        <v>-571</v>
      </c>
      <c r="D7" s="992">
        <v>-455</v>
      </c>
      <c r="E7" s="992">
        <v>-21708</v>
      </c>
      <c r="F7" s="993">
        <f t="shared" si="1"/>
        <v>-22734</v>
      </c>
    </row>
    <row r="8" spans="1:6" ht="27" customHeight="1">
      <c r="A8" s="990" t="s">
        <v>1055</v>
      </c>
      <c r="B8" s="991" t="s">
        <v>1118</v>
      </c>
      <c r="C8" s="992"/>
      <c r="D8" s="992">
        <v>211</v>
      </c>
      <c r="E8" s="992">
        <v>3679</v>
      </c>
      <c r="F8" s="993">
        <f t="shared" si="1"/>
        <v>3890</v>
      </c>
    </row>
    <row r="9" spans="1:6" s="984" customFormat="1" ht="27" customHeight="1">
      <c r="A9" s="990" t="s">
        <v>1057</v>
      </c>
      <c r="B9" s="994" t="s">
        <v>1350</v>
      </c>
      <c r="C9" s="995">
        <f>+C2+SUM(C5:C8)</f>
        <v>86</v>
      </c>
      <c r="D9" s="995">
        <f t="shared" ref="D9" si="2">+D2+SUM(D5:D8)</f>
        <v>196</v>
      </c>
      <c r="E9" s="995">
        <f>+E2+SUM(E5:E8)</f>
        <v>16950</v>
      </c>
      <c r="F9" s="993">
        <f>+F2+SUM(F5:F8)</f>
        <v>17232</v>
      </c>
    </row>
    <row r="10" spans="1:6" s="989" customFormat="1" ht="18" customHeight="1">
      <c r="A10" s="985" t="s">
        <v>1059</v>
      </c>
      <c r="B10" s="986" t="s">
        <v>1113</v>
      </c>
      <c r="C10" s="987">
        <v>86</v>
      </c>
      <c r="D10" s="987">
        <v>196</v>
      </c>
      <c r="E10" s="987">
        <v>16615</v>
      </c>
      <c r="F10" s="988">
        <f>SUM(C10:E10)</f>
        <v>16897</v>
      </c>
    </row>
    <row r="11" spans="1:6" s="989" customFormat="1" ht="18" customHeight="1" thickBot="1">
      <c r="A11" s="996" t="s">
        <v>931</v>
      </c>
      <c r="B11" s="997" t="s">
        <v>1114</v>
      </c>
      <c r="C11" s="998">
        <v>0</v>
      </c>
      <c r="D11" s="998">
        <v>0</v>
      </c>
      <c r="E11" s="998">
        <v>335</v>
      </c>
      <c r="F11" s="999">
        <f>SUM(C11:E11)</f>
        <v>335</v>
      </c>
    </row>
    <row r="12" spans="1:6" ht="12.95" customHeight="1">
      <c r="B12" s="1000"/>
    </row>
    <row r="13" spans="1:6" ht="12.95" customHeight="1">
      <c r="B13" s="1000"/>
    </row>
    <row r="14" spans="1:6" ht="12.95" customHeight="1">
      <c r="B14" s="1000"/>
    </row>
  </sheetData>
  <printOptions horizontalCentered="1"/>
  <pageMargins left="0.51181102362204722" right="0.51181102362204722" top="1.3385826771653544" bottom="0.74803149606299213" header="0.31496062992125984" footer="0.31496062992125984"/>
  <pageSetup paperSize="9" orientation="landscape" r:id="rId1"/>
  <headerFooter>
    <oddHeader>&amp;L&amp;"Times New Roman,Félkövér"&amp;12Szent László Völgye TKT&amp;C&amp;"Times New Roman,Félkövér"&amp;14  &amp;16 2016. ÉVI ZÁRSZÁMADÁSI BESZÁMOLÓ&amp;R&amp;11 14. sz. táblázat
PÉNZESZKÖZÖK VÁLTOZÁSA
Adatok: eFt-ban</oddHeader>
    <oddFooter>&amp;L&amp;F&amp;R&amp;P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8" sqref="B8"/>
    </sheetView>
  </sheetViews>
  <sheetFormatPr defaultRowHeight="12.7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K27"/>
  <sheetViews>
    <sheetView workbookViewId="0">
      <selection activeCell="B2" sqref="B2"/>
    </sheetView>
  </sheetViews>
  <sheetFormatPr defaultColWidth="9.140625" defaultRowHeight="12.75"/>
  <cols>
    <col min="1" max="1" width="37.7109375" style="1289" customWidth="1"/>
    <col min="2" max="4" width="11.28515625" style="1289" customWidth="1"/>
    <col min="5" max="5" width="8.140625" style="1289" customWidth="1"/>
    <col min="6" max="6" width="37.7109375" style="1289" customWidth="1"/>
    <col min="7" max="9" width="11.28515625" style="1289" customWidth="1"/>
    <col min="10" max="10" width="8" style="1289" customWidth="1"/>
    <col min="11" max="16384" width="9.140625" style="1289"/>
  </cols>
  <sheetData>
    <row r="1" spans="1:11" ht="42.75" customHeight="1">
      <c r="A1" s="1284" t="s">
        <v>43</v>
      </c>
      <c r="B1" s="1285" t="s">
        <v>92</v>
      </c>
      <c r="C1" s="1276" t="s">
        <v>93</v>
      </c>
      <c r="D1" s="1286" t="s">
        <v>113</v>
      </c>
      <c r="E1" s="1287" t="s">
        <v>376</v>
      </c>
      <c r="F1" s="1288" t="s">
        <v>74</v>
      </c>
      <c r="G1" s="1285" t="s">
        <v>92</v>
      </c>
      <c r="H1" s="1276" t="s">
        <v>93</v>
      </c>
      <c r="I1" s="1287" t="s">
        <v>113</v>
      </c>
      <c r="J1" s="1287" t="s">
        <v>376</v>
      </c>
    </row>
    <row r="2" spans="1:11" ht="16.149999999999999" customHeight="1">
      <c r="A2" s="1290" t="s">
        <v>94</v>
      </c>
      <c r="B2" s="268">
        <f>+'2.1.SZ.TÁBL. BEV - KIAD'!R7</f>
        <v>321181</v>
      </c>
      <c r="C2" s="268">
        <f>+'2.1.SZ.TÁBL. BEV - KIAD'!S7</f>
        <v>339248</v>
      </c>
      <c r="D2" s="276">
        <f>+'2.1.SZ.TÁBL. BEV - KIAD'!T7</f>
        <v>330307</v>
      </c>
      <c r="E2" s="484">
        <f>+D2/C2</f>
        <v>0.97364464934207429</v>
      </c>
      <c r="F2" s="275" t="s">
        <v>45</v>
      </c>
      <c r="G2" s="268">
        <f>+'2.1.SZ.TÁBL. BEV - KIAD'!R51</f>
        <v>177103</v>
      </c>
      <c r="H2" s="268">
        <f>+'2.1.SZ.TÁBL. BEV - KIAD'!S51</f>
        <v>183439</v>
      </c>
      <c r="I2" s="269">
        <f>+'2.1.SZ.TÁBL. BEV - KIAD'!T51</f>
        <v>179791</v>
      </c>
      <c r="J2" s="484">
        <f>+I2/H2</f>
        <v>0.98011328016397825</v>
      </c>
    </row>
    <row r="3" spans="1:11" ht="16.149999999999999" customHeight="1">
      <c r="A3" s="1291" t="s">
        <v>96</v>
      </c>
      <c r="B3" s="592">
        <f>+'2.1.SZ.TÁBL. BEV - KIAD'!R21</f>
        <v>9020</v>
      </c>
      <c r="C3" s="592">
        <f>+'2.1.SZ.TÁBL. BEV - KIAD'!S21</f>
        <v>9334</v>
      </c>
      <c r="D3" s="593">
        <f>+'2.1.SZ.TÁBL. BEV - KIAD'!T21</f>
        <v>10389</v>
      </c>
      <c r="E3" s="487">
        <f t="shared" ref="E3:E5" si="0">+D3/C3</f>
        <v>1.1130276408827942</v>
      </c>
      <c r="F3" s="521" t="s">
        <v>95</v>
      </c>
      <c r="G3" s="1292">
        <f>+'2.1.SZ.TÁBL. BEV - KIAD'!R52</f>
        <v>51677</v>
      </c>
      <c r="H3" s="1292">
        <f>+'2.1.SZ.TÁBL. BEV - KIAD'!S52</f>
        <v>53351</v>
      </c>
      <c r="I3" s="1293">
        <f>+'2.1.SZ.TÁBL. BEV - KIAD'!T52</f>
        <v>49012</v>
      </c>
      <c r="J3" s="487">
        <f t="shared" ref="J3:J8" si="1">+I3/H3</f>
        <v>0.91867069033382687</v>
      </c>
    </row>
    <row r="4" spans="1:11" ht="16.149999999999999" customHeight="1">
      <c r="A4" s="1291" t="s">
        <v>347</v>
      </c>
      <c r="B4" s="592">
        <f>+'2.1.SZ.TÁBL. BEV - KIAD'!R24</f>
        <v>0</v>
      </c>
      <c r="C4" s="592">
        <f>+'2.1.SZ.TÁBL. BEV - KIAD'!S24</f>
        <v>0</v>
      </c>
      <c r="D4" s="593">
        <f>+'2.1.SZ.TÁBL. BEV - KIAD'!T24</f>
        <v>0</v>
      </c>
      <c r="E4" s="487"/>
      <c r="F4" s="521" t="s">
        <v>97</v>
      </c>
      <c r="G4" s="592">
        <f>+'2.1.SZ.TÁBL. BEV - KIAD'!R84</f>
        <v>83858</v>
      </c>
      <c r="H4" s="592">
        <f>+'2.1.SZ.TÁBL. BEV - KIAD'!S84</f>
        <v>85046</v>
      </c>
      <c r="I4" s="594">
        <f>+'2.1.SZ.TÁBL. BEV - KIAD'!T84</f>
        <v>75425</v>
      </c>
      <c r="J4" s="487">
        <f t="shared" si="1"/>
        <v>0.88687298638383938</v>
      </c>
    </row>
    <row r="5" spans="1:11" ht="16.149999999999999" customHeight="1">
      <c r="A5" s="1291" t="s">
        <v>99</v>
      </c>
      <c r="B5" s="592">
        <f>+'2.1.SZ.TÁBL. BEV - KIAD'!R28</f>
        <v>0</v>
      </c>
      <c r="C5" s="592">
        <f>+'2.1.SZ.TÁBL. BEV - KIAD'!S28</f>
        <v>22734</v>
      </c>
      <c r="D5" s="593">
        <f>+'2.1.SZ.TÁBL. BEV - KIAD'!T28</f>
        <v>22734</v>
      </c>
      <c r="E5" s="487">
        <f t="shared" si="0"/>
        <v>1</v>
      </c>
      <c r="F5" s="521" t="s">
        <v>98</v>
      </c>
      <c r="G5" s="592"/>
      <c r="H5" s="592"/>
      <c r="I5" s="594"/>
      <c r="J5" s="487"/>
    </row>
    <row r="6" spans="1:11" ht="16.149999999999999" customHeight="1">
      <c r="A6" s="1291"/>
      <c r="B6" s="592"/>
      <c r="C6" s="595"/>
      <c r="D6" s="1294"/>
      <c r="E6" s="627"/>
      <c r="F6" s="521" t="s">
        <v>100</v>
      </c>
      <c r="G6" s="592">
        <f>+'2.1.SZ.TÁBL. BEV - KIAD'!R86</f>
        <v>14717</v>
      </c>
      <c r="H6" s="592">
        <f>+'2.1.SZ.TÁBL. BEV - KIAD'!S86</f>
        <v>35023</v>
      </c>
      <c r="I6" s="594">
        <f>+'2.1.SZ.TÁBL. BEV - KIAD'!T86</f>
        <v>35005</v>
      </c>
      <c r="J6" s="487">
        <f t="shared" si="1"/>
        <v>0.99948605202295637</v>
      </c>
    </row>
    <row r="7" spans="1:11" ht="16.149999999999999" customHeight="1">
      <c r="A7" s="1291"/>
      <c r="B7" s="592"/>
      <c r="C7" s="595"/>
      <c r="D7" s="1294"/>
      <c r="E7" s="627"/>
      <c r="F7" s="521" t="s">
        <v>389</v>
      </c>
      <c r="G7" s="592">
        <f>+'2.1.SZ.TÁBL. BEV - KIAD'!R85</f>
        <v>0</v>
      </c>
      <c r="H7" s="592">
        <f>+'2.1.SZ.TÁBL. BEV - KIAD'!S85</f>
        <v>0</v>
      </c>
      <c r="I7" s="594">
        <f>+'2.1.SZ.TÁBL. BEV - KIAD'!T85</f>
        <v>0</v>
      </c>
      <c r="J7" s="487"/>
    </row>
    <row r="8" spans="1:11" ht="16.149999999999999" customHeight="1">
      <c r="A8" s="1291"/>
      <c r="B8" s="592"/>
      <c r="C8" s="595"/>
      <c r="D8" s="1294"/>
      <c r="E8" s="627"/>
      <c r="F8" s="521" t="s">
        <v>101</v>
      </c>
      <c r="G8" s="592">
        <f>+'2.1.SZ.TÁBL. BEV - KIAD'!R91</f>
        <v>2147</v>
      </c>
      <c r="H8" s="592">
        <f>+'2.1.SZ.TÁBL. BEV - KIAD'!S91</f>
        <v>4031</v>
      </c>
      <c r="I8" s="594">
        <f>+'2.1.SZ.TÁBL. BEV - KIAD'!T91</f>
        <v>0</v>
      </c>
      <c r="J8" s="487">
        <f t="shared" si="1"/>
        <v>0</v>
      </c>
    </row>
    <row r="9" spans="1:11" ht="16.149999999999999" customHeight="1">
      <c r="A9" s="1295"/>
      <c r="B9" s="596"/>
      <c r="C9" s="597"/>
      <c r="D9" s="1296"/>
      <c r="E9" s="1297"/>
      <c r="F9" s="1298"/>
      <c r="G9" s="1299"/>
      <c r="H9" s="1299"/>
      <c r="I9" s="1300"/>
      <c r="J9" s="1297"/>
    </row>
    <row r="10" spans="1:11" ht="16.149999999999999" customHeight="1">
      <c r="A10" s="1301" t="s">
        <v>109</v>
      </c>
      <c r="B10" s="1302">
        <f>SUM(B2:B9)</f>
        <v>330201</v>
      </c>
      <c r="C10" s="1302">
        <f t="shared" ref="C10" si="2">SUM(C2:C9)</f>
        <v>371316</v>
      </c>
      <c r="D10" s="1303">
        <f>SUM(D2:D9)</f>
        <v>363430</v>
      </c>
      <c r="E10" s="486">
        <f>+D10/C10</f>
        <v>0.978762024798285</v>
      </c>
      <c r="F10" s="1304" t="s">
        <v>111</v>
      </c>
      <c r="G10" s="1302">
        <f>SUM(G2:G8)</f>
        <v>329502</v>
      </c>
      <c r="H10" s="1302">
        <f t="shared" ref="H10:I10" si="3">SUM(H2:H8)</f>
        <v>360890</v>
      </c>
      <c r="I10" s="1305">
        <f t="shared" si="3"/>
        <v>339233</v>
      </c>
      <c r="J10" s="486">
        <f>+I10/H10</f>
        <v>0.93999002466125414</v>
      </c>
    </row>
    <row r="11" spans="1:11" ht="16.149999999999999" customHeight="1">
      <c r="A11" s="1306"/>
      <c r="B11" s="1307"/>
      <c r="C11" s="1308"/>
      <c r="D11" s="1309"/>
      <c r="E11" s="1310"/>
      <c r="F11" s="1311"/>
      <c r="G11" s="1307"/>
      <c r="H11" s="1307"/>
      <c r="I11" s="1312"/>
      <c r="J11" s="1310"/>
    </row>
    <row r="12" spans="1:11" ht="16.149999999999999" customHeight="1">
      <c r="A12" s="1290" t="s">
        <v>102</v>
      </c>
      <c r="B12" s="268">
        <f>+'2.1.SZ.TÁBL. BEV - KIAD'!R11</f>
        <v>2000</v>
      </c>
      <c r="C12" s="268">
        <f>+'2.1.SZ.TÁBL. BEV - KIAD'!S11</f>
        <v>4000</v>
      </c>
      <c r="D12" s="276">
        <f>+'2.1.SZ.TÁBL. BEV - KIAD'!T11</f>
        <v>4000</v>
      </c>
      <c r="E12" s="484"/>
      <c r="F12" s="275" t="s">
        <v>103</v>
      </c>
      <c r="G12" s="1313">
        <f>+'2.1.SZ.TÁBL. BEV - KIAD'!R104</f>
        <v>2699</v>
      </c>
      <c r="H12" s="1313">
        <f>+'2.1.SZ.TÁBL. BEV - KIAD'!S104</f>
        <v>5464</v>
      </c>
      <c r="I12" s="1314">
        <f>+'2.1.SZ.TÁBL. BEV - KIAD'!T104</f>
        <v>3908</v>
      </c>
      <c r="J12" s="487">
        <f t="shared" ref="J12" si="4">+I12/H12</f>
        <v>0.7152269399707174</v>
      </c>
      <c r="K12" s="1315"/>
    </row>
    <row r="13" spans="1:11" ht="16.149999999999999" customHeight="1">
      <c r="A13" s="1316" t="s">
        <v>348</v>
      </c>
      <c r="B13" s="592">
        <f>+'2.1.SZ.TÁBL. BEV - KIAD'!R26</f>
        <v>0</v>
      </c>
      <c r="C13" s="592">
        <f>+'2.1.SZ.TÁBL. BEV - KIAD'!S26</f>
        <v>0</v>
      </c>
      <c r="D13" s="593">
        <f>+'2.1.SZ.TÁBL. BEV - KIAD'!T26</f>
        <v>0</v>
      </c>
      <c r="E13" s="487"/>
      <c r="F13" s="521" t="s">
        <v>104</v>
      </c>
      <c r="G13" s="1317">
        <f>+'2.1.SZ.TÁBL. BEV - KIAD'!R109</f>
        <v>0</v>
      </c>
      <c r="H13" s="1317">
        <f>+'2.1.SZ.TÁBL. BEV - KIAD'!S109</f>
        <v>2922</v>
      </c>
      <c r="I13" s="1318">
        <f>+'2.1.SZ.TÁBL. BEV - KIAD'!T109</f>
        <v>1201</v>
      </c>
      <c r="J13" s="487"/>
      <c r="K13" s="1315"/>
    </row>
    <row r="14" spans="1:11" ht="16.149999999999999" customHeight="1">
      <c r="A14" s="1291" t="s">
        <v>105</v>
      </c>
      <c r="B14" s="592"/>
      <c r="C14" s="595"/>
      <c r="D14" s="1294"/>
      <c r="E14" s="627"/>
      <c r="F14" s="521" t="s">
        <v>106</v>
      </c>
      <c r="G14" s="1317">
        <f>+'2.1.SZ.TÁBL. BEV - KIAD'!R110</f>
        <v>0</v>
      </c>
      <c r="H14" s="1317">
        <f>+'2.1.SZ.TÁBL. BEV - KIAD'!S110</f>
        <v>6040</v>
      </c>
      <c r="I14" s="1318">
        <f>+'2.1.SZ.TÁBL. BEV - KIAD'!T110</f>
        <v>6040</v>
      </c>
      <c r="J14" s="487"/>
      <c r="K14" s="1315"/>
    </row>
    <row r="15" spans="1:11" ht="16.149999999999999" customHeight="1">
      <c r="A15" s="1291"/>
      <c r="B15" s="592"/>
      <c r="C15" s="595"/>
      <c r="D15" s="1294"/>
      <c r="E15" s="627"/>
      <c r="F15" s="521" t="s">
        <v>107</v>
      </c>
      <c r="G15" s="1319"/>
      <c r="H15" s="1319"/>
      <c r="I15" s="1320"/>
      <c r="J15" s="627"/>
      <c r="K15" s="1315"/>
    </row>
    <row r="16" spans="1:11" ht="16.149999999999999" customHeight="1">
      <c r="A16" s="1295"/>
      <c r="B16" s="596"/>
      <c r="C16" s="597"/>
      <c r="D16" s="1296"/>
      <c r="E16" s="1297"/>
      <c r="F16" s="510"/>
      <c r="G16" s="1321"/>
      <c r="H16" s="1321"/>
      <c r="I16" s="1322"/>
      <c r="J16" s="1297"/>
    </row>
    <row r="17" spans="1:11" ht="16.149999999999999" customHeight="1" thickBot="1">
      <c r="A17" s="1323" t="s">
        <v>110</v>
      </c>
      <c r="B17" s="444">
        <f>SUM(B12:B16)</f>
        <v>2000</v>
      </c>
      <c r="C17" s="444">
        <f t="shared" ref="C17:D17" si="5">SUM(C12:C16)</f>
        <v>4000</v>
      </c>
      <c r="D17" s="445">
        <f t="shared" si="5"/>
        <v>4000</v>
      </c>
      <c r="E17" s="1324"/>
      <c r="F17" s="1325" t="s">
        <v>112</v>
      </c>
      <c r="G17" s="1326">
        <f>SUM(G12:G16)</f>
        <v>2699</v>
      </c>
      <c r="H17" s="1326">
        <f t="shared" ref="H17:I17" si="6">SUM(H12:H16)</f>
        <v>14426</v>
      </c>
      <c r="I17" s="1327">
        <f t="shared" si="6"/>
        <v>11149</v>
      </c>
      <c r="J17" s="486">
        <f>+I17/H17</f>
        <v>0.77284070428393181</v>
      </c>
    </row>
    <row r="18" spans="1:11" ht="16.149999999999999" customHeight="1" thickBot="1">
      <c r="A18" s="1328" t="s">
        <v>108</v>
      </c>
      <c r="B18" s="288">
        <f>B10+B17</f>
        <v>332201</v>
      </c>
      <c r="C18" s="288">
        <f t="shared" ref="C18:D18" si="7">C10+C17</f>
        <v>375316</v>
      </c>
      <c r="D18" s="395">
        <f t="shared" si="7"/>
        <v>367430</v>
      </c>
      <c r="E18" s="488">
        <f t="shared" ref="E18" si="8">+D18/C18</f>
        <v>0.97898837246480297</v>
      </c>
      <c r="F18" s="1329" t="s">
        <v>108</v>
      </c>
      <c r="G18" s="1330">
        <f>G10+G17</f>
        <v>332201</v>
      </c>
      <c r="H18" s="1330">
        <f t="shared" ref="H18:I18" si="9">H10+H17</f>
        <v>375316</v>
      </c>
      <c r="I18" s="1331">
        <f t="shared" si="9"/>
        <v>350382</v>
      </c>
      <c r="J18" s="488">
        <f t="shared" ref="J18" si="10">+I18/H18</f>
        <v>0.93356531562736467</v>
      </c>
      <c r="K18" s="1315"/>
    </row>
    <row r="19" spans="1:11" ht="16.149999999999999" customHeight="1"/>
    <row r="20" spans="1:11" ht="16.149999999999999" customHeight="1"/>
    <row r="21" spans="1:11" ht="16.149999999999999" customHeight="1"/>
    <row r="22" spans="1:11" ht="16.149999999999999" customHeight="1"/>
    <row r="23" spans="1:11" ht="16.149999999999999" customHeight="1"/>
    <row r="24" spans="1:11" ht="16.149999999999999" customHeight="1"/>
    <row r="25" spans="1:11" ht="16.149999999999999" customHeight="1"/>
    <row r="26" spans="1:11" ht="16.149999999999999" customHeight="1"/>
    <row r="27" spans="1:11" ht="16.149999999999999" customHeight="1"/>
  </sheetData>
  <phoneticPr fontId="33" type="noConversion"/>
  <printOptions horizontalCentered="1"/>
  <pageMargins left="0.70866141732283472" right="0.70866141732283472" top="1.3779527559055118" bottom="0.74803149606299213" header="0.43307086614173229" footer="0.31496062992125984"/>
  <pageSetup paperSize="9" scale="83" orientation="landscape" r:id="rId1"/>
  <headerFooter>
    <oddHeader>&amp;L&amp;"Times New Roman,Félkövér"&amp;13Szent László Völgye TKT&amp;C &amp;"Times New Roman,Félkövér"&amp;14 &amp;16 2016. ÉVI ZÁRSZÁMADÁSI BESZÁMOLÓ&amp;R2. sz. táblázat
&amp;12TÁRSULÁS KONSZOLIDÁLT MÉRLEGE
&amp;10Adatok: eFt-ban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AF117"/>
  <sheetViews>
    <sheetView workbookViewId="0">
      <pane xSplit="2" ySplit="2" topLeftCell="M69" activePane="bottomRight" state="frozen"/>
      <selection activeCell="B8" sqref="B8"/>
      <selection pane="topRight" activeCell="B8" sqref="B8"/>
      <selection pane="bottomLeft" activeCell="B8" sqref="B8"/>
      <selection pane="bottomRight" activeCell="S92" sqref="S92"/>
    </sheetView>
  </sheetViews>
  <sheetFormatPr defaultColWidth="8.85546875" defaultRowHeight="12.75"/>
  <cols>
    <col min="1" max="1" width="6.28515625" style="2" customWidth="1"/>
    <col min="2" max="2" width="55.7109375" style="25" customWidth="1"/>
    <col min="3" max="5" width="10.42578125" style="667" customWidth="1"/>
    <col min="6" max="6" width="8.85546875" style="667" customWidth="1"/>
    <col min="7" max="9" width="10.42578125" style="25" customWidth="1"/>
    <col min="10" max="10" width="8.28515625" style="25" customWidth="1"/>
    <col min="11" max="13" width="10.42578125" style="668" customWidth="1"/>
    <col min="14" max="16" width="10.42578125" style="26" customWidth="1"/>
    <col min="17" max="17" width="8.42578125" style="26" customWidth="1"/>
    <col min="18" max="19" width="10.42578125" style="26" customWidth="1"/>
    <col min="20" max="20" width="10.42578125" style="25" customWidth="1"/>
    <col min="21" max="21" width="8.28515625" style="2" customWidth="1"/>
    <col min="22" max="22" width="10.85546875" style="429" bestFit="1" customWidth="1"/>
    <col min="23" max="16384" width="8.85546875" style="2"/>
  </cols>
  <sheetData>
    <row r="1" spans="1:22" s="207" customFormat="1" ht="45.75" customHeight="1">
      <c r="A1" s="1401" t="s">
        <v>153</v>
      </c>
      <c r="B1" s="1403" t="s">
        <v>178</v>
      </c>
      <c r="C1" s="1408" t="s">
        <v>390</v>
      </c>
      <c r="D1" s="1409"/>
      <c r="E1" s="1409"/>
      <c r="F1" s="1410"/>
      <c r="G1" s="1411" t="s">
        <v>399</v>
      </c>
      <c r="H1" s="1412"/>
      <c r="I1" s="1412"/>
      <c r="J1" s="1413"/>
      <c r="K1" s="1405" t="s">
        <v>60</v>
      </c>
      <c r="L1" s="1406"/>
      <c r="M1" s="1407"/>
      <c r="N1" s="1411" t="s">
        <v>400</v>
      </c>
      <c r="O1" s="1412"/>
      <c r="P1" s="1412"/>
      <c r="Q1" s="1413"/>
      <c r="R1" s="1414" t="s">
        <v>61</v>
      </c>
      <c r="S1" s="1415"/>
      <c r="T1" s="1415"/>
      <c r="U1" s="1416"/>
      <c r="V1" s="255"/>
    </row>
    <row r="2" spans="1:22" s="599" customFormat="1" ht="29.45" customHeight="1">
      <c r="A2" s="1402"/>
      <c r="B2" s="1404"/>
      <c r="C2" s="77" t="s">
        <v>92</v>
      </c>
      <c r="D2" s="1332" t="s">
        <v>93</v>
      </c>
      <c r="E2" s="156" t="s">
        <v>113</v>
      </c>
      <c r="F2" s="468" t="s">
        <v>376</v>
      </c>
      <c r="G2" s="77" t="s">
        <v>92</v>
      </c>
      <c r="H2" s="1332" t="s">
        <v>93</v>
      </c>
      <c r="I2" s="156" t="s">
        <v>113</v>
      </c>
      <c r="J2" s="468" t="s">
        <v>376</v>
      </c>
      <c r="K2" s="77" t="s">
        <v>92</v>
      </c>
      <c r="L2" s="1332" t="s">
        <v>93</v>
      </c>
      <c r="M2" s="74" t="s">
        <v>113</v>
      </c>
      <c r="N2" s="77" t="s">
        <v>92</v>
      </c>
      <c r="O2" s="1332" t="s">
        <v>93</v>
      </c>
      <c r="P2" s="156" t="s">
        <v>113</v>
      </c>
      <c r="Q2" s="468" t="s">
        <v>376</v>
      </c>
      <c r="R2" s="77" t="s">
        <v>92</v>
      </c>
      <c r="S2" s="1332" t="s">
        <v>93</v>
      </c>
      <c r="T2" s="156" t="s">
        <v>113</v>
      </c>
      <c r="U2" s="468" t="s">
        <v>376</v>
      </c>
      <c r="V2" s="598"/>
    </row>
    <row r="3" spans="1:22" ht="13.5" customHeight="1">
      <c r="A3" s="78" t="s">
        <v>154</v>
      </c>
      <c r="B3" s="96" t="s">
        <v>114</v>
      </c>
      <c r="C3" s="600"/>
      <c r="D3" s="601"/>
      <c r="E3" s="602"/>
      <c r="F3" s="484"/>
      <c r="G3" s="600"/>
      <c r="H3" s="601"/>
      <c r="I3" s="602"/>
      <c r="J3" s="484"/>
      <c r="K3" s="600"/>
      <c r="L3" s="601"/>
      <c r="M3" s="603"/>
      <c r="N3" s="600"/>
      <c r="O3" s="601"/>
      <c r="P3" s="602"/>
      <c r="Q3" s="484"/>
      <c r="R3" s="604">
        <f>+K3+N3</f>
        <v>0</v>
      </c>
      <c r="S3" s="605">
        <f t="shared" ref="S3:T3" si="0">+L3+O3</f>
        <v>0</v>
      </c>
      <c r="T3" s="606">
        <f t="shared" si="0"/>
        <v>0</v>
      </c>
      <c r="U3" s="484"/>
    </row>
    <row r="4" spans="1:22" ht="13.5" customHeight="1">
      <c r="A4" s="79" t="s">
        <v>155</v>
      </c>
      <c r="B4" s="97" t="s">
        <v>115</v>
      </c>
      <c r="C4" s="553"/>
      <c r="D4" s="607"/>
      <c r="E4" s="608"/>
      <c r="F4" s="487"/>
      <c r="G4" s="553">
        <f>+'5.SZ.TÁBL. ÓVODA'!R4</f>
        <v>0</v>
      </c>
      <c r="H4" s="607">
        <f>+'5.SZ.TÁBL. ÓVODA'!S4</f>
        <v>0</v>
      </c>
      <c r="I4" s="608">
        <f>+'5.SZ.TÁBL. ÓVODA'!T4</f>
        <v>0</v>
      </c>
      <c r="J4" s="487"/>
      <c r="K4" s="553">
        <f t="shared" ref="K4" si="1">+C4+G4</f>
        <v>0</v>
      </c>
      <c r="L4" s="607">
        <f t="shared" ref="L4" si="2">+D4+H4</f>
        <v>0</v>
      </c>
      <c r="M4" s="609">
        <f t="shared" ref="M4" si="3">+E4+I4</f>
        <v>0</v>
      </c>
      <c r="N4" s="600">
        <f>+SUM(N5:N6)</f>
        <v>321181</v>
      </c>
      <c r="O4" s="601">
        <f>+SUM(O5:O6)</f>
        <v>339248</v>
      </c>
      <c r="P4" s="602">
        <f t="shared" ref="P4" si="4">+SUM(P5:P6)</f>
        <v>330307</v>
      </c>
      <c r="Q4" s="484">
        <f>+P4/O4</f>
        <v>0.97364464934207429</v>
      </c>
      <c r="R4" s="600">
        <f>+SUM(R5:R6)</f>
        <v>321181</v>
      </c>
      <c r="S4" s="601">
        <f>+SUM(S5:S6)</f>
        <v>339248</v>
      </c>
      <c r="T4" s="602">
        <f>+SUM(T5:T6)</f>
        <v>330307</v>
      </c>
      <c r="U4" s="484">
        <f>+T4/S4</f>
        <v>0.97364464934207429</v>
      </c>
    </row>
    <row r="5" spans="1:22" s="174" customFormat="1" ht="13.5" customHeight="1">
      <c r="A5" s="81"/>
      <c r="B5" s="257" t="s">
        <v>116</v>
      </c>
      <c r="C5" s="610"/>
      <c r="D5" s="611"/>
      <c r="E5" s="612"/>
      <c r="F5" s="613"/>
      <c r="G5" s="553">
        <f>+'5.SZ.TÁBL. ÓVODA'!R5</f>
        <v>0</v>
      </c>
      <c r="H5" s="607">
        <f>+'5.SZ.TÁBL. ÓVODA'!S5</f>
        <v>0</v>
      </c>
      <c r="I5" s="608">
        <f>+'5.SZ.TÁBL. ÓVODA'!T5</f>
        <v>0</v>
      </c>
      <c r="J5" s="613"/>
      <c r="K5" s="553">
        <f t="shared" ref="K5:K6" si="5">+C5+G5</f>
        <v>0</v>
      </c>
      <c r="L5" s="607">
        <f t="shared" ref="L5:L6" si="6">+D5+H5</f>
        <v>0</v>
      </c>
      <c r="M5" s="609">
        <f t="shared" ref="M5:M6" si="7">+E5+I5</f>
        <v>0</v>
      </c>
      <c r="N5" s="607">
        <f>+'[4]1.1.SZ.TÁBL. BEV - KIAD'!$P$5</f>
        <v>29220</v>
      </c>
      <c r="O5" s="607">
        <f>+'[5]1.1.SZ.TÁBL. BEV - KIAD'!$N$5</f>
        <v>29220</v>
      </c>
      <c r="P5" s="608">
        <f>+'3.SZ.TÁBL. BEVÉTELEK'!E5</f>
        <v>29534</v>
      </c>
      <c r="Q5" s="484">
        <f>+P5/O5</f>
        <v>1.0107460643394934</v>
      </c>
      <c r="R5" s="614">
        <f t="shared" ref="R5:R6" si="8">+K5+N5</f>
        <v>29220</v>
      </c>
      <c r="S5" s="615">
        <f t="shared" ref="S5:S6" si="9">+L5+O5</f>
        <v>29220</v>
      </c>
      <c r="T5" s="616">
        <f t="shared" ref="T5:T6" si="10">+M5+P5</f>
        <v>29534</v>
      </c>
      <c r="U5" s="484">
        <f>+T5/S5</f>
        <v>1.0107460643394934</v>
      </c>
      <c r="V5" s="254"/>
    </row>
    <row r="6" spans="1:22" s="174" customFormat="1" ht="13.5" customHeight="1">
      <c r="A6" s="89"/>
      <c r="B6" s="258" t="s">
        <v>117</v>
      </c>
      <c r="C6" s="435"/>
      <c r="D6" s="436"/>
      <c r="E6" s="483"/>
      <c r="F6" s="617"/>
      <c r="G6" s="553">
        <f>+'5.SZ.TÁBL. ÓVODA'!R6</f>
        <v>0</v>
      </c>
      <c r="H6" s="607">
        <f>+'5.SZ.TÁBL. ÓVODA'!S6</f>
        <v>0</v>
      </c>
      <c r="I6" s="608">
        <f>+'5.SZ.TÁBL. ÓVODA'!T6</f>
        <v>0</v>
      </c>
      <c r="J6" s="617"/>
      <c r="K6" s="553">
        <f t="shared" si="5"/>
        <v>0</v>
      </c>
      <c r="L6" s="607">
        <f t="shared" si="6"/>
        <v>0</v>
      </c>
      <c r="M6" s="609">
        <f t="shared" si="7"/>
        <v>0</v>
      </c>
      <c r="N6" s="503">
        <f>+'[4]1.1.SZ.TÁBL. BEV - KIAD'!$P$6</f>
        <v>291961</v>
      </c>
      <c r="O6" s="503">
        <f>+'[5]1.1.SZ.TÁBL. BEV - KIAD'!$N$6</f>
        <v>310028</v>
      </c>
      <c r="P6" s="505">
        <f>+'3.SZ.TÁBL. BEVÉTELEK'!E70</f>
        <v>300773</v>
      </c>
      <c r="Q6" s="485">
        <f>+P6/O6</f>
        <v>0.97014785761286082</v>
      </c>
      <c r="R6" s="614">
        <f t="shared" si="8"/>
        <v>291961</v>
      </c>
      <c r="S6" s="615">
        <f t="shared" si="9"/>
        <v>310028</v>
      </c>
      <c r="T6" s="616">
        <f t="shared" si="10"/>
        <v>300773</v>
      </c>
      <c r="U6" s="485">
        <f>+T6/S6</f>
        <v>0.97014785761286082</v>
      </c>
      <c r="V6" s="254"/>
    </row>
    <row r="7" spans="1:22" s="207" customFormat="1" ht="13.5" customHeight="1">
      <c r="A7" s="72" t="s">
        <v>156</v>
      </c>
      <c r="B7" s="71" t="s">
        <v>118</v>
      </c>
      <c r="C7" s="618"/>
      <c r="D7" s="619"/>
      <c r="E7" s="620"/>
      <c r="F7" s="486"/>
      <c r="G7" s="618">
        <f>+G3+G4</f>
        <v>0</v>
      </c>
      <c r="H7" s="619">
        <f t="shared" ref="H7:I7" si="11">+H3+H4</f>
        <v>0</v>
      </c>
      <c r="I7" s="620">
        <f t="shared" si="11"/>
        <v>0</v>
      </c>
      <c r="J7" s="486"/>
      <c r="K7" s="618">
        <f>+K3+K4</f>
        <v>0</v>
      </c>
      <c r="L7" s="619">
        <f t="shared" ref="L7:M7" si="12">+L3+L4</f>
        <v>0</v>
      </c>
      <c r="M7" s="621">
        <f t="shared" si="12"/>
        <v>0</v>
      </c>
      <c r="N7" s="618">
        <f>+N3+N4</f>
        <v>321181</v>
      </c>
      <c r="O7" s="619">
        <f t="shared" ref="O7:P7" si="13">+O3+O4</f>
        <v>339248</v>
      </c>
      <c r="P7" s="620">
        <f t="shared" si="13"/>
        <v>330307</v>
      </c>
      <c r="Q7" s="486">
        <f>+P7/O7</f>
        <v>0.97364464934207429</v>
      </c>
      <c r="R7" s="618">
        <f>+R3+R4</f>
        <v>321181</v>
      </c>
      <c r="S7" s="619">
        <f>+S3+S4</f>
        <v>339248</v>
      </c>
      <c r="T7" s="620">
        <f t="shared" ref="T7" si="14">+T3+T4</f>
        <v>330307</v>
      </c>
      <c r="U7" s="486">
        <f>+T7/S7</f>
        <v>0.97364464934207429</v>
      </c>
      <c r="V7" s="255"/>
    </row>
    <row r="8" spans="1:22" ht="13.5" customHeight="1">
      <c r="A8" s="90" t="s">
        <v>157</v>
      </c>
      <c r="B8" s="98" t="s">
        <v>152</v>
      </c>
      <c r="C8" s="600"/>
      <c r="D8" s="601"/>
      <c r="E8" s="602"/>
      <c r="F8" s="484"/>
      <c r="G8" s="600"/>
      <c r="H8" s="622"/>
      <c r="I8" s="623"/>
      <c r="J8" s="624"/>
      <c r="K8" s="600"/>
      <c r="L8" s="601"/>
      <c r="M8" s="603"/>
      <c r="N8" s="126"/>
      <c r="O8" s="122"/>
      <c r="P8" s="123"/>
      <c r="Q8" s="490"/>
      <c r="R8" s="600">
        <f>+K8+N8</f>
        <v>0</v>
      </c>
      <c r="S8" s="601">
        <f t="shared" ref="S8:T8" si="15">+L8+O8</f>
        <v>0</v>
      </c>
      <c r="T8" s="602">
        <f t="shared" si="15"/>
        <v>0</v>
      </c>
      <c r="U8" s="490"/>
    </row>
    <row r="9" spans="1:22" ht="13.5" customHeight="1">
      <c r="A9" s="79" t="s">
        <v>158</v>
      </c>
      <c r="B9" s="97" t="s">
        <v>119</v>
      </c>
      <c r="C9" s="553"/>
      <c r="D9" s="607"/>
      <c r="E9" s="608"/>
      <c r="F9" s="487"/>
      <c r="G9" s="553"/>
      <c r="H9" s="625"/>
      <c r="I9" s="626"/>
      <c r="J9" s="627"/>
      <c r="K9" s="553"/>
      <c r="L9" s="607"/>
      <c r="M9" s="609"/>
      <c r="N9" s="553">
        <f>N10</f>
        <v>2000</v>
      </c>
      <c r="O9" s="113">
        <f>O10</f>
        <v>4000</v>
      </c>
      <c r="P9" s="113">
        <f>P10</f>
        <v>4000</v>
      </c>
      <c r="Q9" s="484">
        <f>+P9/O9</f>
        <v>1</v>
      </c>
      <c r="R9" s="600">
        <f>+SUM(R10)</f>
        <v>2000</v>
      </c>
      <c r="S9" s="601">
        <f t="shared" ref="S9:T9" si="16">+SUM(S10)</f>
        <v>4000</v>
      </c>
      <c r="T9" s="602">
        <f t="shared" si="16"/>
        <v>4000</v>
      </c>
      <c r="U9" s="484">
        <f>+T9/S9</f>
        <v>1</v>
      </c>
    </row>
    <row r="10" spans="1:22" s="174" customFormat="1" ht="13.5" customHeight="1">
      <c r="A10" s="89"/>
      <c r="B10" s="258" t="s">
        <v>117</v>
      </c>
      <c r="C10" s="435"/>
      <c r="D10" s="436"/>
      <c r="E10" s="483"/>
      <c r="F10" s="617"/>
      <c r="G10" s="435"/>
      <c r="H10" s="628"/>
      <c r="I10" s="629"/>
      <c r="J10" s="630"/>
      <c r="K10" s="435"/>
      <c r="L10" s="436"/>
      <c r="M10" s="437"/>
      <c r="N10" s="181">
        <f>+'[4]1.1.SZ.TÁBL. BEV - KIAD'!$P$10</f>
        <v>2000</v>
      </c>
      <c r="O10" s="182">
        <f>+'[5]1.1.SZ.TÁBL. BEV - KIAD'!$N$10</f>
        <v>4000</v>
      </c>
      <c r="P10" s="464">
        <f>+'3.SZ.TÁBL. BEVÉTELEK'!E74</f>
        <v>4000</v>
      </c>
      <c r="Q10" s="485">
        <f>+P10/O10</f>
        <v>1</v>
      </c>
      <c r="R10" s="614">
        <f t="shared" ref="R10" si="17">+K10+N10</f>
        <v>2000</v>
      </c>
      <c r="S10" s="615">
        <f t="shared" ref="S10" si="18">+L10+O10</f>
        <v>4000</v>
      </c>
      <c r="T10" s="616">
        <f t="shared" ref="T10" si="19">+M10+P10</f>
        <v>4000</v>
      </c>
      <c r="U10" s="485">
        <f>+T10/S10</f>
        <v>1</v>
      </c>
      <c r="V10" s="254"/>
    </row>
    <row r="11" spans="1:22" s="207" customFormat="1" ht="13.5" customHeight="1">
      <c r="A11" s="72" t="s">
        <v>159</v>
      </c>
      <c r="B11" s="71" t="s">
        <v>120</v>
      </c>
      <c r="C11" s="618"/>
      <c r="D11" s="619"/>
      <c r="E11" s="620"/>
      <c r="F11" s="486"/>
      <c r="G11" s="618"/>
      <c r="H11" s="366"/>
      <c r="I11" s="367"/>
      <c r="J11" s="631"/>
      <c r="K11" s="618"/>
      <c r="L11" s="619"/>
      <c r="M11" s="621"/>
      <c r="N11" s="618">
        <f>+N8+N9</f>
        <v>2000</v>
      </c>
      <c r="O11" s="619">
        <f t="shared" ref="O11:P11" si="20">+O8+O9</f>
        <v>4000</v>
      </c>
      <c r="P11" s="620">
        <f t="shared" si="20"/>
        <v>4000</v>
      </c>
      <c r="Q11" s="486">
        <f>+P11/O11</f>
        <v>1</v>
      </c>
      <c r="R11" s="618">
        <f>+R8+R9</f>
        <v>2000</v>
      </c>
      <c r="S11" s="619">
        <f t="shared" ref="S11:T11" si="21">+S8+S9</f>
        <v>4000</v>
      </c>
      <c r="T11" s="620">
        <f t="shared" si="21"/>
        <v>4000</v>
      </c>
      <c r="U11" s="486">
        <f>+T11/S11</f>
        <v>1</v>
      </c>
      <c r="V11" s="255"/>
    </row>
    <row r="12" spans="1:22" ht="13.5" customHeight="1">
      <c r="A12" s="90" t="s">
        <v>160</v>
      </c>
      <c r="B12" s="98" t="s">
        <v>121</v>
      </c>
      <c r="C12" s="604">
        <f>+'4.SZ.TÁBL. SEGÍTŐ SZOLGÁLAT'!AA12</f>
        <v>0</v>
      </c>
      <c r="D12" s="605">
        <f>+'4.SZ.TÁBL. SEGÍTŐ SZOLGÁLAT'!AB12</f>
        <v>0</v>
      </c>
      <c r="E12" s="606">
        <f>+'4.SZ.TÁBL. SEGÍTŐ SZOLGÁLAT'!AC12</f>
        <v>0</v>
      </c>
      <c r="F12" s="632"/>
      <c r="G12" s="604"/>
      <c r="H12" s="605"/>
      <c r="I12" s="606"/>
      <c r="J12" s="632"/>
      <c r="K12" s="604">
        <f>+C12+G12</f>
        <v>0</v>
      </c>
      <c r="L12" s="605">
        <f>+D12+H12</f>
        <v>0</v>
      </c>
      <c r="M12" s="633">
        <f>+E12+I12</f>
        <v>0</v>
      </c>
      <c r="N12" s="126"/>
      <c r="O12" s="601"/>
      <c r="P12" s="602"/>
      <c r="Q12" s="484"/>
      <c r="R12" s="600">
        <f t="shared" ref="R12:R75" si="22">+K12+N12</f>
        <v>0</v>
      </c>
      <c r="S12" s="601">
        <f t="shared" ref="S12:S20" si="23">+L12+O12</f>
        <v>0</v>
      </c>
      <c r="T12" s="602">
        <f t="shared" ref="T12:T20" si="24">+M12+P12</f>
        <v>0</v>
      </c>
      <c r="U12" s="484"/>
    </row>
    <row r="13" spans="1:22" ht="13.5" customHeight="1">
      <c r="A13" s="79" t="s">
        <v>161</v>
      </c>
      <c r="B13" s="97" t="s">
        <v>122</v>
      </c>
      <c r="C13" s="553">
        <f>+'4.SZ.TÁBL. SEGÍTŐ SZOLGÁLAT'!AA13</f>
        <v>1925</v>
      </c>
      <c r="D13" s="607">
        <f>+'4.SZ.TÁBL. SEGÍTŐ SZOLGÁLAT'!AB13</f>
        <v>2180</v>
      </c>
      <c r="E13" s="608">
        <f>+'4.SZ.TÁBL. SEGÍTŐ SZOLGÁLAT'!AC13</f>
        <v>2088</v>
      </c>
      <c r="F13" s="487">
        <f>+E13/D13</f>
        <v>0.95779816513761473</v>
      </c>
      <c r="G13" s="553"/>
      <c r="H13" s="607"/>
      <c r="I13" s="608"/>
      <c r="J13" s="487"/>
      <c r="K13" s="553">
        <f t="shared" ref="K13:K20" si="25">+C13+G13</f>
        <v>1925</v>
      </c>
      <c r="L13" s="607">
        <f t="shared" ref="L13:M20" si="26">+D13+H13</f>
        <v>2180</v>
      </c>
      <c r="M13" s="609">
        <f t="shared" si="26"/>
        <v>2088</v>
      </c>
      <c r="N13" s="119"/>
      <c r="O13" s="113"/>
      <c r="P13" s="116"/>
      <c r="Q13" s="491"/>
      <c r="R13" s="553">
        <f t="shared" si="22"/>
        <v>1925</v>
      </c>
      <c r="S13" s="607">
        <f t="shared" si="23"/>
        <v>2180</v>
      </c>
      <c r="T13" s="608">
        <f t="shared" si="24"/>
        <v>2088</v>
      </c>
      <c r="U13" s="484">
        <f>+T13/S13</f>
        <v>0.95779816513761473</v>
      </c>
    </row>
    <row r="14" spans="1:22" ht="13.5" customHeight="1">
      <c r="A14" s="79" t="s">
        <v>162</v>
      </c>
      <c r="B14" s="97" t="s">
        <v>123</v>
      </c>
      <c r="C14" s="553">
        <f>+'4.SZ.TÁBL. SEGÍTŐ SZOLGÁLAT'!AA14</f>
        <v>0</v>
      </c>
      <c r="D14" s="607">
        <f>+'4.SZ.TÁBL. SEGÍTŐ SZOLGÁLAT'!AB14</f>
        <v>59</v>
      </c>
      <c r="E14" s="608">
        <f>+'4.SZ.TÁBL. SEGÍTŐ SZOLGÁLAT'!AC14</f>
        <v>27</v>
      </c>
      <c r="F14" s="487">
        <f>+E14/D14</f>
        <v>0.4576271186440678</v>
      </c>
      <c r="G14" s="553"/>
      <c r="H14" s="607"/>
      <c r="I14" s="608"/>
      <c r="J14" s="487"/>
      <c r="K14" s="553">
        <f t="shared" si="25"/>
        <v>0</v>
      </c>
      <c r="L14" s="607">
        <f t="shared" si="26"/>
        <v>59</v>
      </c>
      <c r="M14" s="609">
        <f t="shared" si="26"/>
        <v>27</v>
      </c>
      <c r="N14" s="119"/>
      <c r="O14" s="607"/>
      <c r="P14" s="608"/>
      <c r="Q14" s="487"/>
      <c r="R14" s="553">
        <f t="shared" si="22"/>
        <v>0</v>
      </c>
      <c r="S14" s="607">
        <f t="shared" si="23"/>
        <v>59</v>
      </c>
      <c r="T14" s="608">
        <f t="shared" si="24"/>
        <v>27</v>
      </c>
      <c r="U14" s="484">
        <f>+T14/S14</f>
        <v>0.4576271186440678</v>
      </c>
    </row>
    <row r="15" spans="1:22" ht="13.5" customHeight="1">
      <c r="A15" s="79" t="s">
        <v>163</v>
      </c>
      <c r="B15" s="97" t="s">
        <v>124</v>
      </c>
      <c r="C15" s="553">
        <f>+'4.SZ.TÁBL. SEGÍTŐ SZOLGÁLAT'!AA15</f>
        <v>0</v>
      </c>
      <c r="D15" s="607">
        <f>+'4.SZ.TÁBL. SEGÍTŐ SZOLGÁLAT'!AB15</f>
        <v>0</v>
      </c>
      <c r="E15" s="608">
        <f>+'4.SZ.TÁBL. SEGÍTŐ SZOLGÁLAT'!AC15</f>
        <v>0</v>
      </c>
      <c r="F15" s="487"/>
      <c r="G15" s="553"/>
      <c r="H15" s="607"/>
      <c r="I15" s="608"/>
      <c r="J15" s="487"/>
      <c r="K15" s="553">
        <f t="shared" si="25"/>
        <v>0</v>
      </c>
      <c r="L15" s="607">
        <f t="shared" si="26"/>
        <v>0</v>
      </c>
      <c r="M15" s="609">
        <f t="shared" si="26"/>
        <v>0</v>
      </c>
      <c r="N15" s="119"/>
      <c r="O15" s="113"/>
      <c r="P15" s="116"/>
      <c r="Q15" s="491"/>
      <c r="R15" s="553">
        <f t="shared" si="22"/>
        <v>0</v>
      </c>
      <c r="S15" s="607">
        <f t="shared" si="23"/>
        <v>0</v>
      </c>
      <c r="T15" s="608">
        <f t="shared" si="24"/>
        <v>0</v>
      </c>
      <c r="U15" s="491"/>
    </row>
    <row r="16" spans="1:22" ht="13.5" customHeight="1">
      <c r="A16" s="79" t="s">
        <v>164</v>
      </c>
      <c r="B16" s="97" t="s">
        <v>125</v>
      </c>
      <c r="C16" s="553">
        <f>+'4.SZ.TÁBL. SEGÍTŐ SZOLGÁLAT'!AA16</f>
        <v>7095</v>
      </c>
      <c r="D16" s="607">
        <f>+'4.SZ.TÁBL. SEGÍTŐ SZOLGÁLAT'!AB16</f>
        <v>7095</v>
      </c>
      <c r="E16" s="608">
        <f>+'4.SZ.TÁBL. SEGÍTŐ SZOLGÁLAT'!AC16</f>
        <v>8274</v>
      </c>
      <c r="F16" s="487">
        <f>+E16/D16</f>
        <v>1.1661733615221987</v>
      </c>
      <c r="G16" s="553">
        <f>+'5.SZ.TÁBL. ÓVODA'!R16</f>
        <v>0</v>
      </c>
      <c r="H16" s="607">
        <f>+'5.SZ.TÁBL. ÓVODA'!S16</f>
        <v>0</v>
      </c>
      <c r="I16" s="608">
        <f>+'5.SZ.TÁBL. ÓVODA'!T16</f>
        <v>0</v>
      </c>
      <c r="J16" s="487"/>
      <c r="K16" s="553">
        <f t="shared" si="25"/>
        <v>7095</v>
      </c>
      <c r="L16" s="607">
        <f t="shared" si="26"/>
        <v>7095</v>
      </c>
      <c r="M16" s="609">
        <f t="shared" si="26"/>
        <v>8274</v>
      </c>
      <c r="N16" s="119"/>
      <c r="O16" s="113"/>
      <c r="P16" s="116"/>
      <c r="Q16" s="491"/>
      <c r="R16" s="553">
        <f t="shared" si="22"/>
        <v>7095</v>
      </c>
      <c r="S16" s="607">
        <f t="shared" si="23"/>
        <v>7095</v>
      </c>
      <c r="T16" s="608">
        <f t="shared" si="24"/>
        <v>8274</v>
      </c>
      <c r="U16" s="484">
        <f>+T16/S16</f>
        <v>1.1661733615221987</v>
      </c>
    </row>
    <row r="17" spans="1:22" ht="13.5" customHeight="1">
      <c r="A17" s="79" t="s">
        <v>165</v>
      </c>
      <c r="B17" s="97" t="s">
        <v>126</v>
      </c>
      <c r="C17" s="553">
        <f>+'4.SZ.TÁBL. SEGÍTŐ SZOLGÁLAT'!AA17</f>
        <v>0</v>
      </c>
      <c r="D17" s="607">
        <f>+'4.SZ.TÁBL. SEGÍTŐ SZOLGÁLAT'!AB17</f>
        <v>0</v>
      </c>
      <c r="E17" s="608">
        <f>+'4.SZ.TÁBL. SEGÍTŐ SZOLGÁLAT'!AC17</f>
        <v>0</v>
      </c>
      <c r="F17" s="487"/>
      <c r="G17" s="553">
        <f>+'5.SZ.TÁBL. ÓVODA'!R17</f>
        <v>0</v>
      </c>
      <c r="H17" s="607">
        <f>+'5.SZ.TÁBL. ÓVODA'!S17</f>
        <v>0</v>
      </c>
      <c r="I17" s="608">
        <f>+'5.SZ.TÁBL. ÓVODA'!T17</f>
        <v>0</v>
      </c>
      <c r="J17" s="487"/>
      <c r="K17" s="553">
        <f t="shared" si="25"/>
        <v>0</v>
      </c>
      <c r="L17" s="607">
        <f t="shared" si="26"/>
        <v>0</v>
      </c>
      <c r="M17" s="609">
        <f t="shared" si="26"/>
        <v>0</v>
      </c>
      <c r="N17" s="119"/>
      <c r="O17" s="113"/>
      <c r="P17" s="116"/>
      <c r="Q17" s="491"/>
      <c r="R17" s="553">
        <f t="shared" si="22"/>
        <v>0</v>
      </c>
      <c r="S17" s="607">
        <f t="shared" si="23"/>
        <v>0</v>
      </c>
      <c r="T17" s="608">
        <f t="shared" si="24"/>
        <v>0</v>
      </c>
      <c r="U17" s="484"/>
    </row>
    <row r="18" spans="1:22" ht="13.5" customHeight="1">
      <c r="A18" s="79" t="s">
        <v>166</v>
      </c>
      <c r="B18" s="97" t="s">
        <v>127</v>
      </c>
      <c r="C18" s="553">
        <f>+'4.SZ.TÁBL. SEGÍTŐ SZOLGÁLAT'!AA18</f>
        <v>0</v>
      </c>
      <c r="D18" s="607">
        <f>+'4.SZ.TÁBL. SEGÍTŐ SZOLGÁLAT'!AB18</f>
        <v>0</v>
      </c>
      <c r="E18" s="608">
        <f>+'4.SZ.TÁBL. SEGÍTŐ SZOLGÁLAT'!AC18</f>
        <v>0</v>
      </c>
      <c r="F18" s="487"/>
      <c r="G18" s="553">
        <f>+'5.SZ.TÁBL. ÓVODA'!R18</f>
        <v>0</v>
      </c>
      <c r="H18" s="607">
        <f>+'5.SZ.TÁBL. ÓVODA'!S18</f>
        <v>0</v>
      </c>
      <c r="I18" s="608">
        <f>+'5.SZ.TÁBL. ÓVODA'!T18</f>
        <v>0</v>
      </c>
      <c r="J18" s="487"/>
      <c r="K18" s="553">
        <f t="shared" si="25"/>
        <v>0</v>
      </c>
      <c r="L18" s="607">
        <f t="shared" si="26"/>
        <v>0</v>
      </c>
      <c r="M18" s="609">
        <f t="shared" si="26"/>
        <v>0</v>
      </c>
      <c r="N18" s="119"/>
      <c r="O18" s="113"/>
      <c r="P18" s="116"/>
      <c r="Q18" s="491"/>
      <c r="R18" s="553">
        <f t="shared" si="22"/>
        <v>0</v>
      </c>
      <c r="S18" s="607">
        <f t="shared" si="23"/>
        <v>0</v>
      </c>
      <c r="T18" s="608">
        <f t="shared" si="24"/>
        <v>0</v>
      </c>
      <c r="U18" s="484"/>
    </row>
    <row r="19" spans="1:22" ht="13.5" customHeight="1">
      <c r="A19" s="79" t="s">
        <v>167</v>
      </c>
      <c r="B19" s="97" t="s">
        <v>128</v>
      </c>
      <c r="C19" s="553">
        <f>+'4.SZ.TÁBL. SEGÍTŐ SZOLGÁLAT'!AA19</f>
        <v>0</v>
      </c>
      <c r="D19" s="607">
        <f>+'4.SZ.TÁBL. SEGÍTŐ SZOLGÁLAT'!AB19</f>
        <v>0</v>
      </c>
      <c r="E19" s="608">
        <f>+'4.SZ.TÁBL. SEGÍTŐ SZOLGÁLAT'!AC19</f>
        <v>0</v>
      </c>
      <c r="F19" s="487"/>
      <c r="G19" s="553">
        <f>+'5.SZ.TÁBL. ÓVODA'!R19</f>
        <v>0</v>
      </c>
      <c r="H19" s="607">
        <f>+'5.SZ.TÁBL. ÓVODA'!S19</f>
        <v>0</v>
      </c>
      <c r="I19" s="608">
        <f>+'5.SZ.TÁBL. ÓVODA'!T19</f>
        <v>0</v>
      </c>
      <c r="J19" s="487"/>
      <c r="K19" s="553">
        <f t="shared" si="25"/>
        <v>0</v>
      </c>
      <c r="L19" s="607">
        <f t="shared" si="26"/>
        <v>0</v>
      </c>
      <c r="M19" s="609">
        <f t="shared" si="26"/>
        <v>0</v>
      </c>
      <c r="N19" s="119"/>
      <c r="O19" s="113"/>
      <c r="P19" s="116"/>
      <c r="Q19" s="485"/>
      <c r="R19" s="553">
        <f t="shared" si="22"/>
        <v>0</v>
      </c>
      <c r="S19" s="607">
        <f t="shared" si="23"/>
        <v>0</v>
      </c>
      <c r="T19" s="608">
        <f t="shared" si="24"/>
        <v>0</v>
      </c>
      <c r="U19" s="484"/>
    </row>
    <row r="20" spans="1:22" ht="13.5" customHeight="1">
      <c r="A20" s="91" t="s">
        <v>168</v>
      </c>
      <c r="B20" s="99" t="s">
        <v>129</v>
      </c>
      <c r="C20" s="502">
        <f>+'4.SZ.TÁBL. SEGÍTŐ SZOLGÁLAT'!AA20</f>
        <v>0</v>
      </c>
      <c r="D20" s="503">
        <f>+'4.SZ.TÁBL. SEGÍTŐ SZOLGÁLAT'!AB20</f>
        <v>0</v>
      </c>
      <c r="E20" s="505">
        <f>+'4.SZ.TÁBL. SEGÍTŐ SZOLGÁLAT'!AC20</f>
        <v>0</v>
      </c>
      <c r="F20" s="489"/>
      <c r="G20" s="553">
        <f>+'5.SZ.TÁBL. ÓVODA'!R20</f>
        <v>0</v>
      </c>
      <c r="H20" s="607">
        <f>+'5.SZ.TÁBL. ÓVODA'!S20</f>
        <v>0</v>
      </c>
      <c r="I20" s="608">
        <f>+'5.SZ.TÁBL. ÓVODA'!T20</f>
        <v>0</v>
      </c>
      <c r="J20" s="487"/>
      <c r="K20" s="502">
        <f t="shared" si="25"/>
        <v>0</v>
      </c>
      <c r="L20" s="503">
        <f t="shared" si="26"/>
        <v>0</v>
      </c>
      <c r="M20" s="504">
        <f t="shared" si="26"/>
        <v>0</v>
      </c>
      <c r="N20" s="134"/>
      <c r="O20" s="130"/>
      <c r="P20" s="131"/>
      <c r="Q20" s="492"/>
      <c r="R20" s="502">
        <f t="shared" si="22"/>
        <v>0</v>
      </c>
      <c r="S20" s="503">
        <f t="shared" si="23"/>
        <v>0</v>
      </c>
      <c r="T20" s="505">
        <f t="shared" si="24"/>
        <v>0</v>
      </c>
      <c r="U20" s="484"/>
    </row>
    <row r="21" spans="1:22" s="207" customFormat="1" ht="13.5" customHeight="1">
      <c r="A21" s="72" t="s">
        <v>169</v>
      </c>
      <c r="B21" s="71" t="s">
        <v>130</v>
      </c>
      <c r="C21" s="180">
        <f>SUM(C12:C20)</f>
        <v>9020</v>
      </c>
      <c r="D21" s="184">
        <f t="shared" ref="D21:E21" si="27">SUM(D12:D20)</f>
        <v>9334</v>
      </c>
      <c r="E21" s="187">
        <f t="shared" si="27"/>
        <v>10389</v>
      </c>
      <c r="F21" s="470">
        <f>+E21/D21</f>
        <v>1.1130276408827942</v>
      </c>
      <c r="G21" s="180">
        <f>SUM(G12:G20)</f>
        <v>0</v>
      </c>
      <c r="H21" s="184">
        <f t="shared" ref="H21" si="28">SUM(H12:H20)</f>
        <v>0</v>
      </c>
      <c r="I21" s="187">
        <f>SUM(I12:I20)</f>
        <v>0</v>
      </c>
      <c r="J21" s="470"/>
      <c r="K21" s="180">
        <f>SUM(K12:K20)</f>
        <v>9020</v>
      </c>
      <c r="L21" s="184">
        <f t="shared" ref="L21:M21" si="29">SUM(L12:L20)</f>
        <v>9334</v>
      </c>
      <c r="M21" s="185">
        <f t="shared" si="29"/>
        <v>10389</v>
      </c>
      <c r="N21" s="618">
        <f>SUM(N12:N20)</f>
        <v>0</v>
      </c>
      <c r="O21" s="619">
        <f t="shared" ref="O21" si="30">SUM(O12:O20)</f>
        <v>0</v>
      </c>
      <c r="P21" s="620">
        <f t="shared" ref="P21" si="31">SUM(P12:P20)</f>
        <v>0</v>
      </c>
      <c r="Q21" s="1215"/>
      <c r="R21" s="618">
        <f>SUM(R12:R20)</f>
        <v>9020</v>
      </c>
      <c r="S21" s="619">
        <f t="shared" ref="S21:T21" si="32">SUM(S12:S20)</f>
        <v>9334</v>
      </c>
      <c r="T21" s="620">
        <f t="shared" si="32"/>
        <v>10389</v>
      </c>
      <c r="U21" s="486">
        <f>+T21/S21</f>
        <v>1.1130276408827942</v>
      </c>
      <c r="V21" s="255"/>
    </row>
    <row r="22" spans="1:22" s="207" customFormat="1" ht="13.5" customHeight="1">
      <c r="A22" s="72" t="s">
        <v>170</v>
      </c>
      <c r="B22" s="71" t="s">
        <v>131</v>
      </c>
      <c r="C22" s="180"/>
      <c r="D22" s="184"/>
      <c r="E22" s="187"/>
      <c r="F22" s="470"/>
      <c r="G22" s="180"/>
      <c r="H22" s="184"/>
      <c r="I22" s="187"/>
      <c r="J22" s="470"/>
      <c r="K22" s="180"/>
      <c r="L22" s="184"/>
      <c r="M22" s="185"/>
      <c r="N22" s="180"/>
      <c r="O22" s="184"/>
      <c r="P22" s="187"/>
      <c r="Q22" s="493"/>
      <c r="R22" s="618">
        <f t="shared" si="22"/>
        <v>0</v>
      </c>
      <c r="S22" s="619">
        <f t="shared" ref="S22:S23" si="33">+L22+O22</f>
        <v>0</v>
      </c>
      <c r="T22" s="620">
        <f t="shared" ref="T22:T23" si="34">+M22+P22</f>
        <v>0</v>
      </c>
      <c r="U22" s="493"/>
      <c r="V22" s="255"/>
    </row>
    <row r="23" spans="1:22" ht="13.5" customHeight="1">
      <c r="A23" s="92" t="s">
        <v>171</v>
      </c>
      <c r="B23" s="100" t="s">
        <v>132</v>
      </c>
      <c r="C23" s="145"/>
      <c r="D23" s="141"/>
      <c r="E23" s="142"/>
      <c r="F23" s="471"/>
      <c r="G23" s="145"/>
      <c r="H23" s="141"/>
      <c r="I23" s="142"/>
      <c r="J23" s="471"/>
      <c r="K23" s="145"/>
      <c r="L23" s="141"/>
      <c r="M23" s="146"/>
      <c r="N23" s="145"/>
      <c r="O23" s="141"/>
      <c r="P23" s="142"/>
      <c r="Q23" s="494"/>
      <c r="R23" s="634">
        <f t="shared" si="22"/>
        <v>0</v>
      </c>
      <c r="S23" s="635">
        <f t="shared" si="33"/>
        <v>0</v>
      </c>
      <c r="T23" s="636">
        <f t="shared" si="34"/>
        <v>0</v>
      </c>
      <c r="U23" s="494"/>
    </row>
    <row r="24" spans="1:22" s="207" customFormat="1" ht="13.5" customHeight="1">
      <c r="A24" s="72" t="s">
        <v>172</v>
      </c>
      <c r="B24" s="71" t="s">
        <v>291</v>
      </c>
      <c r="C24" s="180">
        <f>+C23</f>
        <v>0</v>
      </c>
      <c r="D24" s="184">
        <f t="shared" ref="D24:E24" si="35">+D23</f>
        <v>0</v>
      </c>
      <c r="E24" s="187">
        <f t="shared" si="35"/>
        <v>0</v>
      </c>
      <c r="F24" s="470"/>
      <c r="G24" s="180">
        <f>+G23</f>
        <v>0</v>
      </c>
      <c r="H24" s="184">
        <f t="shared" ref="H24:I24" si="36">+H23</f>
        <v>0</v>
      </c>
      <c r="I24" s="187">
        <f t="shared" si="36"/>
        <v>0</v>
      </c>
      <c r="J24" s="470"/>
      <c r="K24" s="180">
        <f>+K23</f>
        <v>0</v>
      </c>
      <c r="L24" s="184">
        <f t="shared" ref="L24:M24" si="37">+L23</f>
        <v>0</v>
      </c>
      <c r="M24" s="185">
        <f t="shared" si="37"/>
        <v>0</v>
      </c>
      <c r="N24" s="618">
        <f>+N23</f>
        <v>0</v>
      </c>
      <c r="O24" s="619">
        <f t="shared" ref="O24" si="38">+O23</f>
        <v>0</v>
      </c>
      <c r="P24" s="620">
        <f t="shared" ref="P24" si="39">+P23</f>
        <v>0</v>
      </c>
      <c r="Q24" s="486"/>
      <c r="R24" s="618">
        <f>+R23</f>
        <v>0</v>
      </c>
      <c r="S24" s="619">
        <f t="shared" ref="S24:T24" si="40">+S23</f>
        <v>0</v>
      </c>
      <c r="T24" s="620">
        <f t="shared" si="40"/>
        <v>0</v>
      </c>
      <c r="U24" s="486"/>
      <c r="V24" s="255"/>
    </row>
    <row r="25" spans="1:22" ht="13.5" customHeight="1">
      <c r="A25" s="92" t="s">
        <v>173</v>
      </c>
      <c r="B25" s="100" t="s">
        <v>133</v>
      </c>
      <c r="C25" s="145"/>
      <c r="D25" s="141"/>
      <c r="E25" s="142"/>
      <c r="F25" s="471"/>
      <c r="G25" s="145"/>
      <c r="H25" s="141"/>
      <c r="I25" s="142"/>
      <c r="J25" s="471"/>
      <c r="K25" s="145"/>
      <c r="L25" s="141"/>
      <c r="M25" s="146"/>
      <c r="N25" s="145"/>
      <c r="O25" s="141"/>
      <c r="P25" s="142"/>
      <c r="Q25" s="494"/>
      <c r="R25" s="634">
        <f t="shared" si="22"/>
        <v>0</v>
      </c>
      <c r="S25" s="635">
        <f t="shared" ref="S25" si="41">+L25+O25</f>
        <v>0</v>
      </c>
      <c r="T25" s="636">
        <f t="shared" ref="T25" si="42">+M25+P25</f>
        <v>0</v>
      </c>
      <c r="U25" s="494"/>
    </row>
    <row r="26" spans="1:22" s="207" customFormat="1" ht="13.5" customHeight="1">
      <c r="A26" s="72" t="s">
        <v>174</v>
      </c>
      <c r="B26" s="71" t="s">
        <v>292</v>
      </c>
      <c r="C26" s="180">
        <f>+C25</f>
        <v>0</v>
      </c>
      <c r="D26" s="184">
        <f t="shared" ref="D26:E26" si="43">+D25</f>
        <v>0</v>
      </c>
      <c r="E26" s="187">
        <f t="shared" si="43"/>
        <v>0</v>
      </c>
      <c r="F26" s="470"/>
      <c r="G26" s="180">
        <f>+G25</f>
        <v>0</v>
      </c>
      <c r="H26" s="184">
        <f t="shared" ref="H26:I26" si="44">+H25</f>
        <v>0</v>
      </c>
      <c r="I26" s="187">
        <f t="shared" si="44"/>
        <v>0</v>
      </c>
      <c r="J26" s="470"/>
      <c r="K26" s="180">
        <f>+K25</f>
        <v>0</v>
      </c>
      <c r="L26" s="184">
        <f t="shared" ref="L26:M26" si="45">+L25</f>
        <v>0</v>
      </c>
      <c r="M26" s="185">
        <f t="shared" si="45"/>
        <v>0</v>
      </c>
      <c r="N26" s="180">
        <f>+N25</f>
        <v>0</v>
      </c>
      <c r="O26" s="184"/>
      <c r="P26" s="187"/>
      <c r="Q26" s="493"/>
      <c r="R26" s="618">
        <f>+R25</f>
        <v>0</v>
      </c>
      <c r="S26" s="619">
        <f t="shared" ref="S26:T26" si="46">+S25</f>
        <v>0</v>
      </c>
      <c r="T26" s="620">
        <f t="shared" si="46"/>
        <v>0</v>
      </c>
      <c r="U26" s="493"/>
      <c r="V26" s="255"/>
    </row>
    <row r="27" spans="1:22" s="207" customFormat="1" ht="13.5" customHeight="1">
      <c r="A27" s="72" t="s">
        <v>175</v>
      </c>
      <c r="B27" s="71" t="s">
        <v>134</v>
      </c>
      <c r="C27" s="180">
        <f>+C7+C11+C21+C22+C24+C26</f>
        <v>9020</v>
      </c>
      <c r="D27" s="184">
        <f t="shared" ref="D27:E27" si="47">+D7+D11+D21+D22+D24+D26</f>
        <v>9334</v>
      </c>
      <c r="E27" s="187">
        <f t="shared" si="47"/>
        <v>10389</v>
      </c>
      <c r="F27" s="470">
        <f t="shared" ref="F27:F32" si="48">+E27/D27</f>
        <v>1.1130276408827942</v>
      </c>
      <c r="G27" s="180">
        <f>+G7+G11+G21+G22+G24+G26</f>
        <v>0</v>
      </c>
      <c r="H27" s="184">
        <f t="shared" ref="H27" si="49">+H7+H11+H21+H22+H24+H26</f>
        <v>0</v>
      </c>
      <c r="I27" s="187">
        <f>+I7+I11+I21+I22+I24+I26</f>
        <v>0</v>
      </c>
      <c r="J27" s="470"/>
      <c r="K27" s="180">
        <f>+K7+K11+K21+K22+K24+K26</f>
        <v>9020</v>
      </c>
      <c r="L27" s="184">
        <f t="shared" ref="L27:M27" si="50">+L7+L11+L21+L22+L24+L26</f>
        <v>9334</v>
      </c>
      <c r="M27" s="185">
        <f t="shared" si="50"/>
        <v>10389</v>
      </c>
      <c r="N27" s="618">
        <f>+N7+N11+N21+N22+N24+N26</f>
        <v>323181</v>
      </c>
      <c r="O27" s="619">
        <f>+O7+O11+O21+O22+O24+O26</f>
        <v>343248</v>
      </c>
      <c r="P27" s="620">
        <f t="shared" ref="P27" si="51">+P7+P11+P21+P22+P24+P26</f>
        <v>334307</v>
      </c>
      <c r="Q27" s="486">
        <f>+P27/O27</f>
        <v>0.97395177830606439</v>
      </c>
      <c r="R27" s="618">
        <f>+R7+R11+R21+R22+R24+R26</f>
        <v>332201</v>
      </c>
      <c r="S27" s="619">
        <f t="shared" ref="S27:T27" si="52">+S7+S11+S21+S22+S24+S26</f>
        <v>352582</v>
      </c>
      <c r="T27" s="620">
        <f t="shared" si="52"/>
        <v>344696</v>
      </c>
      <c r="U27" s="486">
        <f>+T27/S27</f>
        <v>0.97763357176486609</v>
      </c>
      <c r="V27" s="255"/>
    </row>
    <row r="28" spans="1:22" s="207" customFormat="1" ht="13.5" customHeight="1">
      <c r="A28" s="73" t="s">
        <v>176</v>
      </c>
      <c r="B28" s="71" t="s">
        <v>135</v>
      </c>
      <c r="C28" s="180">
        <f>+'4.SZ.TÁBL. SEGÍTŐ SZOLGÁLAT'!AA28</f>
        <v>0</v>
      </c>
      <c r="D28" s="184">
        <f>+'4.SZ.TÁBL. SEGÍTŐ SZOLGÁLAT'!AB28</f>
        <v>455</v>
      </c>
      <c r="E28" s="187">
        <f>+'4.SZ.TÁBL. SEGÍTŐ SZOLGÁLAT'!AC28</f>
        <v>455</v>
      </c>
      <c r="F28" s="470">
        <f t="shared" si="48"/>
        <v>1</v>
      </c>
      <c r="G28" s="180">
        <f>+'5.SZ.TÁBL. ÓVODA'!R28</f>
        <v>0</v>
      </c>
      <c r="H28" s="184">
        <f>+'5.SZ.TÁBL. ÓVODA'!S28</f>
        <v>571</v>
      </c>
      <c r="I28" s="187">
        <f>+'5.SZ.TÁBL. ÓVODA'!T28</f>
        <v>571</v>
      </c>
      <c r="J28" s="470">
        <f t="shared" ref="J28:J32" si="53">+I28/H28</f>
        <v>1</v>
      </c>
      <c r="K28" s="618">
        <f t="shared" ref="K28:M29" si="54">+C28+G28</f>
        <v>0</v>
      </c>
      <c r="L28" s="619">
        <f t="shared" si="54"/>
        <v>1026</v>
      </c>
      <c r="M28" s="621">
        <f t="shared" si="54"/>
        <v>1026</v>
      </c>
      <c r="N28" s="180"/>
      <c r="O28" s="637">
        <f>+'[5]1.1.SZ.TÁBL. BEV - KIAD'!$N$28</f>
        <v>21708</v>
      </c>
      <c r="P28" s="187">
        <v>21708</v>
      </c>
      <c r="Q28" s="1215">
        <f>+P28/O28</f>
        <v>1</v>
      </c>
      <c r="R28" s="618">
        <f t="shared" si="22"/>
        <v>0</v>
      </c>
      <c r="S28" s="619">
        <f t="shared" ref="S28" si="55">+L28+O28</f>
        <v>22734</v>
      </c>
      <c r="T28" s="620">
        <f t="shared" ref="T28" si="56">+M28+P28</f>
        <v>22734</v>
      </c>
      <c r="U28" s="486">
        <f>+T28/S28</f>
        <v>1</v>
      </c>
      <c r="V28" s="255"/>
    </row>
    <row r="29" spans="1:22" s="207" customFormat="1" ht="13.5" customHeight="1">
      <c r="A29" s="312" t="s">
        <v>289</v>
      </c>
      <c r="B29" s="313" t="s">
        <v>290</v>
      </c>
      <c r="C29" s="314">
        <f>+'4.SZ.TÁBL. SEGÍTŐ SZOLGÁLAT'!AA29</f>
        <v>93542</v>
      </c>
      <c r="D29" s="425">
        <f>+'4.SZ.TÁBL. SEGÍTŐ SZOLGÁLAT'!AB29</f>
        <v>109463</v>
      </c>
      <c r="E29" s="461">
        <f>+'4.SZ.TÁBL. SEGÍTŐ SZOLGÁLAT'!AC29</f>
        <v>96549</v>
      </c>
      <c r="F29" s="472">
        <f t="shared" si="48"/>
        <v>0.88202406292537205</v>
      </c>
      <c r="G29" s="314">
        <f>+'5.SZ.TÁBL. ÓVODA'!R29</f>
        <v>177864</v>
      </c>
      <c r="H29" s="425">
        <f>+'5.SZ.TÁBL. ÓVODA'!S29</f>
        <v>179425</v>
      </c>
      <c r="I29" s="461">
        <f>+'5.SZ.TÁBL. ÓVODA'!T29</f>
        <v>171182</v>
      </c>
      <c r="J29" s="472">
        <f t="shared" si="53"/>
        <v>0.95405879894106171</v>
      </c>
      <c r="K29" s="638">
        <f t="shared" si="54"/>
        <v>271406</v>
      </c>
      <c r="L29" s="639">
        <f t="shared" si="54"/>
        <v>288888</v>
      </c>
      <c r="M29" s="640">
        <f t="shared" si="54"/>
        <v>267731</v>
      </c>
      <c r="N29" s="314"/>
      <c r="O29" s="425"/>
      <c r="P29" s="461"/>
      <c r="Q29" s="495"/>
      <c r="R29" s="638"/>
      <c r="S29" s="639"/>
      <c r="T29" s="641"/>
      <c r="U29" s="495"/>
      <c r="V29" s="255"/>
    </row>
    <row r="30" spans="1:22" s="207" customFormat="1" ht="13.5" customHeight="1" thickBot="1">
      <c r="A30" s="75" t="s">
        <v>177</v>
      </c>
      <c r="B30" s="101" t="s">
        <v>136</v>
      </c>
      <c r="C30" s="642">
        <f>SUM(C28:C29)</f>
        <v>93542</v>
      </c>
      <c r="D30" s="643">
        <f t="shared" ref="D30:E30" si="57">SUM(D28:D29)</f>
        <v>109918</v>
      </c>
      <c r="E30" s="644">
        <f t="shared" si="57"/>
        <v>97004</v>
      </c>
      <c r="F30" s="645">
        <f t="shared" si="48"/>
        <v>0.88251241834822325</v>
      </c>
      <c r="G30" s="642">
        <f>SUM(G28:G29)</f>
        <v>177864</v>
      </c>
      <c r="H30" s="643">
        <f t="shared" ref="H30:I30" si="58">SUM(H28:H29)</f>
        <v>179996</v>
      </c>
      <c r="I30" s="644">
        <f t="shared" si="58"/>
        <v>171753</v>
      </c>
      <c r="J30" s="645">
        <f t="shared" si="53"/>
        <v>0.95420453787861947</v>
      </c>
      <c r="K30" s="642">
        <f>SUM(K28:K29)</f>
        <v>271406</v>
      </c>
      <c r="L30" s="643">
        <f t="shared" ref="L30:T30" si="59">SUM(L28:L29)</f>
        <v>289914</v>
      </c>
      <c r="M30" s="646">
        <f t="shared" si="59"/>
        <v>268757</v>
      </c>
      <c r="N30" s="642">
        <f>SUM(N28:N29)</f>
        <v>0</v>
      </c>
      <c r="O30" s="643">
        <f t="shared" si="59"/>
        <v>21708</v>
      </c>
      <c r="P30" s="644">
        <f t="shared" si="59"/>
        <v>21708</v>
      </c>
      <c r="Q30" s="1215">
        <f>+P30/O30</f>
        <v>1</v>
      </c>
      <c r="R30" s="642">
        <f>SUM(R28:R29)</f>
        <v>0</v>
      </c>
      <c r="S30" s="643">
        <f t="shared" si="59"/>
        <v>22734</v>
      </c>
      <c r="T30" s="644">
        <f t="shared" si="59"/>
        <v>22734</v>
      </c>
      <c r="U30" s="486">
        <f>+T30/S30</f>
        <v>1</v>
      </c>
      <c r="V30" s="255"/>
    </row>
    <row r="31" spans="1:22" s="207" customFormat="1" ht="13.5" customHeight="1" thickBot="1">
      <c r="A31" s="1399" t="s">
        <v>0</v>
      </c>
      <c r="B31" s="1400"/>
      <c r="C31" s="647">
        <f>+C27+C30</f>
        <v>102562</v>
      </c>
      <c r="D31" s="648">
        <f t="shared" ref="D31:E31" si="60">+D27+D30</f>
        <v>119252</v>
      </c>
      <c r="E31" s="649">
        <f t="shared" si="60"/>
        <v>107393</v>
      </c>
      <c r="F31" s="488">
        <f t="shared" si="48"/>
        <v>0.90055512695803841</v>
      </c>
      <c r="G31" s="647">
        <f>+G27+G30</f>
        <v>177864</v>
      </c>
      <c r="H31" s="648">
        <f t="shared" ref="H31:I31" si="61">+H27+H30</f>
        <v>179996</v>
      </c>
      <c r="I31" s="649">
        <f t="shared" si="61"/>
        <v>171753</v>
      </c>
      <c r="J31" s="488">
        <f t="shared" si="53"/>
        <v>0.95420453787861947</v>
      </c>
      <c r="K31" s="647">
        <f>+K27+K30</f>
        <v>280426</v>
      </c>
      <c r="L31" s="648">
        <f t="shared" ref="L31:M31" si="62">+L27+L30</f>
        <v>299248</v>
      </c>
      <c r="M31" s="650">
        <f t="shared" si="62"/>
        <v>279146</v>
      </c>
      <c r="N31" s="647">
        <f>+N27+N30</f>
        <v>323181</v>
      </c>
      <c r="O31" s="648">
        <f>+O27+O30</f>
        <v>364956</v>
      </c>
      <c r="P31" s="649">
        <f t="shared" ref="P31" si="63">+P27+P30</f>
        <v>356015</v>
      </c>
      <c r="Q31" s="488">
        <f>+P31/O31</f>
        <v>0.97550115630377365</v>
      </c>
      <c r="R31" s="647">
        <f>+R27+R30</f>
        <v>332201</v>
      </c>
      <c r="S31" s="648">
        <f t="shared" ref="S31:T31" si="64">+S27+S30</f>
        <v>375316</v>
      </c>
      <c r="T31" s="649">
        <f t="shared" si="64"/>
        <v>367430</v>
      </c>
      <c r="U31" s="488">
        <f>+T31/S31</f>
        <v>0.97898837246480297</v>
      </c>
      <c r="V31" s="255"/>
    </row>
    <row r="32" spans="1:22" ht="13.5" customHeight="1">
      <c r="A32" s="105" t="s">
        <v>195</v>
      </c>
      <c r="B32" s="93" t="s">
        <v>196</v>
      </c>
      <c r="C32" s="126">
        <f>+'4.SZ.TÁBL. SEGÍTŐ SZOLGÁLAT'!AA43</f>
        <v>54945</v>
      </c>
      <c r="D32" s="122">
        <f>+'4.SZ.TÁBL. SEGÍTŐ SZOLGÁLAT'!AB43</f>
        <v>63108</v>
      </c>
      <c r="E32" s="123">
        <f>+'4.SZ.TÁBL. SEGÍTŐ SZOLGÁLAT'!AC43</f>
        <v>61989</v>
      </c>
      <c r="F32" s="473">
        <f t="shared" si="48"/>
        <v>0.98226849210876588</v>
      </c>
      <c r="G32" s="126">
        <f>+'5.SZ.TÁBL. ÓVODA'!R39</f>
        <v>108347</v>
      </c>
      <c r="H32" s="122">
        <f>+'5.SZ.TÁBL. ÓVODA'!S39</f>
        <v>98657</v>
      </c>
      <c r="I32" s="123">
        <f>+'5.SZ.TÁBL. ÓVODA'!T39</f>
        <v>97784</v>
      </c>
      <c r="J32" s="473">
        <f t="shared" si="53"/>
        <v>0.9911511600798727</v>
      </c>
      <c r="K32" s="600">
        <f t="shared" ref="K32:K45" si="65">+C32+G32</f>
        <v>163292</v>
      </c>
      <c r="L32" s="601">
        <f t="shared" ref="L32:L45" si="66">+D32+H32</f>
        <v>161765</v>
      </c>
      <c r="M32" s="603">
        <f t="shared" ref="M32:M45" si="67">+E32+I32</f>
        <v>159773</v>
      </c>
      <c r="N32" s="126"/>
      <c r="O32" s="122"/>
      <c r="P32" s="123"/>
      <c r="Q32" s="490"/>
      <c r="R32" s="600">
        <f t="shared" si="22"/>
        <v>163292</v>
      </c>
      <c r="S32" s="601">
        <f t="shared" ref="S32:S45" si="68">+L32+O32</f>
        <v>161765</v>
      </c>
      <c r="T32" s="602">
        <f t="shared" ref="T32:T45" si="69">+M32+P32</f>
        <v>159773</v>
      </c>
      <c r="U32" s="490">
        <f>+T32/S32</f>
        <v>0.98768584057119901</v>
      </c>
    </row>
    <row r="33" spans="1:22" ht="13.5" customHeight="1">
      <c r="A33" s="106" t="s">
        <v>197</v>
      </c>
      <c r="B33" s="82" t="s">
        <v>198</v>
      </c>
      <c r="C33" s="119">
        <f>+'4.SZ.TÁBL. SEGÍTŐ SZOLGÁLAT'!AA44</f>
        <v>0</v>
      </c>
      <c r="D33" s="113">
        <f>+'4.SZ.TÁBL. SEGÍTŐ SZOLGÁLAT'!AB44</f>
        <v>0</v>
      </c>
      <c r="E33" s="116">
        <f>+'4.SZ.TÁBL. SEGÍTŐ SZOLGÁLAT'!AC44</f>
        <v>0</v>
      </c>
      <c r="F33" s="474"/>
      <c r="G33" s="119">
        <f>+'5.SZ.TÁBL. ÓVODA'!R40</f>
        <v>0</v>
      </c>
      <c r="H33" s="113">
        <f>+'5.SZ.TÁBL. ÓVODA'!S40</f>
        <v>0</v>
      </c>
      <c r="I33" s="116">
        <f>+'5.SZ.TÁBL. ÓVODA'!T40</f>
        <v>0</v>
      </c>
      <c r="J33" s="474"/>
      <c r="K33" s="553">
        <f t="shared" si="65"/>
        <v>0</v>
      </c>
      <c r="L33" s="607">
        <f t="shared" si="66"/>
        <v>0</v>
      </c>
      <c r="M33" s="609">
        <f t="shared" si="67"/>
        <v>0</v>
      </c>
      <c r="N33" s="119"/>
      <c r="O33" s="113"/>
      <c r="P33" s="116"/>
      <c r="Q33" s="491"/>
      <c r="R33" s="553">
        <f t="shared" si="22"/>
        <v>0</v>
      </c>
      <c r="S33" s="607">
        <f t="shared" si="68"/>
        <v>0</v>
      </c>
      <c r="T33" s="608">
        <f t="shared" si="69"/>
        <v>0</v>
      </c>
      <c r="U33" s="491"/>
    </row>
    <row r="34" spans="1:22" ht="13.5" customHeight="1">
      <c r="A34" s="106" t="s">
        <v>199</v>
      </c>
      <c r="B34" s="82" t="s">
        <v>200</v>
      </c>
      <c r="C34" s="119">
        <f>+'4.SZ.TÁBL. SEGÍTŐ SZOLGÁLAT'!AA45</f>
        <v>0</v>
      </c>
      <c r="D34" s="113">
        <f>+'4.SZ.TÁBL. SEGÍTŐ SZOLGÁLAT'!AB45</f>
        <v>0</v>
      </c>
      <c r="E34" s="116">
        <f>+'4.SZ.TÁBL. SEGÍTŐ SZOLGÁLAT'!AC45</f>
        <v>0</v>
      </c>
      <c r="F34" s="474"/>
      <c r="G34" s="119">
        <f>+'5.SZ.TÁBL. ÓVODA'!R41</f>
        <v>0</v>
      </c>
      <c r="H34" s="113">
        <f>+'5.SZ.TÁBL. ÓVODA'!S41</f>
        <v>0</v>
      </c>
      <c r="I34" s="116">
        <f>+'5.SZ.TÁBL. ÓVODA'!T41</f>
        <v>0</v>
      </c>
      <c r="J34" s="474"/>
      <c r="K34" s="553">
        <f t="shared" si="65"/>
        <v>0</v>
      </c>
      <c r="L34" s="607">
        <f t="shared" si="66"/>
        <v>0</v>
      </c>
      <c r="M34" s="609">
        <f t="shared" si="67"/>
        <v>0</v>
      </c>
      <c r="N34" s="119"/>
      <c r="O34" s="113"/>
      <c r="P34" s="116"/>
      <c r="Q34" s="491"/>
      <c r="R34" s="553">
        <f t="shared" si="22"/>
        <v>0</v>
      </c>
      <c r="S34" s="607">
        <f t="shared" si="68"/>
        <v>0</v>
      </c>
      <c r="T34" s="608">
        <f t="shared" si="69"/>
        <v>0</v>
      </c>
      <c r="U34" s="491"/>
    </row>
    <row r="35" spans="1:22" ht="13.5" customHeight="1">
      <c r="A35" s="106" t="s">
        <v>201</v>
      </c>
      <c r="B35" s="82" t="s">
        <v>202</v>
      </c>
      <c r="C35" s="119">
        <f>+'4.SZ.TÁBL. SEGÍTŐ SZOLGÁLAT'!AA46</f>
        <v>712</v>
      </c>
      <c r="D35" s="113">
        <f>+'4.SZ.TÁBL. SEGÍTŐ SZOLGÁLAT'!AB46</f>
        <v>660</v>
      </c>
      <c r="E35" s="116">
        <f>+'4.SZ.TÁBL. SEGÍTŐ SZOLGÁLAT'!AC46</f>
        <v>578</v>
      </c>
      <c r="F35" s="474">
        <f>+E35/D35</f>
        <v>0.87575757575757573</v>
      </c>
      <c r="G35" s="119">
        <f>+'5.SZ.TÁBL. ÓVODA'!R42</f>
        <v>1966</v>
      </c>
      <c r="H35" s="113">
        <f>+'5.SZ.TÁBL. ÓVODA'!S42</f>
        <v>3291</v>
      </c>
      <c r="I35" s="116">
        <f>+'5.SZ.TÁBL. ÓVODA'!T42</f>
        <v>3267</v>
      </c>
      <c r="J35" s="474">
        <f>+I35/H35</f>
        <v>0.99270738377392886</v>
      </c>
      <c r="K35" s="553">
        <f t="shared" si="65"/>
        <v>2678</v>
      </c>
      <c r="L35" s="607">
        <f t="shared" si="66"/>
        <v>3951</v>
      </c>
      <c r="M35" s="609">
        <f t="shared" si="67"/>
        <v>3845</v>
      </c>
      <c r="N35" s="119"/>
      <c r="O35" s="113"/>
      <c r="P35" s="116"/>
      <c r="Q35" s="491"/>
      <c r="R35" s="553">
        <f t="shared" si="22"/>
        <v>2678</v>
      </c>
      <c r="S35" s="607">
        <f t="shared" si="68"/>
        <v>3951</v>
      </c>
      <c r="T35" s="608">
        <f t="shared" si="69"/>
        <v>3845</v>
      </c>
      <c r="U35" s="491">
        <f>+T35/S35</f>
        <v>0.97317134902556313</v>
      </c>
    </row>
    <row r="36" spans="1:22" ht="13.5" customHeight="1">
      <c r="A36" s="106" t="s">
        <v>203</v>
      </c>
      <c r="B36" s="82" t="s">
        <v>204</v>
      </c>
      <c r="C36" s="119">
        <f>+'4.SZ.TÁBL. SEGÍTŐ SZOLGÁLAT'!AA47</f>
        <v>0</v>
      </c>
      <c r="D36" s="113">
        <f>+'4.SZ.TÁBL. SEGÍTŐ SZOLGÁLAT'!AB47</f>
        <v>0</v>
      </c>
      <c r="E36" s="116">
        <f>+'4.SZ.TÁBL. SEGÍTŐ SZOLGÁLAT'!AC47</f>
        <v>0</v>
      </c>
      <c r="F36" s="474"/>
      <c r="G36" s="119">
        <f>+'5.SZ.TÁBL. ÓVODA'!R43</f>
        <v>0</v>
      </c>
      <c r="H36" s="113">
        <f>+'5.SZ.TÁBL. ÓVODA'!S43</f>
        <v>0</v>
      </c>
      <c r="I36" s="116">
        <f>+'5.SZ.TÁBL. ÓVODA'!T43</f>
        <v>0</v>
      </c>
      <c r="J36" s="474"/>
      <c r="K36" s="553">
        <f t="shared" si="65"/>
        <v>0</v>
      </c>
      <c r="L36" s="607">
        <f t="shared" si="66"/>
        <v>0</v>
      </c>
      <c r="M36" s="609">
        <f t="shared" si="67"/>
        <v>0</v>
      </c>
      <c r="N36" s="119"/>
      <c r="O36" s="607"/>
      <c r="P36" s="608"/>
      <c r="Q36" s="487"/>
      <c r="R36" s="553">
        <f t="shared" si="22"/>
        <v>0</v>
      </c>
      <c r="S36" s="607">
        <f t="shared" si="68"/>
        <v>0</v>
      </c>
      <c r="T36" s="608">
        <f t="shared" si="69"/>
        <v>0</v>
      </c>
      <c r="U36" s="487"/>
    </row>
    <row r="37" spans="1:22" ht="13.5" customHeight="1">
      <c r="A37" s="106" t="s">
        <v>205</v>
      </c>
      <c r="B37" s="82" t="s">
        <v>1</v>
      </c>
      <c r="C37" s="119">
        <f>+'4.SZ.TÁBL. SEGÍTŐ SZOLGÁLAT'!AA48</f>
        <v>545</v>
      </c>
      <c r="D37" s="113">
        <f>+'4.SZ.TÁBL. SEGÍTŐ SZOLGÁLAT'!AB48</f>
        <v>545</v>
      </c>
      <c r="E37" s="116">
        <f>+'4.SZ.TÁBL. SEGÍTŐ SZOLGÁLAT'!AC48</f>
        <v>544</v>
      </c>
      <c r="F37" s="474">
        <f>+E37/D37</f>
        <v>0.99816513761467895</v>
      </c>
      <c r="G37" s="119">
        <f>+'5.SZ.TÁBL. ÓVODA'!R44</f>
        <v>3543</v>
      </c>
      <c r="H37" s="113">
        <f>+'5.SZ.TÁBL. ÓVODA'!S44</f>
        <v>3486</v>
      </c>
      <c r="I37" s="116">
        <f>+'5.SZ.TÁBL. ÓVODA'!T44</f>
        <v>3485</v>
      </c>
      <c r="J37" s="474">
        <f>I37/H37</f>
        <v>0.99971313826735508</v>
      </c>
      <c r="K37" s="553">
        <f t="shared" si="65"/>
        <v>4088</v>
      </c>
      <c r="L37" s="607">
        <f t="shared" si="66"/>
        <v>4031</v>
      </c>
      <c r="M37" s="609">
        <f t="shared" si="67"/>
        <v>4029</v>
      </c>
      <c r="N37" s="119"/>
      <c r="O37" s="113"/>
      <c r="P37" s="116"/>
      <c r="Q37" s="491"/>
      <c r="R37" s="553">
        <f t="shared" si="22"/>
        <v>4088</v>
      </c>
      <c r="S37" s="607">
        <f t="shared" si="68"/>
        <v>4031</v>
      </c>
      <c r="T37" s="608">
        <f t="shared" si="69"/>
        <v>4029</v>
      </c>
      <c r="U37" s="491">
        <f t="shared" ref="U37:U40" si="70">+T37/S37</f>
        <v>0.99950384519970226</v>
      </c>
    </row>
    <row r="38" spans="1:22" ht="13.5" customHeight="1">
      <c r="A38" s="106" t="s">
        <v>206</v>
      </c>
      <c r="B38" s="82" t="s">
        <v>207</v>
      </c>
      <c r="C38" s="119">
        <f>+'4.SZ.TÁBL. SEGÍTŐ SZOLGÁLAT'!AA49</f>
        <v>1750</v>
      </c>
      <c r="D38" s="113">
        <f>+'4.SZ.TÁBL. SEGÍTŐ SZOLGÁLAT'!AB49</f>
        <v>1772</v>
      </c>
      <c r="E38" s="116">
        <f>+'4.SZ.TÁBL. SEGÍTŐ SZOLGÁLAT'!AC49</f>
        <v>1750</v>
      </c>
      <c r="F38" s="474">
        <f>+E38/D38</f>
        <v>0.98758465011286678</v>
      </c>
      <c r="G38" s="119">
        <f>+'5.SZ.TÁBL. ÓVODA'!R45</f>
        <v>2445</v>
      </c>
      <c r="H38" s="113">
        <f>+'5.SZ.TÁBL. ÓVODA'!S45</f>
        <v>3817</v>
      </c>
      <c r="I38" s="116">
        <f>+'5.SZ.TÁBL. ÓVODA'!T45</f>
        <v>3717</v>
      </c>
      <c r="J38" s="474">
        <f>+I38/H38</f>
        <v>0.97380141472360493</v>
      </c>
      <c r="K38" s="553">
        <f t="shared" si="65"/>
        <v>4195</v>
      </c>
      <c r="L38" s="607">
        <f t="shared" si="66"/>
        <v>5589</v>
      </c>
      <c r="M38" s="609">
        <f t="shared" si="67"/>
        <v>5467</v>
      </c>
      <c r="N38" s="119"/>
      <c r="O38" s="113"/>
      <c r="P38" s="116"/>
      <c r="Q38" s="491"/>
      <c r="R38" s="553">
        <f t="shared" si="22"/>
        <v>4195</v>
      </c>
      <c r="S38" s="607">
        <f t="shared" si="68"/>
        <v>5589</v>
      </c>
      <c r="T38" s="608">
        <f t="shared" si="69"/>
        <v>5467</v>
      </c>
      <c r="U38" s="491">
        <f t="shared" si="70"/>
        <v>0.978171408123099</v>
      </c>
    </row>
    <row r="39" spans="1:22" ht="13.5" customHeight="1">
      <c r="A39" s="106" t="s">
        <v>208</v>
      </c>
      <c r="B39" s="82" t="s">
        <v>209</v>
      </c>
      <c r="C39" s="119">
        <f>+'4.SZ.TÁBL. SEGÍTŐ SZOLGÁLAT'!AA50</f>
        <v>0</v>
      </c>
      <c r="D39" s="113">
        <f>+'4.SZ.TÁBL. SEGÍTŐ SZOLGÁLAT'!AB50</f>
        <v>0</v>
      </c>
      <c r="E39" s="116">
        <f>+'4.SZ.TÁBL. SEGÍTŐ SZOLGÁLAT'!AC50</f>
        <v>0</v>
      </c>
      <c r="F39" s="474"/>
      <c r="G39" s="119">
        <f>+'5.SZ.TÁBL. ÓVODA'!R46</f>
        <v>0</v>
      </c>
      <c r="H39" s="113">
        <f>+'5.SZ.TÁBL. ÓVODA'!S46</f>
        <v>0</v>
      </c>
      <c r="I39" s="116">
        <f>+'5.SZ.TÁBL. ÓVODA'!T46</f>
        <v>0</v>
      </c>
      <c r="J39" s="474"/>
      <c r="K39" s="553">
        <f t="shared" si="65"/>
        <v>0</v>
      </c>
      <c r="L39" s="607">
        <f t="shared" si="66"/>
        <v>0</v>
      </c>
      <c r="M39" s="609">
        <f t="shared" si="67"/>
        <v>0</v>
      </c>
      <c r="N39" s="119"/>
      <c r="O39" s="113"/>
      <c r="P39" s="116"/>
      <c r="Q39" s="491"/>
      <c r="R39" s="553">
        <f t="shared" si="22"/>
        <v>0</v>
      </c>
      <c r="S39" s="607">
        <f t="shared" si="68"/>
        <v>0</v>
      </c>
      <c r="T39" s="608">
        <f t="shared" si="69"/>
        <v>0</v>
      </c>
      <c r="U39" s="491"/>
    </row>
    <row r="40" spans="1:22" ht="13.5" customHeight="1">
      <c r="A40" s="106" t="s">
        <v>210</v>
      </c>
      <c r="B40" s="82" t="s">
        <v>2</v>
      </c>
      <c r="C40" s="119">
        <f>+'4.SZ.TÁBL. SEGÍTŐ SZOLGÁLAT'!AA51</f>
        <v>534</v>
      </c>
      <c r="D40" s="113">
        <f>+'4.SZ.TÁBL. SEGÍTŐ SZOLGÁLAT'!AB51</f>
        <v>530</v>
      </c>
      <c r="E40" s="116">
        <f>+'4.SZ.TÁBL. SEGÍTŐ SZOLGÁLAT'!AC51</f>
        <v>447</v>
      </c>
      <c r="F40" s="474">
        <f>+E40/D40</f>
        <v>0.84339622641509437</v>
      </c>
      <c r="G40" s="119">
        <f>+'5.SZ.TÁBL. ÓVODA'!R47</f>
        <v>898</v>
      </c>
      <c r="H40" s="113">
        <f>+'5.SZ.TÁBL. ÓVODA'!S47</f>
        <v>880</v>
      </c>
      <c r="I40" s="116">
        <f>+'5.SZ.TÁBL. ÓVODA'!T47</f>
        <v>581</v>
      </c>
      <c r="J40" s="474">
        <f>+I40/H40</f>
        <v>0.66022727272727277</v>
      </c>
      <c r="K40" s="553">
        <f t="shared" si="65"/>
        <v>1432</v>
      </c>
      <c r="L40" s="607">
        <f t="shared" si="66"/>
        <v>1410</v>
      </c>
      <c r="M40" s="609">
        <f t="shared" si="67"/>
        <v>1028</v>
      </c>
      <c r="N40" s="119"/>
      <c r="O40" s="607"/>
      <c r="P40" s="608"/>
      <c r="Q40" s="487"/>
      <c r="R40" s="553">
        <f t="shared" si="22"/>
        <v>1432</v>
      </c>
      <c r="S40" s="607">
        <f t="shared" si="68"/>
        <v>1410</v>
      </c>
      <c r="T40" s="608">
        <f t="shared" si="69"/>
        <v>1028</v>
      </c>
      <c r="U40" s="491">
        <f t="shared" si="70"/>
        <v>0.72907801418439722</v>
      </c>
    </row>
    <row r="41" spans="1:22" ht="13.5" customHeight="1">
      <c r="A41" s="106" t="s">
        <v>211</v>
      </c>
      <c r="B41" s="82" t="s">
        <v>212</v>
      </c>
      <c r="C41" s="119">
        <f>+'4.SZ.TÁBL. SEGÍTŐ SZOLGÁLAT'!AA52</f>
        <v>0</v>
      </c>
      <c r="D41" s="113">
        <f>+'4.SZ.TÁBL. SEGÍTŐ SZOLGÁLAT'!AB52</f>
        <v>0</v>
      </c>
      <c r="E41" s="116">
        <f>+'4.SZ.TÁBL. SEGÍTŐ SZOLGÁLAT'!AC52</f>
        <v>0</v>
      </c>
      <c r="F41" s="474"/>
      <c r="G41" s="119">
        <f>+'5.SZ.TÁBL. ÓVODA'!R48</f>
        <v>0</v>
      </c>
      <c r="H41" s="113">
        <f>+'5.SZ.TÁBL. ÓVODA'!S48</f>
        <v>0</v>
      </c>
      <c r="I41" s="116">
        <f>+'5.SZ.TÁBL. ÓVODA'!T48</f>
        <v>0</v>
      </c>
      <c r="J41" s="474"/>
      <c r="K41" s="553">
        <f t="shared" si="65"/>
        <v>0</v>
      </c>
      <c r="L41" s="607">
        <f t="shared" si="66"/>
        <v>0</v>
      </c>
      <c r="M41" s="609">
        <f t="shared" si="67"/>
        <v>0</v>
      </c>
      <c r="N41" s="119"/>
      <c r="O41" s="607"/>
      <c r="P41" s="608"/>
      <c r="Q41" s="487"/>
      <c r="R41" s="553">
        <f t="shared" si="22"/>
        <v>0</v>
      </c>
      <c r="S41" s="607">
        <f t="shared" si="68"/>
        <v>0</v>
      </c>
      <c r="T41" s="608">
        <f t="shared" si="69"/>
        <v>0</v>
      </c>
      <c r="U41" s="487"/>
    </row>
    <row r="42" spans="1:22" ht="13.5" customHeight="1">
      <c r="A42" s="106" t="s">
        <v>213</v>
      </c>
      <c r="B42" s="82" t="s">
        <v>214</v>
      </c>
      <c r="C42" s="119">
        <f>+'4.SZ.TÁBL. SEGÍTŐ SZOLGÁLAT'!AA53</f>
        <v>0</v>
      </c>
      <c r="D42" s="113">
        <f>+'4.SZ.TÁBL. SEGÍTŐ SZOLGÁLAT'!AB53</f>
        <v>0</v>
      </c>
      <c r="E42" s="116">
        <f>+'4.SZ.TÁBL. SEGÍTŐ SZOLGÁLAT'!AC53</f>
        <v>0</v>
      </c>
      <c r="F42" s="474"/>
      <c r="G42" s="119">
        <f>+'5.SZ.TÁBL. ÓVODA'!R49</f>
        <v>0</v>
      </c>
      <c r="H42" s="113">
        <f>+'5.SZ.TÁBL. ÓVODA'!S49</f>
        <v>0</v>
      </c>
      <c r="I42" s="116">
        <f>+'5.SZ.TÁBL. ÓVODA'!T49</f>
        <v>0</v>
      </c>
      <c r="J42" s="474"/>
      <c r="K42" s="553">
        <f t="shared" si="65"/>
        <v>0</v>
      </c>
      <c r="L42" s="607">
        <f t="shared" si="66"/>
        <v>0</v>
      </c>
      <c r="M42" s="609">
        <f t="shared" si="67"/>
        <v>0</v>
      </c>
      <c r="N42" s="119"/>
      <c r="O42" s="113"/>
      <c r="P42" s="116"/>
      <c r="Q42" s="491"/>
      <c r="R42" s="553">
        <f t="shared" si="22"/>
        <v>0</v>
      </c>
      <c r="S42" s="607">
        <f t="shared" si="68"/>
        <v>0</v>
      </c>
      <c r="T42" s="608">
        <f t="shared" si="69"/>
        <v>0</v>
      </c>
      <c r="U42" s="491"/>
    </row>
    <row r="43" spans="1:22" ht="13.5" customHeight="1">
      <c r="A43" s="106" t="s">
        <v>215</v>
      </c>
      <c r="B43" s="82" t="s">
        <v>216</v>
      </c>
      <c r="C43" s="119">
        <f>+'4.SZ.TÁBL. SEGÍTŐ SZOLGÁLAT'!AA54</f>
        <v>0</v>
      </c>
      <c r="D43" s="113">
        <f>+'4.SZ.TÁBL. SEGÍTŐ SZOLGÁLAT'!AB54</f>
        <v>0</v>
      </c>
      <c r="E43" s="116">
        <f>+'4.SZ.TÁBL. SEGÍTŐ SZOLGÁLAT'!AC54</f>
        <v>0</v>
      </c>
      <c r="F43" s="474"/>
      <c r="G43" s="119">
        <f>+'5.SZ.TÁBL. ÓVODA'!R50</f>
        <v>0</v>
      </c>
      <c r="H43" s="113">
        <f>+'5.SZ.TÁBL. ÓVODA'!S50</f>
        <v>0</v>
      </c>
      <c r="I43" s="116">
        <f>+'5.SZ.TÁBL. ÓVODA'!T50</f>
        <v>0</v>
      </c>
      <c r="J43" s="474"/>
      <c r="K43" s="553">
        <f t="shared" si="65"/>
        <v>0</v>
      </c>
      <c r="L43" s="607">
        <f t="shared" si="66"/>
        <v>0</v>
      </c>
      <c r="M43" s="609">
        <f t="shared" si="67"/>
        <v>0</v>
      </c>
      <c r="N43" s="119"/>
      <c r="O43" s="113"/>
      <c r="P43" s="116"/>
      <c r="Q43" s="491"/>
      <c r="R43" s="553">
        <f t="shared" si="22"/>
        <v>0</v>
      </c>
      <c r="S43" s="607">
        <f t="shared" si="68"/>
        <v>0</v>
      </c>
      <c r="T43" s="608">
        <f t="shared" si="69"/>
        <v>0</v>
      </c>
      <c r="U43" s="491"/>
    </row>
    <row r="44" spans="1:22" ht="13.5" customHeight="1">
      <c r="A44" s="106" t="s">
        <v>217</v>
      </c>
      <c r="B44" s="82" t="s">
        <v>386</v>
      </c>
      <c r="C44" s="119">
        <f>+'4.SZ.TÁBL. SEGÍTŐ SZOLGÁLAT'!AA55</f>
        <v>0</v>
      </c>
      <c r="D44" s="113">
        <f>+'4.SZ.TÁBL. SEGÍTŐ SZOLGÁLAT'!AB55</f>
        <v>2644</v>
      </c>
      <c r="E44" s="116">
        <f>+'4.SZ.TÁBL. SEGÍTŐ SZOLGÁLAT'!AC55</f>
        <v>2431</v>
      </c>
      <c r="F44" s="474">
        <f>+E44/D44</f>
        <v>0.91944024205748864</v>
      </c>
      <c r="G44" s="119">
        <f>+'5.SZ.TÁBL. ÓVODA'!R51</f>
        <v>0</v>
      </c>
      <c r="H44" s="113">
        <f>+'5.SZ.TÁBL. ÓVODA'!S51</f>
        <v>2113</v>
      </c>
      <c r="I44" s="116">
        <f>+'5.SZ.TÁBL. ÓVODA'!T51</f>
        <v>2079</v>
      </c>
      <c r="J44" s="474">
        <f>+I44/H44</f>
        <v>0.983909133932797</v>
      </c>
      <c r="K44" s="553">
        <f t="shared" si="65"/>
        <v>0</v>
      </c>
      <c r="L44" s="607">
        <f t="shared" si="66"/>
        <v>4757</v>
      </c>
      <c r="M44" s="609">
        <f t="shared" si="67"/>
        <v>4510</v>
      </c>
      <c r="N44" s="119"/>
      <c r="O44" s="113"/>
      <c r="P44" s="116"/>
      <c r="Q44" s="491"/>
      <c r="R44" s="553">
        <f t="shared" si="22"/>
        <v>0</v>
      </c>
      <c r="S44" s="607">
        <f t="shared" si="68"/>
        <v>4757</v>
      </c>
      <c r="T44" s="608">
        <f t="shared" si="69"/>
        <v>4510</v>
      </c>
      <c r="U44" s="491">
        <f t="shared" ref="U44" si="71">+T44/S44</f>
        <v>0.94807651881437882</v>
      </c>
    </row>
    <row r="45" spans="1:22" ht="13.5" customHeight="1">
      <c r="A45" s="107" t="s">
        <v>217</v>
      </c>
      <c r="B45" s="94" t="s">
        <v>218</v>
      </c>
      <c r="C45" s="134">
        <f>+'4.SZ.TÁBL. SEGÍTŐ SZOLGÁLAT'!AA56</f>
        <v>0</v>
      </c>
      <c r="D45" s="130">
        <f>+'4.SZ.TÁBL. SEGÍTŐ SZOLGÁLAT'!AB56</f>
        <v>0</v>
      </c>
      <c r="E45" s="131">
        <f>+'4.SZ.TÁBL. SEGÍTŐ SZOLGÁLAT'!AC56</f>
        <v>0</v>
      </c>
      <c r="F45" s="475"/>
      <c r="G45" s="134">
        <f>+'5.SZ.TÁBL. ÓVODA'!R52</f>
        <v>0</v>
      </c>
      <c r="H45" s="130">
        <f>+'5.SZ.TÁBL. ÓVODA'!S52</f>
        <v>0</v>
      </c>
      <c r="I45" s="131">
        <f>+'5.SZ.TÁBL. ÓVODA'!T52</f>
        <v>0</v>
      </c>
      <c r="J45" s="475"/>
      <c r="K45" s="502">
        <f t="shared" si="65"/>
        <v>0</v>
      </c>
      <c r="L45" s="503">
        <f t="shared" si="66"/>
        <v>0</v>
      </c>
      <c r="M45" s="504">
        <f t="shared" si="67"/>
        <v>0</v>
      </c>
      <c r="N45" s="134"/>
      <c r="O45" s="503"/>
      <c r="P45" s="505"/>
      <c r="Q45" s="489"/>
      <c r="R45" s="502">
        <f t="shared" si="22"/>
        <v>0</v>
      </c>
      <c r="S45" s="503">
        <f t="shared" si="68"/>
        <v>0</v>
      </c>
      <c r="T45" s="505">
        <f t="shared" si="69"/>
        <v>0</v>
      </c>
      <c r="U45" s="489"/>
    </row>
    <row r="46" spans="1:22" s="207" customFormat="1" ht="13.5" customHeight="1">
      <c r="A46" s="108" t="s">
        <v>179</v>
      </c>
      <c r="B46" s="95" t="s">
        <v>137</v>
      </c>
      <c r="C46" s="180">
        <f>+SUM(C32:C44)</f>
        <v>58486</v>
      </c>
      <c r="D46" s="184">
        <f t="shared" ref="D46:E46" si="72">+SUM(D32:D44)</f>
        <v>69259</v>
      </c>
      <c r="E46" s="187">
        <f t="shared" si="72"/>
        <v>67739</v>
      </c>
      <c r="F46" s="470">
        <f>+E46/D46</f>
        <v>0.97805339378275746</v>
      </c>
      <c r="G46" s="180">
        <f>+SUM(G32:G44)</f>
        <v>117199</v>
      </c>
      <c r="H46" s="184">
        <f t="shared" ref="H46:I46" si="73">+SUM(H32:H44)</f>
        <v>112244</v>
      </c>
      <c r="I46" s="187">
        <f t="shared" si="73"/>
        <v>110913</v>
      </c>
      <c r="J46" s="470">
        <f>+I46/H46</f>
        <v>0.98814190513524103</v>
      </c>
      <c r="K46" s="180">
        <f>+SUM(K32:K44)</f>
        <v>175685</v>
      </c>
      <c r="L46" s="184">
        <f t="shared" ref="L46:M46" si="74">+SUM(L32:L44)</f>
        <v>181503</v>
      </c>
      <c r="M46" s="185">
        <f t="shared" si="74"/>
        <v>178652</v>
      </c>
      <c r="N46" s="180"/>
      <c r="O46" s="184"/>
      <c r="P46" s="187"/>
      <c r="Q46" s="493"/>
      <c r="R46" s="618">
        <f>SUM(R32:R45)</f>
        <v>175685</v>
      </c>
      <c r="S46" s="619">
        <f t="shared" ref="S46:T46" si="75">SUM(S32:S45)</f>
        <v>181503</v>
      </c>
      <c r="T46" s="620">
        <f t="shared" si="75"/>
        <v>178652</v>
      </c>
      <c r="U46" s="493">
        <f>+T46/S46</f>
        <v>0.98429227065117386</v>
      </c>
      <c r="V46" s="255"/>
    </row>
    <row r="47" spans="1:22" ht="13.5" customHeight="1">
      <c r="A47" s="105" t="s">
        <v>219</v>
      </c>
      <c r="B47" s="93" t="s">
        <v>220</v>
      </c>
      <c r="C47" s="126">
        <f>+'4.SZ.TÁBL. SEGÍTŐ SZOLGÁLAT'!AA58</f>
        <v>0</v>
      </c>
      <c r="D47" s="122">
        <f>+'4.SZ.TÁBL. SEGÍTŐ SZOLGÁLAT'!AB58</f>
        <v>0</v>
      </c>
      <c r="E47" s="123">
        <f>+'4.SZ.TÁBL. SEGÍTŐ SZOLGÁLAT'!AC58</f>
        <v>0</v>
      </c>
      <c r="F47" s="473"/>
      <c r="G47" s="126">
        <f>+'5.SZ.TÁBL. ÓVODA'!R54</f>
        <v>0</v>
      </c>
      <c r="H47" s="122">
        <f>+'5.SZ.TÁBL. ÓVODA'!S54</f>
        <v>0</v>
      </c>
      <c r="I47" s="123">
        <f>+'5.SZ.TÁBL. ÓVODA'!T54</f>
        <v>0</v>
      </c>
      <c r="J47" s="473"/>
      <c r="K47" s="600">
        <f t="shared" ref="K47:K49" si="76">+C47+G47</f>
        <v>0</v>
      </c>
      <c r="L47" s="601">
        <f t="shared" ref="L47:L49" si="77">+D47+H47</f>
        <v>0</v>
      </c>
      <c r="M47" s="603">
        <f t="shared" ref="M47:M49" si="78">+E47+I47</f>
        <v>0</v>
      </c>
      <c r="N47" s="126"/>
      <c r="O47" s="601"/>
      <c r="P47" s="602"/>
      <c r="Q47" s="484"/>
      <c r="R47" s="600">
        <f t="shared" si="22"/>
        <v>0</v>
      </c>
      <c r="S47" s="601">
        <f t="shared" ref="S47:S49" si="79">+L47+O47</f>
        <v>0</v>
      </c>
      <c r="T47" s="602">
        <f t="shared" ref="T47:T49" si="80">+M47+P47</f>
        <v>0</v>
      </c>
      <c r="U47" s="484"/>
    </row>
    <row r="48" spans="1:22" ht="13.5" customHeight="1">
      <c r="A48" s="106" t="s">
        <v>221</v>
      </c>
      <c r="B48" s="82" t="s">
        <v>222</v>
      </c>
      <c r="C48" s="119">
        <f>+'4.SZ.TÁBL. SEGÍTŐ SZOLGÁLAT'!AA59</f>
        <v>550</v>
      </c>
      <c r="D48" s="113">
        <f>+'4.SZ.TÁBL. SEGÍTŐ SZOLGÁLAT'!AB59</f>
        <v>1109</v>
      </c>
      <c r="E48" s="116">
        <f>+'4.SZ.TÁBL. SEGÍTŐ SZOLGÁLAT'!AC59</f>
        <v>922</v>
      </c>
      <c r="F48" s="474">
        <f t="shared" ref="F48:F54" si="81">+E48/D48</f>
        <v>0.83137962128043286</v>
      </c>
      <c r="G48" s="119">
        <f>+'5.SZ.TÁBL. ÓVODA'!R55</f>
        <v>553</v>
      </c>
      <c r="H48" s="113">
        <f>+'5.SZ.TÁBL. ÓVODA'!S55</f>
        <v>512</v>
      </c>
      <c r="I48" s="116">
        <f>+'5.SZ.TÁBL. ÓVODA'!T55</f>
        <v>0</v>
      </c>
      <c r="J48" s="474">
        <f t="shared" ref="J48:J54" si="82">+I48/H48</f>
        <v>0</v>
      </c>
      <c r="K48" s="553">
        <f t="shared" si="76"/>
        <v>1103</v>
      </c>
      <c r="L48" s="607">
        <f t="shared" si="77"/>
        <v>1621</v>
      </c>
      <c r="M48" s="609">
        <f t="shared" si="78"/>
        <v>922</v>
      </c>
      <c r="N48" s="553"/>
      <c r="O48" s="113"/>
      <c r="P48" s="116"/>
      <c r="Q48" s="491"/>
      <c r="R48" s="553">
        <f t="shared" si="22"/>
        <v>1103</v>
      </c>
      <c r="S48" s="607">
        <f t="shared" si="79"/>
        <v>1621</v>
      </c>
      <c r="T48" s="608">
        <f t="shared" si="80"/>
        <v>922</v>
      </c>
      <c r="U48" s="491">
        <f t="shared" ref="U48:U56" si="83">+T48/S48</f>
        <v>0.56878470080197407</v>
      </c>
    </row>
    <row r="49" spans="1:32" ht="13.5" customHeight="1">
      <c r="A49" s="107" t="s">
        <v>223</v>
      </c>
      <c r="B49" s="94" t="s">
        <v>224</v>
      </c>
      <c r="C49" s="134">
        <f>+'4.SZ.TÁBL. SEGÍTŐ SZOLGÁLAT'!AA60</f>
        <v>75</v>
      </c>
      <c r="D49" s="130">
        <f>+'4.SZ.TÁBL. SEGÍTŐ SZOLGÁLAT'!AB60</f>
        <v>75</v>
      </c>
      <c r="E49" s="131">
        <f>+'4.SZ.TÁBL. SEGÍTŐ SZOLGÁLAT'!AC60</f>
        <v>12</v>
      </c>
      <c r="F49" s="475">
        <f t="shared" si="81"/>
        <v>0.16</v>
      </c>
      <c r="G49" s="134">
        <f>+'5.SZ.TÁBL. ÓVODA'!R56</f>
        <v>240</v>
      </c>
      <c r="H49" s="130">
        <f>+'5.SZ.TÁBL. ÓVODA'!S56</f>
        <v>240</v>
      </c>
      <c r="I49" s="131">
        <f>+'5.SZ.TÁBL. ÓVODA'!T56</f>
        <v>205</v>
      </c>
      <c r="J49" s="475">
        <f t="shared" si="82"/>
        <v>0.85416666666666663</v>
      </c>
      <c r="K49" s="502">
        <f t="shared" si="76"/>
        <v>315</v>
      </c>
      <c r="L49" s="503">
        <f t="shared" si="77"/>
        <v>315</v>
      </c>
      <c r="M49" s="504">
        <f t="shared" si="78"/>
        <v>217</v>
      </c>
      <c r="N49" s="134"/>
      <c r="O49" s="651"/>
      <c r="P49" s="652"/>
      <c r="Q49" s="496"/>
      <c r="R49" s="502">
        <f t="shared" si="22"/>
        <v>315</v>
      </c>
      <c r="S49" s="503">
        <f t="shared" si="79"/>
        <v>315</v>
      </c>
      <c r="T49" s="505">
        <f t="shared" si="80"/>
        <v>217</v>
      </c>
      <c r="U49" s="496">
        <f t="shared" si="83"/>
        <v>0.68888888888888888</v>
      </c>
      <c r="W49" s="429"/>
      <c r="X49" s="429"/>
      <c r="Y49" s="429"/>
      <c r="Z49" s="429"/>
      <c r="AB49" s="429"/>
      <c r="AC49" s="429"/>
      <c r="AD49" s="429"/>
      <c r="AE49" s="429"/>
      <c r="AF49" s="429"/>
    </row>
    <row r="50" spans="1:32" s="207" customFormat="1" ht="13.5" customHeight="1">
      <c r="A50" s="108" t="s">
        <v>180</v>
      </c>
      <c r="B50" s="95" t="s">
        <v>138</v>
      </c>
      <c r="C50" s="180">
        <f>SUM(C47:C49)</f>
        <v>625</v>
      </c>
      <c r="D50" s="184">
        <f t="shared" ref="D50:E50" si="84">SUM(D47:D49)</f>
        <v>1184</v>
      </c>
      <c r="E50" s="187">
        <f t="shared" si="84"/>
        <v>934</v>
      </c>
      <c r="F50" s="470">
        <f t="shared" si="81"/>
        <v>0.78885135135135132</v>
      </c>
      <c r="G50" s="180">
        <f>SUM(G47:G49)</f>
        <v>793</v>
      </c>
      <c r="H50" s="184">
        <f t="shared" ref="H50:I50" si="85">SUM(H47:H49)</f>
        <v>752</v>
      </c>
      <c r="I50" s="187">
        <f t="shared" si="85"/>
        <v>205</v>
      </c>
      <c r="J50" s="470">
        <f t="shared" si="82"/>
        <v>0.27260638297872342</v>
      </c>
      <c r="K50" s="180">
        <f>SUM(K47:K49)</f>
        <v>1418</v>
      </c>
      <c r="L50" s="184">
        <f t="shared" ref="L50:M50" si="86">SUM(L47:L49)</f>
        <v>1936</v>
      </c>
      <c r="M50" s="185">
        <f t="shared" si="86"/>
        <v>1139</v>
      </c>
      <c r="N50" s="618">
        <f>SUM(N47:N49)</f>
        <v>0</v>
      </c>
      <c r="O50" s="619">
        <f t="shared" ref="O50" si="87">SUM(O47:O49)</f>
        <v>0</v>
      </c>
      <c r="P50" s="620">
        <f t="shared" ref="P50" si="88">SUM(P47:P49)</f>
        <v>0</v>
      </c>
      <c r="Q50" s="486"/>
      <c r="R50" s="618">
        <f>SUM(R47:R49)</f>
        <v>1418</v>
      </c>
      <c r="S50" s="619">
        <f t="shared" ref="S50:T50" si="89">SUM(S47:S49)</f>
        <v>1936</v>
      </c>
      <c r="T50" s="620">
        <f t="shared" si="89"/>
        <v>1139</v>
      </c>
      <c r="U50" s="486">
        <f t="shared" si="83"/>
        <v>0.58832644628099173</v>
      </c>
      <c r="V50" s="255"/>
      <c r="W50" s="255"/>
      <c r="X50" s="255"/>
      <c r="Y50" s="255"/>
      <c r="Z50" s="255"/>
      <c r="AB50" s="255"/>
      <c r="AC50" s="255"/>
      <c r="AD50" s="255"/>
      <c r="AE50" s="255"/>
      <c r="AF50" s="255"/>
    </row>
    <row r="51" spans="1:32" s="207" customFormat="1" ht="13.5" customHeight="1">
      <c r="A51" s="108" t="s">
        <v>181</v>
      </c>
      <c r="B51" s="95" t="s">
        <v>139</v>
      </c>
      <c r="C51" s="180">
        <f>+C46+C50</f>
        <v>59111</v>
      </c>
      <c r="D51" s="184">
        <f t="shared" ref="D51:E51" si="90">+D46+D50</f>
        <v>70443</v>
      </c>
      <c r="E51" s="187">
        <f t="shared" si="90"/>
        <v>68673</v>
      </c>
      <c r="F51" s="470">
        <f t="shared" si="81"/>
        <v>0.97487330181849152</v>
      </c>
      <c r="G51" s="180">
        <f>+G46+G50</f>
        <v>117992</v>
      </c>
      <c r="H51" s="184">
        <f t="shared" ref="H51:I51" si="91">+H46+H50</f>
        <v>112996</v>
      </c>
      <c r="I51" s="187">
        <f t="shared" si="91"/>
        <v>111118</v>
      </c>
      <c r="J51" s="470">
        <f t="shared" si="82"/>
        <v>0.98337994265283724</v>
      </c>
      <c r="K51" s="180">
        <f>+K46+K50</f>
        <v>177103</v>
      </c>
      <c r="L51" s="184">
        <f t="shared" ref="L51:M51" si="92">+L46+L50</f>
        <v>183439</v>
      </c>
      <c r="M51" s="185">
        <f t="shared" si="92"/>
        <v>179791</v>
      </c>
      <c r="N51" s="618">
        <f>+N46+N50</f>
        <v>0</v>
      </c>
      <c r="O51" s="619">
        <f t="shared" ref="O51" si="93">+O46+O50</f>
        <v>0</v>
      </c>
      <c r="P51" s="620">
        <f t="shared" ref="P51" si="94">+P46+P50</f>
        <v>0</v>
      </c>
      <c r="Q51" s="486"/>
      <c r="R51" s="618">
        <f>+R46+R50</f>
        <v>177103</v>
      </c>
      <c r="S51" s="619">
        <f t="shared" ref="S51:T51" si="95">+S46+S50</f>
        <v>183439</v>
      </c>
      <c r="T51" s="620">
        <f t="shared" si="95"/>
        <v>179791</v>
      </c>
      <c r="U51" s="486">
        <f t="shared" si="83"/>
        <v>0.98011328016397825</v>
      </c>
      <c r="V51" s="255"/>
      <c r="W51" s="255"/>
      <c r="X51" s="255"/>
      <c r="Y51" s="255"/>
      <c r="Z51" s="255"/>
      <c r="AB51" s="255"/>
      <c r="AC51" s="255"/>
      <c r="AD51" s="255"/>
      <c r="AE51" s="255"/>
      <c r="AF51" s="255"/>
    </row>
    <row r="52" spans="1:32" s="207" customFormat="1" ht="13.5" customHeight="1">
      <c r="A52" s="108" t="s">
        <v>182</v>
      </c>
      <c r="B52" s="95" t="s">
        <v>140</v>
      </c>
      <c r="C52" s="180">
        <f>+SUM(C53:C57)</f>
        <v>17893</v>
      </c>
      <c r="D52" s="184">
        <f t="shared" ref="D52:E52" si="96">+SUM(D53:D57)</f>
        <v>20915</v>
      </c>
      <c r="E52" s="187">
        <f t="shared" si="96"/>
        <v>18910</v>
      </c>
      <c r="F52" s="470">
        <f t="shared" si="81"/>
        <v>0.90413578771216829</v>
      </c>
      <c r="G52" s="180">
        <f>+SUM(G53:G57)</f>
        <v>33784</v>
      </c>
      <c r="H52" s="184">
        <f t="shared" ref="H52:I52" si="97">+SUM(H53:H57)</f>
        <v>32436</v>
      </c>
      <c r="I52" s="187">
        <f t="shared" si="97"/>
        <v>30102</v>
      </c>
      <c r="J52" s="470">
        <f t="shared" si="82"/>
        <v>0.92804291527931926</v>
      </c>
      <c r="K52" s="180">
        <f>+SUM(K53:K57)</f>
        <v>51677</v>
      </c>
      <c r="L52" s="184">
        <f t="shared" ref="L52:M52" si="98">+SUM(L53:L57)</f>
        <v>53351</v>
      </c>
      <c r="M52" s="185">
        <f t="shared" si="98"/>
        <v>49012</v>
      </c>
      <c r="N52" s="618">
        <f>+SUM(N53:N57)</f>
        <v>0</v>
      </c>
      <c r="O52" s="619">
        <f t="shared" ref="O52" si="99">+SUM(O53:O57)</f>
        <v>0</v>
      </c>
      <c r="P52" s="620">
        <f t="shared" ref="P52" si="100">+SUM(P53:P57)</f>
        <v>0</v>
      </c>
      <c r="Q52" s="486"/>
      <c r="R52" s="618">
        <f>+SUM(R53:R57)</f>
        <v>51677</v>
      </c>
      <c r="S52" s="619">
        <f t="shared" ref="S52:T52" si="101">+SUM(S53:S57)</f>
        <v>53351</v>
      </c>
      <c r="T52" s="620">
        <f t="shared" si="101"/>
        <v>49012</v>
      </c>
      <c r="U52" s="486">
        <f t="shared" si="83"/>
        <v>0.91867069033382687</v>
      </c>
      <c r="V52" s="255"/>
    </row>
    <row r="53" spans="1:32" s="174" customFormat="1" ht="13.5" customHeight="1">
      <c r="A53" s="109" t="s">
        <v>182</v>
      </c>
      <c r="B53" s="102" t="s">
        <v>283</v>
      </c>
      <c r="C53" s="195">
        <f>+'4.SZ.TÁBL. SEGÍTŐ SZOLGÁLAT'!AA64</f>
        <v>15323</v>
      </c>
      <c r="D53" s="196">
        <f>+'4.SZ.TÁBL. SEGÍTŐ SZOLGÁLAT'!AB64</f>
        <v>18344</v>
      </c>
      <c r="E53" s="462">
        <f>+'4.SZ.TÁBL. SEGÍTŐ SZOLGÁLAT'!AC64</f>
        <v>17944</v>
      </c>
      <c r="F53" s="476">
        <f t="shared" si="81"/>
        <v>0.97819450501526384</v>
      </c>
      <c r="G53" s="195">
        <f>+'5.SZ.TÁBL. ÓVODA'!R60</f>
        <v>30891</v>
      </c>
      <c r="H53" s="196">
        <f>+'5.SZ.TÁBL. ÓVODA'!S60</f>
        <v>29349</v>
      </c>
      <c r="I53" s="462">
        <f>+'5.SZ.TÁBL. ÓVODA'!T60</f>
        <v>28221</v>
      </c>
      <c r="J53" s="476">
        <f t="shared" si="82"/>
        <v>0.96156598180517228</v>
      </c>
      <c r="K53" s="614">
        <f t="shared" ref="K53:K60" si="102">+C53+G53</f>
        <v>46214</v>
      </c>
      <c r="L53" s="615">
        <f t="shared" ref="L53:L60" si="103">+D53+H53</f>
        <v>47693</v>
      </c>
      <c r="M53" s="653">
        <f t="shared" ref="M53:M60" si="104">+E53+I53</f>
        <v>46165</v>
      </c>
      <c r="N53" s="600"/>
      <c r="O53" s="196"/>
      <c r="P53" s="462"/>
      <c r="Q53" s="497"/>
      <c r="R53" s="614">
        <f t="shared" si="22"/>
        <v>46214</v>
      </c>
      <c r="S53" s="615">
        <f t="shared" ref="S53:S60" si="105">+L53+O53</f>
        <v>47693</v>
      </c>
      <c r="T53" s="616">
        <f t="shared" ref="T53:T60" si="106">+M53+P53</f>
        <v>46165</v>
      </c>
      <c r="U53" s="497">
        <f t="shared" si="83"/>
        <v>0.9679617553938733</v>
      </c>
      <c r="V53" s="254"/>
    </row>
    <row r="54" spans="1:32" s="174" customFormat="1" ht="13.5" customHeight="1">
      <c r="A54" s="110" t="s">
        <v>182</v>
      </c>
      <c r="B54" s="83" t="s">
        <v>284</v>
      </c>
      <c r="C54" s="172">
        <f>+'4.SZ.TÁBL. SEGÍTŐ SZOLGÁLAT'!AA65</f>
        <v>1929</v>
      </c>
      <c r="D54" s="170">
        <f>+'4.SZ.TÁBL. SEGÍTŐ SZOLGÁLAT'!AB65</f>
        <v>1803</v>
      </c>
      <c r="E54" s="463">
        <f>+'4.SZ.TÁBL. SEGÍTŐ SZOLGÁLAT'!AC65</f>
        <v>243</v>
      </c>
      <c r="F54" s="477">
        <f t="shared" si="81"/>
        <v>0.13477537437603992</v>
      </c>
      <c r="G54" s="172">
        <f>+'5.SZ.TÁBL. ÓVODA'!R61</f>
        <v>1929</v>
      </c>
      <c r="H54" s="170">
        <f>+'5.SZ.TÁBL. ÓVODA'!S61</f>
        <v>1245</v>
      </c>
      <c r="I54" s="463">
        <f>+'5.SZ.TÁBL. ÓVODA'!T61</f>
        <v>242</v>
      </c>
      <c r="J54" s="477">
        <f t="shared" si="82"/>
        <v>0.19437751004016066</v>
      </c>
      <c r="K54" s="610">
        <f t="shared" si="102"/>
        <v>3858</v>
      </c>
      <c r="L54" s="611">
        <f t="shared" si="103"/>
        <v>3048</v>
      </c>
      <c r="M54" s="654">
        <f t="shared" si="104"/>
        <v>485</v>
      </c>
      <c r="N54" s="172"/>
      <c r="O54" s="170"/>
      <c r="P54" s="463"/>
      <c r="Q54" s="498"/>
      <c r="R54" s="610">
        <f t="shared" si="22"/>
        <v>3858</v>
      </c>
      <c r="S54" s="611">
        <f t="shared" si="105"/>
        <v>3048</v>
      </c>
      <c r="T54" s="612">
        <f t="shared" si="106"/>
        <v>485</v>
      </c>
      <c r="U54" s="498">
        <f t="shared" si="83"/>
        <v>0.1591207349081365</v>
      </c>
      <c r="V54" s="254"/>
    </row>
    <row r="55" spans="1:32" s="174" customFormat="1" ht="13.5" customHeight="1">
      <c r="A55" s="110" t="s">
        <v>182</v>
      </c>
      <c r="B55" s="83" t="s">
        <v>285</v>
      </c>
      <c r="C55" s="172">
        <f>+'4.SZ.TÁBL. SEGÍTŐ SZOLGÁLAT'!AA66</f>
        <v>316</v>
      </c>
      <c r="D55" s="170">
        <f>+'4.SZ.TÁBL. SEGÍTŐ SZOLGÁLAT'!AB66</f>
        <v>345</v>
      </c>
      <c r="E55" s="463">
        <f>+'4.SZ.TÁBL. SEGÍTŐ SZOLGÁLAT'!AC66</f>
        <v>319</v>
      </c>
      <c r="F55" s="477">
        <f t="shared" ref="F55:F57" si="107">+E55/D55</f>
        <v>0.92463768115942024</v>
      </c>
      <c r="G55" s="172">
        <f>+'5.SZ.TÁBL. ÓVODA'!R62</f>
        <v>484</v>
      </c>
      <c r="H55" s="170">
        <f>+'5.SZ.TÁBL. ÓVODA'!S62</f>
        <v>798</v>
      </c>
      <c r="I55" s="463">
        <f>+'5.SZ.TÁBL. ÓVODA'!T62</f>
        <v>687</v>
      </c>
      <c r="J55" s="477">
        <f t="shared" ref="J55:J57" si="108">+I55/H55</f>
        <v>0.86090225563909772</v>
      </c>
      <c r="K55" s="610">
        <f t="shared" si="102"/>
        <v>800</v>
      </c>
      <c r="L55" s="611">
        <f t="shared" si="103"/>
        <v>1143</v>
      </c>
      <c r="M55" s="654">
        <f t="shared" si="104"/>
        <v>1006</v>
      </c>
      <c r="N55" s="172"/>
      <c r="O55" s="170"/>
      <c r="P55" s="463"/>
      <c r="Q55" s="498"/>
      <c r="R55" s="610">
        <f t="shared" si="22"/>
        <v>800</v>
      </c>
      <c r="S55" s="611">
        <f t="shared" si="105"/>
        <v>1143</v>
      </c>
      <c r="T55" s="612">
        <f t="shared" si="106"/>
        <v>1006</v>
      </c>
      <c r="U55" s="498">
        <f t="shared" si="83"/>
        <v>0.88013998250218728</v>
      </c>
      <c r="V55" s="254"/>
    </row>
    <row r="56" spans="1:32" s="174" customFormat="1" ht="13.5" customHeight="1">
      <c r="A56" s="110" t="s">
        <v>182</v>
      </c>
      <c r="B56" s="83" t="s">
        <v>391</v>
      </c>
      <c r="C56" s="172">
        <f>+'4.SZ.TÁBL. SEGÍTŐ SZOLGÁLAT'!AA67</f>
        <v>0</v>
      </c>
      <c r="D56" s="170">
        <f>+'4.SZ.TÁBL. SEGÍTŐ SZOLGÁLAT'!AB67</f>
        <v>61</v>
      </c>
      <c r="E56" s="463">
        <f>+'4.SZ.TÁBL. SEGÍTŐ SZOLGÁLAT'!AC67</f>
        <v>62</v>
      </c>
      <c r="F56" s="477">
        <f t="shared" si="107"/>
        <v>1.0163934426229508</v>
      </c>
      <c r="G56" s="172">
        <f>+'5.SZ.TÁBL. ÓVODA'!R63</f>
        <v>0</v>
      </c>
      <c r="H56" s="170">
        <f>+'5.SZ.TÁBL. ÓVODA'!S63</f>
        <v>250</v>
      </c>
      <c r="I56" s="463">
        <f>+'5.SZ.TÁBL. ÓVODA'!T63</f>
        <v>250</v>
      </c>
      <c r="J56" s="477">
        <f t="shared" si="108"/>
        <v>1</v>
      </c>
      <c r="K56" s="610">
        <f t="shared" si="102"/>
        <v>0</v>
      </c>
      <c r="L56" s="611">
        <f t="shared" si="103"/>
        <v>311</v>
      </c>
      <c r="M56" s="654">
        <f t="shared" si="104"/>
        <v>312</v>
      </c>
      <c r="N56" s="172"/>
      <c r="O56" s="170"/>
      <c r="P56" s="463"/>
      <c r="Q56" s="498"/>
      <c r="R56" s="610">
        <f t="shared" si="22"/>
        <v>0</v>
      </c>
      <c r="S56" s="611">
        <f t="shared" si="105"/>
        <v>311</v>
      </c>
      <c r="T56" s="612">
        <f t="shared" si="106"/>
        <v>312</v>
      </c>
      <c r="U56" s="498">
        <f t="shared" si="83"/>
        <v>1.0032154340836013</v>
      </c>
      <c r="V56" s="254"/>
    </row>
    <row r="57" spans="1:32" s="174" customFormat="1" ht="13.5" customHeight="1">
      <c r="A57" s="110" t="s">
        <v>182</v>
      </c>
      <c r="B57" s="83" t="s">
        <v>286</v>
      </c>
      <c r="C57" s="172">
        <f>+'4.SZ.TÁBL. SEGÍTŐ SZOLGÁLAT'!AA68</f>
        <v>325</v>
      </c>
      <c r="D57" s="170">
        <f>+'4.SZ.TÁBL. SEGÍTŐ SZOLGÁLAT'!AB68</f>
        <v>362</v>
      </c>
      <c r="E57" s="463">
        <f>+'4.SZ.TÁBL. SEGÍTŐ SZOLGÁLAT'!AC68</f>
        <v>342</v>
      </c>
      <c r="F57" s="477">
        <f t="shared" si="107"/>
        <v>0.94475138121546964</v>
      </c>
      <c r="G57" s="172">
        <f>+'5.SZ.TÁBL. ÓVODA'!R64</f>
        <v>480</v>
      </c>
      <c r="H57" s="170">
        <f>+'5.SZ.TÁBL. ÓVODA'!S64</f>
        <v>794</v>
      </c>
      <c r="I57" s="463">
        <f>+'5.SZ.TÁBL. ÓVODA'!T64</f>
        <v>702</v>
      </c>
      <c r="J57" s="477">
        <f t="shared" si="108"/>
        <v>0.88413098236775822</v>
      </c>
      <c r="K57" s="610">
        <f t="shared" si="102"/>
        <v>805</v>
      </c>
      <c r="L57" s="611">
        <f t="shared" si="103"/>
        <v>1156</v>
      </c>
      <c r="M57" s="654">
        <f t="shared" si="104"/>
        <v>1044</v>
      </c>
      <c r="N57" s="172"/>
      <c r="O57" s="170"/>
      <c r="P57" s="463"/>
      <c r="Q57" s="498"/>
      <c r="R57" s="610">
        <f t="shared" si="22"/>
        <v>805</v>
      </c>
      <c r="S57" s="611">
        <f t="shared" si="105"/>
        <v>1156</v>
      </c>
      <c r="T57" s="612">
        <f t="shared" si="106"/>
        <v>1044</v>
      </c>
      <c r="U57" s="498">
        <f>+T57/S57</f>
        <v>0.90311418685121103</v>
      </c>
      <c r="V57" s="254"/>
    </row>
    <row r="58" spans="1:32" ht="13.5" customHeight="1">
      <c r="A58" s="106" t="s">
        <v>225</v>
      </c>
      <c r="B58" s="82" t="s">
        <v>226</v>
      </c>
      <c r="C58" s="126">
        <f>+'4.SZ.TÁBL. SEGÍTŐ SZOLGÁLAT'!AA69</f>
        <v>58</v>
      </c>
      <c r="D58" s="122">
        <f>+'4.SZ.TÁBL. SEGÍTŐ SZOLGÁLAT'!AB69</f>
        <v>312</v>
      </c>
      <c r="E58" s="123">
        <f>+'4.SZ.TÁBL. SEGÍTŐ SZOLGÁLAT'!AC69</f>
        <v>215</v>
      </c>
      <c r="F58" s="473">
        <f>+E58/D58</f>
        <v>0.6891025641025641</v>
      </c>
      <c r="G58" s="126">
        <f>+'5.SZ.TÁBL. ÓVODA'!R65</f>
        <v>783</v>
      </c>
      <c r="H58" s="122">
        <f>+'5.SZ.TÁBL. ÓVODA'!S65</f>
        <v>939</v>
      </c>
      <c r="I58" s="123">
        <f>+'5.SZ.TÁBL. ÓVODA'!T65</f>
        <v>804</v>
      </c>
      <c r="J58" s="473">
        <f>+I58/H58</f>
        <v>0.85623003194888181</v>
      </c>
      <c r="K58" s="600">
        <f t="shared" si="102"/>
        <v>841</v>
      </c>
      <c r="L58" s="601">
        <f t="shared" si="103"/>
        <v>1251</v>
      </c>
      <c r="M58" s="603">
        <f t="shared" si="104"/>
        <v>1019</v>
      </c>
      <c r="N58" s="119"/>
      <c r="O58" s="113"/>
      <c r="P58" s="116"/>
      <c r="Q58" s="491"/>
      <c r="R58" s="553">
        <f t="shared" si="22"/>
        <v>841</v>
      </c>
      <c r="S58" s="607">
        <f t="shared" si="105"/>
        <v>1251</v>
      </c>
      <c r="T58" s="608">
        <f t="shared" si="106"/>
        <v>1019</v>
      </c>
      <c r="U58" s="491">
        <f>+T58/S58</f>
        <v>0.81454836131095121</v>
      </c>
    </row>
    <row r="59" spans="1:32" ht="13.5" customHeight="1">
      <c r="A59" s="106" t="s">
        <v>227</v>
      </c>
      <c r="B59" s="82" t="s">
        <v>228</v>
      </c>
      <c r="C59" s="119">
        <f>+'4.SZ.TÁBL. SEGÍTŐ SZOLGÁLAT'!AA70</f>
        <v>4355</v>
      </c>
      <c r="D59" s="113">
        <f>+'4.SZ.TÁBL. SEGÍTŐ SZOLGÁLAT'!AB70</f>
        <v>3717</v>
      </c>
      <c r="E59" s="116">
        <f>+'4.SZ.TÁBL. SEGÍTŐ SZOLGÁLAT'!AC70</f>
        <v>3361</v>
      </c>
      <c r="F59" s="474">
        <f>+E59/D59</f>
        <v>0.90422383642722626</v>
      </c>
      <c r="G59" s="119">
        <f>+'5.SZ.TÁBL. ÓVODA'!R66</f>
        <v>945</v>
      </c>
      <c r="H59" s="113">
        <f>+'5.SZ.TÁBL. ÓVODA'!S66</f>
        <v>1264</v>
      </c>
      <c r="I59" s="116">
        <f>+'5.SZ.TÁBL. ÓVODA'!T66</f>
        <v>1101</v>
      </c>
      <c r="J59" s="474">
        <f>+I59/H59</f>
        <v>0.87104430379746833</v>
      </c>
      <c r="K59" s="553">
        <f t="shared" si="102"/>
        <v>5300</v>
      </c>
      <c r="L59" s="607">
        <f t="shared" si="103"/>
        <v>4981</v>
      </c>
      <c r="M59" s="609">
        <f t="shared" si="104"/>
        <v>4462</v>
      </c>
      <c r="N59" s="119"/>
      <c r="O59" s="113">
        <f>+'[5]1.1.SZ.TÁBL. BEV - KIAD'!$N$59</f>
        <v>6</v>
      </c>
      <c r="P59" s="116">
        <v>6</v>
      </c>
      <c r="Q59" s="491">
        <f>+P59/O59</f>
        <v>1</v>
      </c>
      <c r="R59" s="553">
        <f t="shared" si="22"/>
        <v>5300</v>
      </c>
      <c r="S59" s="607">
        <f t="shared" si="105"/>
        <v>4987</v>
      </c>
      <c r="T59" s="608">
        <f t="shared" si="106"/>
        <v>4468</v>
      </c>
      <c r="U59" s="491">
        <f>+T59/S59</f>
        <v>0.8959294164828554</v>
      </c>
    </row>
    <row r="60" spans="1:32" ht="13.5" customHeight="1">
      <c r="A60" s="107" t="s">
        <v>229</v>
      </c>
      <c r="B60" s="94" t="s">
        <v>230</v>
      </c>
      <c r="C60" s="134">
        <f>+'4.SZ.TÁBL. SEGÍTŐ SZOLGÁLAT'!AA71</f>
        <v>0</v>
      </c>
      <c r="D60" s="130">
        <f>+'4.SZ.TÁBL. SEGÍTŐ SZOLGÁLAT'!AB71</f>
        <v>0</v>
      </c>
      <c r="E60" s="131">
        <f>+'4.SZ.TÁBL. SEGÍTŐ SZOLGÁLAT'!AC71</f>
        <v>0</v>
      </c>
      <c r="F60" s="475"/>
      <c r="G60" s="134">
        <f>+'5.SZ.TÁBL. ÓVODA'!R67</f>
        <v>0</v>
      </c>
      <c r="H60" s="130">
        <f>+'5.SZ.TÁBL. ÓVODA'!S67</f>
        <v>0</v>
      </c>
      <c r="I60" s="131">
        <f>+'5.SZ.TÁBL. ÓVODA'!T67</f>
        <v>0</v>
      </c>
      <c r="J60" s="475"/>
      <c r="K60" s="502">
        <f t="shared" si="102"/>
        <v>0</v>
      </c>
      <c r="L60" s="503">
        <f t="shared" si="103"/>
        <v>0</v>
      </c>
      <c r="M60" s="504">
        <f t="shared" si="104"/>
        <v>0</v>
      </c>
      <c r="N60" s="134"/>
      <c r="O60" s="130"/>
      <c r="P60" s="131"/>
      <c r="Q60" s="492"/>
      <c r="R60" s="502">
        <f t="shared" si="22"/>
        <v>0</v>
      </c>
      <c r="S60" s="503">
        <f t="shared" si="105"/>
        <v>0</v>
      </c>
      <c r="T60" s="505">
        <f t="shared" si="106"/>
        <v>0</v>
      </c>
      <c r="U60" s="492"/>
    </row>
    <row r="61" spans="1:32" s="207" customFormat="1" ht="13.5" customHeight="1">
      <c r="A61" s="108" t="s">
        <v>183</v>
      </c>
      <c r="B61" s="95" t="s">
        <v>141</v>
      </c>
      <c r="C61" s="180">
        <f>SUM(C58:C60)</f>
        <v>4413</v>
      </c>
      <c r="D61" s="184">
        <f t="shared" ref="D61:E61" si="109">SUM(D58:D60)</f>
        <v>4029</v>
      </c>
      <c r="E61" s="187">
        <f t="shared" si="109"/>
        <v>3576</v>
      </c>
      <c r="F61" s="470">
        <f t="shared" ref="F61:F66" si="110">+E61/D61</f>
        <v>0.8875651526433358</v>
      </c>
      <c r="G61" s="180">
        <f>SUM(G58:G60)</f>
        <v>1728</v>
      </c>
      <c r="H61" s="184">
        <f t="shared" ref="H61:I61" si="111">SUM(H58:H60)</f>
        <v>2203</v>
      </c>
      <c r="I61" s="187">
        <f t="shared" si="111"/>
        <v>1905</v>
      </c>
      <c r="J61" s="470">
        <f t="shared" ref="J61:J66" si="112">+I61/H61</f>
        <v>0.8647299137539719</v>
      </c>
      <c r="K61" s="180">
        <f>SUM(K58:K60)</f>
        <v>6141</v>
      </c>
      <c r="L61" s="184">
        <f t="shared" ref="L61:M61" si="113">SUM(L58:L60)</f>
        <v>6232</v>
      </c>
      <c r="M61" s="185">
        <f t="shared" si="113"/>
        <v>5481</v>
      </c>
      <c r="N61" s="618">
        <f>+SUM(N58:N60)</f>
        <v>0</v>
      </c>
      <c r="O61" s="619">
        <f t="shared" ref="O61" si="114">+SUM(O58:O60)</f>
        <v>6</v>
      </c>
      <c r="P61" s="620">
        <f t="shared" ref="P61" si="115">+SUM(P58:P60)</f>
        <v>6</v>
      </c>
      <c r="Q61" s="486"/>
      <c r="R61" s="618">
        <f>+SUM(R58:R60)</f>
        <v>6141</v>
      </c>
      <c r="S61" s="619">
        <f t="shared" ref="S61:T61" si="116">+SUM(S58:S60)</f>
        <v>6238</v>
      </c>
      <c r="T61" s="620">
        <f t="shared" si="116"/>
        <v>5487</v>
      </c>
      <c r="U61" s="486">
        <f t="shared" ref="U61:U66" si="117">+T61/S61</f>
        <v>0.87960884899006087</v>
      </c>
      <c r="V61" s="255"/>
    </row>
    <row r="62" spans="1:32" ht="13.5" customHeight="1">
      <c r="A62" s="105" t="s">
        <v>231</v>
      </c>
      <c r="B62" s="93" t="s">
        <v>232</v>
      </c>
      <c r="C62" s="126">
        <f>+'4.SZ.TÁBL. SEGÍTŐ SZOLGÁLAT'!AA73</f>
        <v>300</v>
      </c>
      <c r="D62" s="122">
        <f>+'4.SZ.TÁBL. SEGÍTŐ SZOLGÁLAT'!AB73</f>
        <v>300</v>
      </c>
      <c r="E62" s="123">
        <f>+'4.SZ.TÁBL. SEGÍTŐ SZOLGÁLAT'!AC73</f>
        <v>300</v>
      </c>
      <c r="F62" s="473">
        <f t="shared" si="110"/>
        <v>1</v>
      </c>
      <c r="G62" s="126">
        <f>+'5.SZ.TÁBL. ÓVODA'!R69</f>
        <v>180</v>
      </c>
      <c r="H62" s="122">
        <f>+'5.SZ.TÁBL. ÓVODA'!S69</f>
        <v>180</v>
      </c>
      <c r="I62" s="123">
        <f>+'5.SZ.TÁBL. ÓVODA'!T69</f>
        <v>180</v>
      </c>
      <c r="J62" s="473">
        <f t="shared" si="112"/>
        <v>1</v>
      </c>
      <c r="K62" s="600">
        <f t="shared" ref="K62:K63" si="118">+C62+G62</f>
        <v>480</v>
      </c>
      <c r="L62" s="601">
        <f t="shared" ref="L62:L63" si="119">+D62+H62</f>
        <v>480</v>
      </c>
      <c r="M62" s="603">
        <f t="shared" ref="M62:M63" si="120">+E62+I62</f>
        <v>480</v>
      </c>
      <c r="N62" s="126"/>
      <c r="O62" s="122"/>
      <c r="P62" s="123"/>
      <c r="Q62" s="490"/>
      <c r="R62" s="600">
        <f t="shared" si="22"/>
        <v>480</v>
      </c>
      <c r="S62" s="601">
        <f t="shared" ref="S62:S63" si="121">+L62+O62</f>
        <v>480</v>
      </c>
      <c r="T62" s="602">
        <f t="shared" ref="T62:T63" si="122">+M62+P62</f>
        <v>480</v>
      </c>
      <c r="U62" s="490">
        <f t="shared" si="117"/>
        <v>1</v>
      </c>
    </row>
    <row r="63" spans="1:32" ht="13.5" customHeight="1">
      <c r="A63" s="107" t="s">
        <v>233</v>
      </c>
      <c r="B63" s="94" t="s">
        <v>234</v>
      </c>
      <c r="C63" s="134">
        <f>+'4.SZ.TÁBL. SEGÍTŐ SZOLGÁLAT'!AA74</f>
        <v>727</v>
      </c>
      <c r="D63" s="130">
        <f>+'4.SZ.TÁBL. SEGÍTŐ SZOLGÁLAT'!AB74</f>
        <v>753</v>
      </c>
      <c r="E63" s="131">
        <f>+'4.SZ.TÁBL. SEGÍTŐ SZOLGÁLAT'!AC74</f>
        <v>518</v>
      </c>
      <c r="F63" s="475">
        <f t="shared" si="110"/>
        <v>0.6879150066401063</v>
      </c>
      <c r="G63" s="134">
        <f>+'5.SZ.TÁBL. ÓVODA'!R70</f>
        <v>535</v>
      </c>
      <c r="H63" s="130">
        <f>+'5.SZ.TÁBL. ÓVODA'!S70</f>
        <v>535</v>
      </c>
      <c r="I63" s="131">
        <f>+'5.SZ.TÁBL. ÓVODA'!T70</f>
        <v>411</v>
      </c>
      <c r="J63" s="475">
        <f t="shared" si="112"/>
        <v>0.76822429906542056</v>
      </c>
      <c r="K63" s="502">
        <f t="shared" si="118"/>
        <v>1262</v>
      </c>
      <c r="L63" s="503">
        <f t="shared" si="119"/>
        <v>1288</v>
      </c>
      <c r="M63" s="504">
        <f t="shared" si="120"/>
        <v>929</v>
      </c>
      <c r="N63" s="134"/>
      <c r="O63" s="130"/>
      <c r="P63" s="131"/>
      <c r="Q63" s="492"/>
      <c r="R63" s="502">
        <f t="shared" si="22"/>
        <v>1262</v>
      </c>
      <c r="S63" s="503">
        <f t="shared" si="121"/>
        <v>1288</v>
      </c>
      <c r="T63" s="505">
        <f t="shared" si="122"/>
        <v>929</v>
      </c>
      <c r="U63" s="492">
        <f t="shared" si="117"/>
        <v>0.72127329192546585</v>
      </c>
    </row>
    <row r="64" spans="1:32" s="207" customFormat="1" ht="13.5" customHeight="1">
      <c r="A64" s="108" t="s">
        <v>184</v>
      </c>
      <c r="B64" s="95" t="s">
        <v>142</v>
      </c>
      <c r="C64" s="180">
        <f>SUM(C62:C63)</f>
        <v>1027</v>
      </c>
      <c r="D64" s="184">
        <f t="shared" ref="D64:E64" si="123">SUM(D62:D63)</f>
        <v>1053</v>
      </c>
      <c r="E64" s="187">
        <f t="shared" si="123"/>
        <v>818</v>
      </c>
      <c r="F64" s="470">
        <f t="shared" si="110"/>
        <v>0.77682811016144349</v>
      </c>
      <c r="G64" s="180">
        <f>SUM(G62:G63)</f>
        <v>715</v>
      </c>
      <c r="H64" s="184">
        <f t="shared" ref="H64:I64" si="124">SUM(H62:H63)</f>
        <v>715</v>
      </c>
      <c r="I64" s="187">
        <f t="shared" si="124"/>
        <v>591</v>
      </c>
      <c r="J64" s="470">
        <f t="shared" si="112"/>
        <v>0.82657342657342658</v>
      </c>
      <c r="K64" s="180">
        <f>SUM(K62:K63)</f>
        <v>1742</v>
      </c>
      <c r="L64" s="184">
        <f t="shared" ref="L64:M64" si="125">SUM(L62:L63)</f>
        <v>1768</v>
      </c>
      <c r="M64" s="185">
        <f t="shared" si="125"/>
        <v>1409</v>
      </c>
      <c r="N64" s="618">
        <f>+SUM(N62:N63)</f>
        <v>0</v>
      </c>
      <c r="O64" s="619">
        <f t="shared" ref="O64" si="126">+SUM(O62:O63)</f>
        <v>0</v>
      </c>
      <c r="P64" s="620">
        <f t="shared" ref="P64" si="127">+SUM(P62:P63)</f>
        <v>0</v>
      </c>
      <c r="Q64" s="486"/>
      <c r="R64" s="618">
        <f>+SUM(R62:R63)</f>
        <v>1742</v>
      </c>
      <c r="S64" s="619">
        <f t="shared" ref="S64:T64" si="128">+SUM(S62:S63)</f>
        <v>1768</v>
      </c>
      <c r="T64" s="620">
        <f t="shared" si="128"/>
        <v>1409</v>
      </c>
      <c r="U64" s="486">
        <f t="shared" si="117"/>
        <v>0.79694570135746612</v>
      </c>
      <c r="V64" s="255"/>
    </row>
    <row r="65" spans="1:22" ht="13.5" customHeight="1">
      <c r="A65" s="105" t="s">
        <v>235</v>
      </c>
      <c r="B65" s="93" t="s">
        <v>236</v>
      </c>
      <c r="C65" s="126">
        <f>+'4.SZ.TÁBL. SEGÍTŐ SZOLGÁLAT'!AA76</f>
        <v>2330</v>
      </c>
      <c r="D65" s="122">
        <f>+'4.SZ.TÁBL. SEGÍTŐ SZOLGÁLAT'!AB76</f>
        <v>2274</v>
      </c>
      <c r="E65" s="123">
        <f>+'4.SZ.TÁBL. SEGÍTŐ SZOLGÁLAT'!AC76</f>
        <v>1247</v>
      </c>
      <c r="F65" s="473">
        <f t="shared" si="110"/>
        <v>0.54837291116974496</v>
      </c>
      <c r="G65" s="126">
        <f>+'5.SZ.TÁBL. ÓVODA'!R72</f>
        <v>3165</v>
      </c>
      <c r="H65" s="122">
        <f>+'5.SZ.TÁBL. ÓVODA'!S72</f>
        <v>3164</v>
      </c>
      <c r="I65" s="123">
        <f>+'5.SZ.TÁBL. ÓVODA'!T72</f>
        <v>2861</v>
      </c>
      <c r="J65" s="473">
        <f t="shared" si="112"/>
        <v>0.90423514538558791</v>
      </c>
      <c r="K65" s="600">
        <f t="shared" ref="K65:K73" si="129">+C65+G65</f>
        <v>5495</v>
      </c>
      <c r="L65" s="601">
        <f t="shared" ref="L65:L73" si="130">+D65+H65</f>
        <v>5438</v>
      </c>
      <c r="M65" s="603">
        <f t="shared" ref="M65:M73" si="131">+E65+I65</f>
        <v>4108</v>
      </c>
      <c r="N65" s="126"/>
      <c r="O65" s="122"/>
      <c r="P65" s="123"/>
      <c r="Q65" s="490"/>
      <c r="R65" s="600">
        <f t="shared" si="22"/>
        <v>5495</v>
      </c>
      <c r="S65" s="601">
        <f t="shared" ref="S65:S73" si="132">+L65+O65</f>
        <v>5438</v>
      </c>
      <c r="T65" s="602">
        <f t="shared" ref="T65:T73" si="133">+M65+P65</f>
        <v>4108</v>
      </c>
      <c r="U65" s="490">
        <f t="shared" si="117"/>
        <v>0.75542478852519312</v>
      </c>
    </row>
    <row r="66" spans="1:22" ht="13.5" customHeight="1">
      <c r="A66" s="106" t="s">
        <v>237</v>
      </c>
      <c r="B66" s="82" t="s">
        <v>3</v>
      </c>
      <c r="C66" s="119">
        <f>+'4.SZ.TÁBL. SEGÍTŐ SZOLGÁLAT'!AA77</f>
        <v>2420</v>
      </c>
      <c r="D66" s="113">
        <f>+'4.SZ.TÁBL. SEGÍTŐ SZOLGÁLAT'!AB77</f>
        <v>2586</v>
      </c>
      <c r="E66" s="116">
        <f>+'4.SZ.TÁBL. SEGÍTŐ SZOLGÁLAT'!AC77</f>
        <v>1292</v>
      </c>
      <c r="F66" s="474">
        <f t="shared" si="110"/>
        <v>0.49961330239752516</v>
      </c>
      <c r="G66" s="119">
        <f>+'5.SZ.TÁBL. ÓVODA'!R73</f>
        <v>3083</v>
      </c>
      <c r="H66" s="113">
        <f>+'5.SZ.TÁBL. ÓVODA'!S73</f>
        <v>2538</v>
      </c>
      <c r="I66" s="116">
        <f>+'5.SZ.TÁBL. ÓVODA'!T73</f>
        <v>2396</v>
      </c>
      <c r="J66" s="474">
        <f t="shared" si="112"/>
        <v>0.94405043341213557</v>
      </c>
      <c r="K66" s="553">
        <f t="shared" si="129"/>
        <v>5503</v>
      </c>
      <c r="L66" s="607">
        <f t="shared" si="130"/>
        <v>5124</v>
      </c>
      <c r="M66" s="609">
        <f t="shared" si="131"/>
        <v>3688</v>
      </c>
      <c r="N66" s="119"/>
      <c r="O66" s="113"/>
      <c r="P66" s="116"/>
      <c r="Q66" s="491"/>
      <c r="R66" s="553">
        <f t="shared" si="22"/>
        <v>5503</v>
      </c>
      <c r="S66" s="607">
        <f t="shared" si="132"/>
        <v>5124</v>
      </c>
      <c r="T66" s="608">
        <f t="shared" si="133"/>
        <v>3688</v>
      </c>
      <c r="U66" s="491">
        <f t="shared" si="117"/>
        <v>0.71975019516003125</v>
      </c>
    </row>
    <row r="67" spans="1:22" ht="13.5" customHeight="1">
      <c r="A67" s="106" t="s">
        <v>238</v>
      </c>
      <c r="B67" s="82" t="s">
        <v>239</v>
      </c>
      <c r="C67" s="119">
        <f>+'4.SZ.TÁBL. SEGÍTŐ SZOLGÁLAT'!AA78</f>
        <v>0</v>
      </c>
      <c r="D67" s="113">
        <f>+'4.SZ.TÁBL. SEGÍTŐ SZOLGÁLAT'!AB78</f>
        <v>0</v>
      </c>
      <c r="E67" s="116">
        <f>+'4.SZ.TÁBL. SEGÍTŐ SZOLGÁLAT'!AC78</f>
        <v>0</v>
      </c>
      <c r="F67" s="474"/>
      <c r="G67" s="119">
        <f>+'5.SZ.TÁBL. ÓVODA'!R74</f>
        <v>0</v>
      </c>
      <c r="H67" s="113">
        <f>+'5.SZ.TÁBL. ÓVODA'!S74</f>
        <v>0</v>
      </c>
      <c r="I67" s="116">
        <f>+'5.SZ.TÁBL. ÓVODA'!T74</f>
        <v>0</v>
      </c>
      <c r="J67" s="474"/>
      <c r="K67" s="553">
        <f t="shared" si="129"/>
        <v>0</v>
      </c>
      <c r="L67" s="607">
        <f t="shared" si="130"/>
        <v>0</v>
      </c>
      <c r="M67" s="609">
        <f t="shared" si="131"/>
        <v>0</v>
      </c>
      <c r="N67" s="119"/>
      <c r="O67" s="113"/>
      <c r="P67" s="116"/>
      <c r="Q67" s="491"/>
      <c r="R67" s="553">
        <f t="shared" si="22"/>
        <v>0</v>
      </c>
      <c r="S67" s="607">
        <f t="shared" si="132"/>
        <v>0</v>
      </c>
      <c r="T67" s="608">
        <f t="shared" si="133"/>
        <v>0</v>
      </c>
      <c r="U67" s="491"/>
    </row>
    <row r="68" spans="1:22" ht="13.5" customHeight="1">
      <c r="A68" s="106" t="s">
        <v>240</v>
      </c>
      <c r="B68" s="82" t="s">
        <v>241</v>
      </c>
      <c r="C68" s="119">
        <f>+'4.SZ.TÁBL. SEGÍTŐ SZOLGÁLAT'!AA79</f>
        <v>1840</v>
      </c>
      <c r="D68" s="113">
        <f>+'4.SZ.TÁBL. SEGÍTŐ SZOLGÁLAT'!AB79</f>
        <v>1887</v>
      </c>
      <c r="E68" s="116">
        <f>+'4.SZ.TÁBL. SEGÍTŐ SZOLGÁLAT'!AC79</f>
        <v>1283</v>
      </c>
      <c r="F68" s="474">
        <f>+E68/D68</f>
        <v>0.67991520932697402</v>
      </c>
      <c r="G68" s="119">
        <f>+'5.SZ.TÁBL. ÓVODA'!R75</f>
        <v>1150</v>
      </c>
      <c r="H68" s="113">
        <f>+'5.SZ.TÁBL. ÓVODA'!S75</f>
        <v>2156</v>
      </c>
      <c r="I68" s="116">
        <f>+'5.SZ.TÁBL. ÓVODA'!T75</f>
        <v>2156</v>
      </c>
      <c r="J68" s="474">
        <f>+I68/H68</f>
        <v>1</v>
      </c>
      <c r="K68" s="553">
        <f t="shared" si="129"/>
        <v>2990</v>
      </c>
      <c r="L68" s="607">
        <f t="shared" si="130"/>
        <v>4043</v>
      </c>
      <c r="M68" s="609">
        <f t="shared" si="131"/>
        <v>3439</v>
      </c>
      <c r="N68" s="119"/>
      <c r="O68" s="113"/>
      <c r="P68" s="116"/>
      <c r="Q68" s="491"/>
      <c r="R68" s="553">
        <f t="shared" si="22"/>
        <v>2990</v>
      </c>
      <c r="S68" s="607">
        <f t="shared" si="132"/>
        <v>4043</v>
      </c>
      <c r="T68" s="608">
        <f t="shared" si="133"/>
        <v>3439</v>
      </c>
      <c r="U68" s="491">
        <f>+T68/S68</f>
        <v>0.85060598565421719</v>
      </c>
    </row>
    <row r="69" spans="1:22" ht="13.5" customHeight="1">
      <c r="A69" s="106" t="s">
        <v>242</v>
      </c>
      <c r="B69" s="82" t="s">
        <v>243</v>
      </c>
      <c r="C69" s="119">
        <f>+SUM(C70:C71)</f>
        <v>0</v>
      </c>
      <c r="D69" s="113">
        <f t="shared" ref="D69:E69" si="134">+SUM(D70:D71)</f>
        <v>59</v>
      </c>
      <c r="E69" s="116">
        <f t="shared" si="134"/>
        <v>60</v>
      </c>
      <c r="F69" s="474">
        <f>+E69/D69</f>
        <v>1.0169491525423728</v>
      </c>
      <c r="G69" s="119">
        <f>+SUM(G70:G71)</f>
        <v>0</v>
      </c>
      <c r="H69" s="113">
        <f t="shared" ref="H69" si="135">+SUM(H70:H71)</f>
        <v>0</v>
      </c>
      <c r="I69" s="116">
        <f t="shared" ref="I69" si="136">+SUM(I70:I71)</f>
        <v>0</v>
      </c>
      <c r="J69" s="474"/>
      <c r="K69" s="119">
        <f>+SUM(K70:K71)</f>
        <v>0</v>
      </c>
      <c r="L69" s="113">
        <f t="shared" ref="L69" si="137">+SUM(L70:L71)</f>
        <v>59</v>
      </c>
      <c r="M69" s="114">
        <f t="shared" ref="M69" si="138">+SUM(M70:M71)</f>
        <v>60</v>
      </c>
      <c r="N69" s="119"/>
      <c r="O69" s="113"/>
      <c r="P69" s="116"/>
      <c r="Q69" s="491"/>
      <c r="R69" s="119">
        <f>+SUM(R70:R71)</f>
        <v>0</v>
      </c>
      <c r="S69" s="113">
        <f t="shared" ref="S69" si="139">+SUM(S70:S71)</f>
        <v>59</v>
      </c>
      <c r="T69" s="116">
        <f t="shared" ref="T69" si="140">+SUM(T70:T71)</f>
        <v>60</v>
      </c>
      <c r="U69" s="491">
        <f t="shared" ref="U69:U71" si="141">+T69/S69</f>
        <v>1.0169491525423728</v>
      </c>
    </row>
    <row r="70" spans="1:22" s="174" customFormat="1" ht="13.5" customHeight="1">
      <c r="A70" s="110" t="s">
        <v>242</v>
      </c>
      <c r="B70" s="83" t="s">
        <v>287</v>
      </c>
      <c r="C70" s="172">
        <f>+'4.SZ.TÁBL. SEGÍTŐ SZOLGÁLAT'!AA81</f>
        <v>0</v>
      </c>
      <c r="D70" s="170">
        <f>+'4.SZ.TÁBL. SEGÍTŐ SZOLGÁLAT'!AB81</f>
        <v>0</v>
      </c>
      <c r="E70" s="463">
        <f>+'4.SZ.TÁBL. SEGÍTŐ SZOLGÁLAT'!AC81</f>
        <v>0</v>
      </c>
      <c r="F70" s="474"/>
      <c r="G70" s="172">
        <f>+'5.SZ.TÁBL. ÓVODA'!R77</f>
        <v>0</v>
      </c>
      <c r="H70" s="170">
        <f>+'5.SZ.TÁBL. ÓVODA'!S77</f>
        <v>0</v>
      </c>
      <c r="I70" s="463">
        <f>+'5.SZ.TÁBL. ÓVODA'!T77</f>
        <v>0</v>
      </c>
      <c r="J70" s="477"/>
      <c r="K70" s="610">
        <f t="shared" si="129"/>
        <v>0</v>
      </c>
      <c r="L70" s="611">
        <f t="shared" si="130"/>
        <v>0</v>
      </c>
      <c r="M70" s="654">
        <f t="shared" si="131"/>
        <v>0</v>
      </c>
      <c r="N70" s="172"/>
      <c r="O70" s="170"/>
      <c r="P70" s="463"/>
      <c r="Q70" s="498"/>
      <c r="R70" s="610">
        <f t="shared" si="22"/>
        <v>0</v>
      </c>
      <c r="S70" s="611">
        <f t="shared" si="132"/>
        <v>0</v>
      </c>
      <c r="T70" s="612">
        <f t="shared" si="133"/>
        <v>0</v>
      </c>
      <c r="U70" s="491"/>
      <c r="V70" s="254"/>
    </row>
    <row r="71" spans="1:22" s="174" customFormat="1" ht="13.5" customHeight="1">
      <c r="A71" s="110" t="s">
        <v>242</v>
      </c>
      <c r="B71" s="83" t="s">
        <v>288</v>
      </c>
      <c r="C71" s="172">
        <f>+'4.SZ.TÁBL. SEGÍTŐ SZOLGÁLAT'!AA82</f>
        <v>0</v>
      </c>
      <c r="D71" s="170">
        <f>+'4.SZ.TÁBL. SEGÍTŐ SZOLGÁLAT'!AB82</f>
        <v>59</v>
      </c>
      <c r="E71" s="463">
        <f>+'4.SZ.TÁBL. SEGÍTŐ SZOLGÁLAT'!AC82</f>
        <v>60</v>
      </c>
      <c r="F71" s="474">
        <f t="shared" ref="F71" si="142">+E71/D71</f>
        <v>1.0169491525423728</v>
      </c>
      <c r="G71" s="172">
        <f>+'5.SZ.TÁBL. ÓVODA'!R78</f>
        <v>0</v>
      </c>
      <c r="H71" s="170">
        <f>+'5.SZ.TÁBL. ÓVODA'!S78</f>
        <v>0</v>
      </c>
      <c r="I71" s="463">
        <f>+'5.SZ.TÁBL. ÓVODA'!T78</f>
        <v>0</v>
      </c>
      <c r="J71" s="477"/>
      <c r="K71" s="610">
        <f t="shared" si="129"/>
        <v>0</v>
      </c>
      <c r="L71" s="611">
        <f t="shared" si="130"/>
        <v>59</v>
      </c>
      <c r="M71" s="654">
        <f t="shared" si="131"/>
        <v>60</v>
      </c>
      <c r="N71" s="172"/>
      <c r="O71" s="170"/>
      <c r="P71" s="463"/>
      <c r="Q71" s="498"/>
      <c r="R71" s="610">
        <f t="shared" si="22"/>
        <v>0</v>
      </c>
      <c r="S71" s="611">
        <f t="shared" si="132"/>
        <v>59</v>
      </c>
      <c r="T71" s="612">
        <f t="shared" si="133"/>
        <v>60</v>
      </c>
      <c r="U71" s="491">
        <f t="shared" si="141"/>
        <v>1.0169491525423728</v>
      </c>
      <c r="V71" s="254"/>
    </row>
    <row r="72" spans="1:22" ht="13.5" customHeight="1">
      <c r="A72" s="106" t="s">
        <v>244</v>
      </c>
      <c r="B72" s="82" t="s">
        <v>245</v>
      </c>
      <c r="C72" s="119">
        <f>+'4.SZ.TÁBL. SEGÍTŐ SZOLGÁLAT'!AA83</f>
        <v>1780</v>
      </c>
      <c r="D72" s="113">
        <f>+'4.SZ.TÁBL. SEGÍTŐ SZOLGÁLAT'!AB83</f>
        <v>1663</v>
      </c>
      <c r="E72" s="116">
        <f>+'4.SZ.TÁBL. SEGÍTŐ SZOLGÁLAT'!AC83</f>
        <v>1600</v>
      </c>
      <c r="F72" s="474">
        <f>+E72/D72</f>
        <v>0.96211665664461821</v>
      </c>
      <c r="G72" s="119">
        <f>+'5.SZ.TÁBL. ÓVODA'!R79</f>
        <v>2049</v>
      </c>
      <c r="H72" s="113">
        <f>+'5.SZ.TÁBL. ÓVODA'!S79</f>
        <v>1600</v>
      </c>
      <c r="I72" s="116">
        <f>+'5.SZ.TÁBL. ÓVODA'!T79</f>
        <v>1444</v>
      </c>
      <c r="J72" s="474">
        <f>+I72/H72</f>
        <v>0.90249999999999997</v>
      </c>
      <c r="K72" s="553">
        <f t="shared" si="129"/>
        <v>3829</v>
      </c>
      <c r="L72" s="607">
        <f t="shared" si="130"/>
        <v>3263</v>
      </c>
      <c r="M72" s="609">
        <f t="shared" si="131"/>
        <v>3044</v>
      </c>
      <c r="N72" s="553">
        <f>+'[4]1.1.SZ.TÁBL. BEV - KIAD'!$P$72</f>
        <v>41816</v>
      </c>
      <c r="O72" s="113">
        <f>+'[5]1.1.SZ.TÁBL. BEV - KIAD'!$N$72</f>
        <v>42223</v>
      </c>
      <c r="P72" s="116">
        <v>41714</v>
      </c>
      <c r="Q72" s="491">
        <f>+P72/O72</f>
        <v>0.98794495890865164</v>
      </c>
      <c r="R72" s="553">
        <f t="shared" si="22"/>
        <v>45645</v>
      </c>
      <c r="S72" s="607">
        <f t="shared" si="132"/>
        <v>45486</v>
      </c>
      <c r="T72" s="608">
        <f t="shared" si="133"/>
        <v>44758</v>
      </c>
      <c r="U72" s="491">
        <f>+T72/S72</f>
        <v>0.98399507540781783</v>
      </c>
    </row>
    <row r="73" spans="1:22" ht="29.25" customHeight="1">
      <c r="A73" s="107" t="s">
        <v>246</v>
      </c>
      <c r="B73" s="94" t="s">
        <v>377</v>
      </c>
      <c r="C73" s="134">
        <f>+'4.SZ.TÁBL. SEGÍTŐ SZOLGÁLAT'!AA84</f>
        <v>3918</v>
      </c>
      <c r="D73" s="130">
        <f>+'4.SZ.TÁBL. SEGÍTŐ SZOLGÁLAT'!AB84</f>
        <v>4344</v>
      </c>
      <c r="E73" s="131">
        <f>+'4.SZ.TÁBL. SEGÍTŐ SZOLGÁLAT'!AC84</f>
        <v>4041</v>
      </c>
      <c r="F73" s="475">
        <f>+E73/D73</f>
        <v>0.93024861878453036</v>
      </c>
      <c r="G73" s="134">
        <f>+'5.SZ.TÁBL. ÓVODA'!R80</f>
        <v>1600</v>
      </c>
      <c r="H73" s="130">
        <f>+'5.SZ.TÁBL. ÓVODA'!S80</f>
        <v>1291</v>
      </c>
      <c r="I73" s="131">
        <f>+'5.SZ.TÁBL. ÓVODA'!T80</f>
        <v>1136</v>
      </c>
      <c r="J73" s="475">
        <f>+I73/H73</f>
        <v>0.87993803253292024</v>
      </c>
      <c r="K73" s="502">
        <f t="shared" si="129"/>
        <v>5518</v>
      </c>
      <c r="L73" s="503">
        <f t="shared" si="130"/>
        <v>5635</v>
      </c>
      <c r="M73" s="504">
        <f t="shared" si="131"/>
        <v>5177</v>
      </c>
      <c r="N73" s="553">
        <f>+'[4]1.1.SZ.TÁBL. BEV - KIAD'!$P$73</f>
        <v>548</v>
      </c>
      <c r="O73" s="113">
        <f>+'[5]1.1.SZ.TÁBL. BEV - KIAD'!$N$73</f>
        <v>588</v>
      </c>
      <c r="P73" s="116">
        <v>487</v>
      </c>
      <c r="Q73" s="492">
        <f>+P73/O73</f>
        <v>0.82823129251700678</v>
      </c>
      <c r="R73" s="502">
        <f t="shared" si="22"/>
        <v>6066</v>
      </c>
      <c r="S73" s="503">
        <f t="shared" si="132"/>
        <v>6223</v>
      </c>
      <c r="T73" s="505">
        <f t="shared" si="133"/>
        <v>5664</v>
      </c>
      <c r="U73" s="492">
        <f>+T73/S73</f>
        <v>0.91017194279286517</v>
      </c>
    </row>
    <row r="74" spans="1:22" s="207" customFormat="1" ht="13.5" customHeight="1">
      <c r="A74" s="108" t="s">
        <v>185</v>
      </c>
      <c r="B74" s="95" t="s">
        <v>143</v>
      </c>
      <c r="C74" s="180">
        <f>+SUM(C65:C69,C72:C73)</f>
        <v>12288</v>
      </c>
      <c r="D74" s="184">
        <f t="shared" ref="D74:E74" si="143">+SUM(D65:D69,D72:D73)</f>
        <v>12813</v>
      </c>
      <c r="E74" s="187">
        <f t="shared" si="143"/>
        <v>9523</v>
      </c>
      <c r="F74" s="470">
        <f>+E74/D74</f>
        <v>0.74322953250604851</v>
      </c>
      <c r="G74" s="180">
        <f>+SUM(G65:G69,G72:G73)</f>
        <v>11047</v>
      </c>
      <c r="H74" s="184">
        <f t="shared" ref="H74:I74" si="144">+SUM(H65:H69,H72:H73)</f>
        <v>10749</v>
      </c>
      <c r="I74" s="187">
        <f t="shared" si="144"/>
        <v>9993</v>
      </c>
      <c r="J74" s="470">
        <f>+I74/H74</f>
        <v>0.92966787608149593</v>
      </c>
      <c r="K74" s="180">
        <f>+SUM(K65:K69,K72:K73)</f>
        <v>23335</v>
      </c>
      <c r="L74" s="184">
        <f t="shared" ref="L74:P74" si="145">+SUM(L65:L69,L72:L73)</f>
        <v>23562</v>
      </c>
      <c r="M74" s="185">
        <f t="shared" si="145"/>
        <v>19516</v>
      </c>
      <c r="N74" s="180">
        <f>+SUM(N65:N69,N72:N73)</f>
        <v>42364</v>
      </c>
      <c r="O74" s="184">
        <f t="shared" si="145"/>
        <v>42811</v>
      </c>
      <c r="P74" s="187">
        <f t="shared" si="145"/>
        <v>42201</v>
      </c>
      <c r="Q74" s="486">
        <f>+P74/O74</f>
        <v>0.98575132559388945</v>
      </c>
      <c r="R74" s="180">
        <f>+SUM(R65:R69,R72:R73)</f>
        <v>65699</v>
      </c>
      <c r="S74" s="184">
        <f t="shared" ref="S74:T74" si="146">+SUM(S65:S69,S72:S73)</f>
        <v>66373</v>
      </c>
      <c r="T74" s="187">
        <f t="shared" si="146"/>
        <v>61717</v>
      </c>
      <c r="U74" s="486">
        <f>+T74/S74</f>
        <v>0.92985099362692658</v>
      </c>
      <c r="V74" s="255"/>
    </row>
    <row r="75" spans="1:22" ht="13.5" customHeight="1">
      <c r="A75" s="105" t="s">
        <v>248</v>
      </c>
      <c r="B75" s="93" t="s">
        <v>249</v>
      </c>
      <c r="C75" s="126">
        <f>+'4.SZ.TÁBL. SEGÍTŐ SZOLGÁLAT'!AA86</f>
        <v>640</v>
      </c>
      <c r="D75" s="122">
        <f>+'4.SZ.TÁBL. SEGÍTŐ SZOLGÁLAT'!AB86</f>
        <v>738</v>
      </c>
      <c r="E75" s="123">
        <f>+'4.SZ.TÁBL. SEGÍTŐ SZOLGÁLAT'!AC86</f>
        <v>654</v>
      </c>
      <c r="F75" s="473">
        <f>+E75/D75</f>
        <v>0.88617886178861793</v>
      </c>
      <c r="G75" s="126">
        <f>+'5.SZ.TÁBL. ÓVODA'!R82</f>
        <v>150</v>
      </c>
      <c r="H75" s="122">
        <f>+'5.SZ.TÁBL. ÓVODA'!S82</f>
        <v>178</v>
      </c>
      <c r="I75" s="123">
        <f>+'5.SZ.TÁBL. ÓVODA'!T82</f>
        <v>121</v>
      </c>
      <c r="J75" s="473">
        <f>+I75/H75</f>
        <v>0.6797752808988764</v>
      </c>
      <c r="K75" s="600">
        <f t="shared" ref="K75:K76" si="147">+C75+G75</f>
        <v>790</v>
      </c>
      <c r="L75" s="601">
        <f t="shared" ref="L75:L76" si="148">+D75+H75</f>
        <v>916</v>
      </c>
      <c r="M75" s="603">
        <f t="shared" ref="M75:M76" si="149">+E75+I75</f>
        <v>775</v>
      </c>
      <c r="N75" s="126"/>
      <c r="O75" s="122"/>
      <c r="P75" s="123"/>
      <c r="Q75" s="490"/>
      <c r="R75" s="600">
        <f t="shared" si="22"/>
        <v>790</v>
      </c>
      <c r="S75" s="601">
        <f t="shared" ref="S75:S76" si="150">+L75+O75</f>
        <v>916</v>
      </c>
      <c r="T75" s="602">
        <f t="shared" ref="T75:T76" si="151">+M75+P75</f>
        <v>775</v>
      </c>
      <c r="U75" s="490">
        <f>+T75/S75</f>
        <v>0.84606986899563319</v>
      </c>
    </row>
    <row r="76" spans="1:22" ht="13.5" customHeight="1">
      <c r="A76" s="107" t="s">
        <v>250</v>
      </c>
      <c r="B76" s="94" t="s">
        <v>251</v>
      </c>
      <c r="C76" s="134">
        <f>+'4.SZ.TÁBL. SEGÍTŐ SZOLGÁLAT'!AA87</f>
        <v>0</v>
      </c>
      <c r="D76" s="130">
        <f>+'4.SZ.TÁBL. SEGÍTŐ SZOLGÁLAT'!AB87</f>
        <v>0</v>
      </c>
      <c r="E76" s="131">
        <f>+'4.SZ.TÁBL. SEGÍTŐ SZOLGÁLAT'!AC87</f>
        <v>0</v>
      </c>
      <c r="F76" s="475"/>
      <c r="G76" s="134">
        <f>+'5.SZ.TÁBL. ÓVODA'!R83</f>
        <v>0</v>
      </c>
      <c r="H76" s="130">
        <f>+'5.SZ.TÁBL. ÓVODA'!S83</f>
        <v>0</v>
      </c>
      <c r="I76" s="131">
        <f>+'5.SZ.TÁBL. ÓVODA'!T83</f>
        <v>0</v>
      </c>
      <c r="J76" s="475"/>
      <c r="K76" s="502">
        <f t="shared" si="147"/>
        <v>0</v>
      </c>
      <c r="L76" s="503">
        <f t="shared" si="148"/>
        <v>0</v>
      </c>
      <c r="M76" s="504">
        <f t="shared" si="149"/>
        <v>0</v>
      </c>
      <c r="N76" s="134"/>
      <c r="O76" s="130"/>
      <c r="P76" s="131"/>
      <c r="Q76" s="492"/>
      <c r="R76" s="502">
        <f t="shared" ref="R76:R110" si="152">+K76+N76</f>
        <v>0</v>
      </c>
      <c r="S76" s="503">
        <f t="shared" si="150"/>
        <v>0</v>
      </c>
      <c r="T76" s="505">
        <f t="shared" si="151"/>
        <v>0</v>
      </c>
      <c r="U76" s="492"/>
    </row>
    <row r="77" spans="1:22" s="207" customFormat="1" ht="13.5" customHeight="1">
      <c r="A77" s="108" t="s">
        <v>186</v>
      </c>
      <c r="B77" s="95" t="s">
        <v>144</v>
      </c>
      <c r="C77" s="180">
        <f>+SUM(C75:C76)</f>
        <v>640</v>
      </c>
      <c r="D77" s="184">
        <f t="shared" ref="D77:E77" si="153">+SUM(D75:D76)</f>
        <v>738</v>
      </c>
      <c r="E77" s="187">
        <f t="shared" si="153"/>
        <v>654</v>
      </c>
      <c r="F77" s="470">
        <f>+E77/D77</f>
        <v>0.88617886178861793</v>
      </c>
      <c r="G77" s="180">
        <f>+SUM(G75:G76)</f>
        <v>150</v>
      </c>
      <c r="H77" s="184">
        <f t="shared" ref="H77:I77" si="154">+SUM(H75:H76)</f>
        <v>178</v>
      </c>
      <c r="I77" s="187">
        <f t="shared" si="154"/>
        <v>121</v>
      </c>
      <c r="J77" s="470">
        <f>+I77/H77</f>
        <v>0.6797752808988764</v>
      </c>
      <c r="K77" s="180">
        <f>+SUM(K75:K76)</f>
        <v>790</v>
      </c>
      <c r="L77" s="184">
        <f t="shared" ref="L77:M77" si="155">+SUM(L75:L76)</f>
        <v>916</v>
      </c>
      <c r="M77" s="185">
        <f t="shared" si="155"/>
        <v>775</v>
      </c>
      <c r="N77" s="618">
        <f>+SUM(N75:N76)</f>
        <v>0</v>
      </c>
      <c r="O77" s="619">
        <f t="shared" ref="O77" si="156">+SUM(O75:O76)</f>
        <v>0</v>
      </c>
      <c r="P77" s="620">
        <f t="shared" ref="P77" si="157">+SUM(P75:P76)</f>
        <v>0</v>
      </c>
      <c r="Q77" s="486"/>
      <c r="R77" s="618">
        <f>+SUM(R75:R76)</f>
        <v>790</v>
      </c>
      <c r="S77" s="619">
        <f t="shared" ref="S77:T77" si="158">+SUM(S75:S76)</f>
        <v>916</v>
      </c>
      <c r="T77" s="620">
        <f t="shared" si="158"/>
        <v>775</v>
      </c>
      <c r="U77" s="486">
        <f>+T77/S77</f>
        <v>0.84606986899563319</v>
      </c>
      <c r="V77" s="255"/>
    </row>
    <row r="78" spans="1:22" ht="13.5" customHeight="1">
      <c r="A78" s="105" t="s">
        <v>252</v>
      </c>
      <c r="B78" s="93" t="s">
        <v>253</v>
      </c>
      <c r="C78" s="126">
        <f>+'4.SZ.TÁBL. SEGÍTŐ SZOLGÁLAT'!AA89</f>
        <v>4555</v>
      </c>
      <c r="D78" s="122">
        <f>+'4.SZ.TÁBL. SEGÍTŐ SZOLGÁLAT'!AB89</f>
        <v>4592</v>
      </c>
      <c r="E78" s="123">
        <f>+'4.SZ.TÁBL. SEGÍTŐ SZOLGÁLAT'!AC89</f>
        <v>2717</v>
      </c>
      <c r="F78" s="473">
        <f>+E78/D78</f>
        <v>0.59168118466898956</v>
      </c>
      <c r="G78" s="126">
        <f>+'5.SZ.TÁBL. ÓVODA'!R85</f>
        <v>3642</v>
      </c>
      <c r="H78" s="122">
        <f>+'5.SZ.TÁBL. ÓVODA'!S85</f>
        <v>3810</v>
      </c>
      <c r="I78" s="123">
        <f>+'5.SZ.TÁBL. ÓVODA'!T85</f>
        <v>2650</v>
      </c>
      <c r="J78" s="473">
        <f>+I78/H78</f>
        <v>0.6955380577427821</v>
      </c>
      <c r="K78" s="600">
        <f t="shared" ref="K78:K82" si="159">+C78+G78</f>
        <v>8197</v>
      </c>
      <c r="L78" s="601">
        <f t="shared" ref="L78:L82" si="160">+D78+H78</f>
        <v>8402</v>
      </c>
      <c r="M78" s="603">
        <f t="shared" ref="M78:M82" si="161">+E78+I78</f>
        <v>5367</v>
      </c>
      <c r="N78" s="553">
        <f>+'[4]1.1.SZ.TÁBL. BEV - KIAD'!$P$78</f>
        <v>630</v>
      </c>
      <c r="O78" s="113">
        <f>+'[5]1.1.SZ.TÁBL. BEV - KIAD'!$N$78</f>
        <v>706</v>
      </c>
      <c r="P78" s="123">
        <v>611</v>
      </c>
      <c r="Q78" s="490">
        <f>+P78/O78</f>
        <v>0.86543909348441928</v>
      </c>
      <c r="R78" s="600">
        <f t="shared" si="152"/>
        <v>8827</v>
      </c>
      <c r="S78" s="601">
        <f t="shared" ref="S78:S82" si="162">+L78+O78</f>
        <v>9108</v>
      </c>
      <c r="T78" s="602">
        <f t="shared" ref="T78:T82" si="163">+M78+P78</f>
        <v>5978</v>
      </c>
      <c r="U78" s="490">
        <f>+T78/S78</f>
        <v>0.65634606938954765</v>
      </c>
    </row>
    <row r="79" spans="1:22" ht="13.5" customHeight="1">
      <c r="A79" s="106" t="s">
        <v>254</v>
      </c>
      <c r="B79" s="82" t="s">
        <v>255</v>
      </c>
      <c r="C79" s="119">
        <f>+'4.SZ.TÁBL. SEGÍTŐ SZOLGÁLAT'!AA90</f>
        <v>0</v>
      </c>
      <c r="D79" s="113">
        <f>+'4.SZ.TÁBL. SEGÍTŐ SZOLGÁLAT'!AB90</f>
        <v>0</v>
      </c>
      <c r="E79" s="116">
        <f>+'4.SZ.TÁBL. SEGÍTŐ SZOLGÁLAT'!AC90</f>
        <v>0</v>
      </c>
      <c r="F79" s="474"/>
      <c r="G79" s="119">
        <f>+'5.SZ.TÁBL. ÓVODA'!R86</f>
        <v>0</v>
      </c>
      <c r="H79" s="113">
        <f>+'5.SZ.TÁBL. ÓVODA'!S86</f>
        <v>0</v>
      </c>
      <c r="I79" s="116">
        <f>+'5.SZ.TÁBL. ÓVODA'!T86</f>
        <v>0</v>
      </c>
      <c r="J79" s="474"/>
      <c r="K79" s="553">
        <f t="shared" si="159"/>
        <v>0</v>
      </c>
      <c r="L79" s="607">
        <f t="shared" si="160"/>
        <v>0</v>
      </c>
      <c r="M79" s="609">
        <f t="shared" si="161"/>
        <v>0</v>
      </c>
      <c r="N79" s="119"/>
      <c r="O79" s="113">
        <f>+'[6]1.1.SZ.TÁBL. BEV - KIAD'!$N79</f>
        <v>0</v>
      </c>
      <c r="P79" s="116"/>
      <c r="Q79" s="491"/>
      <c r="R79" s="553">
        <f t="shared" si="152"/>
        <v>0</v>
      </c>
      <c r="S79" s="607">
        <f t="shared" si="162"/>
        <v>0</v>
      </c>
      <c r="T79" s="608">
        <f t="shared" si="163"/>
        <v>0</v>
      </c>
      <c r="U79" s="491"/>
    </row>
    <row r="80" spans="1:22" ht="13.5" customHeight="1">
      <c r="A80" s="106" t="s">
        <v>256</v>
      </c>
      <c r="B80" s="82" t="s">
        <v>257</v>
      </c>
      <c r="C80" s="119">
        <f>+'4.SZ.TÁBL. SEGÍTŐ SZOLGÁLAT'!AA91</f>
        <v>0</v>
      </c>
      <c r="D80" s="113">
        <f>+'4.SZ.TÁBL. SEGÍTŐ SZOLGÁLAT'!AB91</f>
        <v>0</v>
      </c>
      <c r="E80" s="116">
        <f>+'4.SZ.TÁBL. SEGÍTŐ SZOLGÁLAT'!AC91</f>
        <v>0</v>
      </c>
      <c r="F80" s="474"/>
      <c r="G80" s="119">
        <f>+'5.SZ.TÁBL. ÓVODA'!R87</f>
        <v>0</v>
      </c>
      <c r="H80" s="113">
        <f>+'5.SZ.TÁBL. ÓVODA'!S87</f>
        <v>0</v>
      </c>
      <c r="I80" s="116">
        <f>+'5.SZ.TÁBL. ÓVODA'!T87</f>
        <v>0</v>
      </c>
      <c r="J80" s="474"/>
      <c r="K80" s="553">
        <f t="shared" si="159"/>
        <v>0</v>
      </c>
      <c r="L80" s="607">
        <f t="shared" si="160"/>
        <v>0</v>
      </c>
      <c r="M80" s="609">
        <f t="shared" si="161"/>
        <v>0</v>
      </c>
      <c r="N80" s="119"/>
      <c r="O80" s="113">
        <f>+'[6]1.1.SZ.TÁBL. BEV - KIAD'!$N80</f>
        <v>0</v>
      </c>
      <c r="P80" s="116"/>
      <c r="Q80" s="491"/>
      <c r="R80" s="553">
        <f t="shared" si="152"/>
        <v>0</v>
      </c>
      <c r="S80" s="607">
        <f t="shared" si="162"/>
        <v>0</v>
      </c>
      <c r="T80" s="608">
        <f t="shared" si="163"/>
        <v>0</v>
      </c>
      <c r="U80" s="491"/>
    </row>
    <row r="81" spans="1:22" ht="13.5" customHeight="1">
      <c r="A81" s="106" t="s">
        <v>258</v>
      </c>
      <c r="B81" s="82" t="s">
        <v>259</v>
      </c>
      <c r="C81" s="119">
        <f>+'4.SZ.TÁBL. SEGÍTŐ SZOLGÁLAT'!AA92</f>
        <v>0</v>
      </c>
      <c r="D81" s="113">
        <f>+'4.SZ.TÁBL. SEGÍTŐ SZOLGÁLAT'!AB92</f>
        <v>0</v>
      </c>
      <c r="E81" s="116">
        <f>+'4.SZ.TÁBL. SEGÍTŐ SZOLGÁLAT'!AC92</f>
        <v>0</v>
      </c>
      <c r="F81" s="474"/>
      <c r="G81" s="119">
        <f>+'5.SZ.TÁBL. ÓVODA'!R88</f>
        <v>0</v>
      </c>
      <c r="H81" s="113">
        <f>+'5.SZ.TÁBL. ÓVODA'!S88</f>
        <v>0</v>
      </c>
      <c r="I81" s="116">
        <f>+'5.SZ.TÁBL. ÓVODA'!T88</f>
        <v>0</v>
      </c>
      <c r="J81" s="474"/>
      <c r="K81" s="553">
        <f t="shared" si="159"/>
        <v>0</v>
      </c>
      <c r="L81" s="607">
        <f t="shared" si="160"/>
        <v>0</v>
      </c>
      <c r="M81" s="609">
        <f t="shared" si="161"/>
        <v>0</v>
      </c>
      <c r="N81" s="119"/>
      <c r="O81" s="113">
        <f>+'[6]1.1.SZ.TÁBL. BEV - KIAD'!$N81</f>
        <v>0</v>
      </c>
      <c r="P81" s="116"/>
      <c r="Q81" s="491"/>
      <c r="R81" s="553">
        <f t="shared" si="152"/>
        <v>0</v>
      </c>
      <c r="S81" s="607">
        <f t="shared" si="162"/>
        <v>0</v>
      </c>
      <c r="T81" s="608">
        <f t="shared" si="163"/>
        <v>0</v>
      </c>
      <c r="U81" s="491"/>
    </row>
    <row r="82" spans="1:22" ht="13.5" customHeight="1">
      <c r="A82" s="107" t="s">
        <v>260</v>
      </c>
      <c r="B82" s="94" t="s">
        <v>378</v>
      </c>
      <c r="C82" s="134">
        <f>+'4.SZ.TÁBL. SEGÍTŐ SZOLGÁLAT'!AA93</f>
        <v>635</v>
      </c>
      <c r="D82" s="130">
        <f>+'4.SZ.TÁBL. SEGÍTŐ SZOLGÁLAT'!AB93</f>
        <v>617</v>
      </c>
      <c r="E82" s="131">
        <f>+'4.SZ.TÁBL. SEGÍTŐ SZOLGÁLAT'!AC93</f>
        <v>34</v>
      </c>
      <c r="F82" s="475">
        <f>+E82/D82</f>
        <v>5.5105348460291734E-2</v>
      </c>
      <c r="G82" s="134">
        <f>+'5.SZ.TÁBL. ÓVODA'!R89</f>
        <v>0</v>
      </c>
      <c r="H82" s="130">
        <f>+'5.SZ.TÁBL. ÓVODA'!S89</f>
        <v>2</v>
      </c>
      <c r="I82" s="131">
        <f>+'5.SZ.TÁBL. ÓVODA'!T89</f>
        <v>1</v>
      </c>
      <c r="J82" s="475"/>
      <c r="K82" s="502">
        <f t="shared" si="159"/>
        <v>635</v>
      </c>
      <c r="L82" s="503">
        <f t="shared" si="160"/>
        <v>619</v>
      </c>
      <c r="M82" s="504">
        <f t="shared" si="161"/>
        <v>35</v>
      </c>
      <c r="N82" s="134">
        <f>+'[4]1.1.SZ.TÁBL. BEV - KIAD'!$P$82</f>
        <v>24</v>
      </c>
      <c r="O82" s="113">
        <f>+'[7]1.1.SZ.TÁBL. BEV - KIAD'!$P$83</f>
        <v>24</v>
      </c>
      <c r="P82" s="131">
        <v>24</v>
      </c>
      <c r="Q82" s="492"/>
      <c r="R82" s="502">
        <f t="shared" si="152"/>
        <v>659</v>
      </c>
      <c r="S82" s="503">
        <f t="shared" si="162"/>
        <v>643</v>
      </c>
      <c r="T82" s="505">
        <f t="shared" si="163"/>
        <v>59</v>
      </c>
      <c r="U82" s="492">
        <f t="shared" ref="U82:U90" si="164">+T82/S82</f>
        <v>9.1757387247278388E-2</v>
      </c>
    </row>
    <row r="83" spans="1:22" s="207" customFormat="1" ht="13.5" customHeight="1">
      <c r="A83" s="108" t="s">
        <v>187</v>
      </c>
      <c r="B83" s="95" t="s">
        <v>145</v>
      </c>
      <c r="C83" s="180">
        <f>SUM(C78:C82)</f>
        <v>5190</v>
      </c>
      <c r="D83" s="184">
        <f t="shared" ref="D83:E83" si="165">SUM(D78:D82)</f>
        <v>5209</v>
      </c>
      <c r="E83" s="187">
        <f t="shared" si="165"/>
        <v>2751</v>
      </c>
      <c r="F83" s="470">
        <f>+E83/D83</f>
        <v>0.52812440007679018</v>
      </c>
      <c r="G83" s="180">
        <f>SUM(G78:G82)</f>
        <v>3642</v>
      </c>
      <c r="H83" s="184">
        <f t="shared" ref="H83:I83" si="166">SUM(H78:H82)</f>
        <v>3812</v>
      </c>
      <c r="I83" s="187">
        <f t="shared" si="166"/>
        <v>2651</v>
      </c>
      <c r="J83" s="470">
        <f t="shared" ref="J83:J87" si="167">+I83/H83</f>
        <v>0.69543546694648484</v>
      </c>
      <c r="K83" s="180">
        <f>SUM(K78:K82)</f>
        <v>8832</v>
      </c>
      <c r="L83" s="184">
        <f t="shared" ref="L83:M83" si="168">SUM(L78:L82)</f>
        <v>9021</v>
      </c>
      <c r="M83" s="185">
        <f t="shared" si="168"/>
        <v>5402</v>
      </c>
      <c r="N83" s="618">
        <f>+SUM(N78:N82)</f>
        <v>654</v>
      </c>
      <c r="O83" s="619">
        <f t="shared" ref="O83" si="169">+SUM(O78:O82)</f>
        <v>730</v>
      </c>
      <c r="P83" s="620">
        <f t="shared" ref="P83" si="170">+SUM(P78:P82)</f>
        <v>635</v>
      </c>
      <c r="Q83" s="486">
        <f>+P83/O83</f>
        <v>0.86986301369863017</v>
      </c>
      <c r="R83" s="618">
        <f>+SUM(R78:R82)</f>
        <v>9486</v>
      </c>
      <c r="S83" s="619">
        <f t="shared" ref="S83:T83" si="171">+SUM(S78:S82)</f>
        <v>9751</v>
      </c>
      <c r="T83" s="620">
        <f t="shared" si="171"/>
        <v>6037</v>
      </c>
      <c r="U83" s="486">
        <f t="shared" si="164"/>
        <v>0.61911598810378421</v>
      </c>
      <c r="V83" s="255"/>
    </row>
    <row r="84" spans="1:22" s="207" customFormat="1" ht="13.5" customHeight="1">
      <c r="A84" s="108" t="s">
        <v>188</v>
      </c>
      <c r="B84" s="95" t="s">
        <v>146</v>
      </c>
      <c r="C84" s="180">
        <f>+C61+C64+C74+C77+C83</f>
        <v>23558</v>
      </c>
      <c r="D84" s="184">
        <f t="shared" ref="D84:E84" si="172">+D61+D64+D74+D77+D83</f>
        <v>23842</v>
      </c>
      <c r="E84" s="187">
        <f t="shared" si="172"/>
        <v>17322</v>
      </c>
      <c r="F84" s="470">
        <f>+E84/D84</f>
        <v>0.72653300897575712</v>
      </c>
      <c r="G84" s="180">
        <f>+G61+G64+G74+G77+G83</f>
        <v>17282</v>
      </c>
      <c r="H84" s="184">
        <f t="shared" ref="H84:I84" si="173">+H61+H64+H74+H77+H83</f>
        <v>17657</v>
      </c>
      <c r="I84" s="187">
        <f t="shared" si="173"/>
        <v>15261</v>
      </c>
      <c r="J84" s="470">
        <f t="shared" si="167"/>
        <v>0.86430310924845666</v>
      </c>
      <c r="K84" s="180">
        <f>+K61+K64+K74+K77+K83</f>
        <v>40840</v>
      </c>
      <c r="L84" s="184">
        <f t="shared" ref="L84:M84" si="174">+L61+L64+L74+L77+L83</f>
        <v>41499</v>
      </c>
      <c r="M84" s="185">
        <f t="shared" si="174"/>
        <v>32583</v>
      </c>
      <c r="N84" s="618">
        <f>+N61+N64+N74+N77+N83</f>
        <v>43018</v>
      </c>
      <c r="O84" s="619">
        <f t="shared" ref="O84" si="175">+O61+O64+O74+O77+O83</f>
        <v>43547</v>
      </c>
      <c r="P84" s="620">
        <f t="shared" ref="P84" si="176">+P61+P64+P74+P77+P83</f>
        <v>42842</v>
      </c>
      <c r="Q84" s="486">
        <f>+P84/O84</f>
        <v>0.98381059544859573</v>
      </c>
      <c r="R84" s="618">
        <f>+R61+R64+R74+R77+R83</f>
        <v>83858</v>
      </c>
      <c r="S84" s="619">
        <f t="shared" ref="S84:T84" si="177">+S61+S64+S74+S77+S83</f>
        <v>85046</v>
      </c>
      <c r="T84" s="620">
        <f t="shared" si="177"/>
        <v>75425</v>
      </c>
      <c r="U84" s="486">
        <f t="shared" si="164"/>
        <v>0.88687298638383938</v>
      </c>
      <c r="V84" s="255"/>
    </row>
    <row r="85" spans="1:22" ht="13.5" customHeight="1">
      <c r="A85" s="105" t="s">
        <v>387</v>
      </c>
      <c r="B85" s="204" t="s">
        <v>388</v>
      </c>
      <c r="C85" s="126">
        <f>+'4.SZ.TÁBL. SEGÍTŐ SZOLGÁLAT'!AA96</f>
        <v>0</v>
      </c>
      <c r="D85" s="122">
        <f>+'4.SZ.TÁBL. SEGÍTŐ SZOLGÁLAT'!AB96</f>
        <v>0</v>
      </c>
      <c r="E85" s="123">
        <f>+'4.SZ.TÁBL. SEGÍTŐ SZOLGÁLAT'!AC96</f>
        <v>0</v>
      </c>
      <c r="F85" s="473"/>
      <c r="G85" s="126">
        <f>+'5.SZ.TÁBL. ÓVODA'!R92</f>
        <v>0</v>
      </c>
      <c r="H85" s="122">
        <f>+'5.SZ.TÁBL. ÓVODA'!S92</f>
        <v>0</v>
      </c>
      <c r="I85" s="123">
        <f>+'5.SZ.TÁBL. ÓVODA'!T92</f>
        <v>0</v>
      </c>
      <c r="J85" s="473"/>
      <c r="K85" s="600">
        <f t="shared" ref="K85" si="178">+C85+G85</f>
        <v>0</v>
      </c>
      <c r="L85" s="601">
        <f t="shared" ref="L85" si="179">+D85+H85</f>
        <v>0</v>
      </c>
      <c r="M85" s="603">
        <f t="shared" ref="M85" si="180">+E85+I85</f>
        <v>0</v>
      </c>
      <c r="N85" s="600"/>
      <c r="O85" s="122"/>
      <c r="P85" s="123"/>
      <c r="Q85" s="490"/>
      <c r="R85" s="553">
        <f t="shared" ref="R85" si="181">+K85+N85</f>
        <v>0</v>
      </c>
      <c r="S85" s="607">
        <f t="shared" ref="S85" si="182">+L85+O85</f>
        <v>0</v>
      </c>
      <c r="T85" s="608">
        <f t="shared" ref="T85" si="183">+M85+P85</f>
        <v>0</v>
      </c>
      <c r="U85" s="490"/>
    </row>
    <row r="86" spans="1:22" ht="13.5" customHeight="1">
      <c r="A86" s="105" t="s">
        <v>308</v>
      </c>
      <c r="B86" s="103" t="s">
        <v>309</v>
      </c>
      <c r="C86" s="126">
        <f>+'4.SZ.TÁBL. SEGÍTŐ SZOLGÁLAT'!AA97</f>
        <v>0</v>
      </c>
      <c r="D86" s="122">
        <f>+'4.SZ.TÁBL. SEGÍTŐ SZOLGÁLAT'!AB97</f>
        <v>46</v>
      </c>
      <c r="E86" s="123">
        <f>+'4.SZ.TÁBL. SEGÍTŐ SZOLGÁLAT'!AC97</f>
        <v>28</v>
      </c>
      <c r="F86" s="475">
        <f>+E87/D87</f>
        <v>0.60869565217391308</v>
      </c>
      <c r="G86" s="126">
        <f>+'5.SZ.TÁBL. ÓVODA'!R93</f>
        <v>8107</v>
      </c>
      <c r="H86" s="122">
        <f>+'5.SZ.TÁBL. ÓVODA'!S93</f>
        <v>12527</v>
      </c>
      <c r="I86" s="123">
        <f>+'5.SZ.TÁBL. ÓVODA'!T93</f>
        <v>12527</v>
      </c>
      <c r="J86" s="473">
        <f t="shared" si="167"/>
        <v>1</v>
      </c>
      <c r="K86" s="600">
        <f t="shared" ref="K86:K95" si="184">+C86+G86</f>
        <v>8107</v>
      </c>
      <c r="L86" s="601">
        <f t="shared" ref="L86:L95" si="185">+D86+H86</f>
        <v>12573</v>
      </c>
      <c r="M86" s="603">
        <f t="shared" ref="M86:M95" si="186">+E86+I86</f>
        <v>12555</v>
      </c>
      <c r="N86" s="119">
        <f>+SUM(N87:N90)</f>
        <v>6610</v>
      </c>
      <c r="O86" s="113">
        <f>+SUM(O87:O90)</f>
        <v>22450</v>
      </c>
      <c r="P86" s="116">
        <f>+SUM(P87:P90)</f>
        <v>22450</v>
      </c>
      <c r="Q86" s="491">
        <f>+P86/O86</f>
        <v>1</v>
      </c>
      <c r="R86" s="119">
        <f>+SUM(R87:R90)</f>
        <v>14717</v>
      </c>
      <c r="S86" s="113">
        <f>+SUM(S87:S90)</f>
        <v>35023</v>
      </c>
      <c r="T86" s="116">
        <f>+SUM(T87:T90)</f>
        <v>35005</v>
      </c>
      <c r="U86" s="491">
        <f t="shared" si="164"/>
        <v>0.99948605202295637</v>
      </c>
    </row>
    <row r="87" spans="1:22" s="174" customFormat="1">
      <c r="A87" s="111" t="s">
        <v>308</v>
      </c>
      <c r="B87" s="104" t="s">
        <v>379</v>
      </c>
      <c r="C87" s="181"/>
      <c r="D87" s="182">
        <v>46</v>
      </c>
      <c r="E87" s="464">
        <v>28</v>
      </c>
      <c r="F87" s="475"/>
      <c r="G87" s="181">
        <f>+'5.SZ.TÁBL. ÓVODA'!R94</f>
        <v>8107</v>
      </c>
      <c r="H87" s="182">
        <f>+'5.SZ.TÁBL. ÓVODA'!S94</f>
        <v>12527</v>
      </c>
      <c r="I87" s="464">
        <f>+'5.SZ.TÁBL. ÓVODA'!T94</f>
        <v>12527</v>
      </c>
      <c r="J87" s="478">
        <f t="shared" si="167"/>
        <v>1</v>
      </c>
      <c r="K87" s="435">
        <f t="shared" si="184"/>
        <v>8107</v>
      </c>
      <c r="L87" s="436">
        <f t="shared" si="185"/>
        <v>12573</v>
      </c>
      <c r="M87" s="437">
        <f t="shared" si="186"/>
        <v>12555</v>
      </c>
      <c r="N87" s="435">
        <f>+'[4]1.1.SZ.TÁBL. BEV - KIAD'!$P$86</f>
        <v>6610</v>
      </c>
      <c r="O87" s="170">
        <f>+'[5]1.1.SZ.TÁBL. BEV - KIAD'!$N$86</f>
        <v>6789</v>
      </c>
      <c r="P87" s="464">
        <v>6789</v>
      </c>
      <c r="Q87" s="499">
        <f>+P87/O87</f>
        <v>1</v>
      </c>
      <c r="R87" s="435">
        <f t="shared" ref="R87:S90" si="187">+K87+N87</f>
        <v>14717</v>
      </c>
      <c r="S87" s="436">
        <f t="shared" si="187"/>
        <v>19362</v>
      </c>
      <c r="T87" s="483">
        <f t="shared" ref="T87:T89" si="188">+M87+P87</f>
        <v>19344</v>
      </c>
      <c r="U87" s="499">
        <f t="shared" si="164"/>
        <v>0.99907034397273009</v>
      </c>
      <c r="V87" s="254"/>
    </row>
    <row r="88" spans="1:22" s="174" customFormat="1">
      <c r="A88" s="111" t="s">
        <v>308</v>
      </c>
      <c r="B88" s="104" t="s">
        <v>1359</v>
      </c>
      <c r="C88" s="438"/>
      <c r="D88" s="182"/>
      <c r="E88" s="439"/>
      <c r="F88" s="478"/>
      <c r="G88" s="181"/>
      <c r="H88" s="182"/>
      <c r="I88" s="464"/>
      <c r="J88" s="478"/>
      <c r="K88" s="435"/>
      <c r="L88" s="436"/>
      <c r="M88" s="437"/>
      <c r="N88" s="435"/>
      <c r="O88" s="170">
        <f>+'[5]1.1.SZ.TÁBL. BEV - KIAD'!$N$87</f>
        <v>13295</v>
      </c>
      <c r="P88" s="464">
        <v>13295</v>
      </c>
      <c r="Q88" s="499">
        <f>+P88/O88</f>
        <v>1</v>
      </c>
      <c r="R88" s="435">
        <f t="shared" ref="R88" si="189">+K88+N88</f>
        <v>0</v>
      </c>
      <c r="S88" s="436">
        <f t="shared" ref="S88" si="190">+L88+O88</f>
        <v>13295</v>
      </c>
      <c r="T88" s="483">
        <f t="shared" ref="T88" si="191">+M88+P88</f>
        <v>13295</v>
      </c>
      <c r="U88" s="499">
        <f t="shared" ref="U88" si="192">+T88/S88</f>
        <v>1</v>
      </c>
      <c r="V88" s="254"/>
    </row>
    <row r="89" spans="1:22" s="174" customFormat="1" ht="25.5">
      <c r="A89" s="111" t="s">
        <v>308</v>
      </c>
      <c r="B89" s="104" t="s">
        <v>1360</v>
      </c>
      <c r="C89" s="438"/>
      <c r="D89" s="170"/>
      <c r="E89" s="439"/>
      <c r="F89" s="478"/>
      <c r="G89" s="181"/>
      <c r="H89" s="182"/>
      <c r="I89" s="464"/>
      <c r="J89" s="478"/>
      <c r="K89" s="435"/>
      <c r="L89" s="436"/>
      <c r="M89" s="437"/>
      <c r="N89" s="435"/>
      <c r="O89" s="170">
        <f>+'[5]1.1.SZ.TÁBL. BEV - KIAD'!$N$88</f>
        <v>2117</v>
      </c>
      <c r="P89" s="464">
        <v>2117</v>
      </c>
      <c r="Q89" s="499">
        <f t="shared" ref="Q89" si="193">+P89/O89</f>
        <v>1</v>
      </c>
      <c r="R89" s="435">
        <f t="shared" ref="R89" si="194">+K89+N89</f>
        <v>0</v>
      </c>
      <c r="S89" s="436">
        <f t="shared" ref="S89" si="195">+L89+O89</f>
        <v>2117</v>
      </c>
      <c r="T89" s="483">
        <f t="shared" si="188"/>
        <v>2117</v>
      </c>
      <c r="U89" s="499">
        <f t="shared" ref="U89" si="196">+T89/S89</f>
        <v>1</v>
      </c>
      <c r="V89" s="254"/>
    </row>
    <row r="90" spans="1:22" s="174" customFormat="1" ht="25.5">
      <c r="A90" s="111" t="s">
        <v>308</v>
      </c>
      <c r="B90" s="104" t="s">
        <v>1361</v>
      </c>
      <c r="C90" s="438"/>
      <c r="D90" s="170"/>
      <c r="E90" s="439"/>
      <c r="F90" s="478"/>
      <c r="G90" s="181"/>
      <c r="H90" s="182"/>
      <c r="I90" s="464"/>
      <c r="J90" s="478"/>
      <c r="K90" s="435"/>
      <c r="L90" s="436"/>
      <c r="M90" s="437"/>
      <c r="N90" s="435"/>
      <c r="O90" s="170">
        <f>+'[5]1.1.SZ.TÁBL. BEV - KIAD'!$N$89</f>
        <v>249</v>
      </c>
      <c r="P90" s="464">
        <v>249</v>
      </c>
      <c r="Q90" s="499">
        <f t="shared" ref="Q90" si="197">+P90/O90</f>
        <v>1</v>
      </c>
      <c r="R90" s="435">
        <f t="shared" si="187"/>
        <v>0</v>
      </c>
      <c r="S90" s="436">
        <f t="shared" si="187"/>
        <v>249</v>
      </c>
      <c r="T90" s="483">
        <f t="shared" ref="T90" si="198">+M90+P90</f>
        <v>249</v>
      </c>
      <c r="U90" s="499">
        <f t="shared" si="164"/>
        <v>1</v>
      </c>
      <c r="V90" s="254"/>
    </row>
    <row r="91" spans="1:22" ht="13.5" customHeight="1">
      <c r="A91" s="305" t="s">
        <v>310</v>
      </c>
      <c r="B91" s="306" t="s">
        <v>311</v>
      </c>
      <c r="C91" s="119">
        <f>+SUM(C92:C95)</f>
        <v>0</v>
      </c>
      <c r="D91" s="113">
        <f t="shared" ref="D91:E91" si="199">+SUM(D92:D95)</f>
        <v>0</v>
      </c>
      <c r="E91" s="116">
        <f t="shared" si="199"/>
        <v>0</v>
      </c>
      <c r="F91" s="474"/>
      <c r="G91" s="119">
        <f>+SUM(G92:G95)</f>
        <v>0</v>
      </c>
      <c r="H91" s="113">
        <f t="shared" ref="H91:I91" si="200">+SUM(H92:H95)</f>
        <v>0</v>
      </c>
      <c r="I91" s="116">
        <f t="shared" si="200"/>
        <v>0</v>
      </c>
      <c r="J91" s="474"/>
      <c r="K91" s="553">
        <f t="shared" si="184"/>
        <v>0</v>
      </c>
      <c r="L91" s="607">
        <f>+D91+H91</f>
        <v>0</v>
      </c>
      <c r="M91" s="609">
        <f t="shared" si="186"/>
        <v>0</v>
      </c>
      <c r="N91" s="553">
        <f>N92+N93+N94+N95</f>
        <v>2147</v>
      </c>
      <c r="O91" s="113">
        <f>+SUM(O92:O95)</f>
        <v>4031</v>
      </c>
      <c r="P91" s="116">
        <f>+SUM(P92:P95)</f>
        <v>0</v>
      </c>
      <c r="Q91" s="491"/>
      <c r="R91" s="119">
        <f>+SUM(R92:R95)</f>
        <v>2147</v>
      </c>
      <c r="S91" s="113">
        <f t="shared" ref="S91:T91" si="201">+SUM(S92:S95)</f>
        <v>4031</v>
      </c>
      <c r="T91" s="116">
        <f t="shared" si="201"/>
        <v>0</v>
      </c>
      <c r="U91" s="491"/>
    </row>
    <row r="92" spans="1:22" s="174" customFormat="1" ht="13.5" customHeight="1">
      <c r="A92" s="307"/>
      <c r="B92" s="308" t="s">
        <v>349</v>
      </c>
      <c r="C92" s="172"/>
      <c r="D92" s="170"/>
      <c r="E92" s="463"/>
      <c r="F92" s="477"/>
      <c r="G92" s="172">
        <f>+'5.SZ.TÁBL. ÓVODA'!R96</f>
        <v>0</v>
      </c>
      <c r="H92" s="170">
        <f>+'5.SZ.TÁBL. ÓVODA'!S96</f>
        <v>0</v>
      </c>
      <c r="I92" s="463">
        <f>+'5.SZ.TÁBL. ÓVODA'!T96</f>
        <v>0</v>
      </c>
      <c r="J92" s="477"/>
      <c r="K92" s="435">
        <f t="shared" si="184"/>
        <v>0</v>
      </c>
      <c r="L92" s="436">
        <f t="shared" si="185"/>
        <v>0</v>
      </c>
      <c r="M92" s="437">
        <f t="shared" si="186"/>
        <v>0</v>
      </c>
      <c r="N92" s="553"/>
      <c r="O92" s="113">
        <f>+'[8]1.1.SZ.TÁBL. BEV - KIAD'!$N90</f>
        <v>0</v>
      </c>
      <c r="P92" s="463"/>
      <c r="Q92" s="499"/>
      <c r="R92" s="435">
        <f t="shared" si="152"/>
        <v>0</v>
      </c>
      <c r="S92" s="436">
        <f t="shared" ref="S92:S95" si="202">+L92+O92</f>
        <v>0</v>
      </c>
      <c r="T92" s="483">
        <f t="shared" ref="T92:T95" si="203">+M92+P92</f>
        <v>0</v>
      </c>
      <c r="U92" s="499"/>
      <c r="V92" s="254"/>
    </row>
    <row r="93" spans="1:22" s="174" customFormat="1" ht="13.5" customHeight="1">
      <c r="A93" s="307"/>
      <c r="B93" s="308" t="s">
        <v>350</v>
      </c>
      <c r="C93" s="172"/>
      <c r="D93" s="170"/>
      <c r="E93" s="463"/>
      <c r="F93" s="477"/>
      <c r="G93" s="172">
        <f>+'5.SZ.TÁBL. ÓVODA'!R97</f>
        <v>0</v>
      </c>
      <c r="H93" s="170">
        <f>+'5.SZ.TÁBL. ÓVODA'!S97</f>
        <v>0</v>
      </c>
      <c r="I93" s="463">
        <f>+'5.SZ.TÁBL. ÓVODA'!T97</f>
        <v>0</v>
      </c>
      <c r="J93" s="477"/>
      <c r="K93" s="435">
        <f t="shared" si="184"/>
        <v>0</v>
      </c>
      <c r="L93" s="436">
        <f t="shared" si="185"/>
        <v>0</v>
      </c>
      <c r="M93" s="437">
        <f t="shared" si="186"/>
        <v>0</v>
      </c>
      <c r="N93" s="553">
        <f>+'[9]1.1.SZ.TÁBL. BEV - KIAD'!$L89</f>
        <v>0</v>
      </c>
      <c r="O93" s="113">
        <f>+'[8]1.1.SZ.TÁBL. BEV - KIAD'!$N91</f>
        <v>0</v>
      </c>
      <c r="P93" s="463"/>
      <c r="Q93" s="499"/>
      <c r="R93" s="435">
        <f t="shared" si="152"/>
        <v>0</v>
      </c>
      <c r="S93" s="436">
        <f t="shared" si="202"/>
        <v>0</v>
      </c>
      <c r="T93" s="483">
        <f t="shared" si="203"/>
        <v>0</v>
      </c>
      <c r="U93" s="499"/>
      <c r="V93" s="254"/>
    </row>
    <row r="94" spans="1:22" s="174" customFormat="1" ht="13.5" customHeight="1">
      <c r="A94" s="307"/>
      <c r="B94" s="308" t="s">
        <v>351</v>
      </c>
      <c r="C94" s="172"/>
      <c r="D94" s="170"/>
      <c r="E94" s="463"/>
      <c r="F94" s="477"/>
      <c r="G94" s="172"/>
      <c r="H94" s="170"/>
      <c r="I94" s="463"/>
      <c r="J94" s="477"/>
      <c r="K94" s="435">
        <f t="shared" si="184"/>
        <v>0</v>
      </c>
      <c r="L94" s="436">
        <f t="shared" si="185"/>
        <v>0</v>
      </c>
      <c r="M94" s="437">
        <f t="shared" si="186"/>
        <v>0</v>
      </c>
      <c r="N94" s="553">
        <f>+'[4]1.1.SZ.TÁBL. BEV - KIAD'!$P$90</f>
        <v>2147</v>
      </c>
      <c r="O94" s="113">
        <f>+'[5]1.1.SZ.TÁBL. BEV - KIAD'!$N$93</f>
        <v>2147</v>
      </c>
      <c r="P94" s="463"/>
      <c r="Q94" s="499"/>
      <c r="R94" s="435">
        <f t="shared" si="152"/>
        <v>2147</v>
      </c>
      <c r="S94" s="436">
        <f t="shared" si="202"/>
        <v>2147</v>
      </c>
      <c r="T94" s="483">
        <f t="shared" si="203"/>
        <v>0</v>
      </c>
      <c r="U94" s="499"/>
      <c r="V94" s="254"/>
    </row>
    <row r="95" spans="1:22" s="174" customFormat="1" ht="13.5" customHeight="1">
      <c r="A95" s="309"/>
      <c r="B95" s="310" t="s">
        <v>352</v>
      </c>
      <c r="C95" s="176"/>
      <c r="D95" s="175"/>
      <c r="E95" s="465"/>
      <c r="F95" s="479"/>
      <c r="G95" s="176"/>
      <c r="H95" s="175"/>
      <c r="I95" s="465"/>
      <c r="J95" s="479"/>
      <c r="K95" s="435">
        <f t="shared" si="184"/>
        <v>0</v>
      </c>
      <c r="L95" s="436">
        <f t="shared" si="185"/>
        <v>0</v>
      </c>
      <c r="M95" s="437">
        <f t="shared" si="186"/>
        <v>0</v>
      </c>
      <c r="N95" s="176"/>
      <c r="O95" s="113">
        <f>+'[5]1.1.SZ.TÁBL. BEV - KIAD'!$N$94</f>
        <v>1884</v>
      </c>
      <c r="P95" s="465"/>
      <c r="Q95" s="499"/>
      <c r="R95" s="435">
        <f t="shared" si="152"/>
        <v>0</v>
      </c>
      <c r="S95" s="436">
        <f t="shared" si="202"/>
        <v>1884</v>
      </c>
      <c r="T95" s="483">
        <f t="shared" si="203"/>
        <v>0</v>
      </c>
      <c r="U95" s="499"/>
      <c r="V95" s="254"/>
    </row>
    <row r="96" spans="1:22" s="207" customFormat="1" ht="13.5" customHeight="1">
      <c r="A96" s="108" t="s">
        <v>189</v>
      </c>
      <c r="B96" s="95" t="s">
        <v>147</v>
      </c>
      <c r="C96" s="180">
        <f>+C86+C91+C85</f>
        <v>0</v>
      </c>
      <c r="D96" s="184">
        <f>+D86+D91+D85</f>
        <v>46</v>
      </c>
      <c r="E96" s="187">
        <f>+E86+E91+E85</f>
        <v>28</v>
      </c>
      <c r="F96" s="470">
        <f>+E96/D96</f>
        <v>0.60869565217391308</v>
      </c>
      <c r="G96" s="180">
        <f>+G86+G91+G85</f>
        <v>8107</v>
      </c>
      <c r="H96" s="184">
        <f>+H86+H91+H85</f>
        <v>12527</v>
      </c>
      <c r="I96" s="187">
        <f>+I86+I91+I85</f>
        <v>12527</v>
      </c>
      <c r="J96" s="470">
        <f>+I96/H96</f>
        <v>1</v>
      </c>
      <c r="K96" s="180">
        <f t="shared" ref="K96:P96" si="204">+K86+K91+K85</f>
        <v>8107</v>
      </c>
      <c r="L96" s="184">
        <f t="shared" si="204"/>
        <v>12573</v>
      </c>
      <c r="M96" s="185">
        <f t="shared" si="204"/>
        <v>12555</v>
      </c>
      <c r="N96" s="180">
        <f t="shared" si="204"/>
        <v>8757</v>
      </c>
      <c r="O96" s="184">
        <f t="shared" si="204"/>
        <v>26481</v>
      </c>
      <c r="P96" s="187">
        <f t="shared" si="204"/>
        <v>22450</v>
      </c>
      <c r="Q96" s="493">
        <f>+P96/O96</f>
        <v>0.84777765190136323</v>
      </c>
      <c r="R96" s="180">
        <f>+R86+R91+R85</f>
        <v>16864</v>
      </c>
      <c r="S96" s="184">
        <f>+S86+S91+S85</f>
        <v>39054</v>
      </c>
      <c r="T96" s="187">
        <f>+T86+T91+T85</f>
        <v>35005</v>
      </c>
      <c r="U96" s="493">
        <f>+T96/S96</f>
        <v>0.89632303989348083</v>
      </c>
      <c r="V96" s="255"/>
    </row>
    <row r="97" spans="1:22" ht="13.5" customHeight="1">
      <c r="A97" s="105" t="s">
        <v>261</v>
      </c>
      <c r="B97" s="93" t="s">
        <v>262</v>
      </c>
      <c r="C97" s="126">
        <f>+'4.SZ.TÁBL. SEGÍTŐ SZOLGÁLAT'!AA101</f>
        <v>0</v>
      </c>
      <c r="D97" s="122">
        <f>+'4.SZ.TÁBL. SEGÍTŐ SZOLGÁLAT'!AB101</f>
        <v>0</v>
      </c>
      <c r="E97" s="123">
        <f>+'4.SZ.TÁBL. SEGÍTŐ SZOLGÁLAT'!AC101</f>
        <v>0</v>
      </c>
      <c r="F97" s="473"/>
      <c r="G97" s="126">
        <f>+'5.SZ.TÁBL. ÓVODA'!R99</f>
        <v>0</v>
      </c>
      <c r="H97" s="122">
        <f>+'5.SZ.TÁBL. ÓVODA'!S99</f>
        <v>0</v>
      </c>
      <c r="I97" s="123">
        <f>+'5.SZ.TÁBL. ÓVODA'!T99</f>
        <v>0</v>
      </c>
      <c r="J97" s="473"/>
      <c r="K97" s="600">
        <f t="shared" ref="K97:K103" si="205">+C97+G97</f>
        <v>0</v>
      </c>
      <c r="L97" s="601">
        <f t="shared" ref="L97:L103" si="206">+D97+H97</f>
        <v>0</v>
      </c>
      <c r="M97" s="603">
        <f t="shared" ref="M97:M103" si="207">+E97+I97</f>
        <v>0</v>
      </c>
      <c r="N97" s="126"/>
      <c r="O97" s="122"/>
      <c r="P97" s="123"/>
      <c r="Q97" s="490"/>
      <c r="R97" s="600">
        <f t="shared" si="152"/>
        <v>0</v>
      </c>
      <c r="S97" s="601">
        <f t="shared" ref="S97:S103" si="208">+L97+O97</f>
        <v>0</v>
      </c>
      <c r="T97" s="602">
        <f t="shared" ref="T97:T103" si="209">+M97+P97</f>
        <v>0</v>
      </c>
      <c r="U97" s="490"/>
    </row>
    <row r="98" spans="1:22" ht="13.5" customHeight="1">
      <c r="A98" s="106" t="s">
        <v>263</v>
      </c>
      <c r="B98" s="82" t="s">
        <v>264</v>
      </c>
      <c r="C98" s="119">
        <f>+'4.SZ.TÁBL. SEGÍTŐ SZOLGÁLAT'!AA102</f>
        <v>0</v>
      </c>
      <c r="D98" s="113">
        <f>+'4.SZ.TÁBL. SEGÍTŐ SZOLGÁLAT'!AB102</f>
        <v>0</v>
      </c>
      <c r="E98" s="116">
        <f>+'4.SZ.TÁBL. SEGÍTŐ SZOLGÁLAT'!AC102</f>
        <v>0</v>
      </c>
      <c r="F98" s="474"/>
      <c r="G98" s="119">
        <f>+'5.SZ.TÁBL. ÓVODA'!R100</f>
        <v>0</v>
      </c>
      <c r="H98" s="113">
        <f>+'5.SZ.TÁBL. ÓVODA'!S100</f>
        <v>0</v>
      </c>
      <c r="I98" s="116">
        <f>+'5.SZ.TÁBL. ÓVODA'!T100</f>
        <v>0</v>
      </c>
      <c r="J98" s="474"/>
      <c r="K98" s="553">
        <f t="shared" si="205"/>
        <v>0</v>
      </c>
      <c r="L98" s="607">
        <f t="shared" si="206"/>
        <v>0</v>
      </c>
      <c r="M98" s="609">
        <f t="shared" si="207"/>
        <v>0</v>
      </c>
      <c r="N98" s="119"/>
      <c r="O98" s="113"/>
      <c r="P98" s="116"/>
      <c r="Q98" s="491"/>
      <c r="R98" s="553">
        <f t="shared" si="152"/>
        <v>0</v>
      </c>
      <c r="S98" s="607">
        <f t="shared" si="208"/>
        <v>0</v>
      </c>
      <c r="T98" s="608">
        <f t="shared" si="209"/>
        <v>0</v>
      </c>
      <c r="U98" s="491"/>
    </row>
    <row r="99" spans="1:22" ht="13.5" customHeight="1">
      <c r="A99" s="106" t="s">
        <v>265</v>
      </c>
      <c r="B99" s="82" t="s">
        <v>266</v>
      </c>
      <c r="C99" s="119">
        <f>+'4.SZ.TÁBL. SEGÍTŐ SZOLGÁLAT'!AA103</f>
        <v>142</v>
      </c>
      <c r="D99" s="113">
        <f>+'4.SZ.TÁBL. SEGÍTŐ SZOLGÁLAT'!AB103</f>
        <v>325</v>
      </c>
      <c r="E99" s="116">
        <f>+'4.SZ.TÁBL. SEGÍTŐ SZOLGÁLAT'!AC103</f>
        <v>142</v>
      </c>
      <c r="F99" s="475">
        <f>+E99/D99</f>
        <v>0.43692307692307691</v>
      </c>
      <c r="G99" s="119">
        <f>+'5.SZ.TÁBL. ÓVODA'!R101</f>
        <v>150</v>
      </c>
      <c r="H99" s="113">
        <f>+'5.SZ.TÁBL. ÓVODA'!S101</f>
        <v>150</v>
      </c>
      <c r="I99" s="116">
        <f>+'5.SZ.TÁBL. ÓVODA'!T101</f>
        <v>149</v>
      </c>
      <c r="J99" s="474">
        <f>I99/H99</f>
        <v>0.99333333333333329</v>
      </c>
      <c r="K99" s="553">
        <f t="shared" si="205"/>
        <v>292</v>
      </c>
      <c r="L99" s="607">
        <f t="shared" si="206"/>
        <v>475</v>
      </c>
      <c r="M99" s="609">
        <f t="shared" si="207"/>
        <v>291</v>
      </c>
      <c r="N99" s="119"/>
      <c r="O99" s="113"/>
      <c r="P99" s="116"/>
      <c r="Q99" s="491"/>
      <c r="R99" s="553">
        <f t="shared" si="152"/>
        <v>292</v>
      </c>
      <c r="S99" s="607">
        <f t="shared" si="208"/>
        <v>475</v>
      </c>
      <c r="T99" s="608">
        <f t="shared" si="209"/>
        <v>291</v>
      </c>
      <c r="U99" s="491">
        <f>T99/S99</f>
        <v>0.61263157894736842</v>
      </c>
    </row>
    <row r="100" spans="1:22" ht="13.5" customHeight="1">
      <c r="A100" s="106" t="s">
        <v>267</v>
      </c>
      <c r="B100" s="82" t="s">
        <v>268</v>
      </c>
      <c r="C100" s="119">
        <f>+'4.SZ.TÁBL. SEGÍTŐ SZOLGÁLAT'!AA104</f>
        <v>1433</v>
      </c>
      <c r="D100" s="113">
        <f>+'4.SZ.TÁBL. SEGÍTŐ SZOLGÁLAT'!AB104</f>
        <v>3167</v>
      </c>
      <c r="E100" s="116">
        <f>+'4.SZ.TÁBL. SEGÍTŐ SZOLGÁLAT'!AC104</f>
        <v>2124</v>
      </c>
      <c r="F100" s="475">
        <f>E100/D100</f>
        <v>0.67066624565835176</v>
      </c>
      <c r="G100" s="119">
        <f>+'5.SZ.TÁBL. ÓVODA'!R102</f>
        <v>400</v>
      </c>
      <c r="H100" s="113">
        <f>+'5.SZ.TÁBL. ÓVODA'!S102</f>
        <v>1030</v>
      </c>
      <c r="I100" s="116">
        <f>+'5.SZ.TÁBL. ÓVODA'!T102</f>
        <v>1030</v>
      </c>
      <c r="J100" s="474">
        <f>+I100/H100</f>
        <v>1</v>
      </c>
      <c r="K100" s="553">
        <f t="shared" si="205"/>
        <v>1833</v>
      </c>
      <c r="L100" s="607">
        <f t="shared" si="206"/>
        <v>4197</v>
      </c>
      <c r="M100" s="609">
        <f t="shared" si="207"/>
        <v>3154</v>
      </c>
      <c r="N100" s="119"/>
      <c r="O100" s="113"/>
      <c r="P100" s="116"/>
      <c r="Q100" s="491"/>
      <c r="R100" s="553">
        <f t="shared" si="152"/>
        <v>1833</v>
      </c>
      <c r="S100" s="607">
        <f t="shared" si="208"/>
        <v>4197</v>
      </c>
      <c r="T100" s="608">
        <f t="shared" si="209"/>
        <v>3154</v>
      </c>
      <c r="U100" s="491">
        <f>+T100/S100</f>
        <v>0.75148915892304025</v>
      </c>
    </row>
    <row r="101" spans="1:22" ht="13.5" customHeight="1">
      <c r="A101" s="106" t="s">
        <v>269</v>
      </c>
      <c r="B101" s="82" t="s">
        <v>270</v>
      </c>
      <c r="C101" s="119">
        <f>+'4.SZ.TÁBL. SEGÍTŐ SZOLGÁLAT'!AA105</f>
        <v>0</v>
      </c>
      <c r="D101" s="113">
        <f>+'4.SZ.TÁBL. SEGÍTŐ SZOLGÁLAT'!AB105</f>
        <v>0</v>
      </c>
      <c r="E101" s="116">
        <f>+'4.SZ.TÁBL. SEGÍTŐ SZOLGÁLAT'!AC105</f>
        <v>0</v>
      </c>
      <c r="F101" s="474"/>
      <c r="G101" s="119">
        <f>+'5.SZ.TÁBL. ÓVODA'!R103</f>
        <v>0</v>
      </c>
      <c r="H101" s="113">
        <f>+'5.SZ.TÁBL. ÓVODA'!S103</f>
        <v>0</v>
      </c>
      <c r="I101" s="116">
        <f>+'5.SZ.TÁBL. ÓVODA'!T103</f>
        <v>0</v>
      </c>
      <c r="J101" s="474"/>
      <c r="K101" s="553">
        <f t="shared" si="205"/>
        <v>0</v>
      </c>
      <c r="L101" s="607">
        <f t="shared" si="206"/>
        <v>0</v>
      </c>
      <c r="M101" s="609">
        <f t="shared" si="207"/>
        <v>0</v>
      </c>
      <c r="N101" s="119"/>
      <c r="O101" s="113"/>
      <c r="P101" s="116"/>
      <c r="Q101" s="491"/>
      <c r="R101" s="553">
        <f t="shared" si="152"/>
        <v>0</v>
      </c>
      <c r="S101" s="607">
        <f t="shared" si="208"/>
        <v>0</v>
      </c>
      <c r="T101" s="608">
        <f t="shared" si="209"/>
        <v>0</v>
      </c>
      <c r="U101" s="491"/>
    </row>
    <row r="102" spans="1:22" ht="13.5" customHeight="1">
      <c r="A102" s="106" t="s">
        <v>271</v>
      </c>
      <c r="B102" s="82" t="s">
        <v>272</v>
      </c>
      <c r="C102" s="119">
        <f>+'4.SZ.TÁBL. SEGÍTŐ SZOLGÁLAT'!AA106</f>
        <v>0</v>
      </c>
      <c r="D102" s="113">
        <f>+'4.SZ.TÁBL. SEGÍTŐ SZOLGÁLAT'!AB106</f>
        <v>0</v>
      </c>
      <c r="E102" s="116">
        <f>+'4.SZ.TÁBL. SEGÍTŐ SZOLGÁLAT'!AC106</f>
        <v>0</v>
      </c>
      <c r="F102" s="474"/>
      <c r="G102" s="119">
        <f>+'5.SZ.TÁBL. ÓVODA'!R104</f>
        <v>0</v>
      </c>
      <c r="H102" s="113">
        <f>+'5.SZ.TÁBL. ÓVODA'!S104</f>
        <v>0</v>
      </c>
      <c r="I102" s="116">
        <f>+'5.SZ.TÁBL. ÓVODA'!T104</f>
        <v>0</v>
      </c>
      <c r="J102" s="474"/>
      <c r="K102" s="553">
        <f t="shared" si="205"/>
        <v>0</v>
      </c>
      <c r="L102" s="607">
        <f t="shared" si="206"/>
        <v>0</v>
      </c>
      <c r="M102" s="609">
        <f t="shared" si="207"/>
        <v>0</v>
      </c>
      <c r="N102" s="119"/>
      <c r="O102" s="113"/>
      <c r="P102" s="116"/>
      <c r="Q102" s="491"/>
      <c r="R102" s="553">
        <f t="shared" si="152"/>
        <v>0</v>
      </c>
      <c r="S102" s="607">
        <f t="shared" si="208"/>
        <v>0</v>
      </c>
      <c r="T102" s="608">
        <f t="shared" si="209"/>
        <v>0</v>
      </c>
      <c r="U102" s="491"/>
    </row>
    <row r="103" spans="1:22" ht="13.5" customHeight="1">
      <c r="A103" s="107" t="s">
        <v>273</v>
      </c>
      <c r="B103" s="94" t="s">
        <v>274</v>
      </c>
      <c r="C103" s="134">
        <f>+'4.SZ.TÁBL. SEGÍTŐ SZOLGÁLAT'!AA107</f>
        <v>425</v>
      </c>
      <c r="D103" s="130">
        <f>+'4.SZ.TÁBL. SEGÍTŐ SZOLGÁLAT'!AB107</f>
        <v>514</v>
      </c>
      <c r="E103" s="131">
        <f>+'4.SZ.TÁBL. SEGÍTŐ SZOLGÁLAT'!AC107</f>
        <v>185</v>
      </c>
      <c r="F103" s="475">
        <f>E103/D103</f>
        <v>0.35992217898832685</v>
      </c>
      <c r="G103" s="134">
        <f>+'5.SZ.TÁBL. ÓVODA'!R105</f>
        <v>149</v>
      </c>
      <c r="H103" s="130">
        <f>+'5.SZ.TÁBL. ÓVODA'!S105</f>
        <v>278</v>
      </c>
      <c r="I103" s="131">
        <f>+'5.SZ.TÁBL. ÓVODA'!T105</f>
        <v>278</v>
      </c>
      <c r="J103" s="475">
        <f>+I103/H103</f>
        <v>1</v>
      </c>
      <c r="K103" s="502">
        <f t="shared" si="205"/>
        <v>574</v>
      </c>
      <c r="L103" s="503">
        <f t="shared" si="206"/>
        <v>792</v>
      </c>
      <c r="M103" s="504">
        <f t="shared" si="207"/>
        <v>463</v>
      </c>
      <c r="N103" s="134"/>
      <c r="O103" s="130"/>
      <c r="P103" s="131"/>
      <c r="Q103" s="492"/>
      <c r="R103" s="502">
        <f t="shared" si="152"/>
        <v>574</v>
      </c>
      <c r="S103" s="503">
        <f t="shared" si="208"/>
        <v>792</v>
      </c>
      <c r="T103" s="505">
        <f t="shared" si="209"/>
        <v>463</v>
      </c>
      <c r="U103" s="492">
        <f>+T103/S103</f>
        <v>0.58459595959595956</v>
      </c>
    </row>
    <row r="104" spans="1:22" s="207" customFormat="1" ht="13.5" customHeight="1">
      <c r="A104" s="108" t="s">
        <v>190</v>
      </c>
      <c r="B104" s="95" t="s">
        <v>103</v>
      </c>
      <c r="C104" s="180">
        <f>SUM(C97:C103)</f>
        <v>2000</v>
      </c>
      <c r="D104" s="184">
        <f t="shared" ref="D104:E104" si="210">SUM(D97:D103)</f>
        <v>4006</v>
      </c>
      <c r="E104" s="187">
        <f t="shared" si="210"/>
        <v>2451</v>
      </c>
      <c r="F104" s="470">
        <f>E104/D104</f>
        <v>0.61183225162256616</v>
      </c>
      <c r="G104" s="180">
        <f>SUM(G97:G103)</f>
        <v>699</v>
      </c>
      <c r="H104" s="184">
        <f t="shared" ref="H104:I104" si="211">SUM(H97:H103)</f>
        <v>1458</v>
      </c>
      <c r="I104" s="187">
        <f t="shared" si="211"/>
        <v>1457</v>
      </c>
      <c r="J104" s="470">
        <f>+I104/H104</f>
        <v>0.9993141289437586</v>
      </c>
      <c r="K104" s="180">
        <f>SUM(K97:K103)</f>
        <v>2699</v>
      </c>
      <c r="L104" s="184">
        <f t="shared" ref="L104:M104" si="212">SUM(L97:L103)</f>
        <v>5464</v>
      </c>
      <c r="M104" s="185">
        <f t="shared" si="212"/>
        <v>3908</v>
      </c>
      <c r="N104" s="618">
        <f>+SUM(N97:N103)</f>
        <v>0</v>
      </c>
      <c r="O104" s="619">
        <f t="shared" ref="O104" si="213">+SUM(O97:O103)</f>
        <v>0</v>
      </c>
      <c r="P104" s="620">
        <f t="shared" ref="P104" si="214">+SUM(P97:P103)</f>
        <v>0</v>
      </c>
      <c r="Q104" s="486"/>
      <c r="R104" s="618">
        <f>+SUM(R97:R103)</f>
        <v>2699</v>
      </c>
      <c r="S104" s="619">
        <f t="shared" ref="S104:T104" si="215">+SUM(S97:S103)</f>
        <v>5464</v>
      </c>
      <c r="T104" s="620">
        <f t="shared" si="215"/>
        <v>3908</v>
      </c>
      <c r="U104" s="486">
        <f>+T104/S104</f>
        <v>0.7152269399707174</v>
      </c>
      <c r="V104" s="255"/>
    </row>
    <row r="105" spans="1:22" ht="13.5" customHeight="1">
      <c r="A105" s="105" t="s">
        <v>275</v>
      </c>
      <c r="B105" s="93" t="s">
        <v>276</v>
      </c>
      <c r="C105" s="126">
        <f>+'4.SZ.TÁBL. SEGÍTŐ SZOLGÁLAT'!AA109</f>
        <v>0</v>
      </c>
      <c r="D105" s="122">
        <f>+'4.SZ.TÁBL. SEGÍTŐ SZOLGÁLAT'!AB109</f>
        <v>0</v>
      </c>
      <c r="E105" s="123">
        <f>+'4.SZ.TÁBL. SEGÍTŐ SZOLGÁLAT'!AC109</f>
        <v>0</v>
      </c>
      <c r="F105" s="473"/>
      <c r="G105" s="126">
        <f>+'5.SZ.TÁBL. ÓVODA'!R107</f>
        <v>0</v>
      </c>
      <c r="H105" s="122">
        <f>+'5.SZ.TÁBL. ÓVODA'!S107</f>
        <v>2301</v>
      </c>
      <c r="I105" s="123">
        <f>+'5.SZ.TÁBL. ÓVODA'!T107</f>
        <v>946</v>
      </c>
      <c r="J105" s="475">
        <f>+I105/H105</f>
        <v>0.41112559756627554</v>
      </c>
      <c r="K105" s="600">
        <f t="shared" ref="K105:K108" si="216">+C105+G105</f>
        <v>0</v>
      </c>
      <c r="L105" s="601">
        <f t="shared" ref="L105:L108" si="217">+D105+H105</f>
        <v>2301</v>
      </c>
      <c r="M105" s="603">
        <f t="shared" ref="M105:M108" si="218">+E105+I105</f>
        <v>946</v>
      </c>
      <c r="N105" s="126"/>
      <c r="O105" s="122"/>
      <c r="P105" s="123"/>
      <c r="Q105" s="490"/>
      <c r="R105" s="600">
        <f t="shared" si="152"/>
        <v>0</v>
      </c>
      <c r="S105" s="601">
        <f t="shared" ref="S105:S108" si="219">+L105+O105</f>
        <v>2301</v>
      </c>
      <c r="T105" s="602">
        <f t="shared" ref="T105:T108" si="220">+M105+P105</f>
        <v>946</v>
      </c>
      <c r="U105" s="490">
        <f>T105/S105</f>
        <v>0.41112559756627554</v>
      </c>
    </row>
    <row r="106" spans="1:22" ht="13.5" customHeight="1">
      <c r="A106" s="106" t="s">
        <v>277</v>
      </c>
      <c r="B106" s="82" t="s">
        <v>278</v>
      </c>
      <c r="C106" s="119">
        <f>+'4.SZ.TÁBL. SEGÍTŐ SZOLGÁLAT'!AA110</f>
        <v>0</v>
      </c>
      <c r="D106" s="113">
        <f>+'4.SZ.TÁBL. SEGÍTŐ SZOLGÁLAT'!AB110</f>
        <v>0</v>
      </c>
      <c r="E106" s="116">
        <f>+'4.SZ.TÁBL. SEGÍTŐ SZOLGÁLAT'!AC110</f>
        <v>0</v>
      </c>
      <c r="F106" s="474"/>
      <c r="G106" s="119">
        <f>+'5.SZ.TÁBL. ÓVODA'!R108</f>
        <v>0</v>
      </c>
      <c r="H106" s="113">
        <f>+'5.SZ.TÁBL. ÓVODA'!S108</f>
        <v>0</v>
      </c>
      <c r="I106" s="116">
        <f>+'5.SZ.TÁBL. ÓVODA'!T108</f>
        <v>0</v>
      </c>
      <c r="J106" s="474"/>
      <c r="K106" s="553">
        <f t="shared" si="216"/>
        <v>0</v>
      </c>
      <c r="L106" s="607">
        <f t="shared" si="217"/>
        <v>0</v>
      </c>
      <c r="M106" s="609">
        <f t="shared" si="218"/>
        <v>0</v>
      </c>
      <c r="N106" s="119"/>
      <c r="O106" s="113"/>
      <c r="P106" s="116"/>
      <c r="Q106" s="491"/>
      <c r="R106" s="553">
        <f t="shared" si="152"/>
        <v>0</v>
      </c>
      <c r="S106" s="607">
        <f t="shared" si="219"/>
        <v>0</v>
      </c>
      <c r="T106" s="608">
        <f t="shared" si="220"/>
        <v>0</v>
      </c>
      <c r="U106" s="491"/>
    </row>
    <row r="107" spans="1:22" ht="13.5" customHeight="1">
      <c r="A107" s="106" t="s">
        <v>279</v>
      </c>
      <c r="B107" s="82" t="s">
        <v>280</v>
      </c>
      <c r="C107" s="119">
        <f>+'4.SZ.TÁBL. SEGÍTŐ SZOLGÁLAT'!AA111</f>
        <v>0</v>
      </c>
      <c r="D107" s="113">
        <f>+'4.SZ.TÁBL. SEGÍTŐ SZOLGÁLAT'!AB111</f>
        <v>0</v>
      </c>
      <c r="E107" s="116">
        <f>+'4.SZ.TÁBL. SEGÍTŐ SZOLGÁLAT'!AC111</f>
        <v>0</v>
      </c>
      <c r="F107" s="474"/>
      <c r="G107" s="119">
        <f>+'5.SZ.TÁBL. ÓVODA'!R109</f>
        <v>0</v>
      </c>
      <c r="H107" s="113">
        <f>+'5.SZ.TÁBL. ÓVODA'!S109</f>
        <v>0</v>
      </c>
      <c r="I107" s="116">
        <f>+'5.SZ.TÁBL. ÓVODA'!T109</f>
        <v>0</v>
      </c>
      <c r="J107" s="474"/>
      <c r="K107" s="553">
        <f t="shared" si="216"/>
        <v>0</v>
      </c>
      <c r="L107" s="607">
        <f t="shared" si="217"/>
        <v>0</v>
      </c>
      <c r="M107" s="609">
        <f t="shared" si="218"/>
        <v>0</v>
      </c>
      <c r="N107" s="119"/>
      <c r="O107" s="113"/>
      <c r="P107" s="116"/>
      <c r="Q107" s="491"/>
      <c r="R107" s="553">
        <f t="shared" si="152"/>
        <v>0</v>
      </c>
      <c r="S107" s="607">
        <f t="shared" si="219"/>
        <v>0</v>
      </c>
      <c r="T107" s="608">
        <f t="shared" si="220"/>
        <v>0</v>
      </c>
      <c r="U107" s="491"/>
    </row>
    <row r="108" spans="1:22" ht="13.5" customHeight="1">
      <c r="A108" s="107" t="s">
        <v>281</v>
      </c>
      <c r="B108" s="94" t="s">
        <v>282</v>
      </c>
      <c r="C108" s="134">
        <f>+'4.SZ.TÁBL. SEGÍTŐ SZOLGÁLAT'!AA112</f>
        <v>0</v>
      </c>
      <c r="D108" s="130">
        <f>+'4.SZ.TÁBL. SEGÍTŐ SZOLGÁLAT'!AB112</f>
        <v>0</v>
      </c>
      <c r="E108" s="131">
        <f>+'4.SZ.TÁBL. SEGÍTŐ SZOLGÁLAT'!AC112</f>
        <v>0</v>
      </c>
      <c r="F108" s="475"/>
      <c r="G108" s="134">
        <f>+'5.SZ.TÁBL. ÓVODA'!R110</f>
        <v>0</v>
      </c>
      <c r="H108" s="130">
        <f>+'5.SZ.TÁBL. ÓVODA'!S110</f>
        <v>621</v>
      </c>
      <c r="I108" s="131">
        <f>+'5.SZ.TÁBL. ÓVODA'!T110</f>
        <v>255</v>
      </c>
      <c r="J108" s="475">
        <f>+I108/H108</f>
        <v>0.41062801932367149</v>
      </c>
      <c r="K108" s="502">
        <f t="shared" si="216"/>
        <v>0</v>
      </c>
      <c r="L108" s="503">
        <f t="shared" si="217"/>
        <v>621</v>
      </c>
      <c r="M108" s="504">
        <f t="shared" si="218"/>
        <v>255</v>
      </c>
      <c r="N108" s="134"/>
      <c r="O108" s="130"/>
      <c r="P108" s="131"/>
      <c r="Q108" s="492"/>
      <c r="R108" s="502">
        <f t="shared" si="152"/>
        <v>0</v>
      </c>
      <c r="S108" s="503">
        <f t="shared" si="219"/>
        <v>621</v>
      </c>
      <c r="T108" s="505">
        <f t="shared" si="220"/>
        <v>255</v>
      </c>
      <c r="U108" s="492">
        <f>T108/S108</f>
        <v>0.41062801932367149</v>
      </c>
    </row>
    <row r="109" spans="1:22" s="207" customFormat="1" ht="13.5" customHeight="1">
      <c r="A109" s="108" t="s">
        <v>191</v>
      </c>
      <c r="B109" s="95" t="s">
        <v>148</v>
      </c>
      <c r="C109" s="180">
        <f>SUM(C105:C108)</f>
        <v>0</v>
      </c>
      <c r="D109" s="184">
        <f t="shared" ref="D109:E109" si="221">SUM(D105:D108)</f>
        <v>0</v>
      </c>
      <c r="E109" s="187">
        <f t="shared" si="221"/>
        <v>0</v>
      </c>
      <c r="F109" s="470"/>
      <c r="G109" s="180">
        <f>SUM(G105:G108)</f>
        <v>0</v>
      </c>
      <c r="H109" s="184">
        <f t="shared" ref="H109:I109" si="222">SUM(H105:H108)</f>
        <v>2922</v>
      </c>
      <c r="I109" s="187">
        <f t="shared" si="222"/>
        <v>1201</v>
      </c>
      <c r="J109" s="1362">
        <f>+I109/H109</f>
        <v>0.41101984941820668</v>
      </c>
      <c r="K109" s="180">
        <f>SUM(K105:K108)</f>
        <v>0</v>
      </c>
      <c r="L109" s="184">
        <f t="shared" ref="L109:M109" si="223">SUM(L105:L108)</f>
        <v>2922</v>
      </c>
      <c r="M109" s="185">
        <f t="shared" si="223"/>
        <v>1201</v>
      </c>
      <c r="N109" s="618">
        <f>+SUM(N105:N108)</f>
        <v>0</v>
      </c>
      <c r="O109" s="619">
        <f t="shared" ref="O109" si="224">+SUM(O105:O108)</f>
        <v>0</v>
      </c>
      <c r="P109" s="620">
        <f t="shared" ref="P109" si="225">+SUM(P105:P108)</f>
        <v>0</v>
      </c>
      <c r="Q109" s="486"/>
      <c r="R109" s="618">
        <f>+SUM(R105:R108)</f>
        <v>0</v>
      </c>
      <c r="S109" s="619">
        <f t="shared" ref="S109:T109" si="226">+SUM(S105:S108)</f>
        <v>2922</v>
      </c>
      <c r="T109" s="620">
        <f t="shared" si="226"/>
        <v>1201</v>
      </c>
      <c r="U109" s="486">
        <f>T109/S109</f>
        <v>0.41101984941820668</v>
      </c>
      <c r="V109" s="255"/>
    </row>
    <row r="110" spans="1:22" s="207" customFormat="1" ht="13.5" customHeight="1">
      <c r="A110" s="108" t="s">
        <v>192</v>
      </c>
      <c r="B110" s="95" t="s">
        <v>149</v>
      </c>
      <c r="C110" s="180">
        <f>+'4.SZ.TÁBL. SEGÍTŐ SZOLGÁLAT'!AA114</f>
        <v>0</v>
      </c>
      <c r="D110" s="184">
        <f>+'4.SZ.TÁBL. SEGÍTŐ SZOLGÁLAT'!AB114</f>
        <v>0</v>
      </c>
      <c r="E110" s="187">
        <f>+'4.SZ.TÁBL. SEGÍTŐ SZOLGÁLAT'!AC114</f>
        <v>0</v>
      </c>
      <c r="F110" s="470"/>
      <c r="G110" s="180">
        <f>+'5.SZ.TÁBL. ÓVODA'!R112</f>
        <v>0</v>
      </c>
      <c r="H110" s="184">
        <f>+'5.SZ.TÁBL. ÓVODA'!S112</f>
        <v>0</v>
      </c>
      <c r="I110" s="187">
        <f>+'5.SZ.TÁBL. ÓVODA'!T112</f>
        <v>0</v>
      </c>
      <c r="J110" s="470"/>
      <c r="K110" s="618">
        <f>+C110+G110</f>
        <v>0</v>
      </c>
      <c r="L110" s="619">
        <f>+D110+H110</f>
        <v>0</v>
      </c>
      <c r="M110" s="621">
        <f>+E110+I110</f>
        <v>0</v>
      </c>
      <c r="N110" s="180"/>
      <c r="O110" s="184">
        <f>+'[5]1.1.SZ.TÁBL. BEV - KIAD'!$N$109</f>
        <v>6040</v>
      </c>
      <c r="P110" s="187">
        <v>6040</v>
      </c>
      <c r="Q110" s="493">
        <f>P110/O110</f>
        <v>1</v>
      </c>
      <c r="R110" s="618">
        <f t="shared" si="152"/>
        <v>0</v>
      </c>
      <c r="S110" s="619">
        <f t="shared" ref="S110" si="227">+L110+O110</f>
        <v>6040</v>
      </c>
      <c r="T110" s="620">
        <f t="shared" ref="T110" si="228">+M110+P110</f>
        <v>6040</v>
      </c>
      <c r="U110" s="493">
        <f>T110/S110</f>
        <v>1</v>
      </c>
      <c r="V110" s="255"/>
    </row>
    <row r="111" spans="1:22" s="207" customFormat="1" ht="13.5" customHeight="1">
      <c r="A111" s="112" t="s">
        <v>193</v>
      </c>
      <c r="B111" s="95" t="s">
        <v>150</v>
      </c>
      <c r="C111" s="180">
        <f>+C51+C52+C84+C96+C104+C109+C110</f>
        <v>102562</v>
      </c>
      <c r="D111" s="184">
        <f>+D51+D52+D84+D96+D104+D109+D110</f>
        <v>119252</v>
      </c>
      <c r="E111" s="187">
        <f>+E51+E52+E84+E96+E104+E109+E110</f>
        <v>107384</v>
      </c>
      <c r="F111" s="470">
        <f>+E111/D111</f>
        <v>0.90047965652567674</v>
      </c>
      <c r="G111" s="180">
        <f>+G51+G52+G84+G96+G104+G109+G110</f>
        <v>177864</v>
      </c>
      <c r="H111" s="184">
        <f>+H51+H52+H84+H96+H104+H109+H110</f>
        <v>179996</v>
      </c>
      <c r="I111" s="187">
        <f>+I51+I52+I84+I96+I104+I109+I110</f>
        <v>171666</v>
      </c>
      <c r="J111" s="470">
        <f>+I111/H111</f>
        <v>0.95372119380430675</v>
      </c>
      <c r="K111" s="180">
        <f t="shared" ref="K111:P111" si="229">+K51+K52+K84+K96+K104+K109+K110</f>
        <v>280426</v>
      </c>
      <c r="L111" s="184">
        <f t="shared" si="229"/>
        <v>299248</v>
      </c>
      <c r="M111" s="185">
        <f t="shared" si="229"/>
        <v>279050</v>
      </c>
      <c r="N111" s="618">
        <f t="shared" si="229"/>
        <v>51775</v>
      </c>
      <c r="O111" s="619">
        <f t="shared" si="229"/>
        <v>76068</v>
      </c>
      <c r="P111" s="620">
        <f t="shared" si="229"/>
        <v>71332</v>
      </c>
      <c r="Q111" s="486">
        <f>+P111/O111</f>
        <v>0.93773991691644321</v>
      </c>
      <c r="R111" s="618">
        <f>+R51+R52+R84+R96+R104+R109+R110</f>
        <v>332201</v>
      </c>
      <c r="S111" s="619">
        <f>+S51+S52+S84+S96+S104+S109+S110</f>
        <v>375316</v>
      </c>
      <c r="T111" s="620">
        <f>+T51+T52+T84+T96+T104+T109+T110</f>
        <v>350382</v>
      </c>
      <c r="U111" s="486">
        <f>+T111/S111</f>
        <v>0.93356531562736467</v>
      </c>
      <c r="V111" s="255"/>
    </row>
    <row r="112" spans="1:22" s="207" customFormat="1" ht="13.5" customHeight="1" thickBot="1">
      <c r="A112" s="315" t="s">
        <v>358</v>
      </c>
      <c r="B112" s="316" t="s">
        <v>151</v>
      </c>
      <c r="C112" s="317">
        <f>+'4.SZ.TÁBL. SEGÍTŐ SZOLGÁLAT'!AA116</f>
        <v>0</v>
      </c>
      <c r="D112" s="426">
        <f>+'4.SZ.TÁBL. SEGÍTŐ SZOLGÁLAT'!AB116</f>
        <v>0</v>
      </c>
      <c r="E112" s="466">
        <f>+'4.SZ.TÁBL. SEGÍTŐ SZOLGÁLAT'!AC116</f>
        <v>0</v>
      </c>
      <c r="F112" s="480"/>
      <c r="G112" s="317">
        <f>+'5.SZ.TÁBL. ÓVODA'!R114</f>
        <v>0</v>
      </c>
      <c r="H112" s="426">
        <f>+'5.SZ.TÁBL. ÓVODA'!S114</f>
        <v>0</v>
      </c>
      <c r="I112" s="466">
        <f>+'5.SZ.TÁBL. ÓVODA'!T114</f>
        <v>0</v>
      </c>
      <c r="J112" s="480"/>
      <c r="K112" s="655">
        <f>+C112+G112</f>
        <v>0</v>
      </c>
      <c r="L112" s="656">
        <f>+D112+H112</f>
        <v>0</v>
      </c>
      <c r="M112" s="657">
        <f>+E112+I112</f>
        <v>0</v>
      </c>
      <c r="N112" s="658">
        <f>+K29</f>
        <v>271406</v>
      </c>
      <c r="O112" s="659">
        <f>+L29</f>
        <v>288888</v>
      </c>
      <c r="P112" s="1350">
        <f>+M29</f>
        <v>267731</v>
      </c>
      <c r="Q112" s="500">
        <f>+P112/O112</f>
        <v>0.92676400542770898</v>
      </c>
      <c r="R112" s="660"/>
      <c r="S112" s="661"/>
      <c r="T112" s="662"/>
      <c r="U112" s="500"/>
    </row>
    <row r="113" spans="1:29" s="207" customFormat="1" ht="13.5" customHeight="1" thickBot="1">
      <c r="A113" s="1399" t="s">
        <v>296</v>
      </c>
      <c r="B113" s="1400"/>
      <c r="C113" s="191">
        <f>+SUM(C111:C112)</f>
        <v>102562</v>
      </c>
      <c r="D113" s="192">
        <f t="shared" ref="D113:E113" si="230">+SUM(D111:D112)</f>
        <v>119252</v>
      </c>
      <c r="E113" s="467">
        <f t="shared" si="230"/>
        <v>107384</v>
      </c>
      <c r="F113" s="481">
        <f>+E113/D113</f>
        <v>0.90047965652567674</v>
      </c>
      <c r="G113" s="191">
        <f>+SUM(G111:G112)</f>
        <v>177864</v>
      </c>
      <c r="H113" s="192">
        <f t="shared" ref="H113:I113" si="231">+SUM(H111:H112)</f>
        <v>179996</v>
      </c>
      <c r="I113" s="467">
        <f t="shared" si="231"/>
        <v>171666</v>
      </c>
      <c r="J113" s="481">
        <f>+I113/H113</f>
        <v>0.95372119380430675</v>
      </c>
      <c r="K113" s="191">
        <f>+SUM(K111:K112)</f>
        <v>280426</v>
      </c>
      <c r="L113" s="192">
        <f t="shared" ref="L113:M113" si="232">+SUM(L111:L112)</f>
        <v>299248</v>
      </c>
      <c r="M113" s="193">
        <f t="shared" si="232"/>
        <v>279050</v>
      </c>
      <c r="N113" s="191">
        <f>+N111+N112</f>
        <v>323181</v>
      </c>
      <c r="O113" s="192">
        <f t="shared" ref="O113" si="233">+O111+O112</f>
        <v>364956</v>
      </c>
      <c r="P113" s="467">
        <f t="shared" ref="P113" si="234">+P111+P112</f>
        <v>339063</v>
      </c>
      <c r="Q113" s="501">
        <f>+P113/O113</f>
        <v>0.92905172130338998</v>
      </c>
      <c r="R113" s="191">
        <f>+R111+R112</f>
        <v>332201</v>
      </c>
      <c r="S113" s="192">
        <f t="shared" ref="S113:T113" si="235">+S111+S112</f>
        <v>375316</v>
      </c>
      <c r="T113" s="467">
        <f t="shared" si="235"/>
        <v>350382</v>
      </c>
      <c r="U113" s="501">
        <f>+T113/S113</f>
        <v>0.93356531562736467</v>
      </c>
      <c r="V113" s="255"/>
    </row>
    <row r="114" spans="1:29" s="207" customFormat="1" ht="13.5" customHeight="1" thickBot="1">
      <c r="B114" s="663"/>
      <c r="C114" s="664"/>
      <c r="D114" s="664"/>
      <c r="E114" s="664"/>
      <c r="F114" s="664"/>
      <c r="G114" s="664"/>
      <c r="H114" s="663"/>
      <c r="I114" s="663"/>
      <c r="J114" s="663"/>
      <c r="K114" s="664"/>
      <c r="L114" s="665"/>
      <c r="M114" s="665"/>
      <c r="N114" s="666"/>
      <c r="O114" s="666"/>
      <c r="P114" s="666"/>
      <c r="Q114" s="666"/>
      <c r="R114" s="666"/>
      <c r="S114" s="666"/>
      <c r="T114" s="663"/>
      <c r="U114" s="666"/>
      <c r="V114" s="255"/>
    </row>
    <row r="115" spans="1:29" s="207" customFormat="1" ht="13.5" customHeight="1" thickBot="1">
      <c r="A115" s="1397" t="s">
        <v>312</v>
      </c>
      <c r="B115" s="1398"/>
      <c r="C115" s="210">
        <f>+C31-C113</f>
        <v>0</v>
      </c>
      <c r="D115" s="192">
        <f>+D31-D113</f>
        <v>0</v>
      </c>
      <c r="E115" s="211">
        <f>+E31-E113</f>
        <v>9</v>
      </c>
      <c r="F115" s="460"/>
      <c r="G115" s="210">
        <f>+G31-G113</f>
        <v>0</v>
      </c>
      <c r="H115" s="192">
        <f>+H31-H113</f>
        <v>0</v>
      </c>
      <c r="I115" s="211">
        <f>+I31-I113</f>
        <v>87</v>
      </c>
      <c r="J115" s="460"/>
      <c r="K115" s="210">
        <f t="shared" ref="K115:O115" si="236">+K31-K113</f>
        <v>0</v>
      </c>
      <c r="L115" s="192">
        <f t="shared" si="236"/>
        <v>0</v>
      </c>
      <c r="M115" s="211">
        <f t="shared" si="236"/>
        <v>96</v>
      </c>
      <c r="N115" s="210">
        <f t="shared" si="236"/>
        <v>0</v>
      </c>
      <c r="O115" s="192">
        <f t="shared" si="236"/>
        <v>0</v>
      </c>
      <c r="P115" s="467">
        <f>+P31-P113</f>
        <v>16952</v>
      </c>
      <c r="Q115" s="482"/>
      <c r="R115" s="210">
        <f>+R31-R113</f>
        <v>0</v>
      </c>
      <c r="S115" s="192">
        <f>+S31-S113</f>
        <v>0</v>
      </c>
      <c r="T115" s="467">
        <f>+T31-T113</f>
        <v>17048</v>
      </c>
      <c r="U115" s="469"/>
      <c r="V115" s="255"/>
      <c r="W115" s="255"/>
      <c r="X115" s="255"/>
      <c r="Y115" s="255"/>
      <c r="Z115" s="255"/>
      <c r="AA115" s="255"/>
      <c r="AB115" s="255"/>
      <c r="AC115" s="255"/>
    </row>
    <row r="116" spans="1:29" ht="13.5" customHeight="1"/>
    <row r="117" spans="1:29" ht="13.5" customHeight="1"/>
  </sheetData>
  <mergeCells count="10">
    <mergeCell ref="K1:M1"/>
    <mergeCell ref="C1:F1"/>
    <mergeCell ref="G1:J1"/>
    <mergeCell ref="N1:Q1"/>
    <mergeCell ref="R1:U1"/>
    <mergeCell ref="A115:B115"/>
    <mergeCell ref="A31:B31"/>
    <mergeCell ref="A113:B113"/>
    <mergeCell ref="A1:A2"/>
    <mergeCell ref="B1:B2"/>
  </mergeCells>
  <phoneticPr fontId="25" type="noConversion"/>
  <printOptions horizontalCentered="1"/>
  <pageMargins left="0.15748031496062992" right="0.15748031496062992" top="1.1811023622047245" bottom="0.51181102362204722" header="0.35433070866141736" footer="0.15748031496062992"/>
  <pageSetup paperSize="8" scale="74" fitToHeight="2" orientation="landscape" r:id="rId1"/>
  <headerFooter alignWithMargins="0">
    <oddHeader>&amp;L&amp;"Times New Roman,Félkövér"&amp;13Szent László Völgye TKT&amp;C&amp;"Times New Roman,Félkövér"&amp;16 2016. ÉVI ZÁRSZÁMADÁSI BESZÁMOLÓ&amp;R2/1. sz. táblázat
TÁRSULÁS ÉS INTÉZMÉNYEK BEVÉTELEK - KIADÁSOK
Adatok: eFt</oddHeader>
    <oddFooter>&amp;L&amp;F&amp;R&amp;P</oddFooter>
  </headerFooter>
  <rowBreaks count="1" manualBreakCount="1">
    <brk id="64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U142"/>
  <sheetViews>
    <sheetView workbookViewId="0">
      <pane xSplit="2" ySplit="2" topLeftCell="N125" activePane="bottomRight" state="frozen"/>
      <selection activeCell="B8" sqref="B8"/>
      <selection pane="topRight" activeCell="B8" sqref="B8"/>
      <selection pane="bottomLeft" activeCell="B8" sqref="B8"/>
      <selection pane="bottomRight" activeCell="B8" sqref="B8"/>
    </sheetView>
  </sheetViews>
  <sheetFormatPr defaultColWidth="8.85546875" defaultRowHeight="12"/>
  <cols>
    <col min="1" max="1" width="3.5703125" style="742" bestFit="1" customWidth="1"/>
    <col min="2" max="2" width="43.7109375" style="742" customWidth="1"/>
    <col min="3" max="6" width="10" style="742" customWidth="1"/>
    <col min="7" max="7" width="10" style="778" customWidth="1"/>
    <col min="8" max="16" width="10" style="742" customWidth="1"/>
    <col min="17" max="17" width="10" style="778" customWidth="1"/>
    <col min="18" max="20" width="10" style="742" customWidth="1"/>
    <col min="21" max="21" width="10" style="778" customWidth="1"/>
    <col min="22" max="16384" width="8.85546875" style="742"/>
  </cols>
  <sheetData>
    <row r="1" spans="1:21" ht="25.5" customHeight="1">
      <c r="A1" s="1417"/>
      <c r="B1" s="1419" t="s">
        <v>178</v>
      </c>
      <c r="C1" s="1421" t="s">
        <v>543</v>
      </c>
      <c r="D1" s="1422"/>
      <c r="E1" s="1422"/>
      <c r="F1" s="1422"/>
      <c r="G1" s="1423"/>
      <c r="H1" s="1421" t="s">
        <v>390</v>
      </c>
      <c r="I1" s="1422"/>
      <c r="J1" s="1422"/>
      <c r="K1" s="1422"/>
      <c r="L1" s="1422"/>
      <c r="M1" s="1422"/>
      <c r="N1" s="1422"/>
      <c r="O1" s="1422"/>
      <c r="P1" s="1422"/>
      <c r="Q1" s="1423"/>
      <c r="R1" s="1424" t="s">
        <v>544</v>
      </c>
      <c r="S1" s="1425"/>
      <c r="T1" s="1425"/>
      <c r="U1" s="1426"/>
    </row>
    <row r="2" spans="1:21" ht="56.25" customHeight="1">
      <c r="A2" s="1418"/>
      <c r="B2" s="1420"/>
      <c r="C2" s="743" t="s">
        <v>545</v>
      </c>
      <c r="D2" s="744" t="s">
        <v>546</v>
      </c>
      <c r="E2" s="744" t="s">
        <v>547</v>
      </c>
      <c r="F2" s="745" t="s">
        <v>1367</v>
      </c>
      <c r="G2" s="746" t="s">
        <v>21</v>
      </c>
      <c r="H2" s="743" t="s">
        <v>545</v>
      </c>
      <c r="I2" s="744" t="s">
        <v>549</v>
      </c>
      <c r="J2" s="744" t="s">
        <v>550</v>
      </c>
      <c r="K2" s="744" t="s">
        <v>551</v>
      </c>
      <c r="L2" s="744" t="s">
        <v>552</v>
      </c>
      <c r="M2" s="1071" t="s">
        <v>1372</v>
      </c>
      <c r="N2" s="1071" t="s">
        <v>1366</v>
      </c>
      <c r="O2" s="744" t="s">
        <v>553</v>
      </c>
      <c r="P2" s="745" t="s">
        <v>554</v>
      </c>
      <c r="Q2" s="746" t="s">
        <v>21</v>
      </c>
      <c r="R2" s="743" t="s">
        <v>555</v>
      </c>
      <c r="S2" s="744" t="s">
        <v>556</v>
      </c>
      <c r="T2" s="745" t="s">
        <v>557</v>
      </c>
      <c r="U2" s="747" t="s">
        <v>21</v>
      </c>
    </row>
    <row r="3" spans="1:21">
      <c r="A3" s="748" t="s">
        <v>558</v>
      </c>
      <c r="B3" s="749" t="s">
        <v>1119</v>
      </c>
      <c r="C3" s="750">
        <v>0</v>
      </c>
      <c r="D3" s="751">
        <v>97783</v>
      </c>
      <c r="E3" s="751">
        <v>0</v>
      </c>
      <c r="F3" s="752">
        <v>0</v>
      </c>
      <c r="G3" s="753">
        <f>SUM(C3:F3)</f>
        <v>97783</v>
      </c>
      <c r="H3" s="750">
        <v>0</v>
      </c>
      <c r="I3" s="751">
        <v>7277</v>
      </c>
      <c r="J3" s="751">
        <v>763</v>
      </c>
      <c r="K3" s="751">
        <v>3479</v>
      </c>
      <c r="L3" s="751">
        <v>13882</v>
      </c>
      <c r="M3" s="751">
        <v>11146</v>
      </c>
      <c r="N3" s="751">
        <v>0</v>
      </c>
      <c r="O3" s="751">
        <v>23478</v>
      </c>
      <c r="P3" s="752">
        <v>1964</v>
      </c>
      <c r="Q3" s="753">
        <f>SUM(H3:P3)</f>
        <v>61989</v>
      </c>
      <c r="R3" s="750">
        <v>0</v>
      </c>
      <c r="S3" s="751">
        <v>0</v>
      </c>
      <c r="T3" s="752">
        <v>0</v>
      </c>
      <c r="U3" s="754">
        <f>SUM(R3:T3)</f>
        <v>0</v>
      </c>
    </row>
    <row r="4" spans="1:21">
      <c r="A4" s="748" t="s">
        <v>559</v>
      </c>
      <c r="B4" s="755" t="s">
        <v>1120</v>
      </c>
      <c r="C4" s="756">
        <v>0</v>
      </c>
      <c r="D4" s="757">
        <v>0</v>
      </c>
      <c r="E4" s="757">
        <v>0</v>
      </c>
      <c r="F4" s="758">
        <v>0</v>
      </c>
      <c r="G4" s="759">
        <f t="shared" ref="G4:G57" si="0">SUM(C4:F4)</f>
        <v>0</v>
      </c>
      <c r="H4" s="756">
        <v>0</v>
      </c>
      <c r="I4" s="757">
        <v>0</v>
      </c>
      <c r="J4" s="757">
        <v>0</v>
      </c>
      <c r="K4" s="757">
        <v>0</v>
      </c>
      <c r="L4" s="757">
        <v>0</v>
      </c>
      <c r="M4" s="757">
        <v>0</v>
      </c>
      <c r="N4" s="757">
        <v>0</v>
      </c>
      <c r="O4" s="757">
        <v>0</v>
      </c>
      <c r="P4" s="758">
        <v>0</v>
      </c>
      <c r="Q4" s="759">
        <f t="shared" ref="Q4:Q57" si="1">SUM(H4:P4)</f>
        <v>0</v>
      </c>
      <c r="R4" s="756">
        <v>0</v>
      </c>
      <c r="S4" s="757">
        <v>0</v>
      </c>
      <c r="T4" s="758">
        <v>0</v>
      </c>
      <c r="U4" s="760">
        <f t="shared" ref="U4:U57" si="2">SUM(R4:T4)</f>
        <v>0</v>
      </c>
    </row>
    <row r="5" spans="1:21">
      <c r="A5" s="748" t="s">
        <v>560</v>
      </c>
      <c r="B5" s="755" t="s">
        <v>1121</v>
      </c>
      <c r="C5" s="756">
        <v>0</v>
      </c>
      <c r="D5" s="757">
        <v>0</v>
      </c>
      <c r="E5" s="757">
        <v>0</v>
      </c>
      <c r="F5" s="758">
        <v>0</v>
      </c>
      <c r="G5" s="759">
        <f t="shared" si="0"/>
        <v>0</v>
      </c>
      <c r="H5" s="756">
        <v>0</v>
      </c>
      <c r="I5" s="757">
        <v>0</v>
      </c>
      <c r="J5" s="757">
        <v>0</v>
      </c>
      <c r="K5" s="757">
        <v>0</v>
      </c>
      <c r="L5" s="757">
        <v>0</v>
      </c>
      <c r="M5" s="757">
        <v>0</v>
      </c>
      <c r="N5" s="757">
        <v>0</v>
      </c>
      <c r="O5" s="757">
        <v>0</v>
      </c>
      <c r="P5" s="758">
        <v>0</v>
      </c>
      <c r="Q5" s="759">
        <f t="shared" si="1"/>
        <v>0</v>
      </c>
      <c r="R5" s="756">
        <v>0</v>
      </c>
      <c r="S5" s="757">
        <v>0</v>
      </c>
      <c r="T5" s="758">
        <v>0</v>
      </c>
      <c r="U5" s="760">
        <f t="shared" si="2"/>
        <v>0</v>
      </c>
    </row>
    <row r="6" spans="1:21" ht="24">
      <c r="A6" s="748" t="s">
        <v>561</v>
      </c>
      <c r="B6" s="755" t="s">
        <v>1122</v>
      </c>
      <c r="C6" s="756">
        <v>0</v>
      </c>
      <c r="D6" s="757">
        <v>3267</v>
      </c>
      <c r="E6" s="757">
        <v>0</v>
      </c>
      <c r="F6" s="758">
        <v>0</v>
      </c>
      <c r="G6" s="759">
        <f t="shared" si="0"/>
        <v>3267</v>
      </c>
      <c r="H6" s="756">
        <v>0</v>
      </c>
      <c r="I6" s="757">
        <v>0</v>
      </c>
      <c r="J6" s="757">
        <v>0</v>
      </c>
      <c r="K6" s="757">
        <v>10</v>
      </c>
      <c r="L6" s="757">
        <v>207</v>
      </c>
      <c r="M6" s="757">
        <v>292</v>
      </c>
      <c r="N6" s="757">
        <v>0</v>
      </c>
      <c r="O6" s="757">
        <v>69</v>
      </c>
      <c r="P6" s="758">
        <v>0</v>
      </c>
      <c r="Q6" s="759">
        <f t="shared" si="1"/>
        <v>578</v>
      </c>
      <c r="R6" s="756">
        <v>0</v>
      </c>
      <c r="S6" s="757">
        <v>0</v>
      </c>
      <c r="T6" s="758">
        <v>0</v>
      </c>
      <c r="U6" s="760">
        <f t="shared" si="2"/>
        <v>0</v>
      </c>
    </row>
    <row r="7" spans="1:21">
      <c r="A7" s="748" t="s">
        <v>562</v>
      </c>
      <c r="B7" s="755" t="s">
        <v>1123</v>
      </c>
      <c r="C7" s="756">
        <v>0</v>
      </c>
      <c r="D7" s="757">
        <v>0</v>
      </c>
      <c r="E7" s="757">
        <v>0</v>
      </c>
      <c r="F7" s="758">
        <v>0</v>
      </c>
      <c r="G7" s="759">
        <f t="shared" si="0"/>
        <v>0</v>
      </c>
      <c r="H7" s="756">
        <v>0</v>
      </c>
      <c r="I7" s="757">
        <v>0</v>
      </c>
      <c r="J7" s="757">
        <v>0</v>
      </c>
      <c r="K7" s="757">
        <v>0</v>
      </c>
      <c r="L7" s="757">
        <v>0</v>
      </c>
      <c r="M7" s="757">
        <v>0</v>
      </c>
      <c r="N7" s="757">
        <v>0</v>
      </c>
      <c r="O7" s="757">
        <v>0</v>
      </c>
      <c r="P7" s="758">
        <v>0</v>
      </c>
      <c r="Q7" s="759">
        <f t="shared" si="1"/>
        <v>0</v>
      </c>
      <c r="R7" s="756">
        <v>0</v>
      </c>
      <c r="S7" s="757">
        <v>0</v>
      </c>
      <c r="T7" s="758">
        <v>0</v>
      </c>
      <c r="U7" s="760">
        <f t="shared" si="2"/>
        <v>0</v>
      </c>
    </row>
    <row r="8" spans="1:21">
      <c r="A8" s="748" t="s">
        <v>563</v>
      </c>
      <c r="B8" s="755" t="s">
        <v>1124</v>
      </c>
      <c r="C8" s="756">
        <v>0</v>
      </c>
      <c r="D8" s="757">
        <v>3485</v>
      </c>
      <c r="E8" s="757">
        <v>0</v>
      </c>
      <c r="F8" s="758">
        <v>0</v>
      </c>
      <c r="G8" s="759">
        <f t="shared" si="0"/>
        <v>3485</v>
      </c>
      <c r="H8" s="756">
        <v>0</v>
      </c>
      <c r="I8" s="757">
        <v>0</v>
      </c>
      <c r="J8" s="757">
        <v>0</v>
      </c>
      <c r="K8" s="757">
        <v>0</v>
      </c>
      <c r="L8" s="757">
        <v>544</v>
      </c>
      <c r="M8" s="757">
        <v>0</v>
      </c>
      <c r="N8" s="757">
        <v>0</v>
      </c>
      <c r="O8" s="757">
        <v>0</v>
      </c>
      <c r="P8" s="758">
        <v>0</v>
      </c>
      <c r="Q8" s="759">
        <f t="shared" si="1"/>
        <v>544</v>
      </c>
      <c r="R8" s="756">
        <v>0</v>
      </c>
      <c r="S8" s="757">
        <v>0</v>
      </c>
      <c r="T8" s="758">
        <v>0</v>
      </c>
      <c r="U8" s="760">
        <f t="shared" si="2"/>
        <v>0</v>
      </c>
    </row>
    <row r="9" spans="1:21">
      <c r="A9" s="748" t="s">
        <v>564</v>
      </c>
      <c r="B9" s="755" t="s">
        <v>1125</v>
      </c>
      <c r="C9" s="756">
        <v>0</v>
      </c>
      <c r="D9" s="757">
        <v>3717</v>
      </c>
      <c r="E9" s="757">
        <v>0</v>
      </c>
      <c r="F9" s="758">
        <v>0</v>
      </c>
      <c r="G9" s="759">
        <f t="shared" si="0"/>
        <v>3717</v>
      </c>
      <c r="H9" s="756">
        <v>0</v>
      </c>
      <c r="I9" s="757">
        <v>210</v>
      </c>
      <c r="J9" s="757">
        <v>52</v>
      </c>
      <c r="K9" s="757">
        <v>90</v>
      </c>
      <c r="L9" s="757">
        <v>340</v>
      </c>
      <c r="M9" s="757">
        <v>240</v>
      </c>
      <c r="N9" s="757">
        <v>0</v>
      </c>
      <c r="O9" s="757">
        <v>758</v>
      </c>
      <c r="P9" s="758">
        <v>60</v>
      </c>
      <c r="Q9" s="759">
        <f t="shared" si="1"/>
        <v>1750</v>
      </c>
      <c r="R9" s="756">
        <v>0</v>
      </c>
      <c r="S9" s="757">
        <v>0</v>
      </c>
      <c r="T9" s="758">
        <v>0</v>
      </c>
      <c r="U9" s="760">
        <f t="shared" si="2"/>
        <v>0</v>
      </c>
    </row>
    <row r="10" spans="1:21">
      <c r="A10" s="748" t="s">
        <v>565</v>
      </c>
      <c r="B10" s="755" t="s">
        <v>1126</v>
      </c>
      <c r="C10" s="756">
        <v>0</v>
      </c>
      <c r="D10" s="757">
        <v>0</v>
      </c>
      <c r="E10" s="757">
        <v>0</v>
      </c>
      <c r="F10" s="758">
        <v>0</v>
      </c>
      <c r="G10" s="759">
        <f t="shared" si="0"/>
        <v>0</v>
      </c>
      <c r="H10" s="756">
        <v>0</v>
      </c>
      <c r="I10" s="757">
        <v>0</v>
      </c>
      <c r="J10" s="757">
        <v>0</v>
      </c>
      <c r="K10" s="757">
        <v>0</v>
      </c>
      <c r="L10" s="757">
        <v>0</v>
      </c>
      <c r="M10" s="757">
        <v>0</v>
      </c>
      <c r="N10" s="757">
        <v>0</v>
      </c>
      <c r="O10" s="757">
        <v>0</v>
      </c>
      <c r="P10" s="758">
        <v>0</v>
      </c>
      <c r="Q10" s="759">
        <f t="shared" si="1"/>
        <v>0</v>
      </c>
      <c r="R10" s="756">
        <v>0</v>
      </c>
      <c r="S10" s="757">
        <v>0</v>
      </c>
      <c r="T10" s="758">
        <v>0</v>
      </c>
      <c r="U10" s="760">
        <f t="shared" si="2"/>
        <v>0</v>
      </c>
    </row>
    <row r="11" spans="1:21">
      <c r="A11" s="748" t="s">
        <v>566</v>
      </c>
      <c r="B11" s="755" t="s">
        <v>1127</v>
      </c>
      <c r="C11" s="756">
        <v>0</v>
      </c>
      <c r="D11" s="757">
        <v>581</v>
      </c>
      <c r="E11" s="757">
        <v>0</v>
      </c>
      <c r="F11" s="758">
        <v>0</v>
      </c>
      <c r="G11" s="759">
        <f t="shared" si="0"/>
        <v>581</v>
      </c>
      <c r="H11" s="756">
        <v>0</v>
      </c>
      <c r="I11" s="757">
        <v>247</v>
      </c>
      <c r="J11" s="757">
        <v>1</v>
      </c>
      <c r="K11" s="757">
        <v>10</v>
      </c>
      <c r="L11" s="757">
        <v>101</v>
      </c>
      <c r="M11" s="757">
        <v>39</v>
      </c>
      <c r="N11" s="757">
        <v>0</v>
      </c>
      <c r="O11" s="757">
        <v>49</v>
      </c>
      <c r="P11" s="758">
        <v>0</v>
      </c>
      <c r="Q11" s="759">
        <f t="shared" si="1"/>
        <v>447</v>
      </c>
      <c r="R11" s="756">
        <v>0</v>
      </c>
      <c r="S11" s="757">
        <v>0</v>
      </c>
      <c r="T11" s="758">
        <v>0</v>
      </c>
      <c r="U11" s="760">
        <f t="shared" si="2"/>
        <v>0</v>
      </c>
    </row>
    <row r="12" spans="1:21">
      <c r="A12" s="748" t="s">
        <v>567</v>
      </c>
      <c r="B12" s="755" t="s">
        <v>1128</v>
      </c>
      <c r="C12" s="756">
        <v>0</v>
      </c>
      <c r="D12" s="757">
        <v>0</v>
      </c>
      <c r="E12" s="757">
        <v>0</v>
      </c>
      <c r="F12" s="758">
        <v>0</v>
      </c>
      <c r="G12" s="759">
        <f t="shared" si="0"/>
        <v>0</v>
      </c>
      <c r="H12" s="756">
        <v>0</v>
      </c>
      <c r="I12" s="757">
        <v>0</v>
      </c>
      <c r="J12" s="757">
        <v>0</v>
      </c>
      <c r="K12" s="757">
        <v>0</v>
      </c>
      <c r="L12" s="757">
        <v>0</v>
      </c>
      <c r="M12" s="757">
        <v>0</v>
      </c>
      <c r="N12" s="757">
        <v>0</v>
      </c>
      <c r="O12" s="757">
        <v>0</v>
      </c>
      <c r="P12" s="758">
        <v>0</v>
      </c>
      <c r="Q12" s="759">
        <f t="shared" si="1"/>
        <v>0</v>
      </c>
      <c r="R12" s="756">
        <v>0</v>
      </c>
      <c r="S12" s="757">
        <v>0</v>
      </c>
      <c r="T12" s="758">
        <v>0</v>
      </c>
      <c r="U12" s="760">
        <f t="shared" si="2"/>
        <v>0</v>
      </c>
    </row>
    <row r="13" spans="1:21">
      <c r="A13" s="748" t="s">
        <v>568</v>
      </c>
      <c r="B13" s="755" t="s">
        <v>1129</v>
      </c>
      <c r="C13" s="756">
        <v>0</v>
      </c>
      <c r="D13" s="757">
        <v>0</v>
      </c>
      <c r="E13" s="757">
        <v>0</v>
      </c>
      <c r="F13" s="758">
        <v>0</v>
      </c>
      <c r="G13" s="759">
        <f t="shared" si="0"/>
        <v>0</v>
      </c>
      <c r="H13" s="756">
        <v>0</v>
      </c>
      <c r="I13" s="757">
        <v>0</v>
      </c>
      <c r="J13" s="757">
        <v>0</v>
      </c>
      <c r="K13" s="757">
        <v>0</v>
      </c>
      <c r="L13" s="757">
        <v>0</v>
      </c>
      <c r="M13" s="757">
        <v>0</v>
      </c>
      <c r="N13" s="757">
        <v>0</v>
      </c>
      <c r="O13" s="757">
        <v>0</v>
      </c>
      <c r="P13" s="758">
        <v>0</v>
      </c>
      <c r="Q13" s="759">
        <f t="shared" si="1"/>
        <v>0</v>
      </c>
      <c r="R13" s="756">
        <v>0</v>
      </c>
      <c r="S13" s="757">
        <v>0</v>
      </c>
      <c r="T13" s="758">
        <v>0</v>
      </c>
      <c r="U13" s="760">
        <f t="shared" si="2"/>
        <v>0</v>
      </c>
    </row>
    <row r="14" spans="1:21">
      <c r="A14" s="748" t="s">
        <v>569</v>
      </c>
      <c r="B14" s="755" t="s">
        <v>1130</v>
      </c>
      <c r="C14" s="756">
        <v>0</v>
      </c>
      <c r="D14" s="757">
        <v>0</v>
      </c>
      <c r="E14" s="757">
        <v>0</v>
      </c>
      <c r="F14" s="758">
        <v>0</v>
      </c>
      <c r="G14" s="759">
        <f t="shared" si="0"/>
        <v>0</v>
      </c>
      <c r="H14" s="756">
        <v>0</v>
      </c>
      <c r="I14" s="757">
        <v>0</v>
      </c>
      <c r="J14" s="757">
        <v>0</v>
      </c>
      <c r="K14" s="757">
        <v>0</v>
      </c>
      <c r="L14" s="757">
        <v>0</v>
      </c>
      <c r="M14" s="757">
        <v>0</v>
      </c>
      <c r="N14" s="757">
        <v>0</v>
      </c>
      <c r="O14" s="757">
        <v>0</v>
      </c>
      <c r="P14" s="758">
        <v>0</v>
      </c>
      <c r="Q14" s="759">
        <f t="shared" si="1"/>
        <v>0</v>
      </c>
      <c r="R14" s="756">
        <v>0</v>
      </c>
      <c r="S14" s="757">
        <v>0</v>
      </c>
      <c r="T14" s="758">
        <v>0</v>
      </c>
      <c r="U14" s="760">
        <f t="shared" si="2"/>
        <v>0</v>
      </c>
    </row>
    <row r="15" spans="1:21">
      <c r="A15" s="748" t="s">
        <v>570</v>
      </c>
      <c r="B15" s="755" t="s">
        <v>1131</v>
      </c>
      <c r="C15" s="756">
        <v>0</v>
      </c>
      <c r="D15" s="757">
        <v>2079</v>
      </c>
      <c r="E15" s="757">
        <v>0</v>
      </c>
      <c r="F15" s="758">
        <v>0</v>
      </c>
      <c r="G15" s="759">
        <f t="shared" si="0"/>
        <v>2079</v>
      </c>
      <c r="H15" s="756">
        <v>0</v>
      </c>
      <c r="I15" s="757">
        <v>469</v>
      </c>
      <c r="J15" s="757">
        <v>54</v>
      </c>
      <c r="K15" s="757">
        <v>7</v>
      </c>
      <c r="L15" s="757">
        <v>764</v>
      </c>
      <c r="M15" s="757">
        <v>240</v>
      </c>
      <c r="N15" s="757">
        <v>0</v>
      </c>
      <c r="O15" s="757">
        <v>784</v>
      </c>
      <c r="P15" s="758">
        <v>113</v>
      </c>
      <c r="Q15" s="759">
        <f t="shared" si="1"/>
        <v>2431</v>
      </c>
      <c r="R15" s="756">
        <v>0</v>
      </c>
      <c r="S15" s="757">
        <v>0</v>
      </c>
      <c r="T15" s="758">
        <v>0</v>
      </c>
      <c r="U15" s="760">
        <f t="shared" si="2"/>
        <v>0</v>
      </c>
    </row>
    <row r="16" spans="1:21">
      <c r="A16" s="777" t="s">
        <v>571</v>
      </c>
      <c r="B16" s="761" t="s">
        <v>1132</v>
      </c>
      <c r="C16" s="762">
        <v>0</v>
      </c>
      <c r="D16" s="763">
        <v>0</v>
      </c>
      <c r="E16" s="763">
        <v>0</v>
      </c>
      <c r="F16" s="764">
        <v>0</v>
      </c>
      <c r="G16" s="765">
        <f t="shared" si="0"/>
        <v>0</v>
      </c>
      <c r="H16" s="762">
        <v>0</v>
      </c>
      <c r="I16" s="763">
        <v>0</v>
      </c>
      <c r="J16" s="763">
        <v>0</v>
      </c>
      <c r="K16" s="763">
        <v>0</v>
      </c>
      <c r="L16" s="763">
        <v>0</v>
      </c>
      <c r="M16" s="763"/>
      <c r="N16" s="763"/>
      <c r="O16" s="763">
        <v>0</v>
      </c>
      <c r="P16" s="764">
        <v>0</v>
      </c>
      <c r="Q16" s="765">
        <f t="shared" si="1"/>
        <v>0</v>
      </c>
      <c r="R16" s="762">
        <v>0</v>
      </c>
      <c r="S16" s="763">
        <v>0</v>
      </c>
      <c r="T16" s="764">
        <v>0</v>
      </c>
      <c r="U16" s="766">
        <f t="shared" si="2"/>
        <v>0</v>
      </c>
    </row>
    <row r="17" spans="1:21" ht="24">
      <c r="A17" s="767" t="s">
        <v>572</v>
      </c>
      <c r="B17" s="768" t="s">
        <v>1133</v>
      </c>
      <c r="C17" s="769">
        <v>0</v>
      </c>
      <c r="D17" s="770">
        <v>110912</v>
      </c>
      <c r="E17" s="770">
        <v>0</v>
      </c>
      <c r="F17" s="771">
        <v>0</v>
      </c>
      <c r="G17" s="772">
        <f>SUM(G3:G16)</f>
        <v>110912</v>
      </c>
      <c r="H17" s="769">
        <v>0</v>
      </c>
      <c r="I17" s="770">
        <v>8203</v>
      </c>
      <c r="J17" s="770">
        <v>870</v>
      </c>
      <c r="K17" s="770">
        <v>3596</v>
      </c>
      <c r="L17" s="770">
        <v>15838</v>
      </c>
      <c r="M17" s="1272">
        <v>11957</v>
      </c>
      <c r="N17" s="1272">
        <v>0</v>
      </c>
      <c r="O17" s="770">
        <v>25138</v>
      </c>
      <c r="P17" s="771">
        <v>2137</v>
      </c>
      <c r="Q17" s="772">
        <f t="shared" ref="Q17:U17" si="3">SUM(Q3:Q16)</f>
        <v>67739</v>
      </c>
      <c r="R17" s="769">
        <v>0</v>
      </c>
      <c r="S17" s="770">
        <v>0</v>
      </c>
      <c r="T17" s="771">
        <v>0</v>
      </c>
      <c r="U17" s="773">
        <f t="shared" si="3"/>
        <v>0</v>
      </c>
    </row>
    <row r="18" spans="1:21">
      <c r="A18" s="748" t="s">
        <v>573</v>
      </c>
      <c r="B18" s="749" t="s">
        <v>1134</v>
      </c>
      <c r="C18" s="774">
        <v>0</v>
      </c>
      <c r="D18" s="775">
        <v>0</v>
      </c>
      <c r="E18" s="775">
        <v>0</v>
      </c>
      <c r="F18" s="776">
        <v>0</v>
      </c>
      <c r="G18" s="753">
        <f t="shared" si="0"/>
        <v>0</v>
      </c>
      <c r="H18" s="774">
        <v>0</v>
      </c>
      <c r="I18" s="775">
        <v>0</v>
      </c>
      <c r="J18" s="775">
        <v>0</v>
      </c>
      <c r="K18" s="775">
        <v>0</v>
      </c>
      <c r="L18" s="775">
        <v>0</v>
      </c>
      <c r="M18" s="775"/>
      <c r="N18" s="775"/>
      <c r="O18" s="775">
        <v>0</v>
      </c>
      <c r="P18" s="776">
        <v>0</v>
      </c>
      <c r="Q18" s="753">
        <f t="shared" si="1"/>
        <v>0</v>
      </c>
      <c r="R18" s="774">
        <v>0</v>
      </c>
      <c r="S18" s="775">
        <v>0</v>
      </c>
      <c r="T18" s="776">
        <v>0</v>
      </c>
      <c r="U18" s="754">
        <f t="shared" si="2"/>
        <v>0</v>
      </c>
    </row>
    <row r="19" spans="1:21" ht="24">
      <c r="A19" s="748" t="s">
        <v>574</v>
      </c>
      <c r="B19" s="755" t="s">
        <v>1135</v>
      </c>
      <c r="C19" s="756">
        <v>0</v>
      </c>
      <c r="D19" s="757">
        <v>0</v>
      </c>
      <c r="E19" s="757">
        <v>0</v>
      </c>
      <c r="F19" s="758">
        <v>0</v>
      </c>
      <c r="G19" s="759">
        <f t="shared" si="0"/>
        <v>0</v>
      </c>
      <c r="H19" s="756">
        <v>0</v>
      </c>
      <c r="I19" s="757">
        <v>337</v>
      </c>
      <c r="J19" s="757">
        <v>0</v>
      </c>
      <c r="K19" s="757">
        <v>0</v>
      </c>
      <c r="L19" s="757">
        <v>0</v>
      </c>
      <c r="M19" s="757">
        <v>246</v>
      </c>
      <c r="N19" s="757">
        <v>0</v>
      </c>
      <c r="O19" s="757">
        <v>0</v>
      </c>
      <c r="P19" s="758">
        <v>339</v>
      </c>
      <c r="Q19" s="759">
        <f t="shared" si="1"/>
        <v>922</v>
      </c>
      <c r="R19" s="756">
        <v>0</v>
      </c>
      <c r="S19" s="757">
        <v>0</v>
      </c>
      <c r="T19" s="758">
        <v>0</v>
      </c>
      <c r="U19" s="760">
        <f t="shared" si="2"/>
        <v>0</v>
      </c>
    </row>
    <row r="20" spans="1:21">
      <c r="A20" s="777" t="s">
        <v>575</v>
      </c>
      <c r="B20" s="761" t="s">
        <v>1136</v>
      </c>
      <c r="C20" s="762">
        <v>0</v>
      </c>
      <c r="D20" s="763">
        <v>205</v>
      </c>
      <c r="E20" s="763">
        <v>0</v>
      </c>
      <c r="F20" s="764">
        <v>0</v>
      </c>
      <c r="G20" s="765">
        <f t="shared" si="0"/>
        <v>205</v>
      </c>
      <c r="H20" s="762">
        <v>0</v>
      </c>
      <c r="I20" s="763">
        <v>0</v>
      </c>
      <c r="J20" s="763">
        <v>0</v>
      </c>
      <c r="K20" s="763">
        <v>0</v>
      </c>
      <c r="L20" s="763">
        <v>9</v>
      </c>
      <c r="M20" s="763">
        <v>3</v>
      </c>
      <c r="N20" s="763">
        <v>0</v>
      </c>
      <c r="O20" s="763">
        <v>0</v>
      </c>
      <c r="P20" s="764">
        <v>0</v>
      </c>
      <c r="Q20" s="765">
        <f t="shared" si="1"/>
        <v>12</v>
      </c>
      <c r="R20" s="762">
        <v>0</v>
      </c>
      <c r="S20" s="763">
        <v>0</v>
      </c>
      <c r="T20" s="764">
        <v>0</v>
      </c>
      <c r="U20" s="766">
        <f t="shared" si="2"/>
        <v>0</v>
      </c>
    </row>
    <row r="21" spans="1:21">
      <c r="A21" s="767" t="s">
        <v>576</v>
      </c>
      <c r="B21" s="768" t="s">
        <v>1137</v>
      </c>
      <c r="C21" s="769">
        <v>0</v>
      </c>
      <c r="D21" s="770">
        <v>205</v>
      </c>
      <c r="E21" s="770">
        <v>0</v>
      </c>
      <c r="F21" s="771">
        <v>0</v>
      </c>
      <c r="G21" s="772">
        <f t="shared" ref="G21:U21" si="4">SUM(G18:G20)</f>
        <v>205</v>
      </c>
      <c r="H21" s="769">
        <v>0</v>
      </c>
      <c r="I21" s="770">
        <v>337</v>
      </c>
      <c r="J21" s="770">
        <v>0</v>
      </c>
      <c r="K21" s="770">
        <v>0</v>
      </c>
      <c r="L21" s="770">
        <v>9</v>
      </c>
      <c r="M21" s="1272">
        <v>249</v>
      </c>
      <c r="N21" s="1272">
        <v>0</v>
      </c>
      <c r="O21" s="770">
        <v>0</v>
      </c>
      <c r="P21" s="771">
        <v>339</v>
      </c>
      <c r="Q21" s="772">
        <f t="shared" si="4"/>
        <v>934</v>
      </c>
      <c r="R21" s="769">
        <v>0</v>
      </c>
      <c r="S21" s="770">
        <v>0</v>
      </c>
      <c r="T21" s="771">
        <v>0</v>
      </c>
      <c r="U21" s="773">
        <f t="shared" si="4"/>
        <v>0</v>
      </c>
    </row>
    <row r="22" spans="1:21">
      <c r="A22" s="767" t="s">
        <v>577</v>
      </c>
      <c r="B22" s="768" t="s">
        <v>1138</v>
      </c>
      <c r="C22" s="769">
        <v>0</v>
      </c>
      <c r="D22" s="770">
        <v>111117</v>
      </c>
      <c r="E22" s="770">
        <v>0</v>
      </c>
      <c r="F22" s="771">
        <v>0</v>
      </c>
      <c r="G22" s="772">
        <f t="shared" ref="G22:U22" si="5">SUM(G21,G17)</f>
        <v>111117</v>
      </c>
      <c r="H22" s="769">
        <v>0</v>
      </c>
      <c r="I22" s="770">
        <v>8540</v>
      </c>
      <c r="J22" s="770">
        <v>870</v>
      </c>
      <c r="K22" s="770">
        <v>3596</v>
      </c>
      <c r="L22" s="770">
        <v>15847</v>
      </c>
      <c r="M22" s="1272">
        <v>12206</v>
      </c>
      <c r="N22" s="1272">
        <v>0</v>
      </c>
      <c r="O22" s="770">
        <v>25138</v>
      </c>
      <c r="P22" s="771">
        <v>2476</v>
      </c>
      <c r="Q22" s="772">
        <f t="shared" si="5"/>
        <v>68673</v>
      </c>
      <c r="R22" s="769">
        <v>0</v>
      </c>
      <c r="S22" s="770">
        <v>0</v>
      </c>
      <c r="T22" s="771">
        <v>0</v>
      </c>
      <c r="U22" s="773">
        <f t="shared" si="5"/>
        <v>0</v>
      </c>
    </row>
    <row r="23" spans="1:21" ht="24">
      <c r="A23" s="767" t="s">
        <v>578</v>
      </c>
      <c r="B23" s="768" t="s">
        <v>1139</v>
      </c>
      <c r="C23" s="769">
        <v>0</v>
      </c>
      <c r="D23" s="770">
        <v>30102</v>
      </c>
      <c r="E23" s="770">
        <v>0</v>
      </c>
      <c r="F23" s="771">
        <v>0</v>
      </c>
      <c r="G23" s="772">
        <f t="shared" ref="G23:U23" si="6">SUM(G24:G30)</f>
        <v>30102</v>
      </c>
      <c r="H23" s="769">
        <v>0</v>
      </c>
      <c r="I23" s="770">
        <v>2327</v>
      </c>
      <c r="J23" s="770">
        <v>246</v>
      </c>
      <c r="K23" s="770">
        <v>987</v>
      </c>
      <c r="L23" s="770">
        <v>4384</v>
      </c>
      <c r="M23" s="1272">
        <v>3297</v>
      </c>
      <c r="N23" s="1272">
        <v>0</v>
      </c>
      <c r="O23" s="770">
        <v>6955</v>
      </c>
      <c r="P23" s="771">
        <v>714</v>
      </c>
      <c r="Q23" s="772">
        <f>SUM(Q24:Q30)</f>
        <v>18910</v>
      </c>
      <c r="R23" s="769">
        <v>0</v>
      </c>
      <c r="S23" s="770">
        <v>0</v>
      </c>
      <c r="T23" s="771">
        <v>0</v>
      </c>
      <c r="U23" s="773">
        <f t="shared" si="6"/>
        <v>0</v>
      </c>
    </row>
    <row r="24" spans="1:21">
      <c r="A24" s="748" t="s">
        <v>579</v>
      </c>
      <c r="B24" s="749" t="s">
        <v>1140</v>
      </c>
      <c r="C24" s="774">
        <v>0</v>
      </c>
      <c r="D24" s="775">
        <v>28221</v>
      </c>
      <c r="E24" s="775">
        <v>0</v>
      </c>
      <c r="F24" s="776">
        <v>0</v>
      </c>
      <c r="G24" s="753">
        <f t="shared" si="0"/>
        <v>28221</v>
      </c>
      <c r="H24" s="774">
        <v>0</v>
      </c>
      <c r="I24" s="775">
        <v>2180</v>
      </c>
      <c r="J24" s="775">
        <v>221</v>
      </c>
      <c r="K24" s="775">
        <v>931</v>
      </c>
      <c r="L24" s="775">
        <v>4183</v>
      </c>
      <c r="M24" s="775">
        <v>3210</v>
      </c>
      <c r="N24" s="775">
        <v>0</v>
      </c>
      <c r="O24" s="775">
        <v>6568</v>
      </c>
      <c r="P24" s="776">
        <v>652</v>
      </c>
      <c r="Q24" s="753">
        <f>SUM(H24:P24)</f>
        <v>17945</v>
      </c>
      <c r="R24" s="774">
        <v>0</v>
      </c>
      <c r="S24" s="775">
        <v>0</v>
      </c>
      <c r="T24" s="776">
        <v>0</v>
      </c>
      <c r="U24" s="754">
        <f t="shared" si="2"/>
        <v>0</v>
      </c>
    </row>
    <row r="25" spans="1:21">
      <c r="A25" s="748" t="s">
        <v>580</v>
      </c>
      <c r="B25" s="755" t="s">
        <v>1141</v>
      </c>
      <c r="C25" s="756">
        <v>0</v>
      </c>
      <c r="D25" s="757">
        <v>242</v>
      </c>
      <c r="E25" s="757">
        <v>0</v>
      </c>
      <c r="F25" s="758">
        <v>0</v>
      </c>
      <c r="G25" s="759">
        <f t="shared" si="0"/>
        <v>242</v>
      </c>
      <c r="H25" s="756">
        <v>0</v>
      </c>
      <c r="I25" s="757">
        <v>28</v>
      </c>
      <c r="J25" s="757">
        <v>4</v>
      </c>
      <c r="K25" s="757">
        <v>12</v>
      </c>
      <c r="L25" s="757">
        <v>43</v>
      </c>
      <c r="M25" s="757">
        <v>32</v>
      </c>
      <c r="N25" s="757"/>
      <c r="O25" s="757">
        <v>115</v>
      </c>
      <c r="P25" s="758">
        <v>8</v>
      </c>
      <c r="Q25" s="759">
        <f t="shared" si="1"/>
        <v>242</v>
      </c>
      <c r="R25" s="756">
        <v>0</v>
      </c>
      <c r="S25" s="757">
        <v>0</v>
      </c>
      <c r="T25" s="758">
        <v>0</v>
      </c>
      <c r="U25" s="760">
        <f t="shared" si="2"/>
        <v>0</v>
      </c>
    </row>
    <row r="26" spans="1:21">
      <c r="A26" s="748" t="s">
        <v>581</v>
      </c>
      <c r="B26" s="755" t="s">
        <v>1142</v>
      </c>
      <c r="C26" s="756">
        <v>0</v>
      </c>
      <c r="D26" s="757">
        <v>0</v>
      </c>
      <c r="E26" s="757">
        <v>0</v>
      </c>
      <c r="F26" s="758">
        <v>0</v>
      </c>
      <c r="G26" s="759">
        <f t="shared" si="0"/>
        <v>0</v>
      </c>
      <c r="H26" s="756">
        <v>0</v>
      </c>
      <c r="I26" s="757">
        <v>0</v>
      </c>
      <c r="J26" s="757">
        <v>0</v>
      </c>
      <c r="K26" s="757">
        <v>0</v>
      </c>
      <c r="L26" s="757">
        <v>0</v>
      </c>
      <c r="M26" s="757">
        <v>0</v>
      </c>
      <c r="N26" s="757">
        <v>0</v>
      </c>
      <c r="O26" s="757">
        <v>0</v>
      </c>
      <c r="P26" s="758">
        <v>0</v>
      </c>
      <c r="Q26" s="759">
        <f t="shared" si="1"/>
        <v>0</v>
      </c>
      <c r="R26" s="756">
        <v>0</v>
      </c>
      <c r="S26" s="757">
        <v>0</v>
      </c>
      <c r="T26" s="758">
        <v>0</v>
      </c>
      <c r="U26" s="760">
        <f t="shared" si="2"/>
        <v>0</v>
      </c>
    </row>
    <row r="27" spans="1:21">
      <c r="A27" s="748" t="s">
        <v>582</v>
      </c>
      <c r="B27" s="755" t="s">
        <v>1143</v>
      </c>
      <c r="C27" s="756">
        <v>0</v>
      </c>
      <c r="D27" s="757">
        <v>687</v>
      </c>
      <c r="E27" s="757">
        <v>0</v>
      </c>
      <c r="F27" s="758">
        <v>0</v>
      </c>
      <c r="G27" s="759">
        <f t="shared" si="0"/>
        <v>687</v>
      </c>
      <c r="H27" s="756">
        <v>0</v>
      </c>
      <c r="I27" s="757">
        <v>43</v>
      </c>
      <c r="J27" s="757">
        <v>10</v>
      </c>
      <c r="K27" s="757">
        <v>21</v>
      </c>
      <c r="L27" s="757">
        <v>76</v>
      </c>
      <c r="M27" s="757">
        <v>27</v>
      </c>
      <c r="N27" s="757">
        <v>0</v>
      </c>
      <c r="O27" s="757">
        <v>131</v>
      </c>
      <c r="P27" s="758">
        <v>11</v>
      </c>
      <c r="Q27" s="759">
        <f t="shared" si="1"/>
        <v>319</v>
      </c>
      <c r="R27" s="756">
        <v>0</v>
      </c>
      <c r="S27" s="757">
        <v>0</v>
      </c>
      <c r="T27" s="758">
        <v>0</v>
      </c>
      <c r="U27" s="760">
        <f t="shared" si="2"/>
        <v>0</v>
      </c>
    </row>
    <row r="28" spans="1:21">
      <c r="A28" s="748" t="s">
        <v>583</v>
      </c>
      <c r="B28" s="755" t="s">
        <v>1144</v>
      </c>
      <c r="C28" s="756">
        <v>0</v>
      </c>
      <c r="D28" s="757">
        <v>250</v>
      </c>
      <c r="E28" s="757">
        <v>0</v>
      </c>
      <c r="F28" s="758">
        <v>0</v>
      </c>
      <c r="G28" s="759">
        <f t="shared" si="0"/>
        <v>250</v>
      </c>
      <c r="H28" s="756">
        <v>0</v>
      </c>
      <c r="I28" s="757">
        <v>30</v>
      </c>
      <c r="J28" s="757">
        <v>0</v>
      </c>
      <c r="K28" s="757">
        <v>0</v>
      </c>
      <c r="L28" s="757">
        <v>2</v>
      </c>
      <c r="M28" s="757">
        <v>0</v>
      </c>
      <c r="N28" s="757">
        <v>0</v>
      </c>
      <c r="O28" s="757">
        <v>0</v>
      </c>
      <c r="P28" s="758">
        <v>30</v>
      </c>
      <c r="Q28" s="759">
        <f t="shared" si="1"/>
        <v>62</v>
      </c>
      <c r="R28" s="756">
        <v>0</v>
      </c>
      <c r="S28" s="757">
        <v>0</v>
      </c>
      <c r="T28" s="758">
        <v>0</v>
      </c>
      <c r="U28" s="760">
        <f t="shared" si="2"/>
        <v>0</v>
      </c>
    </row>
    <row r="29" spans="1:21" ht="36">
      <c r="A29" s="748" t="s">
        <v>584</v>
      </c>
      <c r="B29" s="755" t="s">
        <v>1145</v>
      </c>
      <c r="C29" s="756">
        <v>0</v>
      </c>
      <c r="D29" s="757">
        <v>0</v>
      </c>
      <c r="E29" s="757">
        <v>0</v>
      </c>
      <c r="F29" s="758">
        <v>0</v>
      </c>
      <c r="G29" s="759">
        <f t="shared" si="0"/>
        <v>0</v>
      </c>
      <c r="H29" s="756">
        <v>0</v>
      </c>
      <c r="I29" s="757">
        <v>0</v>
      </c>
      <c r="J29" s="757">
        <v>0</v>
      </c>
      <c r="K29" s="757">
        <v>0</v>
      </c>
      <c r="L29" s="757">
        <v>0</v>
      </c>
      <c r="M29" s="757">
        <v>0</v>
      </c>
      <c r="N29" s="757">
        <v>0</v>
      </c>
      <c r="O29" s="757">
        <v>0</v>
      </c>
      <c r="P29" s="758">
        <v>0</v>
      </c>
      <c r="Q29" s="759">
        <f t="shared" si="1"/>
        <v>0</v>
      </c>
      <c r="R29" s="756">
        <v>0</v>
      </c>
      <c r="S29" s="757">
        <v>0</v>
      </c>
      <c r="T29" s="758">
        <v>0</v>
      </c>
      <c r="U29" s="760">
        <f t="shared" si="2"/>
        <v>0</v>
      </c>
    </row>
    <row r="30" spans="1:21">
      <c r="A30" s="748" t="s">
        <v>585</v>
      </c>
      <c r="B30" s="755" t="s">
        <v>1146</v>
      </c>
      <c r="C30" s="756">
        <v>0</v>
      </c>
      <c r="D30" s="757">
        <v>702</v>
      </c>
      <c r="E30" s="757">
        <v>0</v>
      </c>
      <c r="F30" s="758">
        <v>0</v>
      </c>
      <c r="G30" s="759">
        <f t="shared" si="0"/>
        <v>702</v>
      </c>
      <c r="H30" s="756">
        <v>0</v>
      </c>
      <c r="I30" s="757">
        <v>46</v>
      </c>
      <c r="J30" s="757">
        <v>11</v>
      </c>
      <c r="K30" s="757">
        <v>23</v>
      </c>
      <c r="L30" s="757">
        <v>80</v>
      </c>
      <c r="M30" s="757">
        <v>28</v>
      </c>
      <c r="N30" s="757">
        <v>0</v>
      </c>
      <c r="O30" s="757">
        <v>142</v>
      </c>
      <c r="P30" s="758">
        <v>12</v>
      </c>
      <c r="Q30" s="759">
        <f t="shared" si="1"/>
        <v>342</v>
      </c>
      <c r="R30" s="756">
        <v>0</v>
      </c>
      <c r="S30" s="757">
        <v>0</v>
      </c>
      <c r="T30" s="758">
        <v>0</v>
      </c>
      <c r="U30" s="760">
        <f t="shared" si="2"/>
        <v>0</v>
      </c>
    </row>
    <row r="31" spans="1:21">
      <c r="A31" s="748" t="s">
        <v>586</v>
      </c>
      <c r="B31" s="755" t="s">
        <v>1147</v>
      </c>
      <c r="C31" s="756">
        <v>0</v>
      </c>
      <c r="D31" s="757">
        <v>801</v>
      </c>
      <c r="E31" s="757">
        <v>3</v>
      </c>
      <c r="F31" s="758">
        <v>0</v>
      </c>
      <c r="G31" s="759">
        <f t="shared" si="0"/>
        <v>804</v>
      </c>
      <c r="H31" s="756">
        <v>0</v>
      </c>
      <c r="I31" s="757">
        <v>0</v>
      </c>
      <c r="J31" s="757">
        <v>34</v>
      </c>
      <c r="K31" s="757">
        <v>47</v>
      </c>
      <c r="L31" s="757">
        <v>76</v>
      </c>
      <c r="M31" s="757">
        <v>58</v>
      </c>
      <c r="N31" s="757">
        <v>0</v>
      </c>
      <c r="O31" s="757">
        <v>0</v>
      </c>
      <c r="P31" s="758">
        <v>0</v>
      </c>
      <c r="Q31" s="759">
        <f t="shared" si="1"/>
        <v>215</v>
      </c>
      <c r="R31" s="756">
        <v>0</v>
      </c>
      <c r="S31" s="757">
        <v>0</v>
      </c>
      <c r="T31" s="758">
        <v>0</v>
      </c>
      <c r="U31" s="760">
        <f t="shared" si="2"/>
        <v>0</v>
      </c>
    </row>
    <row r="32" spans="1:21">
      <c r="A32" s="748" t="s">
        <v>587</v>
      </c>
      <c r="B32" s="755" t="s">
        <v>1148</v>
      </c>
      <c r="C32" s="756">
        <v>0</v>
      </c>
      <c r="D32" s="757">
        <v>1101</v>
      </c>
      <c r="E32" s="757">
        <v>0</v>
      </c>
      <c r="F32" s="758">
        <v>0</v>
      </c>
      <c r="G32" s="759">
        <f t="shared" si="0"/>
        <v>1101</v>
      </c>
      <c r="H32" s="756">
        <v>0</v>
      </c>
      <c r="I32" s="757">
        <v>877</v>
      </c>
      <c r="J32" s="757">
        <v>281</v>
      </c>
      <c r="K32" s="757">
        <v>51</v>
      </c>
      <c r="L32" s="757">
        <v>235</v>
      </c>
      <c r="M32" s="757">
        <v>335</v>
      </c>
      <c r="N32" s="757">
        <v>2</v>
      </c>
      <c r="O32" s="757">
        <v>661</v>
      </c>
      <c r="P32" s="758">
        <v>919</v>
      </c>
      <c r="Q32" s="759">
        <f t="shared" si="1"/>
        <v>3361</v>
      </c>
      <c r="R32" s="756">
        <v>6</v>
      </c>
      <c r="S32" s="757">
        <v>0</v>
      </c>
      <c r="T32" s="758">
        <v>0</v>
      </c>
      <c r="U32" s="760">
        <f t="shared" si="2"/>
        <v>6</v>
      </c>
    </row>
    <row r="33" spans="1:21">
      <c r="A33" s="777" t="s">
        <v>588</v>
      </c>
      <c r="B33" s="761" t="s">
        <v>1149</v>
      </c>
      <c r="C33" s="762">
        <v>0</v>
      </c>
      <c r="D33" s="763">
        <v>0</v>
      </c>
      <c r="E33" s="763">
        <v>0</v>
      </c>
      <c r="F33" s="764">
        <v>0</v>
      </c>
      <c r="G33" s="765">
        <f t="shared" si="0"/>
        <v>0</v>
      </c>
      <c r="H33" s="762">
        <v>0</v>
      </c>
      <c r="I33" s="763">
        <v>0</v>
      </c>
      <c r="J33" s="763">
        <v>0</v>
      </c>
      <c r="K33" s="763">
        <v>0</v>
      </c>
      <c r="L33" s="763">
        <v>0</v>
      </c>
      <c r="M33" s="763">
        <v>0</v>
      </c>
      <c r="N33" s="763">
        <v>0</v>
      </c>
      <c r="O33" s="763">
        <v>0</v>
      </c>
      <c r="P33" s="764">
        <v>0</v>
      </c>
      <c r="Q33" s="765">
        <f t="shared" si="1"/>
        <v>0</v>
      </c>
      <c r="R33" s="762">
        <v>0</v>
      </c>
      <c r="S33" s="763">
        <v>0</v>
      </c>
      <c r="T33" s="764">
        <v>0</v>
      </c>
      <c r="U33" s="766">
        <f t="shared" si="2"/>
        <v>0</v>
      </c>
    </row>
    <row r="34" spans="1:21">
      <c r="A34" s="767" t="s">
        <v>589</v>
      </c>
      <c r="B34" s="768" t="s">
        <v>1150</v>
      </c>
      <c r="C34" s="769">
        <v>0</v>
      </c>
      <c r="D34" s="770">
        <v>1902</v>
      </c>
      <c r="E34" s="770">
        <v>3</v>
      </c>
      <c r="F34" s="771">
        <v>0</v>
      </c>
      <c r="G34" s="772">
        <f t="shared" ref="G34:U34" si="7">SUM(G31:G33)</f>
        <v>1905</v>
      </c>
      <c r="H34" s="769">
        <v>0</v>
      </c>
      <c r="I34" s="770">
        <v>877</v>
      </c>
      <c r="J34" s="770">
        <v>315</v>
      </c>
      <c r="K34" s="770">
        <v>98</v>
      </c>
      <c r="L34" s="770">
        <v>311</v>
      </c>
      <c r="M34" s="1272">
        <v>393</v>
      </c>
      <c r="N34" s="1272">
        <v>2</v>
      </c>
      <c r="O34" s="770">
        <v>661</v>
      </c>
      <c r="P34" s="771">
        <v>919</v>
      </c>
      <c r="Q34" s="772">
        <f t="shared" si="7"/>
        <v>3576</v>
      </c>
      <c r="R34" s="769">
        <v>0</v>
      </c>
      <c r="S34" s="770">
        <v>0</v>
      </c>
      <c r="T34" s="771">
        <v>0</v>
      </c>
      <c r="U34" s="773">
        <f t="shared" si="7"/>
        <v>6</v>
      </c>
    </row>
    <row r="35" spans="1:21">
      <c r="A35" s="748" t="s">
        <v>590</v>
      </c>
      <c r="B35" s="749" t="s">
        <v>1151</v>
      </c>
      <c r="C35" s="774">
        <v>0</v>
      </c>
      <c r="D35" s="775">
        <v>0</v>
      </c>
      <c r="E35" s="775">
        <v>180</v>
      </c>
      <c r="F35" s="776">
        <v>0</v>
      </c>
      <c r="G35" s="753">
        <f t="shared" si="0"/>
        <v>180</v>
      </c>
      <c r="H35" s="774">
        <v>0</v>
      </c>
      <c r="I35" s="775">
        <v>0</v>
      </c>
      <c r="J35" s="775">
        <v>0</v>
      </c>
      <c r="K35" s="775">
        <v>0</v>
      </c>
      <c r="L35" s="775">
        <v>300</v>
      </c>
      <c r="M35" s="775">
        <v>0</v>
      </c>
      <c r="N35" s="775">
        <v>0</v>
      </c>
      <c r="O35" s="775">
        <v>0</v>
      </c>
      <c r="P35" s="776">
        <v>0</v>
      </c>
      <c r="Q35" s="753">
        <f t="shared" si="1"/>
        <v>300</v>
      </c>
      <c r="R35" s="774">
        <v>0</v>
      </c>
      <c r="S35" s="775">
        <v>0</v>
      </c>
      <c r="T35" s="776">
        <v>0</v>
      </c>
      <c r="U35" s="754">
        <f t="shared" si="2"/>
        <v>0</v>
      </c>
    </row>
    <row r="36" spans="1:21">
      <c r="A36" s="777" t="s">
        <v>591</v>
      </c>
      <c r="B36" s="761" t="s">
        <v>1152</v>
      </c>
      <c r="C36" s="762">
        <v>0</v>
      </c>
      <c r="D36" s="763">
        <v>0</v>
      </c>
      <c r="E36" s="763">
        <v>411</v>
      </c>
      <c r="F36" s="764">
        <v>0</v>
      </c>
      <c r="G36" s="765">
        <f t="shared" si="0"/>
        <v>411</v>
      </c>
      <c r="H36" s="762">
        <v>0</v>
      </c>
      <c r="I36" s="763">
        <v>77</v>
      </c>
      <c r="J36" s="763">
        <v>49</v>
      </c>
      <c r="K36" s="763">
        <v>52</v>
      </c>
      <c r="L36" s="763">
        <v>123</v>
      </c>
      <c r="M36" s="763">
        <v>161</v>
      </c>
      <c r="N36" s="763">
        <v>0</v>
      </c>
      <c r="O36" s="763">
        <v>51</v>
      </c>
      <c r="P36" s="764">
        <v>5</v>
      </c>
      <c r="Q36" s="765">
        <f t="shared" si="1"/>
        <v>518</v>
      </c>
      <c r="R36" s="762">
        <v>0</v>
      </c>
      <c r="S36" s="763">
        <v>0</v>
      </c>
      <c r="T36" s="764">
        <v>0</v>
      </c>
      <c r="U36" s="766">
        <f t="shared" si="2"/>
        <v>0</v>
      </c>
    </row>
    <row r="37" spans="1:21">
      <c r="A37" s="767" t="s">
        <v>592</v>
      </c>
      <c r="B37" s="768" t="s">
        <v>1153</v>
      </c>
      <c r="C37" s="769">
        <v>0</v>
      </c>
      <c r="D37" s="770">
        <v>0</v>
      </c>
      <c r="E37" s="770">
        <v>591</v>
      </c>
      <c r="F37" s="771">
        <v>0</v>
      </c>
      <c r="G37" s="772">
        <f t="shared" ref="G37:U37" si="8">SUM(G35:G36)</f>
        <v>591</v>
      </c>
      <c r="H37" s="769">
        <v>0</v>
      </c>
      <c r="I37" s="770">
        <v>77</v>
      </c>
      <c r="J37" s="770">
        <v>49</v>
      </c>
      <c r="K37" s="770">
        <v>52</v>
      </c>
      <c r="L37" s="770">
        <v>423</v>
      </c>
      <c r="M37" s="1272">
        <v>161</v>
      </c>
      <c r="N37" s="1272">
        <v>0</v>
      </c>
      <c r="O37" s="770">
        <v>51</v>
      </c>
      <c r="P37" s="771">
        <v>5</v>
      </c>
      <c r="Q37" s="772">
        <f t="shared" si="8"/>
        <v>818</v>
      </c>
      <c r="R37" s="769">
        <v>0</v>
      </c>
      <c r="S37" s="770">
        <v>0</v>
      </c>
      <c r="T37" s="771">
        <v>0</v>
      </c>
      <c r="U37" s="773">
        <f t="shared" si="8"/>
        <v>0</v>
      </c>
    </row>
    <row r="38" spans="1:21">
      <c r="A38" s="748" t="s">
        <v>593</v>
      </c>
      <c r="B38" s="749" t="s">
        <v>1154</v>
      </c>
      <c r="C38" s="774">
        <v>0</v>
      </c>
      <c r="D38" s="775">
        <v>0</v>
      </c>
      <c r="E38" s="775">
        <v>2861</v>
      </c>
      <c r="F38" s="776">
        <v>0</v>
      </c>
      <c r="G38" s="753">
        <f t="shared" si="0"/>
        <v>2861</v>
      </c>
      <c r="H38" s="774">
        <v>0</v>
      </c>
      <c r="I38" s="775">
        <v>301</v>
      </c>
      <c r="J38" s="775">
        <v>143</v>
      </c>
      <c r="K38" s="775">
        <v>43</v>
      </c>
      <c r="L38" s="775">
        <v>229</v>
      </c>
      <c r="M38" s="775">
        <v>230</v>
      </c>
      <c r="N38" s="775">
        <v>0</v>
      </c>
      <c r="O38" s="775">
        <v>301</v>
      </c>
      <c r="P38" s="776">
        <v>0</v>
      </c>
      <c r="Q38" s="753">
        <f t="shared" si="1"/>
        <v>1247</v>
      </c>
      <c r="R38" s="774">
        <v>0</v>
      </c>
      <c r="S38" s="775">
        <v>0</v>
      </c>
      <c r="T38" s="776">
        <v>0</v>
      </c>
      <c r="U38" s="754">
        <f t="shared" si="2"/>
        <v>0</v>
      </c>
    </row>
    <row r="39" spans="1:21">
      <c r="A39" s="748" t="s">
        <v>594</v>
      </c>
      <c r="B39" s="755" t="s">
        <v>1155</v>
      </c>
      <c r="C39" s="756">
        <v>0</v>
      </c>
      <c r="D39" s="757">
        <v>0</v>
      </c>
      <c r="E39" s="757">
        <v>0</v>
      </c>
      <c r="F39" s="758">
        <v>2396</v>
      </c>
      <c r="G39" s="759">
        <f t="shared" si="0"/>
        <v>2396</v>
      </c>
      <c r="H39" s="756">
        <v>0</v>
      </c>
      <c r="I39" s="757">
        <v>0</v>
      </c>
      <c r="J39" s="757">
        <v>181</v>
      </c>
      <c r="K39" s="757">
        <v>0</v>
      </c>
      <c r="L39" s="757">
        <v>105</v>
      </c>
      <c r="M39" s="757">
        <v>0</v>
      </c>
      <c r="N39" s="757">
        <v>1006</v>
      </c>
      <c r="O39" s="757">
        <v>0</v>
      </c>
      <c r="P39" s="758">
        <v>0</v>
      </c>
      <c r="Q39" s="759">
        <f t="shared" si="1"/>
        <v>1292</v>
      </c>
      <c r="R39" s="756">
        <v>0</v>
      </c>
      <c r="S39" s="757">
        <v>0</v>
      </c>
      <c r="T39" s="758">
        <v>0</v>
      </c>
      <c r="U39" s="760">
        <f t="shared" si="2"/>
        <v>0</v>
      </c>
    </row>
    <row r="40" spans="1:21">
      <c r="A40" s="748" t="s">
        <v>595</v>
      </c>
      <c r="B40" s="755" t="s">
        <v>1156</v>
      </c>
      <c r="C40" s="756">
        <v>0</v>
      </c>
      <c r="D40" s="757">
        <v>0</v>
      </c>
      <c r="E40" s="757">
        <v>0</v>
      </c>
      <c r="F40" s="758">
        <v>0</v>
      </c>
      <c r="G40" s="759">
        <f t="shared" si="0"/>
        <v>0</v>
      </c>
      <c r="H40" s="756">
        <v>0</v>
      </c>
      <c r="I40" s="757">
        <v>0</v>
      </c>
      <c r="J40" s="757">
        <v>0</v>
      </c>
      <c r="K40" s="757">
        <v>0</v>
      </c>
      <c r="L40" s="757">
        <v>0</v>
      </c>
      <c r="M40" s="757"/>
      <c r="N40" s="757"/>
      <c r="O40" s="757">
        <v>0</v>
      </c>
      <c r="P40" s="758">
        <v>0</v>
      </c>
      <c r="Q40" s="759">
        <f t="shared" si="1"/>
        <v>0</v>
      </c>
      <c r="R40" s="756">
        <v>0</v>
      </c>
      <c r="S40" s="757">
        <v>0</v>
      </c>
      <c r="T40" s="758">
        <v>0</v>
      </c>
      <c r="U40" s="760">
        <f t="shared" si="2"/>
        <v>0</v>
      </c>
    </row>
    <row r="41" spans="1:21">
      <c r="A41" s="748" t="s">
        <v>596</v>
      </c>
      <c r="B41" s="755" t="s">
        <v>1157</v>
      </c>
      <c r="C41" s="756">
        <v>0</v>
      </c>
      <c r="D41" s="757">
        <v>0</v>
      </c>
      <c r="E41" s="757">
        <v>2156</v>
      </c>
      <c r="F41" s="758">
        <v>0</v>
      </c>
      <c r="G41" s="759">
        <f t="shared" si="0"/>
        <v>2156</v>
      </c>
      <c r="H41" s="756">
        <v>0</v>
      </c>
      <c r="I41" s="757">
        <v>81</v>
      </c>
      <c r="J41" s="757">
        <v>128</v>
      </c>
      <c r="K41" s="757">
        <v>0</v>
      </c>
      <c r="L41" s="757">
        <v>0</v>
      </c>
      <c r="M41" s="757">
        <v>166</v>
      </c>
      <c r="N41" s="757">
        <v>0</v>
      </c>
      <c r="O41" s="757">
        <v>181</v>
      </c>
      <c r="P41" s="758">
        <v>727</v>
      </c>
      <c r="Q41" s="759">
        <f t="shared" si="1"/>
        <v>1283</v>
      </c>
      <c r="R41" s="756">
        <v>0</v>
      </c>
      <c r="S41" s="757">
        <v>0</v>
      </c>
      <c r="T41" s="758">
        <v>0</v>
      </c>
      <c r="U41" s="760">
        <f t="shared" si="2"/>
        <v>0</v>
      </c>
    </row>
    <row r="42" spans="1:21">
      <c r="A42" s="748" t="s">
        <v>597</v>
      </c>
      <c r="B42" s="755" t="s">
        <v>1158</v>
      </c>
      <c r="C42" s="756">
        <v>0</v>
      </c>
      <c r="D42" s="757">
        <v>0</v>
      </c>
      <c r="E42" s="757">
        <v>0</v>
      </c>
      <c r="F42" s="758">
        <v>0</v>
      </c>
      <c r="G42" s="759">
        <f t="shared" si="0"/>
        <v>0</v>
      </c>
      <c r="H42" s="756">
        <v>0</v>
      </c>
      <c r="I42" s="757">
        <v>2</v>
      </c>
      <c r="J42" s="757">
        <v>0</v>
      </c>
      <c r="K42" s="757">
        <v>0</v>
      </c>
      <c r="L42" s="757">
        <v>0</v>
      </c>
      <c r="M42" s="757">
        <v>42</v>
      </c>
      <c r="N42" s="757">
        <v>0</v>
      </c>
      <c r="O42" s="757">
        <v>16</v>
      </c>
      <c r="P42" s="758">
        <v>0</v>
      </c>
      <c r="Q42" s="759">
        <f t="shared" si="1"/>
        <v>60</v>
      </c>
      <c r="R42" s="756">
        <v>0</v>
      </c>
      <c r="S42" s="757">
        <v>0</v>
      </c>
      <c r="T42" s="758">
        <v>0</v>
      </c>
      <c r="U42" s="760">
        <f t="shared" si="2"/>
        <v>0</v>
      </c>
    </row>
    <row r="43" spans="1:21">
      <c r="A43" s="748" t="s">
        <v>598</v>
      </c>
      <c r="B43" s="755" t="s">
        <v>1159</v>
      </c>
      <c r="C43" s="756">
        <v>0</v>
      </c>
      <c r="D43" s="757">
        <v>1444</v>
      </c>
      <c r="E43" s="757">
        <v>0</v>
      </c>
      <c r="F43" s="758">
        <v>0</v>
      </c>
      <c r="G43" s="759">
        <f t="shared" si="0"/>
        <v>1444</v>
      </c>
      <c r="H43" s="756">
        <v>0</v>
      </c>
      <c r="I43" s="757">
        <v>0</v>
      </c>
      <c r="J43" s="757">
        <v>0</v>
      </c>
      <c r="K43" s="757">
        <v>4</v>
      </c>
      <c r="L43" s="757">
        <v>778</v>
      </c>
      <c r="M43" s="757">
        <v>800</v>
      </c>
      <c r="N43" s="757">
        <v>0</v>
      </c>
      <c r="O43" s="757">
        <v>18</v>
      </c>
      <c r="P43" s="758">
        <v>0</v>
      </c>
      <c r="Q43" s="759">
        <f t="shared" si="1"/>
        <v>1600</v>
      </c>
      <c r="R43" s="756">
        <v>2234</v>
      </c>
      <c r="S43" s="757">
        <v>0</v>
      </c>
      <c r="T43" s="758">
        <v>39480</v>
      </c>
      <c r="U43" s="760">
        <f t="shared" si="2"/>
        <v>41714</v>
      </c>
    </row>
    <row r="44" spans="1:21">
      <c r="A44" s="777" t="s">
        <v>599</v>
      </c>
      <c r="B44" s="761" t="s">
        <v>1160</v>
      </c>
      <c r="C44" s="762">
        <v>0</v>
      </c>
      <c r="D44" s="763">
        <v>1119</v>
      </c>
      <c r="E44" s="763">
        <v>17</v>
      </c>
      <c r="F44" s="764">
        <v>0</v>
      </c>
      <c r="G44" s="765">
        <f>SUM(C44:F44)</f>
        <v>1136</v>
      </c>
      <c r="H44" s="762">
        <v>0</v>
      </c>
      <c r="I44" s="763">
        <v>815</v>
      </c>
      <c r="J44" s="763">
        <v>282</v>
      </c>
      <c r="K44" s="763">
        <v>94</v>
      </c>
      <c r="L44" s="763">
        <v>623</v>
      </c>
      <c r="M44" s="763">
        <v>1047</v>
      </c>
      <c r="N44" s="763">
        <v>0</v>
      </c>
      <c r="O44" s="763">
        <v>869</v>
      </c>
      <c r="P44" s="764">
        <v>311</v>
      </c>
      <c r="Q44" s="765">
        <f t="shared" si="1"/>
        <v>4041</v>
      </c>
      <c r="R44" s="762">
        <v>487</v>
      </c>
      <c r="S44" s="763">
        <v>0</v>
      </c>
      <c r="T44" s="764">
        <v>0</v>
      </c>
      <c r="U44" s="766">
        <f t="shared" si="2"/>
        <v>487</v>
      </c>
    </row>
    <row r="45" spans="1:21" ht="24">
      <c r="A45" s="767" t="s">
        <v>600</v>
      </c>
      <c r="B45" s="768" t="s">
        <v>1161</v>
      </c>
      <c r="C45" s="769">
        <v>0</v>
      </c>
      <c r="D45" s="770">
        <v>2563</v>
      </c>
      <c r="E45" s="770">
        <v>5034</v>
      </c>
      <c r="F45" s="771">
        <v>2396</v>
      </c>
      <c r="G45" s="772">
        <f>SUM(G38:G44)</f>
        <v>9993</v>
      </c>
      <c r="H45" s="769">
        <v>0</v>
      </c>
      <c r="I45" s="770">
        <v>1199</v>
      </c>
      <c r="J45" s="770">
        <v>734</v>
      </c>
      <c r="K45" s="770">
        <v>141</v>
      </c>
      <c r="L45" s="770">
        <v>1735</v>
      </c>
      <c r="M45" s="1272">
        <v>2285</v>
      </c>
      <c r="N45" s="1272">
        <v>1006</v>
      </c>
      <c r="O45" s="770">
        <v>1385</v>
      </c>
      <c r="P45" s="771">
        <v>1038</v>
      </c>
      <c r="Q45" s="772">
        <f>SUM(Q38:Q44)</f>
        <v>9523</v>
      </c>
      <c r="R45" s="769">
        <v>2721</v>
      </c>
      <c r="S45" s="770">
        <v>0</v>
      </c>
      <c r="T45" s="771">
        <v>39480</v>
      </c>
      <c r="U45" s="773">
        <f>SUM(U38:U44)</f>
        <v>42201</v>
      </c>
    </row>
    <row r="46" spans="1:21">
      <c r="A46" s="748" t="s">
        <v>601</v>
      </c>
      <c r="B46" s="749" t="s">
        <v>1162</v>
      </c>
      <c r="C46" s="774">
        <v>0</v>
      </c>
      <c r="D46" s="775">
        <v>121</v>
      </c>
      <c r="E46" s="775">
        <v>0</v>
      </c>
      <c r="F46" s="776">
        <v>0</v>
      </c>
      <c r="G46" s="753">
        <f t="shared" si="0"/>
        <v>121</v>
      </c>
      <c r="H46" s="774">
        <v>0</v>
      </c>
      <c r="I46" s="775">
        <v>82</v>
      </c>
      <c r="J46" s="775">
        <v>0</v>
      </c>
      <c r="K46" s="775">
        <v>10</v>
      </c>
      <c r="L46" s="775">
        <v>387</v>
      </c>
      <c r="M46" s="775">
        <v>115</v>
      </c>
      <c r="N46" s="775">
        <v>0</v>
      </c>
      <c r="O46" s="775">
        <v>60</v>
      </c>
      <c r="P46" s="776">
        <v>0</v>
      </c>
      <c r="Q46" s="1018">
        <f t="shared" si="1"/>
        <v>654</v>
      </c>
      <c r="R46" s="1014">
        <v>0</v>
      </c>
      <c r="S46" s="775">
        <v>0</v>
      </c>
      <c r="T46" s="776">
        <v>0</v>
      </c>
      <c r="U46" s="1035">
        <f t="shared" si="2"/>
        <v>0</v>
      </c>
    </row>
    <row r="47" spans="1:21">
      <c r="A47" s="777" t="s">
        <v>602</v>
      </c>
      <c r="B47" s="761" t="s">
        <v>1163</v>
      </c>
      <c r="C47" s="762">
        <v>0</v>
      </c>
      <c r="D47" s="763">
        <v>0</v>
      </c>
      <c r="E47" s="763">
        <v>0</v>
      </c>
      <c r="F47" s="764">
        <v>0</v>
      </c>
      <c r="G47" s="765">
        <f t="shared" si="0"/>
        <v>0</v>
      </c>
      <c r="H47" s="762">
        <v>0</v>
      </c>
      <c r="I47" s="763">
        <v>0</v>
      </c>
      <c r="J47" s="763">
        <v>0</v>
      </c>
      <c r="K47" s="763">
        <v>0</v>
      </c>
      <c r="L47" s="763">
        <v>0</v>
      </c>
      <c r="M47" s="763">
        <v>0</v>
      </c>
      <c r="N47" s="763">
        <v>0</v>
      </c>
      <c r="O47" s="763">
        <v>0</v>
      </c>
      <c r="P47" s="764">
        <v>0</v>
      </c>
      <c r="Q47" s="1226">
        <f t="shared" si="1"/>
        <v>0</v>
      </c>
      <c r="R47" s="1019">
        <v>0</v>
      </c>
      <c r="S47" s="763">
        <v>0</v>
      </c>
      <c r="T47" s="764">
        <v>0</v>
      </c>
      <c r="U47" s="1227">
        <f t="shared" si="2"/>
        <v>0</v>
      </c>
    </row>
    <row r="48" spans="1:21" ht="24">
      <c r="A48" s="767" t="s">
        <v>603</v>
      </c>
      <c r="B48" s="768" t="s">
        <v>1164</v>
      </c>
      <c r="C48" s="769">
        <v>0</v>
      </c>
      <c r="D48" s="770">
        <v>121</v>
      </c>
      <c r="E48" s="770">
        <v>0</v>
      </c>
      <c r="F48" s="771">
        <v>0</v>
      </c>
      <c r="G48" s="772">
        <f t="shared" ref="G48" si="9">SUM(G46:G47)</f>
        <v>121</v>
      </c>
      <c r="H48" s="769">
        <v>0</v>
      </c>
      <c r="I48" s="770">
        <v>82</v>
      </c>
      <c r="J48" s="770">
        <v>0</v>
      </c>
      <c r="K48" s="770">
        <v>10</v>
      </c>
      <c r="L48" s="770">
        <v>387</v>
      </c>
      <c r="M48" s="1272">
        <v>115</v>
      </c>
      <c r="N48" s="1272">
        <v>0</v>
      </c>
      <c r="O48" s="770">
        <v>60</v>
      </c>
      <c r="P48" s="771">
        <v>0</v>
      </c>
      <c r="Q48" s="1228">
        <f t="shared" si="1"/>
        <v>654</v>
      </c>
      <c r="R48" s="1020">
        <v>0</v>
      </c>
      <c r="S48" s="770">
        <v>0</v>
      </c>
      <c r="T48" s="771">
        <v>0</v>
      </c>
      <c r="U48" s="1229">
        <f t="shared" si="2"/>
        <v>0</v>
      </c>
    </row>
    <row r="49" spans="1:21" ht="12" customHeight="1">
      <c r="A49" s="748" t="s">
        <v>604</v>
      </c>
      <c r="B49" s="1002" t="s">
        <v>1165</v>
      </c>
      <c r="C49" s="775">
        <v>0</v>
      </c>
      <c r="D49" s="775">
        <v>575</v>
      </c>
      <c r="E49" s="775">
        <v>1428</v>
      </c>
      <c r="F49" s="776">
        <v>647</v>
      </c>
      <c r="G49" s="1018">
        <f t="shared" si="0"/>
        <v>2650</v>
      </c>
      <c r="H49" s="1014">
        <v>0</v>
      </c>
      <c r="I49" s="775">
        <v>530</v>
      </c>
      <c r="J49" s="775">
        <v>276</v>
      </c>
      <c r="K49" s="775">
        <v>63</v>
      </c>
      <c r="L49" s="775">
        <v>319</v>
      </c>
      <c r="M49" s="775">
        <v>385</v>
      </c>
      <c r="N49" s="775">
        <v>272</v>
      </c>
      <c r="O49" s="775">
        <v>429</v>
      </c>
      <c r="P49" s="776">
        <v>443</v>
      </c>
      <c r="Q49" s="753">
        <f t="shared" si="1"/>
        <v>2717</v>
      </c>
      <c r="R49" s="1014">
        <v>612</v>
      </c>
      <c r="S49" s="775">
        <v>0</v>
      </c>
      <c r="T49" s="776">
        <v>0</v>
      </c>
      <c r="U49" s="754">
        <f t="shared" si="2"/>
        <v>612</v>
      </c>
    </row>
    <row r="50" spans="1:21">
      <c r="A50" s="748" t="s">
        <v>605</v>
      </c>
      <c r="B50" s="1004" t="s">
        <v>1166</v>
      </c>
      <c r="C50" s="757">
        <v>0</v>
      </c>
      <c r="D50" s="757">
        <v>0</v>
      </c>
      <c r="E50" s="757">
        <v>0</v>
      </c>
      <c r="F50" s="758">
        <v>0</v>
      </c>
      <c r="G50" s="759">
        <f t="shared" si="0"/>
        <v>0</v>
      </c>
      <c r="H50" s="1015">
        <v>0</v>
      </c>
      <c r="I50" s="757">
        <v>0</v>
      </c>
      <c r="J50" s="757">
        <v>0</v>
      </c>
      <c r="K50" s="757">
        <v>0</v>
      </c>
      <c r="L50" s="757">
        <v>0</v>
      </c>
      <c r="M50" s="757">
        <v>0</v>
      </c>
      <c r="N50" s="757">
        <v>0</v>
      </c>
      <c r="O50" s="757">
        <v>0</v>
      </c>
      <c r="P50" s="758">
        <v>0</v>
      </c>
      <c r="Q50" s="759">
        <f t="shared" si="1"/>
        <v>0</v>
      </c>
      <c r="R50" s="1015">
        <v>0</v>
      </c>
      <c r="S50" s="757">
        <v>0</v>
      </c>
      <c r="T50" s="758">
        <v>0</v>
      </c>
      <c r="U50" s="760">
        <f t="shared" si="2"/>
        <v>0</v>
      </c>
    </row>
    <row r="51" spans="1:21">
      <c r="A51" s="748" t="s">
        <v>606</v>
      </c>
      <c r="B51" s="1004" t="s">
        <v>1167</v>
      </c>
      <c r="C51" s="757">
        <v>0</v>
      </c>
      <c r="D51" s="757">
        <v>0</v>
      </c>
      <c r="E51" s="757">
        <v>0</v>
      </c>
      <c r="F51" s="758">
        <v>0</v>
      </c>
      <c r="G51" s="759">
        <f t="shared" si="0"/>
        <v>0</v>
      </c>
      <c r="H51" s="1015">
        <v>0</v>
      </c>
      <c r="I51" s="757">
        <v>0</v>
      </c>
      <c r="J51" s="757">
        <v>0</v>
      </c>
      <c r="K51" s="757">
        <v>0</v>
      </c>
      <c r="L51" s="757">
        <v>0</v>
      </c>
      <c r="M51" s="757">
        <v>0</v>
      </c>
      <c r="N51" s="757">
        <v>0</v>
      </c>
      <c r="O51" s="757">
        <v>0</v>
      </c>
      <c r="P51" s="758">
        <v>0</v>
      </c>
      <c r="Q51" s="759">
        <f t="shared" si="1"/>
        <v>0</v>
      </c>
      <c r="R51" s="1015">
        <v>0</v>
      </c>
      <c r="S51" s="757">
        <v>0</v>
      </c>
      <c r="T51" s="758">
        <v>0</v>
      </c>
      <c r="U51" s="760">
        <f t="shared" si="2"/>
        <v>0</v>
      </c>
    </row>
    <row r="52" spans="1:21">
      <c r="A52" s="777" t="s">
        <v>607</v>
      </c>
      <c r="B52" s="1022" t="s">
        <v>1168</v>
      </c>
      <c r="C52" s="763">
        <v>0</v>
      </c>
      <c r="D52" s="763">
        <v>0</v>
      </c>
      <c r="E52" s="763">
        <v>0</v>
      </c>
      <c r="F52" s="764">
        <v>0</v>
      </c>
      <c r="G52" s="765">
        <f t="shared" si="0"/>
        <v>0</v>
      </c>
      <c r="H52" s="1019">
        <v>0</v>
      </c>
      <c r="I52" s="763">
        <v>16</v>
      </c>
      <c r="J52" s="763">
        <v>2</v>
      </c>
      <c r="K52" s="763">
        <v>0</v>
      </c>
      <c r="L52" s="763">
        <v>0</v>
      </c>
      <c r="M52" s="763">
        <v>14</v>
      </c>
      <c r="N52" s="763">
        <v>0</v>
      </c>
      <c r="O52" s="763">
        <v>2</v>
      </c>
      <c r="P52" s="764">
        <v>0</v>
      </c>
      <c r="Q52" s="765">
        <f t="shared" si="1"/>
        <v>34</v>
      </c>
      <c r="R52" s="1019">
        <v>24</v>
      </c>
      <c r="S52" s="763">
        <v>0</v>
      </c>
      <c r="T52" s="764">
        <v>0</v>
      </c>
      <c r="U52" s="766">
        <f t="shared" si="2"/>
        <v>24</v>
      </c>
    </row>
    <row r="53" spans="1:21" s="1023" customFormat="1" ht="24">
      <c r="A53" s="767" t="s">
        <v>608</v>
      </c>
      <c r="B53" s="768" t="s">
        <v>1169</v>
      </c>
      <c r="C53" s="1020">
        <v>0</v>
      </c>
      <c r="D53" s="770">
        <v>575</v>
      </c>
      <c r="E53" s="770">
        <v>1428</v>
      </c>
      <c r="F53" s="771">
        <v>647</v>
      </c>
      <c r="G53" s="772">
        <f t="shared" si="0"/>
        <v>2650</v>
      </c>
      <c r="H53" s="1020">
        <v>0</v>
      </c>
      <c r="I53" s="770">
        <v>546</v>
      </c>
      <c r="J53" s="770">
        <v>278</v>
      </c>
      <c r="K53" s="770">
        <v>63</v>
      </c>
      <c r="L53" s="770">
        <v>319</v>
      </c>
      <c r="M53" s="1272">
        <v>399</v>
      </c>
      <c r="N53" s="1272">
        <v>272</v>
      </c>
      <c r="O53" s="770">
        <v>431</v>
      </c>
      <c r="P53" s="771">
        <v>443</v>
      </c>
      <c r="Q53" s="772">
        <f t="shared" si="1"/>
        <v>2751</v>
      </c>
      <c r="R53" s="1020">
        <v>636</v>
      </c>
      <c r="S53" s="770">
        <v>0</v>
      </c>
      <c r="T53" s="771">
        <v>0</v>
      </c>
      <c r="U53" s="773">
        <f t="shared" si="2"/>
        <v>636</v>
      </c>
    </row>
    <row r="54" spans="1:21" s="1023" customFormat="1">
      <c r="A54" s="767" t="s">
        <v>609</v>
      </c>
      <c r="B54" s="1024" t="s">
        <v>1170</v>
      </c>
      <c r="C54" s="770">
        <v>0</v>
      </c>
      <c r="D54" s="770">
        <v>5161</v>
      </c>
      <c r="E54" s="770">
        <v>7057</v>
      </c>
      <c r="F54" s="771">
        <v>3043</v>
      </c>
      <c r="G54" s="772">
        <f t="shared" si="0"/>
        <v>15261</v>
      </c>
      <c r="H54" s="1020">
        <v>0</v>
      </c>
      <c r="I54" s="770">
        <v>2781</v>
      </c>
      <c r="J54" s="770">
        <v>1376</v>
      </c>
      <c r="K54" s="770">
        <v>364</v>
      </c>
      <c r="L54" s="770">
        <v>3175</v>
      </c>
      <c r="M54" s="1272">
        <v>3353</v>
      </c>
      <c r="N54" s="1272">
        <v>1280</v>
      </c>
      <c r="O54" s="770">
        <v>2588</v>
      </c>
      <c r="P54" s="771">
        <v>2405</v>
      </c>
      <c r="Q54" s="772">
        <f t="shared" si="1"/>
        <v>17322</v>
      </c>
      <c r="R54" s="1020">
        <v>3363</v>
      </c>
      <c r="S54" s="770">
        <v>0</v>
      </c>
      <c r="T54" s="771">
        <v>39480</v>
      </c>
      <c r="U54" s="773">
        <f t="shared" si="2"/>
        <v>42843</v>
      </c>
    </row>
    <row r="55" spans="1:21" ht="12.75" customHeight="1">
      <c r="A55" s="748" t="s">
        <v>610</v>
      </c>
      <c r="B55" s="1004" t="s">
        <v>1171</v>
      </c>
      <c r="C55" s="757">
        <v>0</v>
      </c>
      <c r="D55" s="757">
        <v>0</v>
      </c>
      <c r="E55" s="757">
        <v>0</v>
      </c>
      <c r="F55" s="758">
        <v>0</v>
      </c>
      <c r="G55" s="1025">
        <f t="shared" si="0"/>
        <v>0</v>
      </c>
      <c r="H55" s="1015">
        <v>0</v>
      </c>
      <c r="I55" s="757">
        <v>0</v>
      </c>
      <c r="J55" s="757">
        <v>0</v>
      </c>
      <c r="K55" s="757">
        <v>0</v>
      </c>
      <c r="L55" s="757">
        <v>0</v>
      </c>
      <c r="M55" s="757">
        <v>0</v>
      </c>
      <c r="N55" s="757">
        <v>0</v>
      </c>
      <c r="O55" s="757">
        <v>0</v>
      </c>
      <c r="P55" s="758">
        <v>0</v>
      </c>
      <c r="Q55" s="1025">
        <f t="shared" si="1"/>
        <v>0</v>
      </c>
      <c r="R55" s="1015">
        <v>0</v>
      </c>
      <c r="S55" s="757">
        <v>0</v>
      </c>
      <c r="T55" s="758">
        <v>0</v>
      </c>
      <c r="U55" s="1036">
        <f t="shared" si="2"/>
        <v>0</v>
      </c>
    </row>
    <row r="56" spans="1:21">
      <c r="A56" s="748" t="s">
        <v>611</v>
      </c>
      <c r="B56" s="1006" t="s">
        <v>1172</v>
      </c>
      <c r="C56" s="1007">
        <v>0</v>
      </c>
      <c r="D56" s="1007">
        <v>0</v>
      </c>
      <c r="E56" s="1007">
        <v>0</v>
      </c>
      <c r="F56" s="1012">
        <v>0</v>
      </c>
      <c r="G56" s="759">
        <f t="shared" si="0"/>
        <v>0</v>
      </c>
      <c r="H56" s="1016">
        <v>0</v>
      </c>
      <c r="I56" s="1007">
        <v>0</v>
      </c>
      <c r="J56" s="1007">
        <v>0</v>
      </c>
      <c r="K56" s="1007">
        <v>0</v>
      </c>
      <c r="L56" s="1007">
        <v>0</v>
      </c>
      <c r="M56" s="1007">
        <v>0</v>
      </c>
      <c r="N56" s="1007">
        <v>0</v>
      </c>
      <c r="O56" s="1007">
        <v>0</v>
      </c>
      <c r="P56" s="1012">
        <v>0</v>
      </c>
      <c r="Q56" s="759">
        <f t="shared" si="1"/>
        <v>0</v>
      </c>
      <c r="R56" s="1016">
        <v>0</v>
      </c>
      <c r="S56" s="1007">
        <v>0</v>
      </c>
      <c r="T56" s="1012">
        <v>0</v>
      </c>
      <c r="U56" s="760">
        <f t="shared" si="2"/>
        <v>0</v>
      </c>
    </row>
    <row r="57" spans="1:21">
      <c r="A57" s="748" t="s">
        <v>612</v>
      </c>
      <c r="B57" s="1006" t="s">
        <v>1173</v>
      </c>
      <c r="C57" s="1007">
        <v>0</v>
      </c>
      <c r="D57" s="1007">
        <v>0</v>
      </c>
      <c r="E57" s="1007">
        <v>0</v>
      </c>
      <c r="F57" s="1012">
        <v>0</v>
      </c>
      <c r="G57" s="759">
        <f t="shared" si="0"/>
        <v>0</v>
      </c>
      <c r="H57" s="1016">
        <v>0</v>
      </c>
      <c r="I57" s="1007">
        <v>0</v>
      </c>
      <c r="J57" s="1007">
        <v>0</v>
      </c>
      <c r="K57" s="1007">
        <v>0</v>
      </c>
      <c r="L57" s="1007">
        <v>0</v>
      </c>
      <c r="M57" s="1007">
        <v>0</v>
      </c>
      <c r="N57" s="1007">
        <v>0</v>
      </c>
      <c r="O57" s="1007">
        <v>0</v>
      </c>
      <c r="P57" s="1012">
        <v>0</v>
      </c>
      <c r="Q57" s="759">
        <f t="shared" si="1"/>
        <v>0</v>
      </c>
      <c r="R57" s="1016">
        <v>0</v>
      </c>
      <c r="S57" s="1007">
        <v>0</v>
      </c>
      <c r="T57" s="1012">
        <v>0</v>
      </c>
      <c r="U57" s="760">
        <f t="shared" si="2"/>
        <v>0</v>
      </c>
    </row>
    <row r="58" spans="1:21">
      <c r="A58" s="748" t="s">
        <v>613</v>
      </c>
      <c r="B58" s="1006" t="s">
        <v>1174</v>
      </c>
      <c r="C58" s="1007">
        <v>0</v>
      </c>
      <c r="D58" s="1007">
        <v>0</v>
      </c>
      <c r="E58" s="1007">
        <v>0</v>
      </c>
      <c r="F58" s="1012">
        <v>0</v>
      </c>
      <c r="G58" s="759">
        <f t="shared" ref="G58:G86" si="10">SUM(C58:F58)</f>
        <v>0</v>
      </c>
      <c r="H58" s="1016">
        <v>0</v>
      </c>
      <c r="I58" s="1007">
        <v>0</v>
      </c>
      <c r="J58" s="1007">
        <v>0</v>
      </c>
      <c r="K58" s="1007">
        <v>0</v>
      </c>
      <c r="L58" s="1007">
        <v>0</v>
      </c>
      <c r="M58" s="1007">
        <v>0</v>
      </c>
      <c r="N58" s="1007">
        <v>0</v>
      </c>
      <c r="O58" s="1007">
        <v>0</v>
      </c>
      <c r="P58" s="1012">
        <v>0</v>
      </c>
      <c r="Q58" s="759">
        <f t="shared" ref="Q58:Q86" si="11">SUM(H58:P58)</f>
        <v>0</v>
      </c>
      <c r="R58" s="1016">
        <v>0</v>
      </c>
      <c r="S58" s="1007">
        <v>0</v>
      </c>
      <c r="T58" s="1012">
        <v>0</v>
      </c>
      <c r="U58" s="760">
        <f t="shared" ref="U58:U86" si="12">SUM(R58:T58)</f>
        <v>0</v>
      </c>
    </row>
    <row r="59" spans="1:21">
      <c r="A59" s="748" t="s">
        <v>614</v>
      </c>
      <c r="B59" s="1006" t="s">
        <v>1175</v>
      </c>
      <c r="C59" s="1007">
        <v>0</v>
      </c>
      <c r="D59" s="1007">
        <v>12527</v>
      </c>
      <c r="E59" s="1007">
        <v>0</v>
      </c>
      <c r="F59" s="1012">
        <v>0</v>
      </c>
      <c r="G59" s="759">
        <f t="shared" si="10"/>
        <v>12527</v>
      </c>
      <c r="H59" s="1016">
        <v>0</v>
      </c>
      <c r="I59" s="1007">
        <v>0</v>
      </c>
      <c r="J59" s="1007">
        <v>0</v>
      </c>
      <c r="K59" s="1007">
        <v>0</v>
      </c>
      <c r="L59" s="1007">
        <v>0</v>
      </c>
      <c r="M59" s="1007">
        <v>0</v>
      </c>
      <c r="N59" s="1007">
        <v>0</v>
      </c>
      <c r="O59" s="1007">
        <v>28</v>
      </c>
      <c r="P59" s="1012">
        <v>0</v>
      </c>
      <c r="Q59" s="759">
        <f t="shared" si="11"/>
        <v>28</v>
      </c>
      <c r="R59" s="1016">
        <v>22450</v>
      </c>
      <c r="S59" s="1007">
        <v>0</v>
      </c>
      <c r="T59" s="1012">
        <v>0</v>
      </c>
      <c r="U59" s="760">
        <f t="shared" si="12"/>
        <v>22450</v>
      </c>
    </row>
    <row r="60" spans="1:21">
      <c r="A60" s="748" t="s">
        <v>615</v>
      </c>
      <c r="B60" s="1006" t="s">
        <v>1176</v>
      </c>
      <c r="C60" s="1007">
        <v>0</v>
      </c>
      <c r="D60" s="1007">
        <v>0</v>
      </c>
      <c r="E60" s="1007">
        <v>0</v>
      </c>
      <c r="F60" s="1012">
        <v>0</v>
      </c>
      <c r="G60" s="759">
        <f t="shared" si="10"/>
        <v>0</v>
      </c>
      <c r="H60" s="1016">
        <v>0</v>
      </c>
      <c r="I60" s="1007">
        <v>0</v>
      </c>
      <c r="J60" s="1007">
        <v>0</v>
      </c>
      <c r="K60" s="1007">
        <v>0</v>
      </c>
      <c r="L60" s="1007">
        <v>0</v>
      </c>
      <c r="M60" s="1007">
        <v>0</v>
      </c>
      <c r="N60" s="1007">
        <v>0</v>
      </c>
      <c r="O60" s="1007">
        <v>0</v>
      </c>
      <c r="P60" s="1012">
        <v>0</v>
      </c>
      <c r="Q60" s="759">
        <f t="shared" si="11"/>
        <v>0</v>
      </c>
      <c r="R60" s="1016">
        <v>0</v>
      </c>
      <c r="S60" s="1007">
        <v>0</v>
      </c>
      <c r="T60" s="1012">
        <v>0</v>
      </c>
      <c r="U60" s="760">
        <f t="shared" si="12"/>
        <v>0</v>
      </c>
    </row>
    <row r="61" spans="1:21">
      <c r="A61" s="748" t="s">
        <v>616</v>
      </c>
      <c r="B61" s="1006" t="s">
        <v>1177</v>
      </c>
      <c r="C61" s="1007">
        <v>0</v>
      </c>
      <c r="D61" s="1007">
        <v>0</v>
      </c>
      <c r="E61" s="1007">
        <v>0</v>
      </c>
      <c r="F61" s="1012">
        <v>0</v>
      </c>
      <c r="G61" s="759">
        <f t="shared" si="10"/>
        <v>0</v>
      </c>
      <c r="H61" s="1016">
        <v>0</v>
      </c>
      <c r="I61" s="1007">
        <v>0</v>
      </c>
      <c r="J61" s="1007">
        <v>0</v>
      </c>
      <c r="K61" s="1007">
        <v>0</v>
      </c>
      <c r="L61" s="1007">
        <v>0</v>
      </c>
      <c r="M61" s="1007">
        <v>0</v>
      </c>
      <c r="N61" s="1007">
        <v>0</v>
      </c>
      <c r="O61" s="1007">
        <v>0</v>
      </c>
      <c r="P61" s="1012">
        <v>0</v>
      </c>
      <c r="Q61" s="759">
        <f t="shared" si="11"/>
        <v>0</v>
      </c>
      <c r="R61" s="1016">
        <v>0</v>
      </c>
      <c r="S61" s="1007">
        <v>0</v>
      </c>
      <c r="T61" s="1012">
        <v>0</v>
      </c>
      <c r="U61" s="760">
        <f t="shared" si="12"/>
        <v>0</v>
      </c>
    </row>
    <row r="62" spans="1:21">
      <c r="A62" s="748" t="s">
        <v>617</v>
      </c>
      <c r="B62" s="1006" t="s">
        <v>1178</v>
      </c>
      <c r="C62" s="1007">
        <v>0</v>
      </c>
      <c r="D62" s="1007">
        <v>0</v>
      </c>
      <c r="E62" s="1007">
        <v>0</v>
      </c>
      <c r="F62" s="1012">
        <v>0</v>
      </c>
      <c r="G62" s="759">
        <f t="shared" si="10"/>
        <v>0</v>
      </c>
      <c r="H62" s="1016">
        <v>0</v>
      </c>
      <c r="I62" s="1007">
        <v>0</v>
      </c>
      <c r="J62" s="1007">
        <v>0</v>
      </c>
      <c r="K62" s="1007">
        <v>0</v>
      </c>
      <c r="L62" s="1007">
        <v>0</v>
      </c>
      <c r="M62" s="1007">
        <v>0</v>
      </c>
      <c r="N62" s="1007">
        <v>0</v>
      </c>
      <c r="O62" s="1007">
        <v>0</v>
      </c>
      <c r="P62" s="1012">
        <v>0</v>
      </c>
      <c r="Q62" s="759">
        <f t="shared" si="11"/>
        <v>0</v>
      </c>
      <c r="R62" s="1016">
        <v>0</v>
      </c>
      <c r="S62" s="1007">
        <v>0</v>
      </c>
      <c r="T62" s="1012">
        <v>0</v>
      </c>
      <c r="U62" s="760">
        <f t="shared" si="12"/>
        <v>0</v>
      </c>
    </row>
    <row r="63" spans="1:21">
      <c r="A63" s="748" t="s">
        <v>618</v>
      </c>
      <c r="B63" s="1006" t="s">
        <v>1179</v>
      </c>
      <c r="C63" s="1007">
        <v>0</v>
      </c>
      <c r="D63" s="1007">
        <v>0</v>
      </c>
      <c r="E63" s="1007">
        <v>0</v>
      </c>
      <c r="F63" s="1012">
        <v>0</v>
      </c>
      <c r="G63" s="759">
        <f t="shared" si="10"/>
        <v>0</v>
      </c>
      <c r="H63" s="1016">
        <v>0</v>
      </c>
      <c r="I63" s="1007">
        <v>0</v>
      </c>
      <c r="J63" s="1007">
        <v>0</v>
      </c>
      <c r="K63" s="1007">
        <v>0</v>
      </c>
      <c r="L63" s="1007">
        <v>0</v>
      </c>
      <c r="M63" s="1007">
        <v>0</v>
      </c>
      <c r="N63" s="1007">
        <v>0</v>
      </c>
      <c r="O63" s="1007">
        <v>0</v>
      </c>
      <c r="P63" s="1012">
        <v>0</v>
      </c>
      <c r="Q63" s="759">
        <f t="shared" si="11"/>
        <v>0</v>
      </c>
      <c r="R63" s="1016">
        <v>0</v>
      </c>
      <c r="S63" s="1007">
        <v>0</v>
      </c>
      <c r="T63" s="1012">
        <v>0</v>
      </c>
      <c r="U63" s="760">
        <f t="shared" si="12"/>
        <v>0</v>
      </c>
    </row>
    <row r="64" spans="1:21">
      <c r="A64" s="748" t="s">
        <v>619</v>
      </c>
      <c r="B64" s="1006" t="s">
        <v>1180</v>
      </c>
      <c r="C64" s="1007">
        <v>0</v>
      </c>
      <c r="D64" s="1007">
        <v>0</v>
      </c>
      <c r="E64" s="1007">
        <v>0</v>
      </c>
      <c r="F64" s="1012">
        <v>0</v>
      </c>
      <c r="G64" s="759">
        <f t="shared" si="10"/>
        <v>0</v>
      </c>
      <c r="H64" s="1016">
        <v>0</v>
      </c>
      <c r="I64" s="1007">
        <v>0</v>
      </c>
      <c r="J64" s="1007">
        <v>0</v>
      </c>
      <c r="K64" s="1007">
        <v>0</v>
      </c>
      <c r="L64" s="1007">
        <v>0</v>
      </c>
      <c r="M64" s="1007">
        <v>0</v>
      </c>
      <c r="N64" s="1007">
        <v>0</v>
      </c>
      <c r="O64" s="1007">
        <v>0</v>
      </c>
      <c r="P64" s="1012">
        <v>0</v>
      </c>
      <c r="Q64" s="759">
        <f t="shared" si="11"/>
        <v>0</v>
      </c>
      <c r="R64" s="1016">
        <v>0</v>
      </c>
      <c r="S64" s="1007">
        <v>0</v>
      </c>
      <c r="T64" s="1012">
        <v>0</v>
      </c>
      <c r="U64" s="760">
        <f t="shared" si="12"/>
        <v>0</v>
      </c>
    </row>
    <row r="65" spans="1:21">
      <c r="A65" s="748" t="s">
        <v>620</v>
      </c>
      <c r="B65" s="1006" t="s">
        <v>1181</v>
      </c>
      <c r="C65" s="1007">
        <v>0</v>
      </c>
      <c r="D65" s="1007">
        <v>0</v>
      </c>
      <c r="E65" s="1007">
        <v>0</v>
      </c>
      <c r="F65" s="1012">
        <v>0</v>
      </c>
      <c r="G65" s="759">
        <f t="shared" si="10"/>
        <v>0</v>
      </c>
      <c r="H65" s="1016">
        <v>0</v>
      </c>
      <c r="I65" s="1007">
        <v>0</v>
      </c>
      <c r="J65" s="1007">
        <v>0</v>
      </c>
      <c r="K65" s="1007">
        <v>0</v>
      </c>
      <c r="L65" s="1007">
        <v>0</v>
      </c>
      <c r="M65" s="1007">
        <v>0</v>
      </c>
      <c r="N65" s="1007">
        <v>0</v>
      </c>
      <c r="O65" s="1007">
        <v>0</v>
      </c>
      <c r="P65" s="1012">
        <v>0</v>
      </c>
      <c r="Q65" s="759">
        <f t="shared" si="11"/>
        <v>0</v>
      </c>
      <c r="R65" s="1016">
        <v>0</v>
      </c>
      <c r="S65" s="1007">
        <v>0</v>
      </c>
      <c r="T65" s="1012">
        <v>0</v>
      </c>
      <c r="U65" s="760">
        <f t="shared" si="12"/>
        <v>0</v>
      </c>
    </row>
    <row r="66" spans="1:21">
      <c r="A66" s="748" t="s">
        <v>621</v>
      </c>
      <c r="B66" s="1006" t="s">
        <v>1182</v>
      </c>
      <c r="C66" s="1007">
        <v>0</v>
      </c>
      <c r="D66" s="1007">
        <v>12527</v>
      </c>
      <c r="E66" s="1007">
        <v>0</v>
      </c>
      <c r="F66" s="1012">
        <v>0</v>
      </c>
      <c r="G66" s="759">
        <f t="shared" si="10"/>
        <v>12527</v>
      </c>
      <c r="H66" s="1016">
        <v>0</v>
      </c>
      <c r="I66" s="1007">
        <v>0</v>
      </c>
      <c r="J66" s="1007">
        <v>0</v>
      </c>
      <c r="K66" s="1007">
        <v>0</v>
      </c>
      <c r="L66" s="1007">
        <v>0</v>
      </c>
      <c r="M66" s="1007">
        <v>0</v>
      </c>
      <c r="N66" s="1007">
        <v>0</v>
      </c>
      <c r="O66" s="1007">
        <v>28</v>
      </c>
      <c r="P66" s="1012">
        <v>0</v>
      </c>
      <c r="Q66" s="759">
        <f t="shared" si="11"/>
        <v>28</v>
      </c>
      <c r="R66" s="1016">
        <v>22450</v>
      </c>
      <c r="S66" s="1007">
        <v>0</v>
      </c>
      <c r="T66" s="1012">
        <v>0</v>
      </c>
      <c r="U66" s="760">
        <f t="shared" si="12"/>
        <v>22450</v>
      </c>
    </row>
    <row r="67" spans="1:21">
      <c r="A67" s="748" t="s">
        <v>622</v>
      </c>
      <c r="B67" s="1006" t="s">
        <v>1183</v>
      </c>
      <c r="C67" s="1007">
        <v>0</v>
      </c>
      <c r="D67" s="1007">
        <v>0</v>
      </c>
      <c r="E67" s="1007">
        <v>0</v>
      </c>
      <c r="F67" s="1012">
        <v>0</v>
      </c>
      <c r="G67" s="759">
        <f t="shared" si="10"/>
        <v>0</v>
      </c>
      <c r="H67" s="1016">
        <v>0</v>
      </c>
      <c r="I67" s="1007">
        <v>0</v>
      </c>
      <c r="J67" s="1007">
        <v>0</v>
      </c>
      <c r="K67" s="1007">
        <v>0</v>
      </c>
      <c r="L67" s="1007">
        <v>0</v>
      </c>
      <c r="M67" s="1007">
        <v>0</v>
      </c>
      <c r="N67" s="1007">
        <v>0</v>
      </c>
      <c r="O67" s="1007">
        <v>0</v>
      </c>
      <c r="P67" s="1012">
        <v>0</v>
      </c>
      <c r="Q67" s="759">
        <f t="shared" si="11"/>
        <v>0</v>
      </c>
      <c r="R67" s="1016">
        <v>0</v>
      </c>
      <c r="S67" s="1007">
        <v>0</v>
      </c>
      <c r="T67" s="1012">
        <v>0</v>
      </c>
      <c r="U67" s="760">
        <f t="shared" si="12"/>
        <v>0</v>
      </c>
    </row>
    <row r="68" spans="1:21">
      <c r="A68" s="748" t="s">
        <v>623</v>
      </c>
      <c r="B68" s="1006" t="s">
        <v>1184</v>
      </c>
      <c r="C68" s="1007">
        <v>0</v>
      </c>
      <c r="D68" s="1007">
        <v>0</v>
      </c>
      <c r="E68" s="1007">
        <v>0</v>
      </c>
      <c r="F68" s="1012">
        <v>0</v>
      </c>
      <c r="G68" s="759">
        <f t="shared" si="10"/>
        <v>0</v>
      </c>
      <c r="H68" s="1016">
        <v>0</v>
      </c>
      <c r="I68" s="1007">
        <v>0</v>
      </c>
      <c r="J68" s="1007">
        <v>0</v>
      </c>
      <c r="K68" s="1007">
        <v>0</v>
      </c>
      <c r="L68" s="1007">
        <v>0</v>
      </c>
      <c r="M68" s="1007">
        <v>0</v>
      </c>
      <c r="N68" s="1007">
        <v>0</v>
      </c>
      <c r="O68" s="1007">
        <v>0</v>
      </c>
      <c r="P68" s="1012">
        <v>0</v>
      </c>
      <c r="Q68" s="759">
        <f t="shared" si="11"/>
        <v>0</v>
      </c>
      <c r="R68" s="1016">
        <v>0</v>
      </c>
      <c r="S68" s="1007">
        <v>0</v>
      </c>
      <c r="T68" s="1012">
        <v>0</v>
      </c>
      <c r="U68" s="760">
        <f t="shared" si="12"/>
        <v>0</v>
      </c>
    </row>
    <row r="69" spans="1:21">
      <c r="A69" s="748" t="s">
        <v>624</v>
      </c>
      <c r="B69" s="1006" t="s">
        <v>1185</v>
      </c>
      <c r="C69" s="1007">
        <v>0</v>
      </c>
      <c r="D69" s="1007">
        <v>0</v>
      </c>
      <c r="E69" s="1007">
        <v>0</v>
      </c>
      <c r="F69" s="1012">
        <v>0</v>
      </c>
      <c r="G69" s="759">
        <f t="shared" si="10"/>
        <v>0</v>
      </c>
      <c r="H69" s="1016">
        <v>0</v>
      </c>
      <c r="I69" s="1007">
        <v>0</v>
      </c>
      <c r="J69" s="1007">
        <v>0</v>
      </c>
      <c r="K69" s="1007">
        <v>0</v>
      </c>
      <c r="L69" s="1007">
        <v>0</v>
      </c>
      <c r="M69" s="1007">
        <v>0</v>
      </c>
      <c r="N69" s="1007">
        <v>0</v>
      </c>
      <c r="O69" s="1007">
        <v>0</v>
      </c>
      <c r="P69" s="1012">
        <v>0</v>
      </c>
      <c r="Q69" s="759">
        <f t="shared" si="11"/>
        <v>0</v>
      </c>
      <c r="R69" s="1016">
        <v>0</v>
      </c>
      <c r="S69" s="1007">
        <v>0</v>
      </c>
      <c r="T69" s="1012">
        <v>0</v>
      </c>
      <c r="U69" s="760">
        <f t="shared" si="12"/>
        <v>0</v>
      </c>
    </row>
    <row r="70" spans="1:21">
      <c r="A70" s="748" t="s">
        <v>625</v>
      </c>
      <c r="B70" s="1006" t="s">
        <v>1186</v>
      </c>
      <c r="C70" s="1007">
        <v>0</v>
      </c>
      <c r="D70" s="1007">
        <v>0</v>
      </c>
      <c r="E70" s="1007">
        <v>0</v>
      </c>
      <c r="F70" s="1012">
        <v>0</v>
      </c>
      <c r="G70" s="759">
        <f t="shared" si="10"/>
        <v>0</v>
      </c>
      <c r="H70" s="1016">
        <v>0</v>
      </c>
      <c r="I70" s="1007">
        <v>0</v>
      </c>
      <c r="J70" s="1007">
        <v>0</v>
      </c>
      <c r="K70" s="1007">
        <v>0</v>
      </c>
      <c r="L70" s="1007">
        <v>0</v>
      </c>
      <c r="M70" s="1007">
        <v>0</v>
      </c>
      <c r="N70" s="1007">
        <v>0</v>
      </c>
      <c r="O70" s="1007">
        <v>0</v>
      </c>
      <c r="P70" s="1012">
        <v>0</v>
      </c>
      <c r="Q70" s="759">
        <f t="shared" si="11"/>
        <v>0</v>
      </c>
      <c r="R70" s="1016">
        <v>0</v>
      </c>
      <c r="S70" s="1007">
        <v>0</v>
      </c>
      <c r="T70" s="1012">
        <v>0</v>
      </c>
      <c r="U70" s="760">
        <f t="shared" si="12"/>
        <v>0</v>
      </c>
    </row>
    <row r="71" spans="1:21">
      <c r="A71" s="748" t="s">
        <v>626</v>
      </c>
      <c r="B71" s="1006" t="s">
        <v>1187</v>
      </c>
      <c r="C71" s="1007">
        <v>0</v>
      </c>
      <c r="D71" s="1007">
        <v>0</v>
      </c>
      <c r="E71" s="1007">
        <v>0</v>
      </c>
      <c r="F71" s="1012">
        <v>0</v>
      </c>
      <c r="G71" s="759">
        <f t="shared" si="10"/>
        <v>0</v>
      </c>
      <c r="H71" s="1016">
        <v>0</v>
      </c>
      <c r="I71" s="1007">
        <v>0</v>
      </c>
      <c r="J71" s="1007">
        <v>0</v>
      </c>
      <c r="K71" s="1007">
        <v>0</v>
      </c>
      <c r="L71" s="1007">
        <v>0</v>
      </c>
      <c r="M71" s="1007">
        <v>0</v>
      </c>
      <c r="N71" s="1007">
        <v>0</v>
      </c>
      <c r="O71" s="1007">
        <v>0</v>
      </c>
      <c r="P71" s="1012">
        <v>0</v>
      </c>
      <c r="Q71" s="759">
        <f t="shared" si="11"/>
        <v>0</v>
      </c>
      <c r="R71" s="1016">
        <v>0</v>
      </c>
      <c r="S71" s="1007">
        <v>0</v>
      </c>
      <c r="T71" s="1012">
        <v>0</v>
      </c>
      <c r="U71" s="760">
        <f t="shared" si="12"/>
        <v>0</v>
      </c>
    </row>
    <row r="72" spans="1:21">
      <c r="A72" s="748" t="s">
        <v>627</v>
      </c>
      <c r="B72" s="1006" t="s">
        <v>1188</v>
      </c>
      <c r="C72" s="1007">
        <v>0</v>
      </c>
      <c r="D72" s="1007">
        <v>0</v>
      </c>
      <c r="E72" s="1007">
        <v>0</v>
      </c>
      <c r="F72" s="1012">
        <v>0</v>
      </c>
      <c r="G72" s="759">
        <f t="shared" si="10"/>
        <v>0</v>
      </c>
      <c r="H72" s="1016">
        <v>0</v>
      </c>
      <c r="I72" s="1007">
        <v>0</v>
      </c>
      <c r="J72" s="1007">
        <v>0</v>
      </c>
      <c r="K72" s="1007">
        <v>0</v>
      </c>
      <c r="L72" s="1007">
        <v>0</v>
      </c>
      <c r="M72" s="1007">
        <v>0</v>
      </c>
      <c r="N72" s="1007">
        <v>0</v>
      </c>
      <c r="O72" s="1007">
        <v>0</v>
      </c>
      <c r="P72" s="1012">
        <v>0</v>
      </c>
      <c r="Q72" s="759">
        <f t="shared" si="11"/>
        <v>0</v>
      </c>
      <c r="R72" s="1016">
        <v>0</v>
      </c>
      <c r="S72" s="1007">
        <v>0</v>
      </c>
      <c r="T72" s="1012">
        <v>0</v>
      </c>
      <c r="U72" s="760">
        <f t="shared" si="12"/>
        <v>0</v>
      </c>
    </row>
    <row r="73" spans="1:21">
      <c r="A73" s="748" t="s">
        <v>628</v>
      </c>
      <c r="B73" s="1006" t="s">
        <v>1189</v>
      </c>
      <c r="C73" s="1007">
        <v>0</v>
      </c>
      <c r="D73" s="1007">
        <v>0</v>
      </c>
      <c r="E73" s="1007">
        <v>0</v>
      </c>
      <c r="F73" s="1012">
        <v>0</v>
      </c>
      <c r="G73" s="759">
        <f t="shared" si="10"/>
        <v>0</v>
      </c>
      <c r="H73" s="1016">
        <v>0</v>
      </c>
      <c r="I73" s="1007">
        <v>0</v>
      </c>
      <c r="J73" s="1007">
        <v>0</v>
      </c>
      <c r="K73" s="1007">
        <v>0</v>
      </c>
      <c r="L73" s="1007">
        <v>0</v>
      </c>
      <c r="M73" s="1007">
        <v>0</v>
      </c>
      <c r="N73" s="1007">
        <v>0</v>
      </c>
      <c r="O73" s="1007">
        <v>0</v>
      </c>
      <c r="P73" s="1012">
        <v>0</v>
      </c>
      <c r="Q73" s="759">
        <f t="shared" si="11"/>
        <v>0</v>
      </c>
      <c r="R73" s="1016">
        <v>0</v>
      </c>
      <c r="S73" s="1007">
        <v>0</v>
      </c>
      <c r="T73" s="1012">
        <v>0</v>
      </c>
      <c r="U73" s="760">
        <f t="shared" si="12"/>
        <v>0</v>
      </c>
    </row>
    <row r="74" spans="1:21">
      <c r="A74" s="748" t="s">
        <v>629</v>
      </c>
      <c r="B74" s="1006" t="s">
        <v>1190</v>
      </c>
      <c r="C74" s="1007">
        <v>0</v>
      </c>
      <c r="D74" s="1007">
        <v>0</v>
      </c>
      <c r="E74" s="1007">
        <v>0</v>
      </c>
      <c r="F74" s="1012">
        <v>0</v>
      </c>
      <c r="G74" s="759">
        <f t="shared" si="10"/>
        <v>0</v>
      </c>
      <c r="H74" s="1016">
        <v>0</v>
      </c>
      <c r="I74" s="1007">
        <v>0</v>
      </c>
      <c r="J74" s="1007">
        <v>0</v>
      </c>
      <c r="K74" s="1007">
        <v>0</v>
      </c>
      <c r="L74" s="1007">
        <v>0</v>
      </c>
      <c r="M74" s="1007">
        <v>0</v>
      </c>
      <c r="N74" s="1007">
        <v>0</v>
      </c>
      <c r="O74" s="1007">
        <v>0</v>
      </c>
      <c r="P74" s="1012">
        <v>0</v>
      </c>
      <c r="Q74" s="759">
        <f t="shared" si="11"/>
        <v>0</v>
      </c>
      <c r="R74" s="1016">
        <v>0</v>
      </c>
      <c r="S74" s="1007">
        <v>0</v>
      </c>
      <c r="T74" s="1012">
        <v>0</v>
      </c>
      <c r="U74" s="760">
        <f t="shared" si="12"/>
        <v>0</v>
      </c>
    </row>
    <row r="75" spans="1:21">
      <c r="A75" s="748" t="s">
        <v>630</v>
      </c>
      <c r="B75" s="1006" t="s">
        <v>1191</v>
      </c>
      <c r="C75" s="1007">
        <v>0</v>
      </c>
      <c r="D75" s="1007">
        <v>0</v>
      </c>
      <c r="E75" s="1007">
        <v>0</v>
      </c>
      <c r="F75" s="1012">
        <v>0</v>
      </c>
      <c r="G75" s="759">
        <f t="shared" si="10"/>
        <v>0</v>
      </c>
      <c r="H75" s="1016">
        <v>0</v>
      </c>
      <c r="I75" s="1007">
        <v>0</v>
      </c>
      <c r="J75" s="1007">
        <v>0</v>
      </c>
      <c r="K75" s="1007">
        <v>0</v>
      </c>
      <c r="L75" s="1007">
        <v>0</v>
      </c>
      <c r="M75" s="1007">
        <v>0</v>
      </c>
      <c r="N75" s="1007">
        <v>0</v>
      </c>
      <c r="O75" s="1007">
        <v>0</v>
      </c>
      <c r="P75" s="1012">
        <v>0</v>
      </c>
      <c r="Q75" s="759">
        <f t="shared" si="11"/>
        <v>0</v>
      </c>
      <c r="R75" s="1016">
        <v>0</v>
      </c>
      <c r="S75" s="1007">
        <v>0</v>
      </c>
      <c r="T75" s="1012">
        <v>0</v>
      </c>
      <c r="U75" s="760">
        <f t="shared" si="12"/>
        <v>0</v>
      </c>
    </row>
    <row r="76" spans="1:21">
      <c r="A76" s="777" t="s">
        <v>631</v>
      </c>
      <c r="B76" s="1010" t="s">
        <v>1192</v>
      </c>
      <c r="C76" s="1011">
        <v>0</v>
      </c>
      <c r="D76" s="1011">
        <v>0</v>
      </c>
      <c r="E76" s="1011">
        <v>0</v>
      </c>
      <c r="F76" s="1013">
        <v>0</v>
      </c>
      <c r="G76" s="765">
        <f t="shared" si="10"/>
        <v>0</v>
      </c>
      <c r="H76" s="1017">
        <v>0</v>
      </c>
      <c r="I76" s="1011">
        <v>0</v>
      </c>
      <c r="J76" s="1011">
        <v>0</v>
      </c>
      <c r="K76" s="1011">
        <v>0</v>
      </c>
      <c r="L76" s="1011">
        <v>0</v>
      </c>
      <c r="M76" s="1011">
        <v>0</v>
      </c>
      <c r="N76" s="1011">
        <v>0</v>
      </c>
      <c r="O76" s="1011">
        <v>0</v>
      </c>
      <c r="P76" s="1013">
        <v>0</v>
      </c>
      <c r="Q76" s="765">
        <f t="shared" si="11"/>
        <v>0</v>
      </c>
      <c r="R76" s="1017">
        <v>0</v>
      </c>
      <c r="S76" s="1011">
        <v>0</v>
      </c>
      <c r="T76" s="1013">
        <v>0</v>
      </c>
      <c r="U76" s="766">
        <f t="shared" si="12"/>
        <v>0</v>
      </c>
    </row>
    <row r="77" spans="1:21" s="778" customFormat="1">
      <c r="A77" s="767" t="s">
        <v>632</v>
      </c>
      <c r="B77" s="1031" t="s">
        <v>1193</v>
      </c>
      <c r="C77" s="1032">
        <v>0</v>
      </c>
      <c r="D77" s="1032">
        <v>12527</v>
      </c>
      <c r="E77" s="1032">
        <v>0</v>
      </c>
      <c r="F77" s="1033">
        <v>0</v>
      </c>
      <c r="G77" s="772">
        <f t="shared" si="10"/>
        <v>12527</v>
      </c>
      <c r="H77" s="1034">
        <v>0</v>
      </c>
      <c r="I77" s="1032">
        <v>0</v>
      </c>
      <c r="J77" s="1032">
        <v>0</v>
      </c>
      <c r="K77" s="1032">
        <v>0</v>
      </c>
      <c r="L77" s="1032">
        <v>0</v>
      </c>
      <c r="M77" s="1257"/>
      <c r="N77" s="1257"/>
      <c r="O77" s="1032">
        <v>28</v>
      </c>
      <c r="P77" s="1033">
        <v>0</v>
      </c>
      <c r="Q77" s="772">
        <f t="shared" si="11"/>
        <v>28</v>
      </c>
      <c r="R77" s="1034">
        <v>22450</v>
      </c>
      <c r="S77" s="1032">
        <v>0</v>
      </c>
      <c r="T77" s="1033">
        <v>0</v>
      </c>
      <c r="U77" s="773">
        <f t="shared" si="12"/>
        <v>22450</v>
      </c>
    </row>
    <row r="78" spans="1:21">
      <c r="A78" s="748" t="s">
        <v>633</v>
      </c>
      <c r="B78" s="1027" t="s">
        <v>1194</v>
      </c>
      <c r="C78" s="1028">
        <v>0</v>
      </c>
      <c r="D78" s="1028">
        <v>0</v>
      </c>
      <c r="E78" s="1028">
        <v>0</v>
      </c>
      <c r="F78" s="1029">
        <v>0</v>
      </c>
      <c r="G78" s="753">
        <f t="shared" si="10"/>
        <v>0</v>
      </c>
      <c r="H78" s="1030">
        <v>0</v>
      </c>
      <c r="I78" s="1028">
        <v>0</v>
      </c>
      <c r="J78" s="1028">
        <v>0</v>
      </c>
      <c r="K78" s="1028">
        <v>0</v>
      </c>
      <c r="L78" s="1028">
        <v>0</v>
      </c>
      <c r="M78" s="1028">
        <v>0</v>
      </c>
      <c r="N78" s="1028">
        <v>0</v>
      </c>
      <c r="O78" s="1028">
        <v>0</v>
      </c>
      <c r="P78" s="1029">
        <v>0</v>
      </c>
      <c r="Q78" s="753">
        <f t="shared" si="11"/>
        <v>0</v>
      </c>
      <c r="R78" s="1030">
        <v>0</v>
      </c>
      <c r="S78" s="1028">
        <v>0</v>
      </c>
      <c r="T78" s="1029">
        <v>0</v>
      </c>
      <c r="U78" s="754">
        <f t="shared" si="12"/>
        <v>0</v>
      </c>
    </row>
    <row r="79" spans="1:21">
      <c r="A79" s="748" t="s">
        <v>634</v>
      </c>
      <c r="B79" s="1006" t="s">
        <v>1195</v>
      </c>
      <c r="C79" s="1007">
        <v>0</v>
      </c>
      <c r="D79" s="1007">
        <v>0</v>
      </c>
      <c r="E79" s="1007">
        <v>0</v>
      </c>
      <c r="F79" s="1012">
        <v>0</v>
      </c>
      <c r="G79" s="759">
        <f t="shared" si="10"/>
        <v>0</v>
      </c>
      <c r="H79" s="1016">
        <v>0</v>
      </c>
      <c r="I79" s="1007">
        <v>0</v>
      </c>
      <c r="J79" s="1007">
        <v>0</v>
      </c>
      <c r="K79" s="1007">
        <v>0</v>
      </c>
      <c r="L79" s="1007">
        <v>0</v>
      </c>
      <c r="M79" s="1007">
        <v>0</v>
      </c>
      <c r="N79" s="1007">
        <v>0</v>
      </c>
      <c r="O79" s="1007">
        <v>0</v>
      </c>
      <c r="P79" s="1012">
        <v>0</v>
      </c>
      <c r="Q79" s="759">
        <f t="shared" si="11"/>
        <v>0</v>
      </c>
      <c r="R79" s="1016">
        <v>0</v>
      </c>
      <c r="S79" s="1007">
        <v>0</v>
      </c>
      <c r="T79" s="1012">
        <v>0</v>
      </c>
      <c r="U79" s="760">
        <f t="shared" si="12"/>
        <v>0</v>
      </c>
    </row>
    <row r="80" spans="1:21">
      <c r="A80" s="748" t="s">
        <v>635</v>
      </c>
      <c r="B80" s="1006" t="s">
        <v>1196</v>
      </c>
      <c r="C80" s="1007">
        <v>0</v>
      </c>
      <c r="D80" s="1007">
        <v>148</v>
      </c>
      <c r="E80" s="1007">
        <v>0</v>
      </c>
      <c r="F80" s="1012">
        <v>0</v>
      </c>
      <c r="G80" s="759">
        <f t="shared" si="10"/>
        <v>148</v>
      </c>
      <c r="H80" s="1016">
        <v>0</v>
      </c>
      <c r="I80" s="1007">
        <v>0</v>
      </c>
      <c r="J80" s="1007">
        <v>0</v>
      </c>
      <c r="K80" s="1007">
        <v>0</v>
      </c>
      <c r="L80" s="1007">
        <v>0</v>
      </c>
      <c r="M80" s="1007">
        <v>142</v>
      </c>
      <c r="N80" s="1007">
        <v>0</v>
      </c>
      <c r="O80" s="1007">
        <v>0</v>
      </c>
      <c r="P80" s="1012">
        <v>0</v>
      </c>
      <c r="Q80" s="759">
        <f t="shared" si="11"/>
        <v>142</v>
      </c>
      <c r="R80" s="1016">
        <v>0</v>
      </c>
      <c r="S80" s="1007">
        <v>0</v>
      </c>
      <c r="T80" s="1012">
        <v>0</v>
      </c>
      <c r="U80" s="760">
        <f t="shared" si="12"/>
        <v>0</v>
      </c>
    </row>
    <row r="81" spans="1:21">
      <c r="A81" s="748" t="s">
        <v>636</v>
      </c>
      <c r="B81" s="1006" t="s">
        <v>1197</v>
      </c>
      <c r="C81" s="1007">
        <v>0</v>
      </c>
      <c r="D81" s="1007">
        <v>0</v>
      </c>
      <c r="E81" s="1007">
        <v>1030</v>
      </c>
      <c r="F81" s="1012">
        <v>0</v>
      </c>
      <c r="G81" s="759">
        <f t="shared" si="10"/>
        <v>1030</v>
      </c>
      <c r="H81" s="1016">
        <v>0</v>
      </c>
      <c r="I81" s="1007">
        <v>0</v>
      </c>
      <c r="J81" s="1007">
        <v>0</v>
      </c>
      <c r="K81" s="1007">
        <v>527</v>
      </c>
      <c r="L81" s="1007">
        <v>0</v>
      </c>
      <c r="M81" s="1007">
        <v>1597</v>
      </c>
      <c r="N81" s="1007">
        <v>0</v>
      </c>
      <c r="O81" s="1007">
        <v>0</v>
      </c>
      <c r="P81" s="1012">
        <v>0</v>
      </c>
      <c r="Q81" s="759">
        <f t="shared" si="11"/>
        <v>2124</v>
      </c>
      <c r="R81" s="1016">
        <v>0</v>
      </c>
      <c r="S81" s="1007">
        <v>0</v>
      </c>
      <c r="T81" s="1012">
        <v>0</v>
      </c>
      <c r="U81" s="760">
        <f t="shared" si="12"/>
        <v>0</v>
      </c>
    </row>
    <row r="82" spans="1:21">
      <c r="A82" s="748" t="s">
        <v>637</v>
      </c>
      <c r="B82" s="1006" t="s">
        <v>1198</v>
      </c>
      <c r="C82" s="1007">
        <v>0</v>
      </c>
      <c r="D82" s="1007">
        <v>0</v>
      </c>
      <c r="E82" s="1007">
        <v>0</v>
      </c>
      <c r="F82" s="1012">
        <v>0</v>
      </c>
      <c r="G82" s="759">
        <f t="shared" si="10"/>
        <v>0</v>
      </c>
      <c r="H82" s="1016">
        <v>0</v>
      </c>
      <c r="I82" s="1007">
        <v>0</v>
      </c>
      <c r="J82" s="1007">
        <v>0</v>
      </c>
      <c r="K82" s="1007">
        <v>0</v>
      </c>
      <c r="L82" s="1007">
        <v>0</v>
      </c>
      <c r="M82" s="1007">
        <v>0</v>
      </c>
      <c r="N82" s="1007">
        <v>0</v>
      </c>
      <c r="O82" s="1007">
        <v>0</v>
      </c>
      <c r="P82" s="1012">
        <v>0</v>
      </c>
      <c r="Q82" s="759">
        <f t="shared" si="11"/>
        <v>0</v>
      </c>
      <c r="R82" s="1016">
        <v>0</v>
      </c>
      <c r="S82" s="1007">
        <v>0</v>
      </c>
      <c r="T82" s="1012">
        <v>0</v>
      </c>
      <c r="U82" s="760">
        <f t="shared" si="12"/>
        <v>0</v>
      </c>
    </row>
    <row r="83" spans="1:21">
      <c r="A83" s="748" t="s">
        <v>638</v>
      </c>
      <c r="B83" s="1006" t="s">
        <v>1199</v>
      </c>
      <c r="C83" s="1007">
        <v>0</v>
      </c>
      <c r="D83" s="1007">
        <v>0</v>
      </c>
      <c r="E83" s="1007">
        <v>0</v>
      </c>
      <c r="F83" s="1012">
        <v>0</v>
      </c>
      <c r="G83" s="759">
        <f t="shared" si="10"/>
        <v>0</v>
      </c>
      <c r="H83" s="1016">
        <v>0</v>
      </c>
      <c r="I83" s="1007">
        <v>0</v>
      </c>
      <c r="J83" s="1007">
        <v>0</v>
      </c>
      <c r="K83" s="1007">
        <v>0</v>
      </c>
      <c r="L83" s="1007">
        <v>0</v>
      </c>
      <c r="M83" s="1007">
        <v>0</v>
      </c>
      <c r="N83" s="1007">
        <v>0</v>
      </c>
      <c r="O83" s="1007">
        <v>0</v>
      </c>
      <c r="P83" s="1012">
        <v>0</v>
      </c>
      <c r="Q83" s="759">
        <f t="shared" si="11"/>
        <v>0</v>
      </c>
      <c r="R83" s="1016">
        <v>0</v>
      </c>
      <c r="S83" s="1007">
        <v>0</v>
      </c>
      <c r="T83" s="1012">
        <v>0</v>
      </c>
      <c r="U83" s="760">
        <f t="shared" si="12"/>
        <v>0</v>
      </c>
    </row>
    <row r="84" spans="1:21">
      <c r="A84" s="777" t="s">
        <v>639</v>
      </c>
      <c r="B84" s="1010" t="s">
        <v>1200</v>
      </c>
      <c r="C84" s="1011">
        <v>0</v>
      </c>
      <c r="D84" s="1011">
        <v>40</v>
      </c>
      <c r="E84" s="1011">
        <v>239</v>
      </c>
      <c r="F84" s="1013">
        <v>0</v>
      </c>
      <c r="G84" s="765">
        <f t="shared" si="10"/>
        <v>279</v>
      </c>
      <c r="H84" s="1017">
        <v>0</v>
      </c>
      <c r="I84" s="1011">
        <v>0</v>
      </c>
      <c r="J84" s="1011">
        <v>0</v>
      </c>
      <c r="K84" s="1011">
        <v>142</v>
      </c>
      <c r="L84" s="1011">
        <v>0</v>
      </c>
      <c r="M84" s="1011">
        <v>43</v>
      </c>
      <c r="N84" s="1011">
        <v>0</v>
      </c>
      <c r="O84" s="1011">
        <v>0</v>
      </c>
      <c r="P84" s="1013">
        <v>0</v>
      </c>
      <c r="Q84" s="765">
        <f t="shared" si="11"/>
        <v>185</v>
      </c>
      <c r="R84" s="1017">
        <v>0</v>
      </c>
      <c r="S84" s="1011">
        <v>0</v>
      </c>
      <c r="T84" s="1013">
        <v>0</v>
      </c>
      <c r="U84" s="766">
        <f t="shared" si="12"/>
        <v>0</v>
      </c>
    </row>
    <row r="85" spans="1:21" s="778" customFormat="1">
      <c r="A85" s="767" t="s">
        <v>640</v>
      </c>
      <c r="B85" s="1031" t="s">
        <v>1201</v>
      </c>
      <c r="C85" s="1032">
        <v>0</v>
      </c>
      <c r="D85" s="1032">
        <v>188</v>
      </c>
      <c r="E85" s="1032">
        <v>1269</v>
      </c>
      <c r="F85" s="1033">
        <v>0</v>
      </c>
      <c r="G85" s="772">
        <f t="shared" si="10"/>
        <v>1457</v>
      </c>
      <c r="H85" s="1034">
        <v>0</v>
      </c>
      <c r="I85" s="1032">
        <v>0</v>
      </c>
      <c r="J85" s="1032">
        <v>0</v>
      </c>
      <c r="K85" s="1032">
        <v>669</v>
      </c>
      <c r="L85" s="1032">
        <v>0</v>
      </c>
      <c r="M85" s="1257">
        <v>1782</v>
      </c>
      <c r="N85" s="1257">
        <v>0</v>
      </c>
      <c r="O85" s="1032">
        <v>0</v>
      </c>
      <c r="P85" s="1033">
        <v>0</v>
      </c>
      <c r="Q85" s="772">
        <f t="shared" si="11"/>
        <v>2451</v>
      </c>
      <c r="R85" s="1034">
        <v>0</v>
      </c>
      <c r="S85" s="1032">
        <v>0</v>
      </c>
      <c r="T85" s="1033">
        <v>0</v>
      </c>
      <c r="U85" s="773">
        <f t="shared" si="12"/>
        <v>0</v>
      </c>
    </row>
    <row r="86" spans="1:21">
      <c r="A86" s="748" t="s">
        <v>641</v>
      </c>
      <c r="B86" s="1027" t="s">
        <v>1202</v>
      </c>
      <c r="C86" s="1028">
        <v>0</v>
      </c>
      <c r="D86" s="1028">
        <v>0</v>
      </c>
      <c r="E86" s="1028">
        <v>946</v>
      </c>
      <c r="F86" s="1029">
        <v>0</v>
      </c>
      <c r="G86" s="753">
        <f t="shared" si="10"/>
        <v>946</v>
      </c>
      <c r="H86" s="1030">
        <v>0</v>
      </c>
      <c r="I86" s="1028">
        <v>0</v>
      </c>
      <c r="J86" s="1028">
        <v>0</v>
      </c>
      <c r="K86" s="1028">
        <v>0</v>
      </c>
      <c r="L86" s="1028">
        <v>0</v>
      </c>
      <c r="M86" s="1028">
        <v>0</v>
      </c>
      <c r="N86" s="1028">
        <v>0</v>
      </c>
      <c r="O86" s="1028">
        <v>0</v>
      </c>
      <c r="P86" s="1029">
        <v>0</v>
      </c>
      <c r="Q86" s="753">
        <f t="shared" si="11"/>
        <v>0</v>
      </c>
      <c r="R86" s="1030">
        <v>0</v>
      </c>
      <c r="S86" s="1028">
        <v>0</v>
      </c>
      <c r="T86" s="1029">
        <v>0</v>
      </c>
      <c r="U86" s="754">
        <f t="shared" si="12"/>
        <v>0</v>
      </c>
    </row>
    <row r="87" spans="1:21">
      <c r="A87" s="748" t="s">
        <v>642</v>
      </c>
      <c r="B87" s="1006" t="s">
        <v>1203</v>
      </c>
      <c r="C87" s="1007">
        <v>0</v>
      </c>
      <c r="D87" s="1007">
        <v>0</v>
      </c>
      <c r="E87" s="1007">
        <v>0</v>
      </c>
      <c r="F87" s="1012">
        <v>0</v>
      </c>
      <c r="G87" s="759">
        <f t="shared" ref="G87:G109" si="13">SUM(C87:F87)</f>
        <v>0</v>
      </c>
      <c r="H87" s="1016">
        <v>0</v>
      </c>
      <c r="I87" s="1007">
        <v>0</v>
      </c>
      <c r="J87" s="1007">
        <v>0</v>
      </c>
      <c r="K87" s="1007">
        <v>0</v>
      </c>
      <c r="L87" s="1007">
        <v>0</v>
      </c>
      <c r="M87" s="1007">
        <v>0</v>
      </c>
      <c r="N87" s="1007">
        <v>0</v>
      </c>
      <c r="O87" s="1007">
        <v>0</v>
      </c>
      <c r="P87" s="1012">
        <v>0</v>
      </c>
      <c r="Q87" s="759">
        <f t="shared" ref="Q87:Q109" si="14">SUM(H87:P87)</f>
        <v>0</v>
      </c>
      <c r="R87" s="1016">
        <v>0</v>
      </c>
      <c r="S87" s="1007">
        <v>0</v>
      </c>
      <c r="T87" s="1012">
        <v>0</v>
      </c>
      <c r="U87" s="760">
        <f t="shared" ref="U87:U109" si="15">SUM(R87:T87)</f>
        <v>0</v>
      </c>
    </row>
    <row r="88" spans="1:21">
      <c r="A88" s="748" t="s">
        <v>643</v>
      </c>
      <c r="B88" s="1006" t="s">
        <v>1204</v>
      </c>
      <c r="C88" s="1007">
        <v>0</v>
      </c>
      <c r="D88" s="1007">
        <v>0</v>
      </c>
      <c r="E88" s="1007">
        <v>0</v>
      </c>
      <c r="F88" s="1012">
        <v>0</v>
      </c>
      <c r="G88" s="759">
        <f t="shared" si="13"/>
        <v>0</v>
      </c>
      <c r="H88" s="1016">
        <v>0</v>
      </c>
      <c r="I88" s="1007">
        <v>0</v>
      </c>
      <c r="J88" s="1007">
        <v>0</v>
      </c>
      <c r="K88" s="1007">
        <v>0</v>
      </c>
      <c r="L88" s="1007">
        <v>0</v>
      </c>
      <c r="M88" s="1007">
        <v>0</v>
      </c>
      <c r="N88" s="1007">
        <v>0</v>
      </c>
      <c r="O88" s="1007">
        <v>0</v>
      </c>
      <c r="P88" s="1012">
        <v>0</v>
      </c>
      <c r="Q88" s="759">
        <f t="shared" si="14"/>
        <v>0</v>
      </c>
      <c r="R88" s="1016">
        <v>0</v>
      </c>
      <c r="S88" s="1007">
        <v>0</v>
      </c>
      <c r="T88" s="1012">
        <v>0</v>
      </c>
      <c r="U88" s="760">
        <f t="shared" si="15"/>
        <v>0</v>
      </c>
    </row>
    <row r="89" spans="1:21">
      <c r="A89" s="777" t="s">
        <v>644</v>
      </c>
      <c r="B89" s="1010" t="s">
        <v>1205</v>
      </c>
      <c r="C89" s="1011">
        <v>0</v>
      </c>
      <c r="D89" s="1011">
        <v>0</v>
      </c>
      <c r="E89" s="1011">
        <v>255</v>
      </c>
      <c r="F89" s="1013">
        <v>0</v>
      </c>
      <c r="G89" s="765">
        <f t="shared" si="13"/>
        <v>255</v>
      </c>
      <c r="H89" s="1017">
        <v>0</v>
      </c>
      <c r="I89" s="1011">
        <v>0</v>
      </c>
      <c r="J89" s="1011">
        <v>0</v>
      </c>
      <c r="K89" s="1011">
        <v>0</v>
      </c>
      <c r="L89" s="1011">
        <v>0</v>
      </c>
      <c r="M89" s="1011">
        <v>0</v>
      </c>
      <c r="N89" s="1011">
        <v>0</v>
      </c>
      <c r="O89" s="1011">
        <v>0</v>
      </c>
      <c r="P89" s="1013">
        <v>0</v>
      </c>
      <c r="Q89" s="765">
        <f t="shared" si="14"/>
        <v>0</v>
      </c>
      <c r="R89" s="1017">
        <v>0</v>
      </c>
      <c r="S89" s="1011">
        <v>0</v>
      </c>
      <c r="T89" s="1013">
        <v>0</v>
      </c>
      <c r="U89" s="766">
        <f t="shared" si="15"/>
        <v>0</v>
      </c>
    </row>
    <row r="90" spans="1:21" s="778" customFormat="1">
      <c r="A90" s="767" t="s">
        <v>645</v>
      </c>
      <c r="B90" s="1031" t="s">
        <v>1206</v>
      </c>
      <c r="C90" s="1032">
        <v>0</v>
      </c>
      <c r="D90" s="1032">
        <v>0</v>
      </c>
      <c r="E90" s="1032">
        <v>1201</v>
      </c>
      <c r="F90" s="1033">
        <v>0</v>
      </c>
      <c r="G90" s="772">
        <f t="shared" si="13"/>
        <v>1201</v>
      </c>
      <c r="H90" s="1034">
        <v>0</v>
      </c>
      <c r="I90" s="1032">
        <v>0</v>
      </c>
      <c r="J90" s="1032">
        <v>0</v>
      </c>
      <c r="K90" s="1032">
        <v>0</v>
      </c>
      <c r="L90" s="1032">
        <v>0</v>
      </c>
      <c r="M90" s="1032">
        <v>0</v>
      </c>
      <c r="N90" s="1032">
        <v>0</v>
      </c>
      <c r="O90" s="1032">
        <v>0</v>
      </c>
      <c r="P90" s="1033">
        <v>0</v>
      </c>
      <c r="Q90" s="772">
        <f t="shared" si="14"/>
        <v>0</v>
      </c>
      <c r="R90" s="1034">
        <v>0</v>
      </c>
      <c r="S90" s="1032">
        <v>0</v>
      </c>
      <c r="T90" s="1033">
        <v>0</v>
      </c>
      <c r="U90" s="773">
        <f t="shared" si="15"/>
        <v>0</v>
      </c>
    </row>
    <row r="91" spans="1:21">
      <c r="A91" s="748" t="s">
        <v>646</v>
      </c>
      <c r="B91" s="1027" t="s">
        <v>1207</v>
      </c>
      <c r="C91" s="1028">
        <v>0</v>
      </c>
      <c r="D91" s="1028">
        <v>0</v>
      </c>
      <c r="E91" s="1028">
        <v>0</v>
      </c>
      <c r="F91" s="1029">
        <v>0</v>
      </c>
      <c r="G91" s="753">
        <f t="shared" si="13"/>
        <v>0</v>
      </c>
      <c r="H91" s="1030">
        <v>0</v>
      </c>
      <c r="I91" s="1028">
        <v>0</v>
      </c>
      <c r="J91" s="1028">
        <v>0</v>
      </c>
      <c r="K91" s="1028">
        <v>0</v>
      </c>
      <c r="L91" s="1028">
        <v>0</v>
      </c>
      <c r="M91" s="1028">
        <v>0</v>
      </c>
      <c r="N91" s="1028">
        <v>0</v>
      </c>
      <c r="O91" s="1028">
        <v>0</v>
      </c>
      <c r="P91" s="1029">
        <v>0</v>
      </c>
      <c r="Q91" s="753">
        <f t="shared" si="14"/>
        <v>0</v>
      </c>
      <c r="R91" s="1030">
        <v>0</v>
      </c>
      <c r="S91" s="1028">
        <v>0</v>
      </c>
      <c r="T91" s="1029">
        <v>0</v>
      </c>
      <c r="U91" s="754">
        <f t="shared" si="15"/>
        <v>0</v>
      </c>
    </row>
    <row r="92" spans="1:21">
      <c r="A92" s="748" t="s">
        <v>647</v>
      </c>
      <c r="B92" s="1006" t="s">
        <v>1208</v>
      </c>
      <c r="C92" s="1007">
        <v>0</v>
      </c>
      <c r="D92" s="1007">
        <v>0</v>
      </c>
      <c r="E92" s="1007">
        <v>0</v>
      </c>
      <c r="F92" s="1012">
        <v>0</v>
      </c>
      <c r="G92" s="759">
        <f t="shared" si="13"/>
        <v>0</v>
      </c>
      <c r="H92" s="1016">
        <v>0</v>
      </c>
      <c r="I92" s="1007">
        <v>0</v>
      </c>
      <c r="J92" s="1007">
        <v>0</v>
      </c>
      <c r="K92" s="1007">
        <v>0</v>
      </c>
      <c r="L92" s="1007">
        <v>0</v>
      </c>
      <c r="M92" s="1007">
        <v>0</v>
      </c>
      <c r="N92" s="1007">
        <v>0</v>
      </c>
      <c r="O92" s="1007">
        <v>0</v>
      </c>
      <c r="P92" s="1012">
        <v>0</v>
      </c>
      <c r="Q92" s="759">
        <f t="shared" si="14"/>
        <v>0</v>
      </c>
      <c r="R92" s="1016">
        <v>0</v>
      </c>
      <c r="S92" s="1007">
        <v>0</v>
      </c>
      <c r="T92" s="1012">
        <v>0</v>
      </c>
      <c r="U92" s="760">
        <f t="shared" si="15"/>
        <v>0</v>
      </c>
    </row>
    <row r="93" spans="1:21">
      <c r="A93" s="748" t="s">
        <v>648</v>
      </c>
      <c r="B93" s="1006" t="s">
        <v>1209</v>
      </c>
      <c r="C93" s="1007">
        <v>0</v>
      </c>
      <c r="D93" s="1007">
        <v>0</v>
      </c>
      <c r="E93" s="1007">
        <v>0</v>
      </c>
      <c r="F93" s="1012">
        <v>0</v>
      </c>
      <c r="G93" s="759">
        <f t="shared" si="13"/>
        <v>0</v>
      </c>
      <c r="H93" s="1016">
        <v>0</v>
      </c>
      <c r="I93" s="1007">
        <v>0</v>
      </c>
      <c r="J93" s="1007">
        <v>0</v>
      </c>
      <c r="K93" s="1007">
        <v>0</v>
      </c>
      <c r="L93" s="1007">
        <v>0</v>
      </c>
      <c r="M93" s="1007">
        <v>0</v>
      </c>
      <c r="N93" s="1007">
        <v>0</v>
      </c>
      <c r="O93" s="1007">
        <v>0</v>
      </c>
      <c r="P93" s="1012">
        <v>0</v>
      </c>
      <c r="Q93" s="759">
        <f t="shared" si="14"/>
        <v>0</v>
      </c>
      <c r="R93" s="1016">
        <v>0</v>
      </c>
      <c r="S93" s="1007">
        <v>0</v>
      </c>
      <c r="T93" s="1012">
        <v>0</v>
      </c>
      <c r="U93" s="760">
        <f t="shared" si="15"/>
        <v>0</v>
      </c>
    </row>
    <row r="94" spans="1:21">
      <c r="A94" s="748" t="s">
        <v>649</v>
      </c>
      <c r="B94" s="1006" t="s">
        <v>1210</v>
      </c>
      <c r="C94" s="1007">
        <v>0</v>
      </c>
      <c r="D94" s="1007">
        <v>0</v>
      </c>
      <c r="E94" s="1007">
        <v>0</v>
      </c>
      <c r="F94" s="1012">
        <v>0</v>
      </c>
      <c r="G94" s="759">
        <f t="shared" si="13"/>
        <v>0</v>
      </c>
      <c r="H94" s="1016">
        <v>0</v>
      </c>
      <c r="I94" s="1007">
        <v>0</v>
      </c>
      <c r="J94" s="1007">
        <v>0</v>
      </c>
      <c r="K94" s="1007">
        <v>0</v>
      </c>
      <c r="L94" s="1007">
        <v>0</v>
      </c>
      <c r="M94" s="1007">
        <v>0</v>
      </c>
      <c r="N94" s="1007">
        <v>0</v>
      </c>
      <c r="O94" s="1007">
        <v>0</v>
      </c>
      <c r="P94" s="1012">
        <v>0</v>
      </c>
      <c r="Q94" s="759">
        <f t="shared" si="14"/>
        <v>0</v>
      </c>
      <c r="R94" s="1016">
        <v>6040</v>
      </c>
      <c r="S94" s="1007">
        <v>0</v>
      </c>
      <c r="T94" s="1012">
        <v>0</v>
      </c>
      <c r="U94" s="760">
        <f t="shared" si="15"/>
        <v>6040</v>
      </c>
    </row>
    <row r="95" spans="1:21">
      <c r="A95" s="748" t="s">
        <v>650</v>
      </c>
      <c r="B95" s="1006" t="s">
        <v>1211</v>
      </c>
      <c r="C95" s="1007">
        <v>0</v>
      </c>
      <c r="D95" s="1007">
        <v>0</v>
      </c>
      <c r="E95" s="1007">
        <v>0</v>
      </c>
      <c r="F95" s="1012">
        <v>0</v>
      </c>
      <c r="G95" s="759">
        <f t="shared" si="13"/>
        <v>0</v>
      </c>
      <c r="H95" s="1016">
        <v>0</v>
      </c>
      <c r="I95" s="1007">
        <v>0</v>
      </c>
      <c r="J95" s="1007">
        <v>0</v>
      </c>
      <c r="K95" s="1007">
        <v>0</v>
      </c>
      <c r="L95" s="1007">
        <v>0</v>
      </c>
      <c r="M95" s="1007">
        <v>0</v>
      </c>
      <c r="N95" s="1007">
        <v>0</v>
      </c>
      <c r="O95" s="1007">
        <v>0</v>
      </c>
      <c r="P95" s="1012">
        <v>0</v>
      </c>
      <c r="Q95" s="759">
        <f t="shared" si="14"/>
        <v>0</v>
      </c>
      <c r="R95" s="1016">
        <v>0</v>
      </c>
      <c r="S95" s="1007">
        <v>0</v>
      </c>
      <c r="T95" s="1012">
        <v>0</v>
      </c>
      <c r="U95" s="760">
        <f t="shared" si="15"/>
        <v>0</v>
      </c>
    </row>
    <row r="96" spans="1:21">
      <c r="A96" s="748" t="s">
        <v>651</v>
      </c>
      <c r="B96" s="1006" t="s">
        <v>1212</v>
      </c>
      <c r="C96" s="1007">
        <v>0</v>
      </c>
      <c r="D96" s="1007">
        <v>0</v>
      </c>
      <c r="E96" s="1007">
        <v>0</v>
      </c>
      <c r="F96" s="1012">
        <v>0</v>
      </c>
      <c r="G96" s="759">
        <f t="shared" si="13"/>
        <v>0</v>
      </c>
      <c r="H96" s="1016">
        <v>0</v>
      </c>
      <c r="I96" s="1007">
        <v>0</v>
      </c>
      <c r="J96" s="1007">
        <v>0</v>
      </c>
      <c r="K96" s="1007">
        <v>0</v>
      </c>
      <c r="L96" s="1007">
        <v>0</v>
      </c>
      <c r="M96" s="1007">
        <v>0</v>
      </c>
      <c r="N96" s="1007">
        <v>0</v>
      </c>
      <c r="O96" s="1007">
        <v>0</v>
      </c>
      <c r="P96" s="1012">
        <v>0</v>
      </c>
      <c r="Q96" s="759">
        <f t="shared" si="14"/>
        <v>0</v>
      </c>
      <c r="R96" s="1016">
        <v>0</v>
      </c>
      <c r="S96" s="1007">
        <v>0</v>
      </c>
      <c r="T96" s="1012">
        <v>0</v>
      </c>
      <c r="U96" s="760">
        <f t="shared" si="15"/>
        <v>0</v>
      </c>
    </row>
    <row r="97" spans="1:21">
      <c r="A97" s="748" t="s">
        <v>652</v>
      </c>
      <c r="B97" s="1006" t="s">
        <v>1213</v>
      </c>
      <c r="C97" s="1007">
        <v>0</v>
      </c>
      <c r="D97" s="1007">
        <v>0</v>
      </c>
      <c r="E97" s="1007">
        <v>0</v>
      </c>
      <c r="F97" s="1012">
        <v>0</v>
      </c>
      <c r="G97" s="759">
        <f t="shared" si="13"/>
        <v>0</v>
      </c>
      <c r="H97" s="1016">
        <v>0</v>
      </c>
      <c r="I97" s="1007">
        <v>0</v>
      </c>
      <c r="J97" s="1007">
        <v>0</v>
      </c>
      <c r="K97" s="1007">
        <v>0</v>
      </c>
      <c r="L97" s="1007">
        <v>0</v>
      </c>
      <c r="M97" s="1007">
        <v>0</v>
      </c>
      <c r="N97" s="1007">
        <v>0</v>
      </c>
      <c r="O97" s="1007">
        <v>0</v>
      </c>
      <c r="P97" s="1012">
        <v>0</v>
      </c>
      <c r="Q97" s="759">
        <f t="shared" si="14"/>
        <v>0</v>
      </c>
      <c r="R97" s="1016">
        <v>0</v>
      </c>
      <c r="S97" s="1007">
        <v>0</v>
      </c>
      <c r="T97" s="1012">
        <v>0</v>
      </c>
      <c r="U97" s="760">
        <f t="shared" si="15"/>
        <v>0</v>
      </c>
    </row>
    <row r="98" spans="1:21">
      <c r="A98" s="748" t="s">
        <v>653</v>
      </c>
      <c r="B98" s="1006" t="s">
        <v>1214</v>
      </c>
      <c r="C98" s="1007">
        <v>0</v>
      </c>
      <c r="D98" s="1007">
        <v>0</v>
      </c>
      <c r="E98" s="1007">
        <v>0</v>
      </c>
      <c r="F98" s="1012">
        <v>0</v>
      </c>
      <c r="G98" s="759">
        <f t="shared" si="13"/>
        <v>0</v>
      </c>
      <c r="H98" s="1016">
        <v>0</v>
      </c>
      <c r="I98" s="1007">
        <v>0</v>
      </c>
      <c r="J98" s="1007">
        <v>0</v>
      </c>
      <c r="K98" s="1007">
        <v>0</v>
      </c>
      <c r="L98" s="1007">
        <v>0</v>
      </c>
      <c r="M98" s="1007">
        <v>0</v>
      </c>
      <c r="N98" s="1007">
        <v>0</v>
      </c>
      <c r="O98" s="1007">
        <v>0</v>
      </c>
      <c r="P98" s="1012">
        <v>0</v>
      </c>
      <c r="Q98" s="759">
        <f t="shared" si="14"/>
        <v>0</v>
      </c>
      <c r="R98" s="1016">
        <v>0</v>
      </c>
      <c r="S98" s="1007">
        <v>0</v>
      </c>
      <c r="T98" s="1012">
        <v>0</v>
      </c>
      <c r="U98" s="760">
        <f t="shared" si="15"/>
        <v>0</v>
      </c>
    </row>
    <row r="99" spans="1:21">
      <c r="A99" s="748" t="s">
        <v>654</v>
      </c>
      <c r="B99" s="1006" t="s">
        <v>1215</v>
      </c>
      <c r="C99" s="1007">
        <v>0</v>
      </c>
      <c r="D99" s="1007">
        <v>0</v>
      </c>
      <c r="E99" s="1007">
        <v>0</v>
      </c>
      <c r="F99" s="1012">
        <v>0</v>
      </c>
      <c r="G99" s="759">
        <f t="shared" si="13"/>
        <v>0</v>
      </c>
      <c r="H99" s="1016">
        <v>0</v>
      </c>
      <c r="I99" s="1007">
        <v>0</v>
      </c>
      <c r="J99" s="1007">
        <v>0</v>
      </c>
      <c r="K99" s="1007">
        <v>0</v>
      </c>
      <c r="L99" s="1007">
        <v>0</v>
      </c>
      <c r="M99" s="1007">
        <v>0</v>
      </c>
      <c r="N99" s="1007">
        <v>0</v>
      </c>
      <c r="O99" s="1007">
        <v>0</v>
      </c>
      <c r="P99" s="1012">
        <v>0</v>
      </c>
      <c r="Q99" s="759">
        <f t="shared" si="14"/>
        <v>0</v>
      </c>
      <c r="R99" s="1016">
        <v>0</v>
      </c>
      <c r="S99" s="1007">
        <v>0</v>
      </c>
      <c r="T99" s="1012">
        <v>0</v>
      </c>
      <c r="U99" s="760">
        <f t="shared" si="15"/>
        <v>0</v>
      </c>
    </row>
    <row r="100" spans="1:21">
      <c r="A100" s="748" t="s">
        <v>655</v>
      </c>
      <c r="B100" s="1006" t="s">
        <v>1216</v>
      </c>
      <c r="C100" s="1007">
        <v>0</v>
      </c>
      <c r="D100" s="1007">
        <v>0</v>
      </c>
      <c r="E100" s="1007">
        <v>0</v>
      </c>
      <c r="F100" s="1012">
        <v>0</v>
      </c>
      <c r="G100" s="759">
        <f t="shared" si="13"/>
        <v>0</v>
      </c>
      <c r="H100" s="1016">
        <v>0</v>
      </c>
      <c r="I100" s="1007">
        <v>0</v>
      </c>
      <c r="J100" s="1007">
        <v>0</v>
      </c>
      <c r="K100" s="1007">
        <v>0</v>
      </c>
      <c r="L100" s="1007">
        <v>0</v>
      </c>
      <c r="M100" s="1007">
        <v>0</v>
      </c>
      <c r="N100" s="1007">
        <v>0</v>
      </c>
      <c r="O100" s="1007">
        <v>0</v>
      </c>
      <c r="P100" s="1012">
        <v>0</v>
      </c>
      <c r="Q100" s="759">
        <f t="shared" si="14"/>
        <v>0</v>
      </c>
      <c r="R100" s="1016">
        <v>0</v>
      </c>
      <c r="S100" s="1007">
        <v>0</v>
      </c>
      <c r="T100" s="1012">
        <v>0</v>
      </c>
      <c r="U100" s="760">
        <f t="shared" si="15"/>
        <v>0</v>
      </c>
    </row>
    <row r="101" spans="1:21">
      <c r="A101" s="748" t="s">
        <v>656</v>
      </c>
      <c r="B101" s="1006" t="s">
        <v>1217</v>
      </c>
      <c r="C101" s="1007">
        <v>0</v>
      </c>
      <c r="D101" s="1007">
        <v>0</v>
      </c>
      <c r="E101" s="1007">
        <v>0</v>
      </c>
      <c r="F101" s="1012">
        <v>0</v>
      </c>
      <c r="G101" s="759">
        <f t="shared" si="13"/>
        <v>0</v>
      </c>
      <c r="H101" s="1016">
        <v>0</v>
      </c>
      <c r="I101" s="1007">
        <v>0</v>
      </c>
      <c r="J101" s="1007">
        <v>0</v>
      </c>
      <c r="K101" s="1007">
        <v>0</v>
      </c>
      <c r="L101" s="1007">
        <v>0</v>
      </c>
      <c r="M101" s="1007">
        <v>0</v>
      </c>
      <c r="N101" s="1007">
        <v>0</v>
      </c>
      <c r="O101" s="1007">
        <v>0</v>
      </c>
      <c r="P101" s="1012">
        <v>0</v>
      </c>
      <c r="Q101" s="759">
        <f t="shared" si="14"/>
        <v>0</v>
      </c>
      <c r="R101" s="1016">
        <v>6040</v>
      </c>
      <c r="S101" s="1007">
        <v>0</v>
      </c>
      <c r="T101" s="1012">
        <v>0</v>
      </c>
      <c r="U101" s="760">
        <f t="shared" si="15"/>
        <v>6040</v>
      </c>
    </row>
    <row r="102" spans="1:21">
      <c r="A102" s="748" t="s">
        <v>657</v>
      </c>
      <c r="B102" s="1006" t="s">
        <v>1218</v>
      </c>
      <c r="C102" s="1007">
        <v>0</v>
      </c>
      <c r="D102" s="1007">
        <v>0</v>
      </c>
      <c r="E102" s="1007">
        <v>0</v>
      </c>
      <c r="F102" s="1012">
        <v>0</v>
      </c>
      <c r="G102" s="759">
        <f t="shared" si="13"/>
        <v>0</v>
      </c>
      <c r="H102" s="1016">
        <v>0</v>
      </c>
      <c r="I102" s="1007">
        <v>0</v>
      </c>
      <c r="J102" s="1007">
        <v>0</v>
      </c>
      <c r="K102" s="1007">
        <v>0</v>
      </c>
      <c r="L102" s="1007">
        <v>0</v>
      </c>
      <c r="M102" s="1007">
        <v>0</v>
      </c>
      <c r="N102" s="1007">
        <v>0</v>
      </c>
      <c r="O102" s="1007">
        <v>0</v>
      </c>
      <c r="P102" s="1012">
        <v>0</v>
      </c>
      <c r="Q102" s="759">
        <f t="shared" si="14"/>
        <v>0</v>
      </c>
      <c r="R102" s="1016">
        <v>0</v>
      </c>
      <c r="S102" s="1007">
        <v>0</v>
      </c>
      <c r="T102" s="1012">
        <v>0</v>
      </c>
      <c r="U102" s="760">
        <f t="shared" si="15"/>
        <v>0</v>
      </c>
    </row>
    <row r="103" spans="1:21">
      <c r="A103" s="748" t="s">
        <v>658</v>
      </c>
      <c r="B103" s="1006" t="s">
        <v>1219</v>
      </c>
      <c r="C103" s="1007">
        <v>0</v>
      </c>
      <c r="D103" s="1007">
        <v>0</v>
      </c>
      <c r="E103" s="1007">
        <v>0</v>
      </c>
      <c r="F103" s="1012">
        <v>0</v>
      </c>
      <c r="G103" s="759">
        <f t="shared" si="13"/>
        <v>0</v>
      </c>
      <c r="H103" s="1016">
        <v>0</v>
      </c>
      <c r="I103" s="1007">
        <v>0</v>
      </c>
      <c r="J103" s="1007">
        <v>0</v>
      </c>
      <c r="K103" s="1007">
        <v>0</v>
      </c>
      <c r="L103" s="1007">
        <v>0</v>
      </c>
      <c r="M103" s="1007">
        <v>0</v>
      </c>
      <c r="N103" s="1007">
        <v>0</v>
      </c>
      <c r="O103" s="1007">
        <v>0</v>
      </c>
      <c r="P103" s="1012">
        <v>0</v>
      </c>
      <c r="Q103" s="759">
        <f t="shared" si="14"/>
        <v>0</v>
      </c>
      <c r="R103" s="1016">
        <v>0</v>
      </c>
      <c r="S103" s="1007">
        <v>0</v>
      </c>
      <c r="T103" s="1012">
        <v>0</v>
      </c>
      <c r="U103" s="760">
        <f t="shared" si="15"/>
        <v>0</v>
      </c>
    </row>
    <row r="104" spans="1:21">
      <c r="A104" s="748" t="s">
        <v>659</v>
      </c>
      <c r="B104" s="1006" t="s">
        <v>1220</v>
      </c>
      <c r="C104" s="1007">
        <v>0</v>
      </c>
      <c r="D104" s="1007">
        <v>0</v>
      </c>
      <c r="E104" s="1007">
        <v>0</v>
      </c>
      <c r="F104" s="1012">
        <v>0</v>
      </c>
      <c r="G104" s="759">
        <f t="shared" si="13"/>
        <v>0</v>
      </c>
      <c r="H104" s="1016">
        <v>0</v>
      </c>
      <c r="I104" s="1007">
        <v>0</v>
      </c>
      <c r="J104" s="1007">
        <v>0</v>
      </c>
      <c r="K104" s="1007">
        <v>0</v>
      </c>
      <c r="L104" s="1007">
        <v>0</v>
      </c>
      <c r="M104" s="1007">
        <v>0</v>
      </c>
      <c r="N104" s="1007">
        <v>0</v>
      </c>
      <c r="O104" s="1007">
        <v>0</v>
      </c>
      <c r="P104" s="1012">
        <v>0</v>
      </c>
      <c r="Q104" s="759">
        <f t="shared" si="14"/>
        <v>0</v>
      </c>
      <c r="R104" s="1016">
        <v>0</v>
      </c>
      <c r="S104" s="1007">
        <v>0</v>
      </c>
      <c r="T104" s="1012">
        <v>0</v>
      </c>
      <c r="U104" s="760">
        <f t="shared" si="15"/>
        <v>0</v>
      </c>
    </row>
    <row r="105" spans="1:21">
      <c r="A105" s="748" t="s">
        <v>660</v>
      </c>
      <c r="B105" s="1006" t="s">
        <v>1221</v>
      </c>
      <c r="C105" s="1007">
        <v>0</v>
      </c>
      <c r="D105" s="1007">
        <v>0</v>
      </c>
      <c r="E105" s="1007">
        <v>0</v>
      </c>
      <c r="F105" s="1012">
        <v>0</v>
      </c>
      <c r="G105" s="759">
        <f t="shared" si="13"/>
        <v>0</v>
      </c>
      <c r="H105" s="1016">
        <v>0</v>
      </c>
      <c r="I105" s="1007">
        <v>0</v>
      </c>
      <c r="J105" s="1007">
        <v>0</v>
      </c>
      <c r="K105" s="1007">
        <v>0</v>
      </c>
      <c r="L105" s="1007">
        <v>0</v>
      </c>
      <c r="M105" s="1007">
        <v>0</v>
      </c>
      <c r="N105" s="1007">
        <v>0</v>
      </c>
      <c r="O105" s="1007">
        <v>0</v>
      </c>
      <c r="P105" s="1012">
        <v>0</v>
      </c>
      <c r="Q105" s="759">
        <f t="shared" si="14"/>
        <v>0</v>
      </c>
      <c r="R105" s="1016">
        <v>0</v>
      </c>
      <c r="S105" s="1007">
        <v>0</v>
      </c>
      <c r="T105" s="1012">
        <v>0</v>
      </c>
      <c r="U105" s="760">
        <f t="shared" si="15"/>
        <v>0</v>
      </c>
    </row>
    <row r="106" spans="1:21">
      <c r="A106" s="748" t="s">
        <v>661</v>
      </c>
      <c r="B106" s="1006" t="s">
        <v>1222</v>
      </c>
      <c r="C106" s="1007">
        <v>0</v>
      </c>
      <c r="D106" s="1007">
        <v>0</v>
      </c>
      <c r="E106" s="1007">
        <v>0</v>
      </c>
      <c r="F106" s="1012">
        <v>0</v>
      </c>
      <c r="G106" s="759">
        <f t="shared" si="13"/>
        <v>0</v>
      </c>
      <c r="H106" s="1016">
        <v>0</v>
      </c>
      <c r="I106" s="1007">
        <v>0</v>
      </c>
      <c r="J106" s="1007">
        <v>0</v>
      </c>
      <c r="K106" s="1007">
        <v>0</v>
      </c>
      <c r="L106" s="1007">
        <v>0</v>
      </c>
      <c r="M106" s="1007">
        <v>0</v>
      </c>
      <c r="N106" s="1007">
        <v>0</v>
      </c>
      <c r="O106" s="1007">
        <v>0</v>
      </c>
      <c r="P106" s="1012">
        <v>0</v>
      </c>
      <c r="Q106" s="759">
        <f t="shared" si="14"/>
        <v>0</v>
      </c>
      <c r="R106" s="1016">
        <v>0</v>
      </c>
      <c r="S106" s="1007">
        <v>0</v>
      </c>
      <c r="T106" s="1012">
        <v>0</v>
      </c>
      <c r="U106" s="760">
        <f t="shared" si="15"/>
        <v>0</v>
      </c>
    </row>
    <row r="107" spans="1:21">
      <c r="A107" s="748" t="s">
        <v>662</v>
      </c>
      <c r="B107" s="1006" t="s">
        <v>1223</v>
      </c>
      <c r="C107" s="1007">
        <v>0</v>
      </c>
      <c r="D107" s="1007">
        <v>0</v>
      </c>
      <c r="E107" s="1007">
        <v>0</v>
      </c>
      <c r="F107" s="1012">
        <v>0</v>
      </c>
      <c r="G107" s="759">
        <f t="shared" si="13"/>
        <v>0</v>
      </c>
      <c r="H107" s="1016">
        <v>0</v>
      </c>
      <c r="I107" s="1007">
        <v>0</v>
      </c>
      <c r="J107" s="1007">
        <v>0</v>
      </c>
      <c r="K107" s="1007">
        <v>0</v>
      </c>
      <c r="L107" s="1007">
        <v>0</v>
      </c>
      <c r="M107" s="1007">
        <v>0</v>
      </c>
      <c r="N107" s="1007">
        <v>0</v>
      </c>
      <c r="O107" s="1007">
        <v>0</v>
      </c>
      <c r="P107" s="1012">
        <v>0</v>
      </c>
      <c r="Q107" s="759">
        <f t="shared" si="14"/>
        <v>0</v>
      </c>
      <c r="R107" s="1016">
        <v>0</v>
      </c>
      <c r="S107" s="1007">
        <v>0</v>
      </c>
      <c r="T107" s="1012">
        <v>0</v>
      </c>
      <c r="U107" s="760">
        <f t="shared" si="15"/>
        <v>0</v>
      </c>
    </row>
    <row r="108" spans="1:21">
      <c r="A108" s="748" t="s">
        <v>663</v>
      </c>
      <c r="B108" s="1006" t="s">
        <v>1224</v>
      </c>
      <c r="C108" s="1007">
        <v>0</v>
      </c>
      <c r="D108" s="1007">
        <v>0</v>
      </c>
      <c r="E108" s="1007">
        <v>0</v>
      </c>
      <c r="F108" s="1012">
        <v>0</v>
      </c>
      <c r="G108" s="759">
        <f t="shared" si="13"/>
        <v>0</v>
      </c>
      <c r="H108" s="1016">
        <v>0</v>
      </c>
      <c r="I108" s="1007">
        <v>0</v>
      </c>
      <c r="J108" s="1007">
        <v>0</v>
      </c>
      <c r="K108" s="1007">
        <v>0</v>
      </c>
      <c r="L108" s="1007">
        <v>0</v>
      </c>
      <c r="M108" s="1007">
        <v>0</v>
      </c>
      <c r="N108" s="1007">
        <v>0</v>
      </c>
      <c r="O108" s="1007">
        <v>0</v>
      </c>
      <c r="P108" s="1012">
        <v>0</v>
      </c>
      <c r="Q108" s="759">
        <f t="shared" si="14"/>
        <v>0</v>
      </c>
      <c r="R108" s="1016">
        <v>0</v>
      </c>
      <c r="S108" s="1007">
        <v>0</v>
      </c>
      <c r="T108" s="1012">
        <v>0</v>
      </c>
      <c r="U108" s="760">
        <f t="shared" si="15"/>
        <v>0</v>
      </c>
    </row>
    <row r="109" spans="1:21">
      <c r="A109" s="777" t="s">
        <v>664</v>
      </c>
      <c r="B109" s="1010" t="s">
        <v>1225</v>
      </c>
      <c r="C109" s="1011">
        <v>0</v>
      </c>
      <c r="D109" s="1011">
        <v>0</v>
      </c>
      <c r="E109" s="1011">
        <v>0</v>
      </c>
      <c r="F109" s="1013">
        <v>0</v>
      </c>
      <c r="G109" s="765">
        <f t="shared" si="13"/>
        <v>0</v>
      </c>
      <c r="H109" s="1017">
        <v>0</v>
      </c>
      <c r="I109" s="1011">
        <v>0</v>
      </c>
      <c r="J109" s="1011">
        <v>0</v>
      </c>
      <c r="K109" s="1011">
        <v>0</v>
      </c>
      <c r="L109" s="1011">
        <v>0</v>
      </c>
      <c r="M109" s="1011">
        <v>0</v>
      </c>
      <c r="N109" s="1011">
        <v>0</v>
      </c>
      <c r="O109" s="1011">
        <v>0</v>
      </c>
      <c r="P109" s="1013">
        <v>0</v>
      </c>
      <c r="Q109" s="765">
        <f t="shared" si="14"/>
        <v>0</v>
      </c>
      <c r="R109" s="1017">
        <v>0</v>
      </c>
      <c r="S109" s="1011">
        <v>0</v>
      </c>
      <c r="T109" s="1013">
        <v>0</v>
      </c>
      <c r="U109" s="766">
        <f t="shared" si="15"/>
        <v>0</v>
      </c>
    </row>
    <row r="110" spans="1:21" s="778" customFormat="1">
      <c r="A110" s="767" t="s">
        <v>665</v>
      </c>
      <c r="B110" s="1031" t="s">
        <v>1226</v>
      </c>
      <c r="C110" s="1032">
        <v>0</v>
      </c>
      <c r="D110" s="1032">
        <v>0</v>
      </c>
      <c r="E110" s="1032">
        <v>0</v>
      </c>
      <c r="F110" s="1033">
        <v>0</v>
      </c>
      <c r="G110" s="772">
        <f t="shared" ref="G110:G142" si="16">SUM(C110:F110)</f>
        <v>0</v>
      </c>
      <c r="H110" s="1034">
        <v>0</v>
      </c>
      <c r="I110" s="1032">
        <v>0</v>
      </c>
      <c r="J110" s="1032">
        <v>0</v>
      </c>
      <c r="K110" s="1032">
        <v>0</v>
      </c>
      <c r="L110" s="1032">
        <v>0</v>
      </c>
      <c r="M110" s="1257">
        <v>0</v>
      </c>
      <c r="N110" s="1257">
        <v>0</v>
      </c>
      <c r="O110" s="1032">
        <v>0</v>
      </c>
      <c r="P110" s="1033">
        <v>0</v>
      </c>
      <c r="Q110" s="772">
        <f t="shared" ref="Q110:Q142" si="17">SUM(H110:P110)</f>
        <v>0</v>
      </c>
      <c r="R110" s="1034">
        <v>6040</v>
      </c>
      <c r="S110" s="1032">
        <v>0</v>
      </c>
      <c r="T110" s="1033">
        <v>0</v>
      </c>
      <c r="U110" s="773">
        <f t="shared" ref="U110:U142" si="18">SUM(R110:T110)</f>
        <v>6040</v>
      </c>
    </row>
    <row r="111" spans="1:21" s="778" customFormat="1">
      <c r="A111" s="767" t="s">
        <v>666</v>
      </c>
      <c r="B111" s="1031" t="s">
        <v>1227</v>
      </c>
      <c r="C111" s="1032">
        <v>0</v>
      </c>
      <c r="D111" s="1032">
        <v>159096</v>
      </c>
      <c r="E111" s="1032">
        <v>9527</v>
      </c>
      <c r="F111" s="1033">
        <v>3043</v>
      </c>
      <c r="G111" s="772">
        <f t="shared" si="16"/>
        <v>171666</v>
      </c>
      <c r="H111" s="1034">
        <v>0</v>
      </c>
      <c r="I111" s="1032">
        <v>13648</v>
      </c>
      <c r="J111" s="1032">
        <v>2492</v>
      </c>
      <c r="K111" s="1032">
        <v>5616</v>
      </c>
      <c r="L111" s="1032">
        <v>23406</v>
      </c>
      <c r="M111" s="1257">
        <v>20638</v>
      </c>
      <c r="N111" s="1257">
        <v>1280</v>
      </c>
      <c r="O111" s="1032">
        <v>34709</v>
      </c>
      <c r="P111" s="1033">
        <v>5595</v>
      </c>
      <c r="Q111" s="772">
        <f t="shared" si="17"/>
        <v>107384</v>
      </c>
      <c r="R111" s="1034">
        <v>31853</v>
      </c>
      <c r="S111" s="1032">
        <v>0</v>
      </c>
      <c r="T111" s="1033">
        <v>39480</v>
      </c>
      <c r="U111" s="773">
        <f t="shared" si="18"/>
        <v>71333</v>
      </c>
    </row>
    <row r="112" spans="1:21">
      <c r="A112" s="748" t="s">
        <v>667</v>
      </c>
      <c r="B112" s="1027" t="s">
        <v>1228</v>
      </c>
      <c r="C112" s="1028">
        <v>0</v>
      </c>
      <c r="D112" s="1028">
        <v>0</v>
      </c>
      <c r="E112" s="1028">
        <v>0</v>
      </c>
      <c r="F112" s="1029">
        <v>0</v>
      </c>
      <c r="G112" s="753">
        <f t="shared" si="16"/>
        <v>0</v>
      </c>
      <c r="H112" s="1030">
        <v>0</v>
      </c>
      <c r="I112" s="1028">
        <v>0</v>
      </c>
      <c r="J112" s="1028">
        <v>0</v>
      </c>
      <c r="K112" s="1028">
        <v>0</v>
      </c>
      <c r="L112" s="1028">
        <v>0</v>
      </c>
      <c r="M112" s="1028">
        <v>0</v>
      </c>
      <c r="N112" s="1028">
        <v>0</v>
      </c>
      <c r="O112" s="1028">
        <v>0</v>
      </c>
      <c r="P112" s="1029">
        <v>0</v>
      </c>
      <c r="Q112" s="753">
        <f t="shared" si="17"/>
        <v>0</v>
      </c>
      <c r="R112" s="1030">
        <v>0</v>
      </c>
      <c r="S112" s="1028">
        <v>0</v>
      </c>
      <c r="T112" s="1029">
        <v>0</v>
      </c>
      <c r="U112" s="754">
        <f t="shared" si="18"/>
        <v>0</v>
      </c>
    </row>
    <row r="113" spans="1:21">
      <c r="A113" s="748" t="s">
        <v>668</v>
      </c>
      <c r="B113" s="1006" t="s">
        <v>1229</v>
      </c>
      <c r="C113" s="1007">
        <v>0</v>
      </c>
      <c r="D113" s="1007">
        <v>0</v>
      </c>
      <c r="E113" s="1007">
        <v>0</v>
      </c>
      <c r="F113" s="1012">
        <v>0</v>
      </c>
      <c r="G113" s="759">
        <f t="shared" si="16"/>
        <v>0</v>
      </c>
      <c r="H113" s="1016">
        <v>0</v>
      </c>
      <c r="I113" s="1007">
        <v>0</v>
      </c>
      <c r="J113" s="1007">
        <v>0</v>
      </c>
      <c r="K113" s="1007">
        <v>0</v>
      </c>
      <c r="L113" s="1007">
        <v>0</v>
      </c>
      <c r="M113" s="1007">
        <v>0</v>
      </c>
      <c r="N113" s="1007">
        <v>0</v>
      </c>
      <c r="O113" s="1007">
        <v>0</v>
      </c>
      <c r="P113" s="1012">
        <v>0</v>
      </c>
      <c r="Q113" s="759">
        <f t="shared" si="17"/>
        <v>0</v>
      </c>
      <c r="R113" s="1016">
        <v>0</v>
      </c>
      <c r="S113" s="1007">
        <v>0</v>
      </c>
      <c r="T113" s="1012">
        <v>0</v>
      </c>
      <c r="U113" s="760">
        <f t="shared" si="18"/>
        <v>0</v>
      </c>
    </row>
    <row r="114" spans="1:21">
      <c r="A114" s="748" t="s">
        <v>669</v>
      </c>
      <c r="B114" s="1006" t="s">
        <v>1230</v>
      </c>
      <c r="C114" s="1007">
        <v>0</v>
      </c>
      <c r="D114" s="1007">
        <v>0</v>
      </c>
      <c r="E114" s="1007">
        <v>0</v>
      </c>
      <c r="F114" s="1012">
        <v>0</v>
      </c>
      <c r="G114" s="759">
        <f t="shared" si="16"/>
        <v>0</v>
      </c>
      <c r="H114" s="1016">
        <v>0</v>
      </c>
      <c r="I114" s="1007">
        <v>0</v>
      </c>
      <c r="J114" s="1007">
        <v>0</v>
      </c>
      <c r="K114" s="1007">
        <v>0</v>
      </c>
      <c r="L114" s="1007">
        <v>0</v>
      </c>
      <c r="M114" s="1007">
        <v>0</v>
      </c>
      <c r="N114" s="1007">
        <v>0</v>
      </c>
      <c r="O114" s="1007">
        <v>0</v>
      </c>
      <c r="P114" s="1012">
        <v>0</v>
      </c>
      <c r="Q114" s="759">
        <f t="shared" si="17"/>
        <v>0</v>
      </c>
      <c r="R114" s="1016">
        <v>0</v>
      </c>
      <c r="S114" s="1007">
        <v>0</v>
      </c>
      <c r="T114" s="1012">
        <v>0</v>
      </c>
      <c r="U114" s="760">
        <f t="shared" si="18"/>
        <v>0</v>
      </c>
    </row>
    <row r="115" spans="1:21">
      <c r="A115" s="748" t="s">
        <v>670</v>
      </c>
      <c r="B115" s="1006" t="s">
        <v>1231</v>
      </c>
      <c r="C115" s="1007">
        <v>0</v>
      </c>
      <c r="D115" s="1007">
        <v>0</v>
      </c>
      <c r="E115" s="1007">
        <v>0</v>
      </c>
      <c r="F115" s="1012">
        <v>0</v>
      </c>
      <c r="G115" s="759">
        <f t="shared" si="16"/>
        <v>0</v>
      </c>
      <c r="H115" s="1016">
        <v>0</v>
      </c>
      <c r="I115" s="1007">
        <v>0</v>
      </c>
      <c r="J115" s="1007">
        <v>0</v>
      </c>
      <c r="K115" s="1007">
        <v>0</v>
      </c>
      <c r="L115" s="1007">
        <v>0</v>
      </c>
      <c r="M115" s="1007">
        <v>0</v>
      </c>
      <c r="N115" s="1007">
        <v>0</v>
      </c>
      <c r="O115" s="1007">
        <v>0</v>
      </c>
      <c r="P115" s="1012">
        <v>0</v>
      </c>
      <c r="Q115" s="759">
        <f t="shared" si="17"/>
        <v>0</v>
      </c>
      <c r="R115" s="1016">
        <v>0</v>
      </c>
      <c r="S115" s="1007">
        <v>0</v>
      </c>
      <c r="T115" s="1012">
        <v>0</v>
      </c>
      <c r="U115" s="760">
        <f t="shared" si="18"/>
        <v>0</v>
      </c>
    </row>
    <row r="116" spans="1:21">
      <c r="A116" s="748" t="s">
        <v>671</v>
      </c>
      <c r="B116" s="1006" t="s">
        <v>1232</v>
      </c>
      <c r="C116" s="1007">
        <v>0</v>
      </c>
      <c r="D116" s="1007">
        <v>0</v>
      </c>
      <c r="E116" s="1007">
        <v>0</v>
      </c>
      <c r="F116" s="1012">
        <v>0</v>
      </c>
      <c r="G116" s="759">
        <f t="shared" si="16"/>
        <v>0</v>
      </c>
      <c r="H116" s="1016">
        <v>0</v>
      </c>
      <c r="I116" s="1007">
        <v>0</v>
      </c>
      <c r="J116" s="1007">
        <v>0</v>
      </c>
      <c r="K116" s="1007">
        <v>0</v>
      </c>
      <c r="L116" s="1007">
        <v>0</v>
      </c>
      <c r="M116" s="1007">
        <v>0</v>
      </c>
      <c r="N116" s="1007">
        <v>0</v>
      </c>
      <c r="O116" s="1007">
        <v>0</v>
      </c>
      <c r="P116" s="1012">
        <v>0</v>
      </c>
      <c r="Q116" s="759">
        <f t="shared" si="17"/>
        <v>0</v>
      </c>
      <c r="R116" s="1016">
        <v>0</v>
      </c>
      <c r="S116" s="1007">
        <v>0</v>
      </c>
      <c r="T116" s="1012">
        <v>0</v>
      </c>
      <c r="U116" s="760">
        <f t="shared" si="18"/>
        <v>0</v>
      </c>
    </row>
    <row r="117" spans="1:21">
      <c r="A117" s="748" t="s">
        <v>672</v>
      </c>
      <c r="B117" s="1006" t="s">
        <v>1233</v>
      </c>
      <c r="C117" s="1007">
        <v>0</v>
      </c>
      <c r="D117" s="1007">
        <v>0</v>
      </c>
      <c r="E117" s="1007">
        <v>0</v>
      </c>
      <c r="F117" s="1012">
        <v>0</v>
      </c>
      <c r="G117" s="759">
        <f t="shared" si="16"/>
        <v>0</v>
      </c>
      <c r="H117" s="1016">
        <v>0</v>
      </c>
      <c r="I117" s="1007">
        <v>0</v>
      </c>
      <c r="J117" s="1007">
        <v>0</v>
      </c>
      <c r="K117" s="1007">
        <v>0</v>
      </c>
      <c r="L117" s="1007">
        <v>0</v>
      </c>
      <c r="M117" s="1007">
        <v>0</v>
      </c>
      <c r="N117" s="1007">
        <v>0</v>
      </c>
      <c r="O117" s="1007">
        <v>0</v>
      </c>
      <c r="P117" s="1012">
        <v>0</v>
      </c>
      <c r="Q117" s="759">
        <f t="shared" si="17"/>
        <v>0</v>
      </c>
      <c r="R117" s="1016">
        <v>0</v>
      </c>
      <c r="S117" s="1007">
        <v>0</v>
      </c>
      <c r="T117" s="1012">
        <v>0</v>
      </c>
      <c r="U117" s="760">
        <f t="shared" si="18"/>
        <v>0</v>
      </c>
    </row>
    <row r="118" spans="1:21">
      <c r="A118" s="748" t="s">
        <v>673</v>
      </c>
      <c r="B118" s="1006" t="s">
        <v>1234</v>
      </c>
      <c r="C118" s="1007">
        <v>0</v>
      </c>
      <c r="D118" s="1007">
        <v>0</v>
      </c>
      <c r="E118" s="1007">
        <v>0</v>
      </c>
      <c r="F118" s="1012">
        <v>0</v>
      </c>
      <c r="G118" s="759">
        <f t="shared" si="16"/>
        <v>0</v>
      </c>
      <c r="H118" s="1016">
        <v>0</v>
      </c>
      <c r="I118" s="1007">
        <v>0</v>
      </c>
      <c r="J118" s="1007">
        <v>0</v>
      </c>
      <c r="K118" s="1007">
        <v>0</v>
      </c>
      <c r="L118" s="1007">
        <v>0</v>
      </c>
      <c r="M118" s="1007">
        <v>0</v>
      </c>
      <c r="N118" s="1007">
        <v>0</v>
      </c>
      <c r="O118" s="1007">
        <v>0</v>
      </c>
      <c r="P118" s="1012">
        <v>0</v>
      </c>
      <c r="Q118" s="759">
        <f t="shared" si="17"/>
        <v>0</v>
      </c>
      <c r="R118" s="1016">
        <v>0</v>
      </c>
      <c r="S118" s="1007">
        <v>0</v>
      </c>
      <c r="T118" s="1012">
        <v>0</v>
      </c>
      <c r="U118" s="760">
        <f t="shared" si="18"/>
        <v>0</v>
      </c>
    </row>
    <row r="119" spans="1:21">
      <c r="A119" s="748" t="s">
        <v>674</v>
      </c>
      <c r="B119" s="1006" t="s">
        <v>1235</v>
      </c>
      <c r="C119" s="1007">
        <v>0</v>
      </c>
      <c r="D119" s="1007">
        <v>0</v>
      </c>
      <c r="E119" s="1007">
        <v>0</v>
      </c>
      <c r="F119" s="1012">
        <v>0</v>
      </c>
      <c r="G119" s="759">
        <f t="shared" si="16"/>
        <v>0</v>
      </c>
      <c r="H119" s="1016">
        <v>0</v>
      </c>
      <c r="I119" s="1007">
        <v>0</v>
      </c>
      <c r="J119" s="1007">
        <v>0</v>
      </c>
      <c r="K119" s="1007">
        <v>0</v>
      </c>
      <c r="L119" s="1007">
        <v>0</v>
      </c>
      <c r="M119" s="1007">
        <v>0</v>
      </c>
      <c r="N119" s="1007">
        <v>0</v>
      </c>
      <c r="O119" s="1007">
        <v>0</v>
      </c>
      <c r="P119" s="1012">
        <v>0</v>
      </c>
      <c r="Q119" s="759">
        <f t="shared" si="17"/>
        <v>0</v>
      </c>
      <c r="R119" s="1016">
        <v>0</v>
      </c>
      <c r="S119" s="1007">
        <v>0</v>
      </c>
      <c r="T119" s="1012">
        <v>0</v>
      </c>
      <c r="U119" s="760">
        <f t="shared" si="18"/>
        <v>0</v>
      </c>
    </row>
    <row r="120" spans="1:21">
      <c r="A120" s="748" t="s">
        <v>675</v>
      </c>
      <c r="B120" s="1006" t="s">
        <v>1236</v>
      </c>
      <c r="C120" s="1007">
        <v>0</v>
      </c>
      <c r="D120" s="1007">
        <v>0</v>
      </c>
      <c r="E120" s="1007">
        <v>0</v>
      </c>
      <c r="F120" s="1012">
        <v>0</v>
      </c>
      <c r="G120" s="759">
        <f t="shared" si="16"/>
        <v>0</v>
      </c>
      <c r="H120" s="1016">
        <v>0</v>
      </c>
      <c r="I120" s="1007">
        <v>0</v>
      </c>
      <c r="J120" s="1007">
        <v>0</v>
      </c>
      <c r="K120" s="1007">
        <v>0</v>
      </c>
      <c r="L120" s="1007">
        <v>0</v>
      </c>
      <c r="M120" s="1007">
        <v>0</v>
      </c>
      <c r="N120" s="1007">
        <v>0</v>
      </c>
      <c r="O120" s="1007">
        <v>0</v>
      </c>
      <c r="P120" s="1012">
        <v>0</v>
      </c>
      <c r="Q120" s="759">
        <f t="shared" si="17"/>
        <v>0</v>
      </c>
      <c r="R120" s="1016">
        <v>0</v>
      </c>
      <c r="S120" s="1007">
        <v>0</v>
      </c>
      <c r="T120" s="1012">
        <v>0</v>
      </c>
      <c r="U120" s="760">
        <f t="shared" si="18"/>
        <v>0</v>
      </c>
    </row>
    <row r="121" spans="1:21">
      <c r="A121" s="748" t="s">
        <v>676</v>
      </c>
      <c r="B121" s="1006" t="s">
        <v>1237</v>
      </c>
      <c r="C121" s="1007">
        <v>0</v>
      </c>
      <c r="D121" s="1007">
        <v>0</v>
      </c>
      <c r="E121" s="1007">
        <v>0</v>
      </c>
      <c r="F121" s="1012">
        <v>0</v>
      </c>
      <c r="G121" s="759">
        <f t="shared" si="16"/>
        <v>0</v>
      </c>
      <c r="H121" s="1016">
        <v>0</v>
      </c>
      <c r="I121" s="1007">
        <v>0</v>
      </c>
      <c r="J121" s="1007">
        <v>0</v>
      </c>
      <c r="K121" s="1007">
        <v>0</v>
      </c>
      <c r="L121" s="1007">
        <v>0</v>
      </c>
      <c r="M121" s="1007">
        <v>0</v>
      </c>
      <c r="N121" s="1007">
        <v>0</v>
      </c>
      <c r="O121" s="1007">
        <v>0</v>
      </c>
      <c r="P121" s="1012">
        <v>0</v>
      </c>
      <c r="Q121" s="759">
        <f t="shared" si="17"/>
        <v>0</v>
      </c>
      <c r="R121" s="1016">
        <v>0</v>
      </c>
      <c r="S121" s="1007">
        <v>0</v>
      </c>
      <c r="T121" s="1012">
        <v>0</v>
      </c>
      <c r="U121" s="760">
        <f t="shared" si="18"/>
        <v>0</v>
      </c>
    </row>
    <row r="122" spans="1:21">
      <c r="A122" s="748" t="s">
        <v>677</v>
      </c>
      <c r="B122" s="1006" t="s">
        <v>1238</v>
      </c>
      <c r="C122" s="1007">
        <v>0</v>
      </c>
      <c r="D122" s="1007">
        <v>0</v>
      </c>
      <c r="E122" s="1007">
        <v>0</v>
      </c>
      <c r="F122" s="1012">
        <v>0</v>
      </c>
      <c r="G122" s="759">
        <f t="shared" si="16"/>
        <v>0</v>
      </c>
      <c r="H122" s="1016">
        <v>0</v>
      </c>
      <c r="I122" s="1007">
        <v>0</v>
      </c>
      <c r="J122" s="1007">
        <v>0</v>
      </c>
      <c r="K122" s="1007">
        <v>0</v>
      </c>
      <c r="L122" s="1007">
        <v>0</v>
      </c>
      <c r="M122" s="1007">
        <v>0</v>
      </c>
      <c r="N122" s="1007">
        <v>0</v>
      </c>
      <c r="O122" s="1007">
        <v>0</v>
      </c>
      <c r="P122" s="1012">
        <v>0</v>
      </c>
      <c r="Q122" s="759">
        <f t="shared" si="17"/>
        <v>0</v>
      </c>
      <c r="R122" s="1016">
        <v>0</v>
      </c>
      <c r="S122" s="1007">
        <v>0</v>
      </c>
      <c r="T122" s="1012">
        <v>0</v>
      </c>
      <c r="U122" s="760">
        <f t="shared" si="18"/>
        <v>0</v>
      </c>
    </row>
    <row r="123" spans="1:21">
      <c r="A123" s="748" t="s">
        <v>678</v>
      </c>
      <c r="B123" s="1006" t="s">
        <v>1239</v>
      </c>
      <c r="C123" s="1007">
        <v>0</v>
      </c>
      <c r="D123" s="1007">
        <v>0</v>
      </c>
      <c r="E123" s="1007">
        <v>0</v>
      </c>
      <c r="F123" s="1012">
        <v>0</v>
      </c>
      <c r="G123" s="759">
        <f t="shared" si="16"/>
        <v>0</v>
      </c>
      <c r="H123" s="1016">
        <v>0</v>
      </c>
      <c r="I123" s="1007">
        <v>0</v>
      </c>
      <c r="J123" s="1007">
        <v>0</v>
      </c>
      <c r="K123" s="1007">
        <v>0</v>
      </c>
      <c r="L123" s="1007">
        <v>0</v>
      </c>
      <c r="M123" s="1007">
        <v>0</v>
      </c>
      <c r="N123" s="1007">
        <v>0</v>
      </c>
      <c r="O123" s="1007">
        <v>0</v>
      </c>
      <c r="P123" s="1012">
        <v>0</v>
      </c>
      <c r="Q123" s="759">
        <f t="shared" si="17"/>
        <v>0</v>
      </c>
      <c r="R123" s="1016">
        <v>0</v>
      </c>
      <c r="S123" s="1007">
        <v>0</v>
      </c>
      <c r="T123" s="1012">
        <v>0</v>
      </c>
      <c r="U123" s="760">
        <f t="shared" si="18"/>
        <v>0</v>
      </c>
    </row>
    <row r="124" spans="1:21">
      <c r="A124" s="748" t="s">
        <v>679</v>
      </c>
      <c r="B124" s="1006" t="s">
        <v>1240</v>
      </c>
      <c r="C124" s="1007">
        <v>0</v>
      </c>
      <c r="D124" s="1007">
        <v>0</v>
      </c>
      <c r="E124" s="1007">
        <v>0</v>
      </c>
      <c r="F124" s="1012">
        <v>0</v>
      </c>
      <c r="G124" s="759">
        <f t="shared" si="16"/>
        <v>0</v>
      </c>
      <c r="H124" s="1016">
        <v>0</v>
      </c>
      <c r="I124" s="1007">
        <v>0</v>
      </c>
      <c r="J124" s="1007">
        <v>0</v>
      </c>
      <c r="K124" s="1007">
        <v>0</v>
      </c>
      <c r="L124" s="1007">
        <v>0</v>
      </c>
      <c r="M124" s="1007">
        <v>0</v>
      </c>
      <c r="N124" s="1007">
        <v>0</v>
      </c>
      <c r="O124" s="1007">
        <v>0</v>
      </c>
      <c r="P124" s="1012">
        <v>0</v>
      </c>
      <c r="Q124" s="759">
        <f t="shared" si="17"/>
        <v>0</v>
      </c>
      <c r="R124" s="1016">
        <v>0</v>
      </c>
      <c r="S124" s="1007">
        <v>0</v>
      </c>
      <c r="T124" s="1012">
        <v>0</v>
      </c>
      <c r="U124" s="760">
        <f t="shared" si="18"/>
        <v>0</v>
      </c>
    </row>
    <row r="125" spans="1:21">
      <c r="A125" s="748" t="s">
        <v>680</v>
      </c>
      <c r="B125" s="1006" t="s">
        <v>1241</v>
      </c>
      <c r="C125" s="1007">
        <v>0</v>
      </c>
      <c r="D125" s="1007">
        <v>0</v>
      </c>
      <c r="E125" s="1007">
        <v>0</v>
      </c>
      <c r="F125" s="1012">
        <v>0</v>
      </c>
      <c r="G125" s="759">
        <f t="shared" si="16"/>
        <v>0</v>
      </c>
      <c r="H125" s="1016">
        <v>0</v>
      </c>
      <c r="I125" s="1007">
        <v>0</v>
      </c>
      <c r="J125" s="1007">
        <v>0</v>
      </c>
      <c r="K125" s="1007">
        <v>0</v>
      </c>
      <c r="L125" s="1007">
        <v>0</v>
      </c>
      <c r="M125" s="1007">
        <v>0</v>
      </c>
      <c r="N125" s="1007">
        <v>0</v>
      </c>
      <c r="O125" s="1007">
        <v>0</v>
      </c>
      <c r="P125" s="1012">
        <v>0</v>
      </c>
      <c r="Q125" s="759">
        <f t="shared" si="17"/>
        <v>0</v>
      </c>
      <c r="R125" s="1016">
        <v>0</v>
      </c>
      <c r="S125" s="1007">
        <v>267730</v>
      </c>
      <c r="T125" s="1012">
        <v>0</v>
      </c>
      <c r="U125" s="760">
        <f t="shared" si="18"/>
        <v>267730</v>
      </c>
    </row>
    <row r="126" spans="1:21">
      <c r="A126" s="748" t="s">
        <v>681</v>
      </c>
      <c r="B126" s="1006" t="s">
        <v>1242</v>
      </c>
      <c r="C126" s="1007">
        <v>0</v>
      </c>
      <c r="D126" s="1007">
        <v>0</v>
      </c>
      <c r="E126" s="1007">
        <v>0</v>
      </c>
      <c r="F126" s="1012">
        <v>0</v>
      </c>
      <c r="G126" s="759">
        <f t="shared" si="16"/>
        <v>0</v>
      </c>
      <c r="H126" s="1016">
        <v>0</v>
      </c>
      <c r="I126" s="1007">
        <v>0</v>
      </c>
      <c r="J126" s="1007">
        <v>0</v>
      </c>
      <c r="K126" s="1007">
        <v>0</v>
      </c>
      <c r="L126" s="1007">
        <v>0</v>
      </c>
      <c r="M126" s="1007">
        <v>0</v>
      </c>
      <c r="N126" s="1007">
        <v>0</v>
      </c>
      <c r="O126" s="1007">
        <v>0</v>
      </c>
      <c r="P126" s="1012">
        <v>0</v>
      </c>
      <c r="Q126" s="759">
        <f t="shared" si="17"/>
        <v>0</v>
      </c>
      <c r="R126" s="1016">
        <v>0</v>
      </c>
      <c r="S126" s="1007">
        <v>0</v>
      </c>
      <c r="T126" s="1012">
        <v>0</v>
      </c>
      <c r="U126" s="760">
        <f t="shared" si="18"/>
        <v>0</v>
      </c>
    </row>
    <row r="127" spans="1:21">
      <c r="A127" s="748" t="s">
        <v>682</v>
      </c>
      <c r="B127" s="1006" t="s">
        <v>1243</v>
      </c>
      <c r="C127" s="1007">
        <v>0</v>
      </c>
      <c r="D127" s="1007">
        <v>0</v>
      </c>
      <c r="E127" s="1007">
        <v>0</v>
      </c>
      <c r="F127" s="1012">
        <v>0</v>
      </c>
      <c r="G127" s="759">
        <f t="shared" si="16"/>
        <v>0</v>
      </c>
      <c r="H127" s="1016">
        <v>0</v>
      </c>
      <c r="I127" s="1007">
        <v>0</v>
      </c>
      <c r="J127" s="1007">
        <v>0</v>
      </c>
      <c r="K127" s="1007">
        <v>0</v>
      </c>
      <c r="L127" s="1007">
        <v>0</v>
      </c>
      <c r="M127" s="1007">
        <v>0</v>
      </c>
      <c r="N127" s="1007">
        <v>0</v>
      </c>
      <c r="O127" s="1007">
        <v>0</v>
      </c>
      <c r="P127" s="1012">
        <v>0</v>
      </c>
      <c r="Q127" s="759">
        <f t="shared" si="17"/>
        <v>0</v>
      </c>
      <c r="R127" s="1016">
        <v>0</v>
      </c>
      <c r="S127" s="1007">
        <v>0</v>
      </c>
      <c r="T127" s="1012">
        <v>0</v>
      </c>
      <c r="U127" s="760">
        <f t="shared" si="18"/>
        <v>0</v>
      </c>
    </row>
    <row r="128" spans="1:21">
      <c r="A128" s="748" t="s">
        <v>683</v>
      </c>
      <c r="B128" s="1006" t="s">
        <v>1244</v>
      </c>
      <c r="C128" s="1007">
        <v>0</v>
      </c>
      <c r="D128" s="1007">
        <v>0</v>
      </c>
      <c r="E128" s="1007">
        <v>0</v>
      </c>
      <c r="F128" s="1012">
        <v>0</v>
      </c>
      <c r="G128" s="759">
        <f t="shared" si="16"/>
        <v>0</v>
      </c>
      <c r="H128" s="1016">
        <v>0</v>
      </c>
      <c r="I128" s="1007">
        <v>0</v>
      </c>
      <c r="J128" s="1007">
        <v>0</v>
      </c>
      <c r="K128" s="1007">
        <v>0</v>
      </c>
      <c r="L128" s="1007">
        <v>0</v>
      </c>
      <c r="M128" s="1007">
        <v>0</v>
      </c>
      <c r="N128" s="1007">
        <v>0</v>
      </c>
      <c r="O128" s="1007">
        <v>0</v>
      </c>
      <c r="P128" s="1012">
        <v>0</v>
      </c>
      <c r="Q128" s="759">
        <f t="shared" si="17"/>
        <v>0</v>
      </c>
      <c r="R128" s="1016">
        <v>0</v>
      </c>
      <c r="S128" s="1007">
        <v>0</v>
      </c>
      <c r="T128" s="1012">
        <v>0</v>
      </c>
      <c r="U128" s="760">
        <f t="shared" si="18"/>
        <v>0</v>
      </c>
    </row>
    <row r="129" spans="1:21">
      <c r="A129" s="748" t="s">
        <v>684</v>
      </c>
      <c r="B129" s="1006" t="s">
        <v>1245</v>
      </c>
      <c r="C129" s="1007">
        <v>0</v>
      </c>
      <c r="D129" s="1007">
        <v>0</v>
      </c>
      <c r="E129" s="1007">
        <v>0</v>
      </c>
      <c r="F129" s="1012">
        <v>0</v>
      </c>
      <c r="G129" s="759">
        <f t="shared" si="16"/>
        <v>0</v>
      </c>
      <c r="H129" s="1016">
        <v>0</v>
      </c>
      <c r="I129" s="1007">
        <v>0</v>
      </c>
      <c r="J129" s="1007">
        <v>0</v>
      </c>
      <c r="K129" s="1007">
        <v>0</v>
      </c>
      <c r="L129" s="1007">
        <v>0</v>
      </c>
      <c r="M129" s="1007">
        <v>0</v>
      </c>
      <c r="N129" s="1007">
        <v>0</v>
      </c>
      <c r="O129" s="1007">
        <v>0</v>
      </c>
      <c r="P129" s="1012">
        <v>0</v>
      </c>
      <c r="Q129" s="759">
        <f t="shared" si="17"/>
        <v>0</v>
      </c>
      <c r="R129" s="1016">
        <v>0</v>
      </c>
      <c r="S129" s="1007">
        <v>0</v>
      </c>
      <c r="T129" s="1012">
        <v>0</v>
      </c>
      <c r="U129" s="760">
        <f t="shared" si="18"/>
        <v>0</v>
      </c>
    </row>
    <row r="130" spans="1:21">
      <c r="A130" s="748" t="s">
        <v>685</v>
      </c>
      <c r="B130" s="1006" t="s">
        <v>1246</v>
      </c>
      <c r="C130" s="1007">
        <v>0</v>
      </c>
      <c r="D130" s="1007">
        <v>0</v>
      </c>
      <c r="E130" s="1007">
        <v>0</v>
      </c>
      <c r="F130" s="1012">
        <v>0</v>
      </c>
      <c r="G130" s="759">
        <f t="shared" si="16"/>
        <v>0</v>
      </c>
      <c r="H130" s="1016">
        <v>0</v>
      </c>
      <c r="I130" s="1007">
        <v>0</v>
      </c>
      <c r="J130" s="1007">
        <v>0</v>
      </c>
      <c r="K130" s="1007">
        <v>0</v>
      </c>
      <c r="L130" s="1007">
        <v>0</v>
      </c>
      <c r="M130" s="1007">
        <v>0</v>
      </c>
      <c r="N130" s="1007">
        <v>0</v>
      </c>
      <c r="O130" s="1007">
        <v>0</v>
      </c>
      <c r="P130" s="1012">
        <v>0</v>
      </c>
      <c r="Q130" s="759">
        <f t="shared" si="17"/>
        <v>0</v>
      </c>
      <c r="R130" s="1016">
        <v>0</v>
      </c>
      <c r="S130" s="1007">
        <v>0</v>
      </c>
      <c r="T130" s="1012">
        <v>0</v>
      </c>
      <c r="U130" s="760">
        <f t="shared" si="18"/>
        <v>0</v>
      </c>
    </row>
    <row r="131" spans="1:21">
      <c r="A131" s="777" t="s">
        <v>686</v>
      </c>
      <c r="B131" s="1010" t="s">
        <v>1247</v>
      </c>
      <c r="C131" s="1011">
        <v>0</v>
      </c>
      <c r="D131" s="1011">
        <v>0</v>
      </c>
      <c r="E131" s="1011">
        <v>0</v>
      </c>
      <c r="F131" s="1013">
        <v>0</v>
      </c>
      <c r="G131" s="765">
        <f t="shared" si="16"/>
        <v>0</v>
      </c>
      <c r="H131" s="1017">
        <v>0</v>
      </c>
      <c r="I131" s="1011">
        <v>0</v>
      </c>
      <c r="J131" s="1011">
        <v>0</v>
      </c>
      <c r="K131" s="1011">
        <v>0</v>
      </c>
      <c r="L131" s="1011">
        <v>0</v>
      </c>
      <c r="M131" s="1011">
        <v>0</v>
      </c>
      <c r="N131" s="1011">
        <v>0</v>
      </c>
      <c r="O131" s="1011">
        <v>0</v>
      </c>
      <c r="P131" s="1013">
        <v>0</v>
      </c>
      <c r="Q131" s="765">
        <f t="shared" si="17"/>
        <v>0</v>
      </c>
      <c r="R131" s="1017">
        <v>0</v>
      </c>
      <c r="S131" s="1011">
        <v>0</v>
      </c>
      <c r="T131" s="1013">
        <v>0</v>
      </c>
      <c r="U131" s="766">
        <f t="shared" si="18"/>
        <v>0</v>
      </c>
    </row>
    <row r="132" spans="1:21" s="778" customFormat="1">
      <c r="A132" s="767" t="s">
        <v>687</v>
      </c>
      <c r="B132" s="1031" t="s">
        <v>1248</v>
      </c>
      <c r="C132" s="1032">
        <v>0</v>
      </c>
      <c r="D132" s="1032">
        <v>0</v>
      </c>
      <c r="E132" s="1032">
        <v>0</v>
      </c>
      <c r="F132" s="1033">
        <v>0</v>
      </c>
      <c r="G132" s="772">
        <f t="shared" si="16"/>
        <v>0</v>
      </c>
      <c r="H132" s="1034">
        <v>0</v>
      </c>
      <c r="I132" s="1032">
        <v>0</v>
      </c>
      <c r="J132" s="1032">
        <v>0</v>
      </c>
      <c r="K132" s="1032">
        <v>0</v>
      </c>
      <c r="L132" s="1032">
        <v>0</v>
      </c>
      <c r="M132" s="1032">
        <v>0</v>
      </c>
      <c r="N132" s="1032">
        <v>0</v>
      </c>
      <c r="O132" s="1032">
        <v>0</v>
      </c>
      <c r="P132" s="1033">
        <v>0</v>
      </c>
      <c r="Q132" s="772">
        <f t="shared" si="17"/>
        <v>0</v>
      </c>
      <c r="R132" s="1034">
        <v>0</v>
      </c>
      <c r="S132" s="1032">
        <v>267730</v>
      </c>
      <c r="T132" s="1033">
        <v>0</v>
      </c>
      <c r="U132" s="773">
        <f t="shared" si="18"/>
        <v>267730</v>
      </c>
    </row>
    <row r="133" spans="1:21">
      <c r="A133" s="748" t="s">
        <v>688</v>
      </c>
      <c r="B133" s="1027" t="s">
        <v>1249</v>
      </c>
      <c r="C133" s="1028">
        <v>0</v>
      </c>
      <c r="D133" s="1028">
        <v>0</v>
      </c>
      <c r="E133" s="1028">
        <v>0</v>
      </c>
      <c r="F133" s="1029">
        <v>0</v>
      </c>
      <c r="G133" s="753">
        <f t="shared" si="16"/>
        <v>0</v>
      </c>
      <c r="H133" s="1030">
        <v>0</v>
      </c>
      <c r="I133" s="1028">
        <v>0</v>
      </c>
      <c r="J133" s="1028">
        <v>0</v>
      </c>
      <c r="K133" s="1028">
        <v>0</v>
      </c>
      <c r="L133" s="1028">
        <v>0</v>
      </c>
      <c r="M133" s="1028">
        <v>0</v>
      </c>
      <c r="N133" s="1028">
        <v>0</v>
      </c>
      <c r="O133" s="1028">
        <v>0</v>
      </c>
      <c r="P133" s="1029">
        <v>0</v>
      </c>
      <c r="Q133" s="753">
        <f t="shared" si="17"/>
        <v>0</v>
      </c>
      <c r="R133" s="1030">
        <v>0</v>
      </c>
      <c r="S133" s="1028">
        <v>0</v>
      </c>
      <c r="T133" s="1029">
        <v>0</v>
      </c>
      <c r="U133" s="754">
        <f t="shared" si="18"/>
        <v>0</v>
      </c>
    </row>
    <row r="134" spans="1:21">
      <c r="A134" s="748" t="s">
        <v>689</v>
      </c>
      <c r="B134" s="1006" t="s">
        <v>1250</v>
      </c>
      <c r="C134" s="1007">
        <v>0</v>
      </c>
      <c r="D134" s="1007">
        <v>0</v>
      </c>
      <c r="E134" s="1007">
        <v>0</v>
      </c>
      <c r="F134" s="1012">
        <v>0</v>
      </c>
      <c r="G134" s="759">
        <f t="shared" si="16"/>
        <v>0</v>
      </c>
      <c r="H134" s="1016">
        <v>0</v>
      </c>
      <c r="I134" s="1007">
        <v>0</v>
      </c>
      <c r="J134" s="1007">
        <v>0</v>
      </c>
      <c r="K134" s="1007">
        <v>0</v>
      </c>
      <c r="L134" s="1007">
        <v>0</v>
      </c>
      <c r="M134" s="1007">
        <v>0</v>
      </c>
      <c r="N134" s="1007">
        <v>0</v>
      </c>
      <c r="O134" s="1007">
        <v>0</v>
      </c>
      <c r="P134" s="1012">
        <v>0</v>
      </c>
      <c r="Q134" s="759">
        <f t="shared" si="17"/>
        <v>0</v>
      </c>
      <c r="R134" s="1016">
        <v>0</v>
      </c>
      <c r="S134" s="1007">
        <v>0</v>
      </c>
      <c r="T134" s="1012">
        <v>0</v>
      </c>
      <c r="U134" s="760">
        <f t="shared" si="18"/>
        <v>0</v>
      </c>
    </row>
    <row r="135" spans="1:21">
      <c r="A135" s="748" t="s">
        <v>690</v>
      </c>
      <c r="B135" s="1006" t="s">
        <v>1251</v>
      </c>
      <c r="C135" s="1007">
        <v>0</v>
      </c>
      <c r="D135" s="1007">
        <v>0</v>
      </c>
      <c r="E135" s="1007">
        <v>0</v>
      </c>
      <c r="F135" s="1012">
        <v>0</v>
      </c>
      <c r="G135" s="759">
        <f t="shared" si="16"/>
        <v>0</v>
      </c>
      <c r="H135" s="1016">
        <v>0</v>
      </c>
      <c r="I135" s="1007">
        <v>0</v>
      </c>
      <c r="J135" s="1007">
        <v>0</v>
      </c>
      <c r="K135" s="1007">
        <v>0</v>
      </c>
      <c r="L135" s="1007">
        <v>0</v>
      </c>
      <c r="M135" s="1007">
        <v>0</v>
      </c>
      <c r="N135" s="1007">
        <v>0</v>
      </c>
      <c r="O135" s="1007">
        <v>0</v>
      </c>
      <c r="P135" s="1012">
        <v>0</v>
      </c>
      <c r="Q135" s="759">
        <f t="shared" si="17"/>
        <v>0</v>
      </c>
      <c r="R135" s="1016">
        <v>0</v>
      </c>
      <c r="S135" s="1007">
        <v>0</v>
      </c>
      <c r="T135" s="1012">
        <v>0</v>
      </c>
      <c r="U135" s="760">
        <f t="shared" si="18"/>
        <v>0</v>
      </c>
    </row>
    <row r="136" spans="1:21">
      <c r="A136" s="748" t="s">
        <v>691</v>
      </c>
      <c r="B136" s="1006" t="s">
        <v>1252</v>
      </c>
      <c r="C136" s="1007">
        <v>0</v>
      </c>
      <c r="D136" s="1007">
        <v>0</v>
      </c>
      <c r="E136" s="1007">
        <v>0</v>
      </c>
      <c r="F136" s="1012">
        <v>0</v>
      </c>
      <c r="G136" s="759">
        <f t="shared" si="16"/>
        <v>0</v>
      </c>
      <c r="H136" s="1016">
        <v>0</v>
      </c>
      <c r="I136" s="1007">
        <v>0</v>
      </c>
      <c r="J136" s="1007">
        <v>0</v>
      </c>
      <c r="K136" s="1007">
        <v>0</v>
      </c>
      <c r="L136" s="1007">
        <v>0</v>
      </c>
      <c r="M136" s="1007">
        <v>0</v>
      </c>
      <c r="N136" s="1007">
        <v>0</v>
      </c>
      <c r="O136" s="1007">
        <v>0</v>
      </c>
      <c r="P136" s="1012">
        <v>0</v>
      </c>
      <c r="Q136" s="759">
        <f t="shared" si="17"/>
        <v>0</v>
      </c>
      <c r="R136" s="1016">
        <v>0</v>
      </c>
      <c r="S136" s="1007">
        <v>0</v>
      </c>
      <c r="T136" s="1012">
        <v>0</v>
      </c>
      <c r="U136" s="760">
        <f t="shared" si="18"/>
        <v>0</v>
      </c>
    </row>
    <row r="137" spans="1:21">
      <c r="A137" s="748" t="s">
        <v>692</v>
      </c>
      <c r="B137" s="1006" t="s">
        <v>1253</v>
      </c>
      <c r="C137" s="1007">
        <v>0</v>
      </c>
      <c r="D137" s="1007">
        <v>0</v>
      </c>
      <c r="E137" s="1007">
        <v>0</v>
      </c>
      <c r="F137" s="1012">
        <v>0</v>
      </c>
      <c r="G137" s="759">
        <f t="shared" si="16"/>
        <v>0</v>
      </c>
      <c r="H137" s="1016">
        <v>0</v>
      </c>
      <c r="I137" s="1007">
        <v>0</v>
      </c>
      <c r="J137" s="1007">
        <v>0</v>
      </c>
      <c r="K137" s="1007">
        <v>0</v>
      </c>
      <c r="L137" s="1007">
        <v>0</v>
      </c>
      <c r="M137" s="1007">
        <v>0</v>
      </c>
      <c r="N137" s="1007">
        <v>0</v>
      </c>
      <c r="O137" s="1007">
        <v>0</v>
      </c>
      <c r="P137" s="1012">
        <v>0</v>
      </c>
      <c r="Q137" s="759">
        <f t="shared" si="17"/>
        <v>0</v>
      </c>
      <c r="R137" s="1016">
        <v>0</v>
      </c>
      <c r="S137" s="1007">
        <v>0</v>
      </c>
      <c r="T137" s="1012">
        <v>0</v>
      </c>
      <c r="U137" s="760">
        <f t="shared" si="18"/>
        <v>0</v>
      </c>
    </row>
    <row r="138" spans="1:21">
      <c r="A138" s="748" t="s">
        <v>693</v>
      </c>
      <c r="B138" s="1006" t="s">
        <v>1254</v>
      </c>
      <c r="C138" s="1007">
        <v>0</v>
      </c>
      <c r="D138" s="1007">
        <v>0</v>
      </c>
      <c r="E138" s="1007">
        <v>0</v>
      </c>
      <c r="F138" s="1012">
        <v>0</v>
      </c>
      <c r="G138" s="759">
        <f t="shared" si="16"/>
        <v>0</v>
      </c>
      <c r="H138" s="1016">
        <v>0</v>
      </c>
      <c r="I138" s="1007">
        <v>0</v>
      </c>
      <c r="J138" s="1007">
        <v>0</v>
      </c>
      <c r="K138" s="1007">
        <v>0</v>
      </c>
      <c r="L138" s="1007">
        <v>0</v>
      </c>
      <c r="M138" s="1007">
        <v>0</v>
      </c>
      <c r="N138" s="1007">
        <v>0</v>
      </c>
      <c r="O138" s="1007">
        <v>0</v>
      </c>
      <c r="P138" s="1012">
        <v>0</v>
      </c>
      <c r="Q138" s="759">
        <f t="shared" si="17"/>
        <v>0</v>
      </c>
      <c r="R138" s="1016">
        <v>0</v>
      </c>
      <c r="S138" s="1007">
        <v>0</v>
      </c>
      <c r="T138" s="1012">
        <v>0</v>
      </c>
      <c r="U138" s="760">
        <f t="shared" si="18"/>
        <v>0</v>
      </c>
    </row>
    <row r="139" spans="1:21">
      <c r="A139" s="748" t="s">
        <v>866</v>
      </c>
      <c r="B139" s="1006" t="s">
        <v>1255</v>
      </c>
      <c r="C139" s="1007">
        <v>0</v>
      </c>
      <c r="D139" s="1007">
        <v>0</v>
      </c>
      <c r="E139" s="1007">
        <v>0</v>
      </c>
      <c r="F139" s="1012">
        <v>0</v>
      </c>
      <c r="G139" s="759">
        <f t="shared" si="16"/>
        <v>0</v>
      </c>
      <c r="H139" s="1016">
        <v>0</v>
      </c>
      <c r="I139" s="1007">
        <v>0</v>
      </c>
      <c r="J139" s="1007">
        <v>0</v>
      </c>
      <c r="K139" s="1007">
        <v>0</v>
      </c>
      <c r="L139" s="1007">
        <v>0</v>
      </c>
      <c r="M139" s="1007">
        <v>0</v>
      </c>
      <c r="N139" s="1007">
        <v>0</v>
      </c>
      <c r="O139" s="1007">
        <v>0</v>
      </c>
      <c r="P139" s="1012">
        <v>0</v>
      </c>
      <c r="Q139" s="759">
        <f t="shared" si="17"/>
        <v>0</v>
      </c>
      <c r="R139" s="1016">
        <v>0</v>
      </c>
      <c r="S139" s="1007">
        <v>0</v>
      </c>
      <c r="T139" s="1012">
        <v>0</v>
      </c>
      <c r="U139" s="760">
        <f t="shared" si="18"/>
        <v>0</v>
      </c>
    </row>
    <row r="140" spans="1:21">
      <c r="A140" s="777" t="s">
        <v>868</v>
      </c>
      <c r="B140" s="1010" t="s">
        <v>1256</v>
      </c>
      <c r="C140" s="1011">
        <v>0</v>
      </c>
      <c r="D140" s="1011">
        <v>0</v>
      </c>
      <c r="E140" s="1011">
        <v>0</v>
      </c>
      <c r="F140" s="1013">
        <v>0</v>
      </c>
      <c r="G140" s="765">
        <f t="shared" si="16"/>
        <v>0</v>
      </c>
      <c r="H140" s="1017">
        <v>0</v>
      </c>
      <c r="I140" s="1011">
        <v>0</v>
      </c>
      <c r="J140" s="1011">
        <v>0</v>
      </c>
      <c r="K140" s="1011">
        <v>0</v>
      </c>
      <c r="L140" s="1011">
        <v>0</v>
      </c>
      <c r="M140" s="1011">
        <v>0</v>
      </c>
      <c r="N140" s="1011">
        <v>0</v>
      </c>
      <c r="O140" s="1011">
        <v>0</v>
      </c>
      <c r="P140" s="1013">
        <v>0</v>
      </c>
      <c r="Q140" s="765">
        <f t="shared" si="17"/>
        <v>0</v>
      </c>
      <c r="R140" s="1017">
        <v>0</v>
      </c>
      <c r="S140" s="1011">
        <v>0</v>
      </c>
      <c r="T140" s="1013">
        <v>0</v>
      </c>
      <c r="U140" s="766">
        <f t="shared" si="18"/>
        <v>0</v>
      </c>
    </row>
    <row r="141" spans="1:21" s="778" customFormat="1">
      <c r="A141" s="767" t="s">
        <v>870</v>
      </c>
      <c r="B141" s="1031" t="s">
        <v>1257</v>
      </c>
      <c r="C141" s="1032">
        <v>0</v>
      </c>
      <c r="D141" s="1032">
        <v>0</v>
      </c>
      <c r="E141" s="1032">
        <v>0</v>
      </c>
      <c r="F141" s="1033">
        <v>0</v>
      </c>
      <c r="G141" s="772">
        <f t="shared" si="16"/>
        <v>0</v>
      </c>
      <c r="H141" s="1034">
        <v>0</v>
      </c>
      <c r="I141" s="1032">
        <v>0</v>
      </c>
      <c r="J141" s="1032">
        <v>0</v>
      </c>
      <c r="K141" s="1032">
        <v>0</v>
      </c>
      <c r="L141" s="1032">
        <v>0</v>
      </c>
      <c r="M141" s="1257"/>
      <c r="N141" s="1257"/>
      <c r="O141" s="1032">
        <v>0</v>
      </c>
      <c r="P141" s="1033">
        <v>0</v>
      </c>
      <c r="Q141" s="772">
        <f t="shared" si="17"/>
        <v>0</v>
      </c>
      <c r="R141" s="1034">
        <v>0</v>
      </c>
      <c r="S141" s="1032">
        <v>267730</v>
      </c>
      <c r="T141" s="1033">
        <v>0</v>
      </c>
      <c r="U141" s="773">
        <f t="shared" si="18"/>
        <v>267730</v>
      </c>
    </row>
    <row r="142" spans="1:21" s="778" customFormat="1" ht="12.75" thickBot="1">
      <c r="A142" s="1037" t="s">
        <v>872</v>
      </c>
      <c r="B142" s="1038" t="s">
        <v>1258</v>
      </c>
      <c r="C142" s="1039">
        <v>0</v>
      </c>
      <c r="D142" s="1039">
        <v>159096</v>
      </c>
      <c r="E142" s="1039">
        <v>9527</v>
      </c>
      <c r="F142" s="1040">
        <v>3043</v>
      </c>
      <c r="G142" s="1041">
        <f t="shared" si="16"/>
        <v>171666</v>
      </c>
      <c r="H142" s="1042">
        <v>0</v>
      </c>
      <c r="I142" s="1039">
        <v>13648</v>
      </c>
      <c r="J142" s="1039">
        <v>2492</v>
      </c>
      <c r="K142" s="1039">
        <v>5616</v>
      </c>
      <c r="L142" s="1039">
        <v>23406</v>
      </c>
      <c r="M142" s="1039">
        <v>20638</v>
      </c>
      <c r="N142" s="1039">
        <v>1280</v>
      </c>
      <c r="O142" s="1039">
        <v>34709</v>
      </c>
      <c r="P142" s="1040">
        <v>5595</v>
      </c>
      <c r="Q142" s="1041">
        <f t="shared" si="17"/>
        <v>107384</v>
      </c>
      <c r="R142" s="1042">
        <v>31853</v>
      </c>
      <c r="S142" s="1039">
        <v>267730</v>
      </c>
      <c r="T142" s="1040">
        <v>39480</v>
      </c>
      <c r="U142" s="1043">
        <f t="shared" si="18"/>
        <v>339063</v>
      </c>
    </row>
  </sheetData>
  <mergeCells count="5">
    <mergeCell ref="A1:A2"/>
    <mergeCell ref="B1:B2"/>
    <mergeCell ref="C1:G1"/>
    <mergeCell ref="H1:Q1"/>
    <mergeCell ref="R1:U1"/>
  </mergeCells>
  <printOptions horizontalCentered="1"/>
  <pageMargins left="0.31496062992125984" right="0.31496062992125984" top="1.2204724409448819" bottom="0.51181102362204722" header="0.35433070866141736" footer="0.15748031496062992"/>
  <pageSetup paperSize="8" scale="87" fitToHeight="3" orientation="landscape" r:id="rId1"/>
  <headerFooter alignWithMargins="0">
    <oddHeader>&amp;L&amp;"Times New Roman,Félkövér"&amp;13Szent László Völgye TKT&amp;C&amp;"Times New Roman,Félkövér"&amp;16 2016. ÉVI ZÁRSZÁMADÁSI BESZÁMOLÓ&amp;R2/2. sz. táblázat
TÁRSULÁS ÉS INTÉZMÉNYEK KIADÁSOK KORMÁNYZATI FUNKCIÓNKÉNT
Adatok: eFt</oddHeader>
    <oddFooter>&amp;L&amp;F&amp;R&amp;P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E85"/>
  <sheetViews>
    <sheetView workbookViewId="0">
      <pane xSplit="2" ySplit="2" topLeftCell="P60" activePane="bottomRight" state="frozen"/>
      <selection activeCell="B8" sqref="B8"/>
      <selection pane="topRight" activeCell="B8" sqref="B8"/>
      <selection pane="bottomLeft" activeCell="B8" sqref="B8"/>
      <selection pane="bottomRight" activeCell="B8" sqref="B8"/>
    </sheetView>
  </sheetViews>
  <sheetFormatPr defaultColWidth="8.85546875" defaultRowHeight="12"/>
  <cols>
    <col min="1" max="1" width="3.5703125" style="742" bestFit="1" customWidth="1"/>
    <col min="2" max="2" width="29.5703125" style="742" customWidth="1"/>
    <col min="3" max="6" width="10" style="742" customWidth="1"/>
    <col min="7" max="7" width="10" style="778" customWidth="1"/>
    <col min="8" max="17" width="10" style="742" customWidth="1"/>
    <col min="18" max="18" width="10" style="778" customWidth="1"/>
    <col min="19" max="29" width="10" style="742" customWidth="1"/>
    <col min="30" max="30" width="11.85546875" style="742" customWidth="1"/>
    <col min="31" max="31" width="10" style="778" customWidth="1"/>
    <col min="32" max="16384" width="8.85546875" style="742"/>
  </cols>
  <sheetData>
    <row r="1" spans="1:31" ht="25.5" customHeight="1">
      <c r="A1" s="1427"/>
      <c r="B1" s="1429" t="s">
        <v>178</v>
      </c>
      <c r="C1" s="1431" t="s">
        <v>543</v>
      </c>
      <c r="D1" s="1431"/>
      <c r="E1" s="1431"/>
      <c r="F1" s="1431"/>
      <c r="G1" s="1431"/>
      <c r="H1" s="1431" t="s">
        <v>390</v>
      </c>
      <c r="I1" s="1431"/>
      <c r="J1" s="1431"/>
      <c r="K1" s="1431"/>
      <c r="L1" s="1431"/>
      <c r="M1" s="1431"/>
      <c r="N1" s="1431"/>
      <c r="O1" s="1431"/>
      <c r="P1" s="1431"/>
      <c r="Q1" s="1431"/>
      <c r="R1" s="1431"/>
      <c r="S1" s="1431" t="s">
        <v>544</v>
      </c>
      <c r="T1" s="1431"/>
      <c r="U1" s="1431"/>
      <c r="V1" s="1431"/>
      <c r="W1" s="1432"/>
      <c r="X1" s="1432"/>
      <c r="Y1" s="1432"/>
      <c r="Z1" s="1432"/>
      <c r="AA1" s="1432"/>
      <c r="AB1" s="1432"/>
      <c r="AC1" s="1432"/>
      <c r="AD1" s="1432"/>
      <c r="AE1" s="1433"/>
    </row>
    <row r="2" spans="1:31" ht="72">
      <c r="A2" s="1428"/>
      <c r="B2" s="1430"/>
      <c r="C2" s="1070" t="s">
        <v>694</v>
      </c>
      <c r="D2" s="1071" t="s">
        <v>695</v>
      </c>
      <c r="E2" s="1071" t="s">
        <v>548</v>
      </c>
      <c r="F2" s="1072" t="s">
        <v>696</v>
      </c>
      <c r="G2" s="1073" t="s">
        <v>21</v>
      </c>
      <c r="H2" s="1074" t="s">
        <v>694</v>
      </c>
      <c r="I2" s="1071" t="s">
        <v>697</v>
      </c>
      <c r="J2" s="1071" t="s">
        <v>698</v>
      </c>
      <c r="K2" s="1071" t="s">
        <v>551</v>
      </c>
      <c r="L2" s="1071" t="s">
        <v>1364</v>
      </c>
      <c r="M2" s="1071" t="s">
        <v>1365</v>
      </c>
      <c r="N2" s="1071" t="s">
        <v>1366</v>
      </c>
      <c r="O2" s="1071" t="s">
        <v>553</v>
      </c>
      <c r="P2" s="1071" t="s">
        <v>699</v>
      </c>
      <c r="Q2" s="1072" t="s">
        <v>696</v>
      </c>
      <c r="R2" s="1073" t="s">
        <v>21</v>
      </c>
      <c r="S2" s="1074" t="s">
        <v>700</v>
      </c>
      <c r="T2" s="1071" t="s">
        <v>694</v>
      </c>
      <c r="U2" s="1071" t="s">
        <v>557</v>
      </c>
      <c r="V2" s="1071" t="s">
        <v>695</v>
      </c>
      <c r="W2" s="1071" t="s">
        <v>1367</v>
      </c>
      <c r="X2" s="1072" t="s">
        <v>697</v>
      </c>
      <c r="Y2" s="1072" t="s">
        <v>1368</v>
      </c>
      <c r="Z2" s="1072" t="s">
        <v>551</v>
      </c>
      <c r="AA2" s="1072" t="s">
        <v>1369</v>
      </c>
      <c r="AB2" s="1072" t="s">
        <v>1370</v>
      </c>
      <c r="AC2" s="1265" t="s">
        <v>553</v>
      </c>
      <c r="AD2" s="1259" t="s">
        <v>1371</v>
      </c>
      <c r="AE2" s="1075" t="s">
        <v>21</v>
      </c>
    </row>
    <row r="3" spans="1:31" ht="24" customHeight="1">
      <c r="A3" s="1044" t="s">
        <v>558</v>
      </c>
      <c r="B3" s="1045" t="s">
        <v>1259</v>
      </c>
      <c r="C3" s="1046">
        <v>0</v>
      </c>
      <c r="D3" s="1046">
        <v>0</v>
      </c>
      <c r="E3" s="1046">
        <v>0</v>
      </c>
      <c r="F3" s="1048">
        <v>0</v>
      </c>
      <c r="G3" s="1054">
        <f>SUM(C3:F3)</f>
        <v>0</v>
      </c>
      <c r="H3" s="1051">
        <v>0</v>
      </c>
      <c r="I3" s="1046">
        <v>0</v>
      </c>
      <c r="J3" s="1046">
        <v>0</v>
      </c>
      <c r="K3" s="1046">
        <v>0</v>
      </c>
      <c r="L3" s="1046">
        <v>0</v>
      </c>
      <c r="M3" s="1046">
        <v>0</v>
      </c>
      <c r="N3" s="1046">
        <v>0</v>
      </c>
      <c r="O3" s="1046">
        <v>0</v>
      </c>
      <c r="P3" s="1046">
        <v>0</v>
      </c>
      <c r="Q3" s="1048">
        <v>0</v>
      </c>
      <c r="R3" s="1054">
        <f>SUM(H3:Q3)</f>
        <v>0</v>
      </c>
      <c r="S3" s="1051">
        <v>0</v>
      </c>
      <c r="T3" s="1046">
        <v>0</v>
      </c>
      <c r="U3" s="1046">
        <v>0</v>
      </c>
      <c r="V3" s="1046">
        <v>0</v>
      </c>
      <c r="W3" s="1046">
        <v>0</v>
      </c>
      <c r="X3" s="1046">
        <v>0</v>
      </c>
      <c r="Y3" s="1046">
        <v>0</v>
      </c>
      <c r="Z3" s="1046">
        <v>0</v>
      </c>
      <c r="AA3" s="1046">
        <v>0</v>
      </c>
      <c r="AB3" s="1046">
        <v>0</v>
      </c>
      <c r="AC3" s="1046">
        <v>0</v>
      </c>
      <c r="AD3" s="1046">
        <v>0</v>
      </c>
      <c r="AE3" s="1076">
        <f t="shared" ref="AE3:AE13" si="0">SUM(S3:V3)</f>
        <v>0</v>
      </c>
    </row>
    <row r="4" spans="1:31" ht="36">
      <c r="A4" s="1003" t="s">
        <v>559</v>
      </c>
      <c r="B4" s="1004" t="s">
        <v>1260</v>
      </c>
      <c r="C4" s="782">
        <v>0</v>
      </c>
      <c r="D4" s="782">
        <v>0</v>
      </c>
      <c r="E4" s="782">
        <v>0</v>
      </c>
      <c r="F4" s="1049">
        <v>0</v>
      </c>
      <c r="G4" s="783">
        <f t="shared" ref="G4:G29" si="1">SUM(C4:F4)</f>
        <v>0</v>
      </c>
      <c r="H4" s="1052">
        <v>0</v>
      </c>
      <c r="I4" s="782">
        <v>0</v>
      </c>
      <c r="J4" s="782">
        <v>0</v>
      </c>
      <c r="K4" s="782">
        <v>0</v>
      </c>
      <c r="L4" s="782">
        <v>0</v>
      </c>
      <c r="M4" s="782">
        <v>0</v>
      </c>
      <c r="N4" s="782">
        <v>0</v>
      </c>
      <c r="O4" s="782">
        <v>0</v>
      </c>
      <c r="P4" s="782">
        <v>0</v>
      </c>
      <c r="Q4" s="1049">
        <v>0</v>
      </c>
      <c r="R4" s="783">
        <f>SUM(H4:Q4)</f>
        <v>0</v>
      </c>
      <c r="S4" s="1052">
        <v>0</v>
      </c>
      <c r="T4" s="782">
        <v>0</v>
      </c>
      <c r="U4" s="782">
        <v>0</v>
      </c>
      <c r="V4" s="782">
        <v>0</v>
      </c>
      <c r="W4" s="782">
        <v>0</v>
      </c>
      <c r="X4" s="782">
        <v>0</v>
      </c>
      <c r="Y4" s="782">
        <v>0</v>
      </c>
      <c r="Z4" s="782">
        <v>0</v>
      </c>
      <c r="AA4" s="782">
        <v>0</v>
      </c>
      <c r="AB4" s="782">
        <v>0</v>
      </c>
      <c r="AC4" s="782">
        <v>0</v>
      </c>
      <c r="AD4" s="782">
        <v>0</v>
      </c>
      <c r="AE4" s="784">
        <f t="shared" si="0"/>
        <v>0</v>
      </c>
    </row>
    <row r="5" spans="1:31" ht="36">
      <c r="A5" s="1003" t="s">
        <v>560</v>
      </c>
      <c r="B5" s="1004" t="s">
        <v>1261</v>
      </c>
      <c r="C5" s="782">
        <v>0</v>
      </c>
      <c r="D5" s="782">
        <v>0</v>
      </c>
      <c r="E5" s="782">
        <v>0</v>
      </c>
      <c r="F5" s="1049">
        <v>0</v>
      </c>
      <c r="G5" s="783">
        <f t="shared" si="1"/>
        <v>0</v>
      </c>
      <c r="H5" s="1052">
        <v>0</v>
      </c>
      <c r="I5" s="782">
        <v>0</v>
      </c>
      <c r="J5" s="782">
        <v>0</v>
      </c>
      <c r="K5" s="782">
        <v>0</v>
      </c>
      <c r="L5" s="782">
        <v>0</v>
      </c>
      <c r="M5" s="782">
        <v>0</v>
      </c>
      <c r="N5" s="782">
        <v>0</v>
      </c>
      <c r="O5" s="782">
        <v>0</v>
      </c>
      <c r="P5" s="782">
        <v>0</v>
      </c>
      <c r="Q5" s="1049">
        <v>0</v>
      </c>
      <c r="R5" s="783">
        <f t="shared" ref="R5:R29" si="2">SUM(H5:Q5)</f>
        <v>0</v>
      </c>
      <c r="S5" s="1052">
        <v>0</v>
      </c>
      <c r="T5" s="782">
        <v>0</v>
      </c>
      <c r="U5" s="782">
        <v>0</v>
      </c>
      <c r="V5" s="782">
        <v>0</v>
      </c>
      <c r="W5" s="782">
        <v>0</v>
      </c>
      <c r="X5" s="782">
        <v>0</v>
      </c>
      <c r="Y5" s="782">
        <v>0</v>
      </c>
      <c r="Z5" s="782">
        <v>0</v>
      </c>
      <c r="AA5" s="782">
        <v>0</v>
      </c>
      <c r="AB5" s="782">
        <v>0</v>
      </c>
      <c r="AC5" s="782">
        <v>0</v>
      </c>
      <c r="AD5" s="782">
        <v>0</v>
      </c>
      <c r="AE5" s="784">
        <f t="shared" si="0"/>
        <v>0</v>
      </c>
    </row>
    <row r="6" spans="1:31" ht="24">
      <c r="A6" s="1003" t="s">
        <v>561</v>
      </c>
      <c r="B6" s="1004" t="s">
        <v>1262</v>
      </c>
      <c r="C6" s="782">
        <v>0</v>
      </c>
      <c r="D6" s="782">
        <v>0</v>
      </c>
      <c r="E6" s="782">
        <v>0</v>
      </c>
      <c r="F6" s="1049">
        <v>0</v>
      </c>
      <c r="G6" s="783">
        <f t="shared" si="1"/>
        <v>0</v>
      </c>
      <c r="H6" s="1052">
        <v>0</v>
      </c>
      <c r="I6" s="782">
        <v>0</v>
      </c>
      <c r="J6" s="782">
        <v>0</v>
      </c>
      <c r="K6" s="782">
        <v>0</v>
      </c>
      <c r="L6" s="782">
        <v>0</v>
      </c>
      <c r="M6" s="782">
        <v>0</v>
      </c>
      <c r="N6" s="782">
        <v>0</v>
      </c>
      <c r="O6" s="782">
        <v>0</v>
      </c>
      <c r="P6" s="782">
        <v>0</v>
      </c>
      <c r="Q6" s="1049">
        <v>0</v>
      </c>
      <c r="R6" s="783">
        <f t="shared" si="2"/>
        <v>0</v>
      </c>
      <c r="S6" s="1052">
        <v>0</v>
      </c>
      <c r="T6" s="782">
        <v>0</v>
      </c>
      <c r="U6" s="782">
        <v>0</v>
      </c>
      <c r="V6" s="782">
        <v>0</v>
      </c>
      <c r="W6" s="782">
        <v>0</v>
      </c>
      <c r="X6" s="782">
        <v>0</v>
      </c>
      <c r="Y6" s="782">
        <v>0</v>
      </c>
      <c r="Z6" s="782">
        <v>0</v>
      </c>
      <c r="AA6" s="782">
        <v>0</v>
      </c>
      <c r="AB6" s="782">
        <v>0</v>
      </c>
      <c r="AC6" s="782">
        <v>0</v>
      </c>
      <c r="AD6" s="782">
        <v>0</v>
      </c>
      <c r="AE6" s="784">
        <f t="shared" si="0"/>
        <v>0</v>
      </c>
    </row>
    <row r="7" spans="1:31" ht="36">
      <c r="A7" s="1003" t="s">
        <v>562</v>
      </c>
      <c r="B7" s="1004" t="s">
        <v>1263</v>
      </c>
      <c r="C7" s="782">
        <v>0</v>
      </c>
      <c r="D7" s="782">
        <v>0</v>
      </c>
      <c r="E7" s="782">
        <v>0</v>
      </c>
      <c r="F7" s="1049">
        <v>0</v>
      </c>
      <c r="G7" s="783">
        <f t="shared" si="1"/>
        <v>0</v>
      </c>
      <c r="H7" s="1052">
        <v>0</v>
      </c>
      <c r="I7" s="782">
        <v>0</v>
      </c>
      <c r="J7" s="782">
        <v>0</v>
      </c>
      <c r="K7" s="782">
        <v>0</v>
      </c>
      <c r="L7" s="782">
        <v>0</v>
      </c>
      <c r="M7" s="782">
        <v>0</v>
      </c>
      <c r="N7" s="782">
        <v>0</v>
      </c>
      <c r="O7" s="782">
        <v>0</v>
      </c>
      <c r="P7" s="782">
        <v>0</v>
      </c>
      <c r="Q7" s="1049">
        <v>0</v>
      </c>
      <c r="R7" s="783">
        <f t="shared" si="2"/>
        <v>0</v>
      </c>
      <c r="S7" s="1052">
        <v>0</v>
      </c>
      <c r="T7" s="782">
        <v>0</v>
      </c>
      <c r="U7" s="782">
        <v>0</v>
      </c>
      <c r="V7" s="782">
        <v>0</v>
      </c>
      <c r="W7" s="782">
        <v>0</v>
      </c>
      <c r="X7" s="782">
        <v>0</v>
      </c>
      <c r="Y7" s="782">
        <v>0</v>
      </c>
      <c r="Z7" s="782">
        <v>0</v>
      </c>
      <c r="AA7" s="782">
        <v>0</v>
      </c>
      <c r="AB7" s="782">
        <v>0</v>
      </c>
      <c r="AC7" s="782">
        <v>0</v>
      </c>
      <c r="AD7" s="782">
        <v>0</v>
      </c>
      <c r="AE7" s="784">
        <f t="shared" si="0"/>
        <v>0</v>
      </c>
    </row>
    <row r="8" spans="1:31" ht="24">
      <c r="A8" s="1021" t="s">
        <v>563</v>
      </c>
      <c r="B8" s="1022" t="s">
        <v>1264</v>
      </c>
      <c r="C8" s="785">
        <v>0</v>
      </c>
      <c r="D8" s="785">
        <v>0</v>
      </c>
      <c r="E8" s="785">
        <v>0</v>
      </c>
      <c r="F8" s="1055">
        <v>0</v>
      </c>
      <c r="G8" s="786">
        <f t="shared" si="1"/>
        <v>0</v>
      </c>
      <c r="H8" s="1056">
        <v>0</v>
      </c>
      <c r="I8" s="785">
        <v>0</v>
      </c>
      <c r="J8" s="785">
        <v>0</v>
      </c>
      <c r="K8" s="785">
        <v>0</v>
      </c>
      <c r="L8" s="785">
        <v>0</v>
      </c>
      <c r="M8" s="785">
        <v>0</v>
      </c>
      <c r="N8" s="785">
        <v>0</v>
      </c>
      <c r="O8" s="785">
        <v>0</v>
      </c>
      <c r="P8" s="785">
        <v>0</v>
      </c>
      <c r="Q8" s="1055">
        <v>0</v>
      </c>
      <c r="R8" s="786">
        <f t="shared" si="2"/>
        <v>0</v>
      </c>
      <c r="S8" s="1056">
        <v>0</v>
      </c>
      <c r="T8" s="785">
        <v>0</v>
      </c>
      <c r="U8" s="785">
        <v>0</v>
      </c>
      <c r="V8" s="785">
        <v>0</v>
      </c>
      <c r="W8" s="785">
        <v>0</v>
      </c>
      <c r="X8" s="785">
        <v>0</v>
      </c>
      <c r="Y8" s="785">
        <v>0</v>
      </c>
      <c r="Z8" s="785">
        <v>0</v>
      </c>
      <c r="AA8" s="785">
        <v>0</v>
      </c>
      <c r="AB8" s="785">
        <v>0</v>
      </c>
      <c r="AC8" s="785">
        <v>0</v>
      </c>
      <c r="AD8" s="785">
        <v>0</v>
      </c>
      <c r="AE8" s="787">
        <f t="shared" si="0"/>
        <v>0</v>
      </c>
    </row>
    <row r="9" spans="1:31" ht="24">
      <c r="A9" s="1069" t="s">
        <v>564</v>
      </c>
      <c r="B9" s="1024" t="s">
        <v>1265</v>
      </c>
      <c r="C9" s="788">
        <v>0</v>
      </c>
      <c r="D9" s="788">
        <v>0</v>
      </c>
      <c r="E9" s="788">
        <v>0</v>
      </c>
      <c r="F9" s="1077">
        <v>0</v>
      </c>
      <c r="G9" s="1064">
        <f t="shared" si="1"/>
        <v>0</v>
      </c>
      <c r="H9" s="1078">
        <v>0</v>
      </c>
      <c r="I9" s="788">
        <v>0</v>
      </c>
      <c r="J9" s="788">
        <v>0</v>
      </c>
      <c r="K9" s="788">
        <v>0</v>
      </c>
      <c r="L9" s="788">
        <v>0</v>
      </c>
      <c r="M9" s="788">
        <v>0</v>
      </c>
      <c r="N9" s="788">
        <v>0</v>
      </c>
      <c r="O9" s="788">
        <v>0</v>
      </c>
      <c r="P9" s="788">
        <v>0</v>
      </c>
      <c r="Q9" s="1077">
        <v>0</v>
      </c>
      <c r="R9" s="1064">
        <f t="shared" si="2"/>
        <v>0</v>
      </c>
      <c r="S9" s="1078">
        <f t="shared" ref="S9" si="3">SUM(S3:S8)</f>
        <v>0</v>
      </c>
      <c r="T9" s="788">
        <v>0</v>
      </c>
      <c r="U9" s="788">
        <v>0</v>
      </c>
      <c r="V9" s="1256">
        <v>0</v>
      </c>
      <c r="W9" s="1256">
        <v>0</v>
      </c>
      <c r="X9" s="1256">
        <v>0</v>
      </c>
      <c r="Y9" s="1256">
        <v>0</v>
      </c>
      <c r="Z9" s="1256">
        <v>0</v>
      </c>
      <c r="AA9" s="1256">
        <v>0</v>
      </c>
      <c r="AB9" s="1256">
        <v>0</v>
      </c>
      <c r="AC9" s="1256">
        <v>0</v>
      </c>
      <c r="AD9" s="1256">
        <v>0</v>
      </c>
      <c r="AE9" s="1079">
        <f t="shared" si="0"/>
        <v>0</v>
      </c>
    </row>
    <row r="10" spans="1:31">
      <c r="A10" s="1001" t="s">
        <v>565</v>
      </c>
      <c r="B10" s="1002" t="s">
        <v>1266</v>
      </c>
      <c r="C10" s="779">
        <v>0</v>
      </c>
      <c r="D10" s="779">
        <v>0</v>
      </c>
      <c r="E10" s="779">
        <v>0</v>
      </c>
      <c r="F10" s="1057">
        <v>0</v>
      </c>
      <c r="G10" s="780">
        <f t="shared" si="1"/>
        <v>0</v>
      </c>
      <c r="H10" s="1058">
        <v>0</v>
      </c>
      <c r="I10" s="779">
        <v>0</v>
      </c>
      <c r="J10" s="779">
        <v>0</v>
      </c>
      <c r="K10" s="779">
        <v>0</v>
      </c>
      <c r="L10" s="779">
        <v>0</v>
      </c>
      <c r="M10" s="779">
        <v>0</v>
      </c>
      <c r="N10" s="779">
        <v>0</v>
      </c>
      <c r="O10" s="779">
        <v>0</v>
      </c>
      <c r="P10" s="779">
        <v>0</v>
      </c>
      <c r="Q10" s="1057">
        <v>0</v>
      </c>
      <c r="R10" s="780">
        <f t="shared" si="2"/>
        <v>0</v>
      </c>
      <c r="S10" s="1058">
        <v>0</v>
      </c>
      <c r="T10" s="779">
        <v>0</v>
      </c>
      <c r="U10" s="779">
        <v>0</v>
      </c>
      <c r="V10" s="779">
        <v>0</v>
      </c>
      <c r="W10" s="779">
        <v>0</v>
      </c>
      <c r="X10" s="779">
        <v>0</v>
      </c>
      <c r="Y10" s="779">
        <v>0</v>
      </c>
      <c r="Z10" s="779">
        <v>0</v>
      </c>
      <c r="AA10" s="779">
        <v>0</v>
      </c>
      <c r="AB10" s="779">
        <v>0</v>
      </c>
      <c r="AC10" s="779">
        <v>0</v>
      </c>
      <c r="AD10" s="779">
        <v>0</v>
      </c>
      <c r="AE10" s="781">
        <f t="shared" si="0"/>
        <v>0</v>
      </c>
    </row>
    <row r="11" spans="1:31" ht="36" customHeight="1">
      <c r="A11" s="1003" t="s">
        <v>566</v>
      </c>
      <c r="B11" s="1004" t="s">
        <v>1267</v>
      </c>
      <c r="C11" s="782">
        <v>0</v>
      </c>
      <c r="D11" s="782">
        <v>0</v>
      </c>
      <c r="E11" s="782">
        <v>0</v>
      </c>
      <c r="F11" s="1049">
        <v>0</v>
      </c>
      <c r="G11" s="783">
        <f t="shared" si="1"/>
        <v>0</v>
      </c>
      <c r="H11" s="1052">
        <v>0</v>
      </c>
      <c r="I11" s="782">
        <v>0</v>
      </c>
      <c r="J11" s="782">
        <v>0</v>
      </c>
      <c r="K11" s="782">
        <v>0</v>
      </c>
      <c r="L11" s="782">
        <v>0</v>
      </c>
      <c r="M11" s="782">
        <v>0</v>
      </c>
      <c r="N11" s="782">
        <v>0</v>
      </c>
      <c r="O11" s="782">
        <v>0</v>
      </c>
      <c r="P11" s="782">
        <v>0</v>
      </c>
      <c r="Q11" s="1049">
        <v>0</v>
      </c>
      <c r="R11" s="783">
        <f t="shared" si="2"/>
        <v>0</v>
      </c>
      <c r="S11" s="1052">
        <v>0</v>
      </c>
      <c r="T11" s="782">
        <v>0</v>
      </c>
      <c r="U11" s="782">
        <v>0</v>
      </c>
      <c r="V11" s="782">
        <v>0</v>
      </c>
      <c r="W11" s="782">
        <v>0</v>
      </c>
      <c r="X11" s="782">
        <v>0</v>
      </c>
      <c r="Y11" s="782">
        <v>0</v>
      </c>
      <c r="Z11" s="782">
        <v>0</v>
      </c>
      <c r="AA11" s="782">
        <v>0</v>
      </c>
      <c r="AB11" s="782">
        <v>0</v>
      </c>
      <c r="AC11" s="782">
        <v>0</v>
      </c>
      <c r="AD11" s="782">
        <v>0</v>
      </c>
      <c r="AE11" s="784">
        <f t="shared" si="0"/>
        <v>0</v>
      </c>
    </row>
    <row r="12" spans="1:31" ht="36" customHeight="1">
      <c r="A12" s="1003" t="s">
        <v>567</v>
      </c>
      <c r="B12" s="1004" t="s">
        <v>1268</v>
      </c>
      <c r="C12" s="782">
        <v>0</v>
      </c>
      <c r="D12" s="782">
        <v>0</v>
      </c>
      <c r="E12" s="782">
        <v>0</v>
      </c>
      <c r="F12" s="1049">
        <v>0</v>
      </c>
      <c r="G12" s="783">
        <f t="shared" si="1"/>
        <v>0</v>
      </c>
      <c r="H12" s="1052">
        <v>0</v>
      </c>
      <c r="I12" s="782">
        <v>0</v>
      </c>
      <c r="J12" s="782">
        <v>0</v>
      </c>
      <c r="K12" s="782">
        <v>0</v>
      </c>
      <c r="L12" s="782">
        <v>0</v>
      </c>
      <c r="M12" s="782">
        <v>0</v>
      </c>
      <c r="N12" s="782">
        <v>0</v>
      </c>
      <c r="O12" s="782">
        <v>0</v>
      </c>
      <c r="P12" s="782">
        <v>0</v>
      </c>
      <c r="Q12" s="1049">
        <v>0</v>
      </c>
      <c r="R12" s="783">
        <f t="shared" si="2"/>
        <v>0</v>
      </c>
      <c r="S12" s="1052">
        <v>0</v>
      </c>
      <c r="T12" s="782">
        <v>0</v>
      </c>
      <c r="U12" s="782">
        <v>0</v>
      </c>
      <c r="V12" s="782">
        <v>0</v>
      </c>
      <c r="W12" s="782">
        <v>0</v>
      </c>
      <c r="X12" s="782">
        <v>0</v>
      </c>
      <c r="Y12" s="782">
        <v>0</v>
      </c>
      <c r="Z12" s="782">
        <v>0</v>
      </c>
      <c r="AA12" s="782">
        <v>0</v>
      </c>
      <c r="AB12" s="782">
        <v>0</v>
      </c>
      <c r="AC12" s="782">
        <v>0</v>
      </c>
      <c r="AD12" s="782">
        <v>0</v>
      </c>
      <c r="AE12" s="784">
        <f t="shared" si="0"/>
        <v>0</v>
      </c>
    </row>
    <row r="13" spans="1:31" ht="48">
      <c r="A13" s="1021" t="s">
        <v>568</v>
      </c>
      <c r="B13" s="1004" t="s">
        <v>1269</v>
      </c>
      <c r="C13" s="782">
        <v>0</v>
      </c>
      <c r="D13" s="782">
        <v>0</v>
      </c>
      <c r="E13" s="782">
        <v>0</v>
      </c>
      <c r="F13" s="1049">
        <v>0</v>
      </c>
      <c r="G13" s="783">
        <f t="shared" si="1"/>
        <v>0</v>
      </c>
      <c r="H13" s="1052">
        <v>0</v>
      </c>
      <c r="I13" s="782">
        <v>0</v>
      </c>
      <c r="J13" s="782">
        <v>0</v>
      </c>
      <c r="K13" s="782">
        <v>0</v>
      </c>
      <c r="L13" s="782">
        <v>0</v>
      </c>
      <c r="M13" s="782">
        <v>0</v>
      </c>
      <c r="N13" s="782">
        <v>0</v>
      </c>
      <c r="O13" s="782">
        <v>0</v>
      </c>
      <c r="P13" s="782">
        <v>0</v>
      </c>
      <c r="Q13" s="1049">
        <v>0</v>
      </c>
      <c r="R13" s="783">
        <f t="shared" si="2"/>
        <v>0</v>
      </c>
      <c r="S13" s="1052">
        <v>0</v>
      </c>
      <c r="T13" s="782">
        <v>0</v>
      </c>
      <c r="U13" s="782">
        <v>0</v>
      </c>
      <c r="V13" s="782">
        <v>0</v>
      </c>
      <c r="W13" s="782">
        <v>0</v>
      </c>
      <c r="X13" s="782">
        <v>0</v>
      </c>
      <c r="Y13" s="782">
        <v>0</v>
      </c>
      <c r="Z13" s="782">
        <v>0</v>
      </c>
      <c r="AA13" s="782">
        <v>0</v>
      </c>
      <c r="AB13" s="782">
        <v>0</v>
      </c>
      <c r="AC13" s="782">
        <v>0</v>
      </c>
      <c r="AD13" s="782">
        <v>0</v>
      </c>
      <c r="AE13" s="784">
        <f t="shared" si="0"/>
        <v>0</v>
      </c>
    </row>
    <row r="14" spans="1:31" ht="36">
      <c r="A14" s="1069" t="s">
        <v>569</v>
      </c>
      <c r="B14" s="1005" t="s">
        <v>1270</v>
      </c>
      <c r="C14" s="1047">
        <v>0</v>
      </c>
      <c r="D14" s="1047">
        <v>0</v>
      </c>
      <c r="E14" s="1047">
        <v>0</v>
      </c>
      <c r="F14" s="1050">
        <v>0</v>
      </c>
      <c r="G14" s="783">
        <f t="shared" si="1"/>
        <v>0</v>
      </c>
      <c r="H14" s="1053">
        <v>0</v>
      </c>
      <c r="I14" s="1047">
        <v>0</v>
      </c>
      <c r="J14" s="1047">
        <v>0</v>
      </c>
      <c r="K14" s="1047">
        <v>0</v>
      </c>
      <c r="L14" s="1047">
        <v>0</v>
      </c>
      <c r="M14" s="1047">
        <v>0</v>
      </c>
      <c r="N14" s="1047">
        <v>0</v>
      </c>
      <c r="O14" s="1047">
        <v>0</v>
      </c>
      <c r="P14" s="1047">
        <v>0</v>
      </c>
      <c r="Q14" s="1050">
        <v>0</v>
      </c>
      <c r="R14" s="783">
        <f t="shared" si="2"/>
        <v>0</v>
      </c>
      <c r="S14" s="1053">
        <v>30367</v>
      </c>
      <c r="T14" s="1047">
        <v>0</v>
      </c>
      <c r="U14" s="1047">
        <v>39794</v>
      </c>
      <c r="V14" s="1047">
        <v>170731</v>
      </c>
      <c r="W14" s="1047">
        <v>3415</v>
      </c>
      <c r="X14" s="1050">
        <v>11702</v>
      </c>
      <c r="Y14" s="1050">
        <v>987</v>
      </c>
      <c r="Z14" s="1050">
        <v>1743</v>
      </c>
      <c r="AA14" s="1050">
        <v>39081</v>
      </c>
      <c r="AB14" s="1050">
        <v>1138</v>
      </c>
      <c r="AC14" s="1268">
        <v>26028</v>
      </c>
      <c r="AD14" s="1262">
        <v>5321</v>
      </c>
      <c r="AE14" s="784">
        <f>SUM(S14:AD14)</f>
        <v>330307</v>
      </c>
    </row>
    <row r="15" spans="1:31" ht="12" customHeight="1">
      <c r="A15" s="1001" t="s">
        <v>570</v>
      </c>
      <c r="B15" s="1004" t="s">
        <v>1271</v>
      </c>
      <c r="C15" s="782">
        <v>0</v>
      </c>
      <c r="D15" s="782">
        <v>0</v>
      </c>
      <c r="E15" s="782">
        <v>0</v>
      </c>
      <c r="F15" s="1049">
        <v>0</v>
      </c>
      <c r="G15" s="783">
        <f t="shared" si="1"/>
        <v>0</v>
      </c>
      <c r="H15" s="1052">
        <v>0</v>
      </c>
      <c r="I15" s="782">
        <v>0</v>
      </c>
      <c r="J15" s="782">
        <v>0</v>
      </c>
      <c r="K15" s="782">
        <v>0</v>
      </c>
      <c r="L15" s="782">
        <v>0</v>
      </c>
      <c r="M15" s="782">
        <v>0</v>
      </c>
      <c r="N15" s="782">
        <v>0</v>
      </c>
      <c r="O15" s="782">
        <v>0</v>
      </c>
      <c r="P15" s="782">
        <v>0</v>
      </c>
      <c r="Q15" s="1049">
        <v>0</v>
      </c>
      <c r="R15" s="783">
        <f t="shared" si="2"/>
        <v>0</v>
      </c>
      <c r="S15" s="1052">
        <v>0</v>
      </c>
      <c r="T15" s="782">
        <v>0</v>
      </c>
      <c r="U15" s="782">
        <v>0</v>
      </c>
      <c r="V15" s="782">
        <v>0</v>
      </c>
      <c r="W15" s="782">
        <v>0</v>
      </c>
      <c r="X15" s="782">
        <v>0</v>
      </c>
      <c r="Y15" s="782">
        <v>0</v>
      </c>
      <c r="Z15" s="782">
        <v>0</v>
      </c>
      <c r="AA15" s="782">
        <v>0</v>
      </c>
      <c r="AB15" s="782">
        <v>0</v>
      </c>
      <c r="AC15" s="782">
        <v>0</v>
      </c>
      <c r="AD15" s="782">
        <v>0</v>
      </c>
      <c r="AE15" s="784">
        <f t="shared" ref="AE15:AE20" si="4">SUM(S15:V15)</f>
        <v>0</v>
      </c>
    </row>
    <row r="16" spans="1:31" ht="24">
      <c r="A16" s="1003" t="s">
        <v>571</v>
      </c>
      <c r="B16" s="1004" t="s">
        <v>1272</v>
      </c>
      <c r="C16" s="782">
        <v>0</v>
      </c>
      <c r="D16" s="782">
        <v>0</v>
      </c>
      <c r="E16" s="782">
        <v>0</v>
      </c>
      <c r="F16" s="1049">
        <v>0</v>
      </c>
      <c r="G16" s="783">
        <f t="shared" si="1"/>
        <v>0</v>
      </c>
      <c r="H16" s="1052">
        <v>0</v>
      </c>
      <c r="I16" s="782">
        <v>0</v>
      </c>
      <c r="J16" s="782">
        <v>0</v>
      </c>
      <c r="K16" s="782">
        <v>0</v>
      </c>
      <c r="L16" s="782">
        <v>0</v>
      </c>
      <c r="M16" s="782">
        <v>0</v>
      </c>
      <c r="N16" s="782">
        <v>0</v>
      </c>
      <c r="O16" s="782">
        <v>0</v>
      </c>
      <c r="P16" s="782">
        <v>0</v>
      </c>
      <c r="Q16" s="1049">
        <v>0</v>
      </c>
      <c r="R16" s="783">
        <f t="shared" si="2"/>
        <v>0</v>
      </c>
      <c r="S16" s="1052">
        <v>0</v>
      </c>
      <c r="T16" s="782">
        <v>0</v>
      </c>
      <c r="U16" s="782">
        <v>0</v>
      </c>
      <c r="V16" s="782">
        <v>0</v>
      </c>
      <c r="W16" s="782">
        <v>0</v>
      </c>
      <c r="X16" s="782">
        <v>0</v>
      </c>
      <c r="Y16" s="782">
        <v>0</v>
      </c>
      <c r="Z16" s="782">
        <v>0</v>
      </c>
      <c r="AA16" s="782">
        <v>0</v>
      </c>
      <c r="AB16" s="782">
        <v>0</v>
      </c>
      <c r="AC16" s="782">
        <v>0</v>
      </c>
      <c r="AD16" s="782">
        <v>0</v>
      </c>
      <c r="AE16" s="784">
        <f t="shared" si="4"/>
        <v>0</v>
      </c>
    </row>
    <row r="17" spans="1:31" ht="36">
      <c r="A17" s="1003" t="s">
        <v>572</v>
      </c>
      <c r="B17" s="1004" t="s">
        <v>1273</v>
      </c>
      <c r="C17" s="782">
        <v>0</v>
      </c>
      <c r="D17" s="782">
        <v>0</v>
      </c>
      <c r="E17" s="782">
        <v>0</v>
      </c>
      <c r="F17" s="1049">
        <v>0</v>
      </c>
      <c r="G17" s="783">
        <f t="shared" si="1"/>
        <v>0</v>
      </c>
      <c r="H17" s="1052">
        <v>0</v>
      </c>
      <c r="I17" s="782">
        <v>0</v>
      </c>
      <c r="J17" s="782">
        <v>0</v>
      </c>
      <c r="K17" s="782">
        <v>0</v>
      </c>
      <c r="L17" s="782">
        <v>0</v>
      </c>
      <c r="M17" s="782">
        <v>0</v>
      </c>
      <c r="N17" s="782">
        <v>0</v>
      </c>
      <c r="O17" s="782">
        <v>0</v>
      </c>
      <c r="P17" s="782">
        <v>0</v>
      </c>
      <c r="Q17" s="1049">
        <v>0</v>
      </c>
      <c r="R17" s="783">
        <f t="shared" si="2"/>
        <v>0</v>
      </c>
      <c r="S17" s="1052">
        <v>0</v>
      </c>
      <c r="T17" s="782">
        <v>0</v>
      </c>
      <c r="U17" s="782">
        <v>0</v>
      </c>
      <c r="V17" s="782">
        <v>0</v>
      </c>
      <c r="W17" s="782">
        <v>0</v>
      </c>
      <c r="X17" s="782">
        <v>0</v>
      </c>
      <c r="Y17" s="782">
        <v>0</v>
      </c>
      <c r="Z17" s="782">
        <v>0</v>
      </c>
      <c r="AA17" s="782">
        <v>0</v>
      </c>
      <c r="AB17" s="782">
        <v>0</v>
      </c>
      <c r="AC17" s="782">
        <v>0</v>
      </c>
      <c r="AD17" s="782">
        <v>0</v>
      </c>
      <c r="AE17" s="784">
        <f t="shared" si="4"/>
        <v>0</v>
      </c>
    </row>
    <row r="18" spans="1:31" ht="24">
      <c r="A18" s="1003" t="s">
        <v>573</v>
      </c>
      <c r="B18" s="1004" t="s">
        <v>1274</v>
      </c>
      <c r="C18" s="782">
        <v>0</v>
      </c>
      <c r="D18" s="782">
        <v>0</v>
      </c>
      <c r="E18" s="782">
        <v>0</v>
      </c>
      <c r="F18" s="1049">
        <v>0</v>
      </c>
      <c r="G18" s="783">
        <f t="shared" si="1"/>
        <v>0</v>
      </c>
      <c r="H18" s="1052">
        <v>0</v>
      </c>
      <c r="I18" s="782">
        <v>0</v>
      </c>
      <c r="J18" s="782">
        <v>0</v>
      </c>
      <c r="K18" s="782">
        <v>0</v>
      </c>
      <c r="L18" s="782">
        <v>0</v>
      </c>
      <c r="M18" s="782">
        <v>0</v>
      </c>
      <c r="N18" s="782">
        <v>0</v>
      </c>
      <c r="O18" s="782">
        <v>0</v>
      </c>
      <c r="P18" s="782">
        <v>0</v>
      </c>
      <c r="Q18" s="1049">
        <v>0</v>
      </c>
      <c r="R18" s="783">
        <f t="shared" si="2"/>
        <v>0</v>
      </c>
      <c r="S18" s="1052">
        <v>0</v>
      </c>
      <c r="T18" s="782">
        <v>0</v>
      </c>
      <c r="U18" s="782">
        <v>0</v>
      </c>
      <c r="V18" s="782">
        <v>0</v>
      </c>
      <c r="W18" s="782">
        <v>0</v>
      </c>
      <c r="X18" s="782">
        <v>0</v>
      </c>
      <c r="Y18" s="782">
        <v>0</v>
      </c>
      <c r="Z18" s="782">
        <v>0</v>
      </c>
      <c r="AA18" s="782">
        <v>0</v>
      </c>
      <c r="AB18" s="782">
        <v>0</v>
      </c>
      <c r="AC18" s="782">
        <v>0</v>
      </c>
      <c r="AD18" s="782">
        <v>0</v>
      </c>
      <c r="AE18" s="784">
        <f t="shared" si="4"/>
        <v>0</v>
      </c>
    </row>
    <row r="19" spans="1:31" ht="24">
      <c r="A19" s="1003" t="s">
        <v>574</v>
      </c>
      <c r="B19" s="1004" t="s">
        <v>1275</v>
      </c>
      <c r="C19" s="782">
        <v>0</v>
      </c>
      <c r="D19" s="782">
        <v>0</v>
      </c>
      <c r="E19" s="782">
        <v>0</v>
      </c>
      <c r="F19" s="1049">
        <v>0</v>
      </c>
      <c r="G19" s="783">
        <f t="shared" si="1"/>
        <v>0</v>
      </c>
      <c r="H19" s="1052">
        <v>0</v>
      </c>
      <c r="I19" s="782">
        <v>0</v>
      </c>
      <c r="J19" s="782">
        <v>0</v>
      </c>
      <c r="K19" s="782">
        <v>0</v>
      </c>
      <c r="L19" s="782">
        <v>0</v>
      </c>
      <c r="M19" s="782">
        <v>0</v>
      </c>
      <c r="N19" s="782">
        <v>0</v>
      </c>
      <c r="O19" s="782">
        <v>0</v>
      </c>
      <c r="P19" s="782">
        <v>0</v>
      </c>
      <c r="Q19" s="1049">
        <v>0</v>
      </c>
      <c r="R19" s="783">
        <f t="shared" si="2"/>
        <v>0</v>
      </c>
      <c r="S19" s="1052">
        <v>0</v>
      </c>
      <c r="T19" s="782">
        <v>0</v>
      </c>
      <c r="U19" s="782">
        <v>29534</v>
      </c>
      <c r="V19" s="782">
        <v>0</v>
      </c>
      <c r="W19" s="782">
        <v>0</v>
      </c>
      <c r="X19" s="782">
        <v>0</v>
      </c>
      <c r="Y19" s="782">
        <v>0</v>
      </c>
      <c r="Z19" s="782">
        <v>0</v>
      </c>
      <c r="AA19" s="782">
        <v>0</v>
      </c>
      <c r="AB19" s="782">
        <v>0</v>
      </c>
      <c r="AC19" s="782">
        <v>0</v>
      </c>
      <c r="AD19" s="782">
        <v>0</v>
      </c>
      <c r="AE19" s="784">
        <f t="shared" si="4"/>
        <v>29534</v>
      </c>
    </row>
    <row r="20" spans="1:31" ht="24">
      <c r="A20" s="1003" t="s">
        <v>575</v>
      </c>
      <c r="B20" s="1004" t="s">
        <v>1276</v>
      </c>
      <c r="C20" s="782">
        <v>0</v>
      </c>
      <c r="D20" s="782">
        <v>0</v>
      </c>
      <c r="E20" s="782">
        <v>0</v>
      </c>
      <c r="F20" s="1049">
        <v>0</v>
      </c>
      <c r="G20" s="783">
        <f t="shared" si="1"/>
        <v>0</v>
      </c>
      <c r="H20" s="1052">
        <v>0</v>
      </c>
      <c r="I20" s="782">
        <v>0</v>
      </c>
      <c r="J20" s="782">
        <v>0</v>
      </c>
      <c r="K20" s="782">
        <v>0</v>
      </c>
      <c r="L20" s="782">
        <v>0</v>
      </c>
      <c r="M20" s="782">
        <v>0</v>
      </c>
      <c r="N20" s="782">
        <v>0</v>
      </c>
      <c r="O20" s="782">
        <v>0</v>
      </c>
      <c r="P20" s="782">
        <v>0</v>
      </c>
      <c r="Q20" s="1049">
        <v>0</v>
      </c>
      <c r="R20" s="783">
        <f t="shared" si="2"/>
        <v>0</v>
      </c>
      <c r="S20" s="1052">
        <v>0</v>
      </c>
      <c r="T20" s="782">
        <v>0</v>
      </c>
      <c r="U20" s="782">
        <v>0</v>
      </c>
      <c r="V20" s="782">
        <v>0</v>
      </c>
      <c r="W20" s="782">
        <v>0</v>
      </c>
      <c r="X20" s="782">
        <v>0</v>
      </c>
      <c r="Y20" s="782">
        <v>0</v>
      </c>
      <c r="Z20" s="782">
        <v>0</v>
      </c>
      <c r="AA20" s="782">
        <v>0</v>
      </c>
      <c r="AB20" s="782">
        <v>0</v>
      </c>
      <c r="AC20" s="782">
        <v>0</v>
      </c>
      <c r="AD20" s="782">
        <v>0</v>
      </c>
      <c r="AE20" s="784">
        <f t="shared" si="4"/>
        <v>0</v>
      </c>
    </row>
    <row r="21" spans="1:31" ht="24">
      <c r="A21" s="1003" t="s">
        <v>576</v>
      </c>
      <c r="B21" s="1004" t="s">
        <v>1277</v>
      </c>
      <c r="C21" s="782">
        <v>0</v>
      </c>
      <c r="D21" s="782">
        <v>0</v>
      </c>
      <c r="E21" s="782">
        <v>0</v>
      </c>
      <c r="F21" s="1049">
        <v>0</v>
      </c>
      <c r="G21" s="783">
        <f t="shared" si="1"/>
        <v>0</v>
      </c>
      <c r="H21" s="1052">
        <v>0</v>
      </c>
      <c r="I21" s="782">
        <v>0</v>
      </c>
      <c r="J21" s="782">
        <v>0</v>
      </c>
      <c r="K21" s="782">
        <v>0</v>
      </c>
      <c r="L21" s="782">
        <v>0</v>
      </c>
      <c r="M21" s="782">
        <v>0</v>
      </c>
      <c r="N21" s="782">
        <v>0</v>
      </c>
      <c r="O21" s="782">
        <v>0</v>
      </c>
      <c r="P21" s="782">
        <v>0</v>
      </c>
      <c r="Q21" s="1049">
        <v>0</v>
      </c>
      <c r="R21" s="783">
        <f t="shared" si="2"/>
        <v>0</v>
      </c>
      <c r="S21" s="1052">
        <v>30367</v>
      </c>
      <c r="T21" s="782">
        <v>0</v>
      </c>
      <c r="U21" s="782">
        <v>10260</v>
      </c>
      <c r="V21" s="782">
        <v>170731</v>
      </c>
      <c r="W21" s="782">
        <v>3415</v>
      </c>
      <c r="X21" s="1049">
        <v>11702</v>
      </c>
      <c r="Y21" s="1049">
        <v>987</v>
      </c>
      <c r="Z21" s="1049">
        <v>1743</v>
      </c>
      <c r="AA21" s="1049">
        <v>39081</v>
      </c>
      <c r="AB21" s="1049">
        <v>1138</v>
      </c>
      <c r="AC21" s="1266">
        <v>26028</v>
      </c>
      <c r="AD21" s="1260">
        <v>5321</v>
      </c>
      <c r="AE21" s="784">
        <f>SUM(S21:AD21)</f>
        <v>300773</v>
      </c>
    </row>
    <row r="22" spans="1:31" ht="12" customHeight="1">
      <c r="A22" s="1003" t="s">
        <v>577</v>
      </c>
      <c r="B22" s="1004" t="s">
        <v>1278</v>
      </c>
      <c r="C22" s="782">
        <v>0</v>
      </c>
      <c r="D22" s="782">
        <v>0</v>
      </c>
      <c r="E22" s="782">
        <v>0</v>
      </c>
      <c r="F22" s="1049">
        <v>0</v>
      </c>
      <c r="G22" s="783">
        <f t="shared" si="1"/>
        <v>0</v>
      </c>
      <c r="H22" s="1052">
        <v>0</v>
      </c>
      <c r="I22" s="782">
        <v>0</v>
      </c>
      <c r="J22" s="782">
        <v>0</v>
      </c>
      <c r="K22" s="782">
        <v>0</v>
      </c>
      <c r="L22" s="782">
        <v>0</v>
      </c>
      <c r="M22" s="782">
        <v>0</v>
      </c>
      <c r="N22" s="782">
        <v>0</v>
      </c>
      <c r="O22" s="782">
        <v>0</v>
      </c>
      <c r="P22" s="782">
        <v>0</v>
      </c>
      <c r="Q22" s="1049">
        <v>0</v>
      </c>
      <c r="R22" s="783">
        <f t="shared" si="2"/>
        <v>0</v>
      </c>
      <c r="S22" s="1052">
        <v>0</v>
      </c>
      <c r="T22" s="782">
        <v>0</v>
      </c>
      <c r="U22" s="782">
        <v>0</v>
      </c>
      <c r="V22" s="782">
        <v>0</v>
      </c>
      <c r="W22" s="782">
        <v>0</v>
      </c>
      <c r="X22" s="782">
        <v>0</v>
      </c>
      <c r="Y22" s="782">
        <v>0</v>
      </c>
      <c r="Z22" s="782">
        <v>0</v>
      </c>
      <c r="AA22" s="782">
        <v>0</v>
      </c>
      <c r="AB22" s="782">
        <v>0</v>
      </c>
      <c r="AC22" s="782">
        <v>0</v>
      </c>
      <c r="AD22" s="782">
        <v>0</v>
      </c>
      <c r="AE22" s="784">
        <f>SUM(S22:V22)</f>
        <v>0</v>
      </c>
    </row>
    <row r="23" spans="1:31" ht="24">
      <c r="A23" s="1003" t="s">
        <v>578</v>
      </c>
      <c r="B23" s="1004" t="s">
        <v>1279</v>
      </c>
      <c r="C23" s="782">
        <v>0</v>
      </c>
      <c r="D23" s="782">
        <v>0</v>
      </c>
      <c r="E23" s="782">
        <v>0</v>
      </c>
      <c r="F23" s="1049">
        <v>0</v>
      </c>
      <c r="G23" s="1059">
        <f t="shared" si="1"/>
        <v>0</v>
      </c>
      <c r="H23" s="1052">
        <v>0</v>
      </c>
      <c r="I23" s="782">
        <v>0</v>
      </c>
      <c r="J23" s="782">
        <v>0</v>
      </c>
      <c r="K23" s="782">
        <v>0</v>
      </c>
      <c r="L23" s="782">
        <v>0</v>
      </c>
      <c r="M23" s="782">
        <v>0</v>
      </c>
      <c r="N23" s="782">
        <v>0</v>
      </c>
      <c r="O23" s="782">
        <v>0</v>
      </c>
      <c r="P23" s="782">
        <v>0</v>
      </c>
      <c r="Q23" s="1049">
        <v>0</v>
      </c>
      <c r="R23" s="1059">
        <f t="shared" si="2"/>
        <v>0</v>
      </c>
      <c r="S23" s="1052">
        <v>0</v>
      </c>
      <c r="T23" s="782">
        <v>0</v>
      </c>
      <c r="U23" s="782">
        <v>0</v>
      </c>
      <c r="V23" s="782">
        <v>0</v>
      </c>
      <c r="W23" s="782">
        <v>0</v>
      </c>
      <c r="X23" s="782">
        <v>0</v>
      </c>
      <c r="Y23" s="782">
        <v>0</v>
      </c>
      <c r="Z23" s="782">
        <v>0</v>
      </c>
      <c r="AA23" s="782">
        <v>0</v>
      </c>
      <c r="AB23" s="782">
        <v>0</v>
      </c>
      <c r="AC23" s="782">
        <v>0</v>
      </c>
      <c r="AD23" s="782">
        <v>0</v>
      </c>
      <c r="AE23" s="1080">
        <f>SUM(S23:V23)</f>
        <v>0</v>
      </c>
    </row>
    <row r="24" spans="1:31" ht="24">
      <c r="A24" s="1021" t="s">
        <v>579</v>
      </c>
      <c r="B24" s="1022" t="s">
        <v>1280</v>
      </c>
      <c r="C24" s="785">
        <v>0</v>
      </c>
      <c r="D24" s="785">
        <v>0</v>
      </c>
      <c r="E24" s="785">
        <v>0</v>
      </c>
      <c r="F24" s="1055">
        <v>0</v>
      </c>
      <c r="G24" s="786">
        <f t="shared" si="1"/>
        <v>0</v>
      </c>
      <c r="H24" s="1056">
        <v>0</v>
      </c>
      <c r="I24" s="785">
        <v>0</v>
      </c>
      <c r="J24" s="785">
        <v>0</v>
      </c>
      <c r="K24" s="785">
        <v>0</v>
      </c>
      <c r="L24" s="785">
        <v>0</v>
      </c>
      <c r="M24" s="785">
        <v>0</v>
      </c>
      <c r="N24" s="785">
        <v>0</v>
      </c>
      <c r="O24" s="785">
        <v>0</v>
      </c>
      <c r="P24" s="785">
        <v>0</v>
      </c>
      <c r="Q24" s="1055">
        <v>0</v>
      </c>
      <c r="R24" s="786">
        <f t="shared" si="2"/>
        <v>0</v>
      </c>
      <c r="S24" s="1056">
        <v>0</v>
      </c>
      <c r="T24" s="785">
        <v>0</v>
      </c>
      <c r="U24" s="785">
        <v>0</v>
      </c>
      <c r="V24" s="785">
        <v>0</v>
      </c>
      <c r="W24" s="785">
        <v>0</v>
      </c>
      <c r="X24" s="785">
        <v>0</v>
      </c>
      <c r="Y24" s="785">
        <v>0</v>
      </c>
      <c r="Z24" s="785">
        <v>0</v>
      </c>
      <c r="AA24" s="785">
        <v>0</v>
      </c>
      <c r="AB24" s="785">
        <v>0</v>
      </c>
      <c r="AC24" s="785">
        <v>0</v>
      </c>
      <c r="AD24" s="785">
        <v>0</v>
      </c>
      <c r="AE24" s="787">
        <f>SUM(S24:V24)</f>
        <v>0</v>
      </c>
    </row>
    <row r="25" spans="1:31" ht="36">
      <c r="A25" s="1069" t="s">
        <v>580</v>
      </c>
      <c r="B25" s="1024" t="s">
        <v>1281</v>
      </c>
      <c r="C25" s="788">
        <v>0</v>
      </c>
      <c r="D25" s="788">
        <v>0</v>
      </c>
      <c r="E25" s="788">
        <v>0</v>
      </c>
      <c r="F25" s="1077">
        <v>0</v>
      </c>
      <c r="G25" s="1064">
        <f t="shared" si="1"/>
        <v>0</v>
      </c>
      <c r="H25" s="1078">
        <v>0</v>
      </c>
      <c r="I25" s="788">
        <v>0</v>
      </c>
      <c r="J25" s="788">
        <v>0</v>
      </c>
      <c r="K25" s="788">
        <v>0</v>
      </c>
      <c r="L25" s="788">
        <v>0</v>
      </c>
      <c r="M25" s="788">
        <v>0</v>
      </c>
      <c r="N25" s="788">
        <v>0</v>
      </c>
      <c r="O25" s="788">
        <v>0</v>
      </c>
      <c r="P25" s="788">
        <v>0</v>
      </c>
      <c r="Q25" s="1077">
        <v>0</v>
      </c>
      <c r="R25" s="1064">
        <f t="shared" si="2"/>
        <v>0</v>
      </c>
      <c r="S25" s="1078">
        <v>30367</v>
      </c>
      <c r="T25" s="788">
        <v>0</v>
      </c>
      <c r="U25" s="788">
        <v>39794</v>
      </c>
      <c r="V25" s="1256">
        <v>170731</v>
      </c>
      <c r="W25" s="1256">
        <v>3415</v>
      </c>
      <c r="X25" s="1077">
        <v>11702</v>
      </c>
      <c r="Y25" s="1077">
        <v>987</v>
      </c>
      <c r="Z25" s="1077">
        <v>1743</v>
      </c>
      <c r="AA25" s="1077">
        <v>39081</v>
      </c>
      <c r="AB25" s="1077">
        <v>1138</v>
      </c>
      <c r="AC25" s="1267">
        <v>26028</v>
      </c>
      <c r="AD25" s="1261">
        <v>5321</v>
      </c>
      <c r="AE25" s="1079">
        <f>SUM(S25:AD25)</f>
        <v>330307</v>
      </c>
    </row>
    <row r="26" spans="1:31" ht="24">
      <c r="A26" s="1001" t="s">
        <v>581</v>
      </c>
      <c r="B26" s="1002" t="s">
        <v>1282</v>
      </c>
      <c r="C26" s="779">
        <v>0</v>
      </c>
      <c r="D26" s="779">
        <v>0</v>
      </c>
      <c r="E26" s="779">
        <v>0</v>
      </c>
      <c r="F26" s="1057">
        <v>0</v>
      </c>
      <c r="G26" s="780">
        <f t="shared" si="1"/>
        <v>0</v>
      </c>
      <c r="H26" s="1058">
        <v>0</v>
      </c>
      <c r="I26" s="779">
        <v>0</v>
      </c>
      <c r="J26" s="779">
        <v>0</v>
      </c>
      <c r="K26" s="779">
        <v>0</v>
      </c>
      <c r="L26" s="779">
        <v>0</v>
      </c>
      <c r="M26" s="779">
        <v>0</v>
      </c>
      <c r="N26" s="779">
        <v>0</v>
      </c>
      <c r="O26" s="779">
        <v>0</v>
      </c>
      <c r="P26" s="779">
        <v>0</v>
      </c>
      <c r="Q26" s="1057">
        <v>0</v>
      </c>
      <c r="R26" s="780">
        <f t="shared" si="2"/>
        <v>0</v>
      </c>
      <c r="S26" s="1058">
        <v>0</v>
      </c>
      <c r="T26" s="779">
        <v>0</v>
      </c>
      <c r="U26" s="779">
        <v>0</v>
      </c>
      <c r="V26" s="779">
        <v>0</v>
      </c>
      <c r="W26" s="779">
        <v>0</v>
      </c>
      <c r="X26" s="779">
        <v>0</v>
      </c>
      <c r="Y26" s="779">
        <v>0</v>
      </c>
      <c r="Z26" s="779">
        <v>0</v>
      </c>
      <c r="AA26" s="779">
        <v>0</v>
      </c>
      <c r="AB26" s="779">
        <v>0</v>
      </c>
      <c r="AC26" s="779">
        <v>0</v>
      </c>
      <c r="AD26" s="779">
        <v>0</v>
      </c>
      <c r="AE26" s="781">
        <f>SUM(S26:V26)</f>
        <v>0</v>
      </c>
    </row>
    <row r="27" spans="1:31" ht="48">
      <c r="A27" s="1003" t="s">
        <v>582</v>
      </c>
      <c r="B27" s="1004" t="s">
        <v>1283</v>
      </c>
      <c r="C27" s="782">
        <v>0</v>
      </c>
      <c r="D27" s="782">
        <v>0</v>
      </c>
      <c r="E27" s="782">
        <v>0</v>
      </c>
      <c r="F27" s="1049">
        <v>0</v>
      </c>
      <c r="G27" s="783">
        <f t="shared" si="1"/>
        <v>0</v>
      </c>
      <c r="H27" s="1052">
        <v>0</v>
      </c>
      <c r="I27" s="782">
        <v>0</v>
      </c>
      <c r="J27" s="782">
        <v>0</v>
      </c>
      <c r="K27" s="782">
        <v>0</v>
      </c>
      <c r="L27" s="782">
        <v>0</v>
      </c>
      <c r="M27" s="782">
        <v>0</v>
      </c>
      <c r="N27" s="782">
        <v>0</v>
      </c>
      <c r="O27" s="782">
        <v>0</v>
      </c>
      <c r="P27" s="782">
        <v>0</v>
      </c>
      <c r="Q27" s="1049">
        <v>0</v>
      </c>
      <c r="R27" s="783">
        <f t="shared" si="2"/>
        <v>0</v>
      </c>
      <c r="S27" s="1052">
        <v>0</v>
      </c>
      <c r="T27" s="782">
        <v>0</v>
      </c>
      <c r="U27" s="782">
        <v>0</v>
      </c>
      <c r="V27" s="782">
        <v>0</v>
      </c>
      <c r="W27" s="782">
        <v>0</v>
      </c>
      <c r="X27" s="782">
        <v>0</v>
      </c>
      <c r="Y27" s="782">
        <v>0</v>
      </c>
      <c r="Z27" s="782">
        <v>0</v>
      </c>
      <c r="AA27" s="782">
        <v>0</v>
      </c>
      <c r="AB27" s="782">
        <v>0</v>
      </c>
      <c r="AC27" s="782">
        <v>0</v>
      </c>
      <c r="AD27" s="782">
        <v>0</v>
      </c>
      <c r="AE27" s="784">
        <f>SUM(S27:V27)</f>
        <v>0</v>
      </c>
    </row>
    <row r="28" spans="1:31" ht="48">
      <c r="A28" s="1003" t="s">
        <v>583</v>
      </c>
      <c r="B28" s="1004" t="s">
        <v>1284</v>
      </c>
      <c r="C28" s="782">
        <v>0</v>
      </c>
      <c r="D28" s="782">
        <v>0</v>
      </c>
      <c r="E28" s="782">
        <v>0</v>
      </c>
      <c r="F28" s="1049">
        <v>0</v>
      </c>
      <c r="G28" s="783">
        <f t="shared" si="1"/>
        <v>0</v>
      </c>
      <c r="H28" s="1052">
        <v>0</v>
      </c>
      <c r="I28" s="782">
        <v>0</v>
      </c>
      <c r="J28" s="782">
        <v>0</v>
      </c>
      <c r="K28" s="782">
        <v>0</v>
      </c>
      <c r="L28" s="782">
        <v>0</v>
      </c>
      <c r="M28" s="782">
        <v>0</v>
      </c>
      <c r="N28" s="782">
        <v>0</v>
      </c>
      <c r="O28" s="782">
        <v>0</v>
      </c>
      <c r="P28" s="782">
        <v>0</v>
      </c>
      <c r="Q28" s="1049">
        <v>0</v>
      </c>
      <c r="R28" s="783">
        <f t="shared" si="2"/>
        <v>0</v>
      </c>
      <c r="S28" s="1052">
        <v>0</v>
      </c>
      <c r="T28" s="782">
        <v>0</v>
      </c>
      <c r="U28" s="782">
        <v>0</v>
      </c>
      <c r="V28" s="782">
        <v>0</v>
      </c>
      <c r="W28" s="782">
        <v>0</v>
      </c>
      <c r="X28" s="782">
        <v>0</v>
      </c>
      <c r="Y28" s="782">
        <v>0</v>
      </c>
      <c r="Z28" s="782">
        <v>0</v>
      </c>
      <c r="AA28" s="782">
        <v>0</v>
      </c>
      <c r="AB28" s="782">
        <v>0</v>
      </c>
      <c r="AC28" s="782">
        <v>0</v>
      </c>
      <c r="AD28" s="782">
        <v>0</v>
      </c>
      <c r="AE28" s="784">
        <f>SUM(S28:V28)</f>
        <v>0</v>
      </c>
    </row>
    <row r="29" spans="1:31" ht="48">
      <c r="A29" s="1003" t="s">
        <v>584</v>
      </c>
      <c r="B29" s="1004" t="s">
        <v>1285</v>
      </c>
      <c r="C29" s="782">
        <v>0</v>
      </c>
      <c r="D29" s="782">
        <v>0</v>
      </c>
      <c r="E29" s="782">
        <v>0</v>
      </c>
      <c r="F29" s="1049">
        <v>0</v>
      </c>
      <c r="G29" s="783">
        <f t="shared" si="1"/>
        <v>0</v>
      </c>
      <c r="H29" s="1052">
        <v>0</v>
      </c>
      <c r="I29" s="782">
        <v>0</v>
      </c>
      <c r="J29" s="782">
        <v>0</v>
      </c>
      <c r="K29" s="782">
        <v>0</v>
      </c>
      <c r="L29" s="782">
        <v>0</v>
      </c>
      <c r="M29" s="782">
        <v>0</v>
      </c>
      <c r="N29" s="782">
        <v>0</v>
      </c>
      <c r="O29" s="782">
        <v>0</v>
      </c>
      <c r="P29" s="782">
        <v>0</v>
      </c>
      <c r="Q29" s="1049">
        <v>0</v>
      </c>
      <c r="R29" s="783">
        <f t="shared" si="2"/>
        <v>0</v>
      </c>
      <c r="S29" s="1052">
        <v>0</v>
      </c>
      <c r="T29" s="782">
        <v>0</v>
      </c>
      <c r="U29" s="782">
        <v>0</v>
      </c>
      <c r="V29" s="782">
        <v>0</v>
      </c>
      <c r="W29" s="782">
        <v>0</v>
      </c>
      <c r="X29" s="782">
        <v>0</v>
      </c>
      <c r="Y29" s="782">
        <v>0</v>
      </c>
      <c r="Z29" s="782">
        <v>0</v>
      </c>
      <c r="AA29" s="782">
        <v>0</v>
      </c>
      <c r="AB29" s="782">
        <v>0</v>
      </c>
      <c r="AC29" s="782">
        <v>0</v>
      </c>
      <c r="AD29" s="782">
        <v>0</v>
      </c>
      <c r="AE29" s="784">
        <f>SUM(S29:V29)</f>
        <v>0</v>
      </c>
    </row>
    <row r="30" spans="1:31" ht="36">
      <c r="A30" s="1021" t="s">
        <v>585</v>
      </c>
      <c r="B30" s="1022" t="s">
        <v>1286</v>
      </c>
      <c r="C30" s="785">
        <v>0</v>
      </c>
      <c r="D30" s="785">
        <v>0</v>
      </c>
      <c r="E30" s="785">
        <v>0</v>
      </c>
      <c r="F30" s="1055">
        <v>0</v>
      </c>
      <c r="G30" s="1060">
        <f t="shared" ref="G30:G31" si="5">SUM(C30:F30)</f>
        <v>0</v>
      </c>
      <c r="H30" s="1056">
        <v>0</v>
      </c>
      <c r="I30" s="785">
        <v>0</v>
      </c>
      <c r="J30" s="785">
        <v>0</v>
      </c>
      <c r="K30" s="785">
        <v>0</v>
      </c>
      <c r="L30" s="785">
        <v>0</v>
      </c>
      <c r="M30" s="785">
        <v>0</v>
      </c>
      <c r="N30" s="785">
        <v>0</v>
      </c>
      <c r="O30" s="785">
        <v>0</v>
      </c>
      <c r="P30" s="785">
        <v>0</v>
      </c>
      <c r="Q30" s="1055">
        <v>0</v>
      </c>
      <c r="R30" s="1060">
        <f t="shared" ref="R30:R31" si="6">SUM(H30:Q30)</f>
        <v>0</v>
      </c>
      <c r="S30" s="1056">
        <v>4000</v>
      </c>
      <c r="T30" s="785">
        <v>0</v>
      </c>
      <c r="U30" s="785">
        <v>0</v>
      </c>
      <c r="V30" s="785">
        <v>0</v>
      </c>
      <c r="W30" s="785">
        <v>0</v>
      </c>
      <c r="X30" s="785">
        <v>0</v>
      </c>
      <c r="Y30" s="785">
        <v>0</v>
      </c>
      <c r="Z30" s="785">
        <v>0</v>
      </c>
      <c r="AA30" s="785">
        <v>0</v>
      </c>
      <c r="AB30" s="785">
        <v>0</v>
      </c>
      <c r="AC30" s="785">
        <v>0</v>
      </c>
      <c r="AD30" s="785">
        <v>0</v>
      </c>
      <c r="AE30" s="1081">
        <f t="shared" ref="AE30:AE31" si="7">SUM(S30:V30)</f>
        <v>4000</v>
      </c>
    </row>
    <row r="31" spans="1:31" s="778" customFormat="1" ht="36">
      <c r="A31" s="1069" t="s">
        <v>586</v>
      </c>
      <c r="B31" s="1024" t="s">
        <v>1287</v>
      </c>
      <c r="C31" s="788">
        <v>0</v>
      </c>
      <c r="D31" s="788">
        <v>0</v>
      </c>
      <c r="E31" s="788">
        <v>0</v>
      </c>
      <c r="F31" s="1077">
        <v>0</v>
      </c>
      <c r="G31" s="1064">
        <f t="shared" si="5"/>
        <v>0</v>
      </c>
      <c r="H31" s="1078">
        <v>0</v>
      </c>
      <c r="I31" s="788">
        <v>0</v>
      </c>
      <c r="J31" s="788">
        <v>0</v>
      </c>
      <c r="K31" s="788">
        <v>0</v>
      </c>
      <c r="L31" s="788">
        <v>0</v>
      </c>
      <c r="M31" s="788">
        <v>0</v>
      </c>
      <c r="N31" s="788">
        <v>0</v>
      </c>
      <c r="O31" s="788">
        <v>0</v>
      </c>
      <c r="P31" s="788">
        <v>0</v>
      </c>
      <c r="Q31" s="1077">
        <v>0</v>
      </c>
      <c r="R31" s="1064">
        <f t="shared" si="6"/>
        <v>0</v>
      </c>
      <c r="S31" s="1078">
        <v>4000</v>
      </c>
      <c r="T31" s="788">
        <v>0</v>
      </c>
      <c r="U31" s="788">
        <v>0</v>
      </c>
      <c r="V31" s="1256">
        <v>0</v>
      </c>
      <c r="W31" s="1256">
        <v>0</v>
      </c>
      <c r="X31" s="1256">
        <v>0</v>
      </c>
      <c r="Y31" s="1256">
        <v>0</v>
      </c>
      <c r="Z31" s="1256">
        <v>0</v>
      </c>
      <c r="AA31" s="1256">
        <v>0</v>
      </c>
      <c r="AB31" s="1256">
        <v>0</v>
      </c>
      <c r="AC31" s="1256">
        <v>0</v>
      </c>
      <c r="AD31" s="1256">
        <v>0</v>
      </c>
      <c r="AE31" s="1079">
        <f t="shared" si="7"/>
        <v>4000</v>
      </c>
    </row>
    <row r="32" spans="1:31" s="778" customFormat="1">
      <c r="A32" s="1069" t="s">
        <v>587</v>
      </c>
      <c r="B32" s="1031" t="s">
        <v>1288</v>
      </c>
      <c r="C32" s="1032">
        <v>0</v>
      </c>
      <c r="D32" s="1032">
        <v>0</v>
      </c>
      <c r="E32" s="1032">
        <v>0</v>
      </c>
      <c r="F32" s="1066">
        <v>0</v>
      </c>
      <c r="G32" s="1064">
        <f t="shared" ref="G32:G36" si="8">SUM(C32:F32)</f>
        <v>0</v>
      </c>
      <c r="H32" s="1067">
        <v>0</v>
      </c>
      <c r="I32" s="1032">
        <v>0</v>
      </c>
      <c r="J32" s="1032">
        <v>0</v>
      </c>
      <c r="K32" s="1032">
        <v>0</v>
      </c>
      <c r="L32" s="1032">
        <v>0</v>
      </c>
      <c r="M32" s="1032">
        <v>0</v>
      </c>
      <c r="N32" s="1032">
        <v>0</v>
      </c>
      <c r="O32" s="1032">
        <v>0</v>
      </c>
      <c r="P32" s="1032">
        <v>0</v>
      </c>
      <c r="Q32" s="1066">
        <v>0</v>
      </c>
      <c r="R32" s="1064">
        <f t="shared" ref="R32:R36" si="9">SUM(H32:Q32)</f>
        <v>0</v>
      </c>
      <c r="S32" s="1068"/>
      <c r="T32" s="1032">
        <v>0</v>
      </c>
      <c r="U32" s="1032">
        <v>0</v>
      </c>
      <c r="V32" s="1257">
        <v>0</v>
      </c>
      <c r="W32" s="1257">
        <v>0</v>
      </c>
      <c r="X32" s="1257">
        <v>0</v>
      </c>
      <c r="Y32" s="1257">
        <v>0</v>
      </c>
      <c r="Z32" s="1257">
        <v>0</v>
      </c>
      <c r="AA32" s="1257">
        <v>0</v>
      </c>
      <c r="AB32" s="1257">
        <v>0</v>
      </c>
      <c r="AC32" s="1257">
        <v>0</v>
      </c>
      <c r="AD32" s="1257">
        <v>0</v>
      </c>
      <c r="AE32" s="1079">
        <f t="shared" ref="AE32:AE36" si="10">SUM(S32:V32)</f>
        <v>0</v>
      </c>
    </row>
    <row r="33" spans="1:31">
      <c r="A33" s="1001" t="s">
        <v>588</v>
      </c>
      <c r="B33" s="1027" t="s">
        <v>1289</v>
      </c>
      <c r="C33" s="1028">
        <v>0</v>
      </c>
      <c r="D33" s="1028">
        <v>0</v>
      </c>
      <c r="E33" s="1028">
        <v>0</v>
      </c>
      <c r="F33" s="1029">
        <v>0</v>
      </c>
      <c r="G33" s="780">
        <f t="shared" si="8"/>
        <v>0</v>
      </c>
      <c r="H33" s="1030">
        <v>0</v>
      </c>
      <c r="I33" s="1028">
        <v>0</v>
      </c>
      <c r="J33" s="1028">
        <v>0</v>
      </c>
      <c r="K33" s="1028">
        <v>0</v>
      </c>
      <c r="L33" s="1028">
        <v>0</v>
      </c>
      <c r="M33" s="1028">
        <v>0</v>
      </c>
      <c r="N33" s="1028">
        <v>0</v>
      </c>
      <c r="O33" s="1028">
        <v>0</v>
      </c>
      <c r="P33" s="1028">
        <v>0</v>
      </c>
      <c r="Q33" s="1029">
        <v>0</v>
      </c>
      <c r="R33" s="780">
        <f t="shared" si="9"/>
        <v>0</v>
      </c>
      <c r="S33" s="1026"/>
      <c r="T33" s="1028">
        <v>0</v>
      </c>
      <c r="U33" s="1028">
        <v>0</v>
      </c>
      <c r="V33" s="1028">
        <v>0</v>
      </c>
      <c r="W33" s="1028">
        <v>0</v>
      </c>
      <c r="X33" s="1028">
        <v>0</v>
      </c>
      <c r="Y33" s="1028">
        <v>0</v>
      </c>
      <c r="Z33" s="1028">
        <v>0</v>
      </c>
      <c r="AA33" s="1028">
        <v>0</v>
      </c>
      <c r="AB33" s="1028">
        <v>0</v>
      </c>
      <c r="AC33" s="1028">
        <v>0</v>
      </c>
      <c r="AD33" s="1028">
        <v>0</v>
      </c>
      <c r="AE33" s="781">
        <f t="shared" si="10"/>
        <v>0</v>
      </c>
    </row>
    <row r="34" spans="1:31">
      <c r="A34" s="1003" t="s">
        <v>589</v>
      </c>
      <c r="B34" s="1006" t="s">
        <v>1290</v>
      </c>
      <c r="C34" s="1007">
        <v>0</v>
      </c>
      <c r="D34" s="1007">
        <v>0</v>
      </c>
      <c r="E34" s="1007">
        <v>0</v>
      </c>
      <c r="F34" s="1012">
        <v>0</v>
      </c>
      <c r="G34" s="783">
        <f t="shared" si="8"/>
        <v>0</v>
      </c>
      <c r="H34" s="1016">
        <v>0</v>
      </c>
      <c r="I34" s="1007">
        <v>792</v>
      </c>
      <c r="J34" s="1007">
        <v>400</v>
      </c>
      <c r="K34" s="1007">
        <v>0</v>
      </c>
      <c r="L34" s="1007">
        <v>255</v>
      </c>
      <c r="M34" s="1007">
        <v>0</v>
      </c>
      <c r="N34" s="1007">
        <v>0</v>
      </c>
      <c r="O34" s="1007">
        <v>272</v>
      </c>
      <c r="P34" s="1007">
        <v>369</v>
      </c>
      <c r="Q34" s="1012">
        <v>0</v>
      </c>
      <c r="R34" s="783">
        <f t="shared" si="9"/>
        <v>2088</v>
      </c>
      <c r="S34" s="1008"/>
      <c r="T34" s="1007">
        <v>0</v>
      </c>
      <c r="U34" s="1007">
        <v>0</v>
      </c>
      <c r="V34" s="1007">
        <v>0</v>
      </c>
      <c r="W34" s="1007">
        <v>0</v>
      </c>
      <c r="X34" s="1007">
        <v>0</v>
      </c>
      <c r="Y34" s="1007">
        <v>0</v>
      </c>
      <c r="Z34" s="1007">
        <v>0</v>
      </c>
      <c r="AA34" s="1007">
        <v>0</v>
      </c>
      <c r="AB34" s="1007">
        <v>0</v>
      </c>
      <c r="AC34" s="1007">
        <v>0</v>
      </c>
      <c r="AD34" s="1007">
        <v>0</v>
      </c>
      <c r="AE34" s="784">
        <f t="shared" si="10"/>
        <v>0</v>
      </c>
    </row>
    <row r="35" spans="1:31">
      <c r="A35" s="1003" t="s">
        <v>590</v>
      </c>
      <c r="B35" s="1006" t="s">
        <v>1291</v>
      </c>
      <c r="C35" s="1007">
        <v>0</v>
      </c>
      <c r="D35" s="1007">
        <v>0</v>
      </c>
      <c r="E35" s="1007">
        <v>0</v>
      </c>
      <c r="F35" s="1012">
        <v>0</v>
      </c>
      <c r="G35" s="783">
        <f t="shared" si="8"/>
        <v>0</v>
      </c>
      <c r="H35" s="1016">
        <v>0</v>
      </c>
      <c r="I35" s="1007">
        <v>0</v>
      </c>
      <c r="J35" s="1007">
        <v>0</v>
      </c>
      <c r="K35" s="1007">
        <v>0</v>
      </c>
      <c r="L35" s="1007">
        <v>10</v>
      </c>
      <c r="M35" s="1007">
        <v>7</v>
      </c>
      <c r="N35" s="1007">
        <v>0</v>
      </c>
      <c r="O35" s="1007">
        <v>10</v>
      </c>
      <c r="P35" s="1007">
        <v>0</v>
      </c>
      <c r="Q35" s="1012">
        <v>0</v>
      </c>
      <c r="R35" s="783">
        <f t="shared" si="9"/>
        <v>27</v>
      </c>
      <c r="S35" s="1008"/>
      <c r="T35" s="1007">
        <v>0</v>
      </c>
      <c r="U35" s="1007">
        <v>0</v>
      </c>
      <c r="V35" s="1007">
        <v>0</v>
      </c>
      <c r="W35" s="1007">
        <v>0</v>
      </c>
      <c r="X35" s="1007">
        <v>0</v>
      </c>
      <c r="Y35" s="1007">
        <v>0</v>
      </c>
      <c r="Z35" s="1007">
        <v>0</v>
      </c>
      <c r="AA35" s="1007">
        <v>0</v>
      </c>
      <c r="AB35" s="1007">
        <v>0</v>
      </c>
      <c r="AC35" s="1007">
        <v>0</v>
      </c>
      <c r="AD35" s="1007">
        <v>0</v>
      </c>
      <c r="AE35" s="784">
        <f t="shared" si="10"/>
        <v>0</v>
      </c>
    </row>
    <row r="36" spans="1:31">
      <c r="A36" s="1003" t="s">
        <v>591</v>
      </c>
      <c r="B36" s="1006" t="s">
        <v>1292</v>
      </c>
      <c r="C36" s="1007">
        <v>0</v>
      </c>
      <c r="D36" s="1007">
        <v>0</v>
      </c>
      <c r="E36" s="1007">
        <v>0</v>
      </c>
      <c r="F36" s="1012">
        <v>0</v>
      </c>
      <c r="G36" s="783">
        <f t="shared" si="8"/>
        <v>0</v>
      </c>
      <c r="H36" s="1016">
        <v>0</v>
      </c>
      <c r="I36" s="1007">
        <v>0</v>
      </c>
      <c r="J36" s="1007">
        <v>0</v>
      </c>
      <c r="K36" s="1007">
        <v>0</v>
      </c>
      <c r="L36" s="1007">
        <v>0</v>
      </c>
      <c r="M36" s="1007">
        <v>0</v>
      </c>
      <c r="N36" s="1007">
        <v>0</v>
      </c>
      <c r="O36" s="1007">
        <v>0</v>
      </c>
      <c r="P36" s="1007">
        <v>0</v>
      </c>
      <c r="Q36" s="1012">
        <v>0</v>
      </c>
      <c r="R36" s="783">
        <f t="shared" si="9"/>
        <v>0</v>
      </c>
      <c r="S36" s="1008"/>
      <c r="T36" s="1007">
        <v>0</v>
      </c>
      <c r="U36" s="1007">
        <v>0</v>
      </c>
      <c r="V36" s="1007">
        <v>0</v>
      </c>
      <c r="W36" s="1007">
        <v>0</v>
      </c>
      <c r="X36" s="1007">
        <v>0</v>
      </c>
      <c r="Y36" s="1007">
        <v>0</v>
      </c>
      <c r="Z36" s="1007">
        <v>0</v>
      </c>
      <c r="AA36" s="1007">
        <v>0</v>
      </c>
      <c r="AB36" s="1007">
        <v>0</v>
      </c>
      <c r="AC36" s="1007">
        <v>0</v>
      </c>
      <c r="AD36" s="1007">
        <v>0</v>
      </c>
      <c r="AE36" s="784">
        <f t="shared" si="10"/>
        <v>0</v>
      </c>
    </row>
    <row r="37" spans="1:31">
      <c r="A37" s="1003" t="s">
        <v>592</v>
      </c>
      <c r="B37" s="1006" t="s">
        <v>1293</v>
      </c>
      <c r="C37" s="1007">
        <v>0</v>
      </c>
      <c r="D37" s="1007">
        <v>0</v>
      </c>
      <c r="E37" s="1007"/>
      <c r="F37" s="1012">
        <v>0</v>
      </c>
      <c r="G37" s="783">
        <f t="shared" ref="G37:G60" si="11">SUM(C37:F37)</f>
        <v>0</v>
      </c>
      <c r="H37" s="1016">
        <v>0</v>
      </c>
      <c r="I37" s="1007">
        <v>1197</v>
      </c>
      <c r="J37" s="1007">
        <v>308</v>
      </c>
      <c r="K37" s="1007">
        <v>3082</v>
      </c>
      <c r="L37" s="1007">
        <v>0</v>
      </c>
      <c r="M37" s="1007">
        <v>0</v>
      </c>
      <c r="N37" s="1007">
        <v>494</v>
      </c>
      <c r="O37" s="1007">
        <v>3193</v>
      </c>
      <c r="P37" s="1007">
        <v>0</v>
      </c>
      <c r="Q37" s="1012">
        <v>0</v>
      </c>
      <c r="R37" s="783">
        <f t="shared" ref="R37:R60" si="12">SUM(H37:Q37)</f>
        <v>8274</v>
      </c>
      <c r="S37" s="1008"/>
      <c r="T37" s="1007">
        <v>0</v>
      </c>
      <c r="U37" s="1007">
        <v>0</v>
      </c>
      <c r="V37" s="1007">
        <v>0</v>
      </c>
      <c r="W37" s="1007">
        <v>0</v>
      </c>
      <c r="X37" s="1007">
        <v>0</v>
      </c>
      <c r="Y37" s="1007">
        <v>0</v>
      </c>
      <c r="Z37" s="1007">
        <v>0</v>
      </c>
      <c r="AA37" s="1007">
        <v>0</v>
      </c>
      <c r="AB37" s="1007">
        <v>0</v>
      </c>
      <c r="AC37" s="1007">
        <v>0</v>
      </c>
      <c r="AD37" s="1007">
        <v>0</v>
      </c>
      <c r="AE37" s="784">
        <f t="shared" ref="AE37:AE60" si="13">SUM(S37:V37)</f>
        <v>0</v>
      </c>
    </row>
    <row r="38" spans="1:31">
      <c r="A38" s="1003" t="s">
        <v>593</v>
      </c>
      <c r="B38" s="1006" t="s">
        <v>1294</v>
      </c>
      <c r="C38" s="1007">
        <v>0</v>
      </c>
      <c r="D38" s="1007">
        <v>0</v>
      </c>
      <c r="E38" s="1007">
        <v>0</v>
      </c>
      <c r="F38" s="1012">
        <v>0</v>
      </c>
      <c r="G38" s="783">
        <f t="shared" si="11"/>
        <v>0</v>
      </c>
      <c r="H38" s="1016">
        <v>0</v>
      </c>
      <c r="I38" s="1007">
        <v>0</v>
      </c>
      <c r="J38" s="1007">
        <v>0</v>
      </c>
      <c r="K38" s="1007">
        <v>0</v>
      </c>
      <c r="L38" s="1007">
        <v>0</v>
      </c>
      <c r="M38" s="1007">
        <v>0</v>
      </c>
      <c r="N38" s="1007">
        <v>0</v>
      </c>
      <c r="O38" s="1007">
        <v>0</v>
      </c>
      <c r="P38" s="1007">
        <v>0</v>
      </c>
      <c r="Q38" s="1012">
        <v>0</v>
      </c>
      <c r="R38" s="783">
        <f t="shared" si="12"/>
        <v>0</v>
      </c>
      <c r="S38" s="1008"/>
      <c r="T38" s="1007">
        <v>0</v>
      </c>
      <c r="U38" s="1007">
        <v>0</v>
      </c>
      <c r="V38" s="1007">
        <v>0</v>
      </c>
      <c r="W38" s="1007">
        <v>0</v>
      </c>
      <c r="X38" s="1007">
        <v>0</v>
      </c>
      <c r="Y38" s="1007">
        <v>0</v>
      </c>
      <c r="Z38" s="1007">
        <v>0</v>
      </c>
      <c r="AA38" s="1007">
        <v>0</v>
      </c>
      <c r="AB38" s="1007">
        <v>0</v>
      </c>
      <c r="AC38" s="1007">
        <v>0</v>
      </c>
      <c r="AD38" s="1007">
        <v>0</v>
      </c>
      <c r="AE38" s="784">
        <f t="shared" si="13"/>
        <v>0</v>
      </c>
    </row>
    <row r="39" spans="1:31">
      <c r="A39" s="1003" t="s">
        <v>594</v>
      </c>
      <c r="B39" s="1006" t="s">
        <v>1295</v>
      </c>
      <c r="C39" s="1007">
        <v>0</v>
      </c>
      <c r="D39" s="1007">
        <v>0</v>
      </c>
      <c r="E39" s="1007">
        <v>0</v>
      </c>
      <c r="F39" s="1012">
        <v>0</v>
      </c>
      <c r="G39" s="783">
        <f t="shared" si="11"/>
        <v>0</v>
      </c>
      <c r="H39" s="1016">
        <v>0</v>
      </c>
      <c r="I39" s="1007">
        <v>0</v>
      </c>
      <c r="J39" s="1007">
        <v>0</v>
      </c>
      <c r="K39" s="1007">
        <v>0</v>
      </c>
      <c r="L39" s="1007">
        <v>0</v>
      </c>
      <c r="M39" s="1007">
        <v>0</v>
      </c>
      <c r="N39" s="1007">
        <v>0</v>
      </c>
      <c r="O39" s="1007">
        <v>0</v>
      </c>
      <c r="P39" s="1007">
        <v>0</v>
      </c>
      <c r="Q39" s="1012">
        <v>0</v>
      </c>
      <c r="R39" s="783">
        <f t="shared" si="12"/>
        <v>0</v>
      </c>
      <c r="S39" s="1008"/>
      <c r="T39" s="1007">
        <v>0</v>
      </c>
      <c r="U39" s="1007">
        <v>0</v>
      </c>
      <c r="V39" s="1007">
        <v>0</v>
      </c>
      <c r="W39" s="1007">
        <v>0</v>
      </c>
      <c r="X39" s="1007">
        <v>0</v>
      </c>
      <c r="Y39" s="1007">
        <v>0</v>
      </c>
      <c r="Z39" s="1007">
        <v>0</v>
      </c>
      <c r="AA39" s="1007">
        <v>0</v>
      </c>
      <c r="AB39" s="1007">
        <v>0</v>
      </c>
      <c r="AC39" s="1007">
        <v>0</v>
      </c>
      <c r="AD39" s="1007">
        <v>0</v>
      </c>
      <c r="AE39" s="784">
        <f t="shared" si="13"/>
        <v>0</v>
      </c>
    </row>
    <row r="40" spans="1:31">
      <c r="A40" s="1003" t="s">
        <v>595</v>
      </c>
      <c r="B40" s="1006" t="s">
        <v>1296</v>
      </c>
      <c r="C40" s="1007">
        <v>0</v>
      </c>
      <c r="D40" s="1007">
        <v>0</v>
      </c>
      <c r="E40" s="1007">
        <v>0</v>
      </c>
      <c r="F40" s="1012"/>
      <c r="G40" s="783">
        <f t="shared" si="11"/>
        <v>0</v>
      </c>
      <c r="H40" s="1016">
        <v>0</v>
      </c>
      <c r="I40" s="1007">
        <v>0</v>
      </c>
      <c r="J40" s="1007">
        <v>0</v>
      </c>
      <c r="K40" s="1007">
        <v>0</v>
      </c>
      <c r="L40" s="1007">
        <v>0</v>
      </c>
      <c r="M40" s="1007">
        <v>0</v>
      </c>
      <c r="N40" s="1007">
        <v>0</v>
      </c>
      <c r="O40" s="1007">
        <v>0</v>
      </c>
      <c r="P40" s="1007">
        <v>0</v>
      </c>
      <c r="Q40" s="1012">
        <v>0</v>
      </c>
      <c r="R40" s="783">
        <f t="shared" si="12"/>
        <v>0</v>
      </c>
      <c r="S40" s="1008"/>
      <c r="T40" s="1007">
        <v>0</v>
      </c>
      <c r="U40" s="1007">
        <v>0</v>
      </c>
      <c r="V40" s="1007">
        <v>0</v>
      </c>
      <c r="W40" s="1007">
        <v>0</v>
      </c>
      <c r="X40" s="1007">
        <v>0</v>
      </c>
      <c r="Y40" s="1007">
        <v>0</v>
      </c>
      <c r="Z40" s="1007">
        <v>0</v>
      </c>
      <c r="AA40" s="1007">
        <v>0</v>
      </c>
      <c r="AB40" s="1007">
        <v>0</v>
      </c>
      <c r="AC40" s="1007">
        <v>0</v>
      </c>
      <c r="AD40" s="1007">
        <v>0</v>
      </c>
      <c r="AE40" s="784">
        <f t="shared" si="13"/>
        <v>0</v>
      </c>
    </row>
    <row r="41" spans="1:31">
      <c r="A41" s="1003" t="s">
        <v>596</v>
      </c>
      <c r="B41" s="1006" t="s">
        <v>1297</v>
      </c>
      <c r="C41" s="1007">
        <v>0</v>
      </c>
      <c r="D41" s="1007">
        <v>0</v>
      </c>
      <c r="E41" s="1007">
        <v>0</v>
      </c>
      <c r="F41" s="1012">
        <v>0</v>
      </c>
      <c r="G41" s="783">
        <f t="shared" si="11"/>
        <v>0</v>
      </c>
      <c r="H41" s="1016">
        <v>0</v>
      </c>
      <c r="I41" s="1007">
        <v>0</v>
      </c>
      <c r="J41" s="1007">
        <v>0</v>
      </c>
      <c r="K41" s="1007">
        <v>0</v>
      </c>
      <c r="L41" s="1007">
        <v>0</v>
      </c>
      <c r="M41" s="1007">
        <v>0</v>
      </c>
      <c r="N41" s="1007">
        <v>0</v>
      </c>
      <c r="O41" s="1007">
        <v>0</v>
      </c>
      <c r="P41" s="1007">
        <v>0</v>
      </c>
      <c r="Q41" s="1012">
        <v>0</v>
      </c>
      <c r="R41" s="783">
        <f t="shared" si="12"/>
        <v>0</v>
      </c>
      <c r="S41" s="1008"/>
      <c r="T41" s="1007">
        <v>0</v>
      </c>
      <c r="U41" s="1007">
        <v>0</v>
      </c>
      <c r="V41" s="1007">
        <v>0</v>
      </c>
      <c r="W41" s="1007">
        <v>0</v>
      </c>
      <c r="X41" s="1007">
        <v>0</v>
      </c>
      <c r="Y41" s="1007">
        <v>0</v>
      </c>
      <c r="Z41" s="1007">
        <v>0</v>
      </c>
      <c r="AA41" s="1007">
        <v>0</v>
      </c>
      <c r="AB41" s="1007">
        <v>0</v>
      </c>
      <c r="AC41" s="1007">
        <v>0</v>
      </c>
      <c r="AD41" s="1007">
        <v>0</v>
      </c>
      <c r="AE41" s="784">
        <f t="shared" si="13"/>
        <v>0</v>
      </c>
    </row>
    <row r="42" spans="1:31">
      <c r="A42" s="1003" t="s">
        <v>597</v>
      </c>
      <c r="B42" s="1006" t="s">
        <v>1298</v>
      </c>
      <c r="C42" s="1007">
        <v>0</v>
      </c>
      <c r="D42" s="1007">
        <v>0</v>
      </c>
      <c r="E42" s="1007">
        <v>0</v>
      </c>
      <c r="F42" s="1012">
        <v>0</v>
      </c>
      <c r="G42" s="783">
        <f t="shared" si="11"/>
        <v>0</v>
      </c>
      <c r="H42" s="1016">
        <v>0</v>
      </c>
      <c r="I42" s="1007">
        <v>0</v>
      </c>
      <c r="J42" s="1007">
        <v>0</v>
      </c>
      <c r="K42" s="1007">
        <v>0</v>
      </c>
      <c r="L42" s="1007">
        <v>0</v>
      </c>
      <c r="M42" s="1007">
        <v>0</v>
      </c>
      <c r="N42" s="1007">
        <v>0</v>
      </c>
      <c r="O42" s="1007">
        <v>0</v>
      </c>
      <c r="P42" s="1007">
        <v>0</v>
      </c>
      <c r="Q42" s="1012">
        <v>0</v>
      </c>
      <c r="R42" s="783">
        <f t="shared" si="12"/>
        <v>0</v>
      </c>
      <c r="S42" s="1008"/>
      <c r="T42" s="1007">
        <v>0</v>
      </c>
      <c r="U42" s="1007">
        <v>0</v>
      </c>
      <c r="V42" s="1007">
        <v>0</v>
      </c>
      <c r="W42" s="1007">
        <v>0</v>
      </c>
      <c r="X42" s="1007">
        <v>0</v>
      </c>
      <c r="Y42" s="1007">
        <v>0</v>
      </c>
      <c r="Z42" s="1007">
        <v>0</v>
      </c>
      <c r="AA42" s="1007">
        <v>0</v>
      </c>
      <c r="AB42" s="1007">
        <v>0</v>
      </c>
      <c r="AC42" s="1007">
        <v>0</v>
      </c>
      <c r="AD42" s="1007">
        <v>0</v>
      </c>
      <c r="AE42" s="784">
        <f t="shared" si="13"/>
        <v>0</v>
      </c>
    </row>
    <row r="43" spans="1:31">
      <c r="A43" s="1021" t="s">
        <v>598</v>
      </c>
      <c r="B43" s="1010" t="s">
        <v>1299</v>
      </c>
      <c r="C43" s="1011">
        <v>0</v>
      </c>
      <c r="D43" s="1011">
        <v>0</v>
      </c>
      <c r="E43" s="1011">
        <v>0</v>
      </c>
      <c r="F43" s="1013">
        <v>0</v>
      </c>
      <c r="G43" s="786">
        <f t="shared" si="11"/>
        <v>0</v>
      </c>
      <c r="H43" s="1017">
        <v>0</v>
      </c>
      <c r="I43" s="1011">
        <v>0</v>
      </c>
      <c r="J43" s="1011">
        <v>0</v>
      </c>
      <c r="K43" s="1011">
        <v>0</v>
      </c>
      <c r="L43" s="1011">
        <v>0</v>
      </c>
      <c r="M43" s="1011">
        <v>0</v>
      </c>
      <c r="N43" s="1011">
        <v>0</v>
      </c>
      <c r="O43" s="1011">
        <v>0</v>
      </c>
      <c r="P43" s="1011">
        <v>0</v>
      </c>
      <c r="Q43" s="1013">
        <v>0</v>
      </c>
      <c r="R43" s="786">
        <f t="shared" si="12"/>
        <v>0</v>
      </c>
      <c r="S43" s="1009"/>
      <c r="T43" s="1011">
        <v>0</v>
      </c>
      <c r="U43" s="1011">
        <v>0</v>
      </c>
      <c r="V43" s="1011">
        <v>0</v>
      </c>
      <c r="W43" s="1011">
        <v>0</v>
      </c>
      <c r="X43" s="1011">
        <v>0</v>
      </c>
      <c r="Y43" s="1011">
        <v>0</v>
      </c>
      <c r="Z43" s="1011">
        <v>0</v>
      </c>
      <c r="AA43" s="1011">
        <v>0</v>
      </c>
      <c r="AB43" s="1011">
        <v>0</v>
      </c>
      <c r="AC43" s="1011">
        <v>0</v>
      </c>
      <c r="AD43" s="1011">
        <v>0</v>
      </c>
      <c r="AE43" s="787">
        <f t="shared" si="13"/>
        <v>0</v>
      </c>
    </row>
    <row r="44" spans="1:31" s="778" customFormat="1">
      <c r="A44" s="1069" t="s">
        <v>599</v>
      </c>
      <c r="B44" s="1031" t="s">
        <v>1300</v>
      </c>
      <c r="C44" s="1032">
        <v>0</v>
      </c>
      <c r="D44" s="1032">
        <v>0</v>
      </c>
      <c r="E44" s="1032">
        <v>0</v>
      </c>
      <c r="F44" s="1066">
        <v>0</v>
      </c>
      <c r="G44" s="1064">
        <f t="shared" si="11"/>
        <v>0</v>
      </c>
      <c r="H44" s="1067">
        <v>0</v>
      </c>
      <c r="I44" s="1032">
        <v>1989</v>
      </c>
      <c r="J44" s="1032">
        <v>708</v>
      </c>
      <c r="K44" s="1032">
        <v>3082</v>
      </c>
      <c r="L44" s="1032">
        <v>265</v>
      </c>
      <c r="M44" s="1257">
        <v>7</v>
      </c>
      <c r="N44" s="1257">
        <v>494</v>
      </c>
      <c r="O44" s="1032">
        <v>3475</v>
      </c>
      <c r="P44" s="1032">
        <v>369</v>
      </c>
      <c r="Q44" s="1066">
        <v>0</v>
      </c>
      <c r="R44" s="1064">
        <f t="shared" si="12"/>
        <v>10389</v>
      </c>
      <c r="S44" s="1068"/>
      <c r="T44" s="1032">
        <v>0</v>
      </c>
      <c r="U44" s="1032">
        <v>0</v>
      </c>
      <c r="V44" s="1257">
        <v>0</v>
      </c>
      <c r="W44" s="1257">
        <v>0</v>
      </c>
      <c r="X44" s="1257">
        <v>0</v>
      </c>
      <c r="Y44" s="1257">
        <v>0</v>
      </c>
      <c r="Z44" s="1257">
        <v>0</v>
      </c>
      <c r="AA44" s="1257">
        <v>0</v>
      </c>
      <c r="AB44" s="1257">
        <v>0</v>
      </c>
      <c r="AC44" s="1257">
        <v>0</v>
      </c>
      <c r="AD44" s="1257">
        <v>0</v>
      </c>
      <c r="AE44" s="1079">
        <f t="shared" si="13"/>
        <v>0</v>
      </c>
    </row>
    <row r="45" spans="1:31">
      <c r="A45" s="1001" t="s">
        <v>600</v>
      </c>
      <c r="B45" s="1027" t="s">
        <v>1301</v>
      </c>
      <c r="C45" s="1028">
        <v>0</v>
      </c>
      <c r="D45" s="1028">
        <v>0</v>
      </c>
      <c r="E45" s="1028">
        <v>0</v>
      </c>
      <c r="F45" s="1029">
        <v>0</v>
      </c>
      <c r="G45" s="780">
        <f t="shared" si="11"/>
        <v>0</v>
      </c>
      <c r="H45" s="1030">
        <v>0</v>
      </c>
      <c r="I45" s="1028">
        <v>0</v>
      </c>
      <c r="J45" s="1028">
        <v>0</v>
      </c>
      <c r="K45" s="1028">
        <v>0</v>
      </c>
      <c r="L45" s="1028">
        <v>0</v>
      </c>
      <c r="M45" s="1028">
        <v>0</v>
      </c>
      <c r="N45" s="1028">
        <v>0</v>
      </c>
      <c r="O45" s="1028">
        <v>0</v>
      </c>
      <c r="P45" s="1028">
        <v>0</v>
      </c>
      <c r="Q45" s="1029">
        <v>0</v>
      </c>
      <c r="R45" s="780">
        <f t="shared" si="12"/>
        <v>0</v>
      </c>
      <c r="S45" s="1026"/>
      <c r="T45" s="1028">
        <v>0</v>
      </c>
      <c r="U45" s="1028">
        <v>0</v>
      </c>
      <c r="V45" s="1028">
        <v>0</v>
      </c>
      <c r="W45" s="1028">
        <v>0</v>
      </c>
      <c r="X45" s="1028">
        <v>0</v>
      </c>
      <c r="Y45" s="1028">
        <v>0</v>
      </c>
      <c r="Z45" s="1028">
        <v>0</v>
      </c>
      <c r="AA45" s="1028">
        <v>0</v>
      </c>
      <c r="AB45" s="1028">
        <v>0</v>
      </c>
      <c r="AC45" s="1028">
        <v>0</v>
      </c>
      <c r="AD45" s="1028">
        <v>0</v>
      </c>
      <c r="AE45" s="781">
        <f t="shared" si="13"/>
        <v>0</v>
      </c>
    </row>
    <row r="46" spans="1:31">
      <c r="A46" s="1003" t="s">
        <v>601</v>
      </c>
      <c r="B46" s="1006" t="s">
        <v>1302</v>
      </c>
      <c r="C46" s="1007">
        <v>0</v>
      </c>
      <c r="D46" s="1007">
        <v>0</v>
      </c>
      <c r="E46" s="1007">
        <v>0</v>
      </c>
      <c r="F46" s="1012">
        <v>0</v>
      </c>
      <c r="G46" s="783">
        <f t="shared" si="11"/>
        <v>0</v>
      </c>
      <c r="H46" s="1016">
        <v>0</v>
      </c>
      <c r="I46" s="1007">
        <v>0</v>
      </c>
      <c r="J46" s="1007">
        <v>0</v>
      </c>
      <c r="K46" s="1007">
        <v>0</v>
      </c>
      <c r="L46" s="1007">
        <v>0</v>
      </c>
      <c r="M46" s="1007">
        <v>0</v>
      </c>
      <c r="N46" s="1007">
        <v>0</v>
      </c>
      <c r="O46" s="1007">
        <v>0</v>
      </c>
      <c r="P46" s="1007">
        <v>0</v>
      </c>
      <c r="Q46" s="1012">
        <v>0</v>
      </c>
      <c r="R46" s="783">
        <f t="shared" si="12"/>
        <v>0</v>
      </c>
      <c r="S46" s="1008"/>
      <c r="T46" s="1007">
        <v>0</v>
      </c>
      <c r="U46" s="1007">
        <v>0</v>
      </c>
      <c r="V46" s="1007">
        <v>0</v>
      </c>
      <c r="W46" s="1007">
        <v>0</v>
      </c>
      <c r="X46" s="1007">
        <v>0</v>
      </c>
      <c r="Y46" s="1007">
        <v>0</v>
      </c>
      <c r="Z46" s="1007">
        <v>0</v>
      </c>
      <c r="AA46" s="1007">
        <v>0</v>
      </c>
      <c r="AB46" s="1007">
        <v>0</v>
      </c>
      <c r="AC46" s="1007">
        <v>0</v>
      </c>
      <c r="AD46" s="1007">
        <v>0</v>
      </c>
      <c r="AE46" s="784">
        <f t="shared" si="13"/>
        <v>0</v>
      </c>
    </row>
    <row r="47" spans="1:31">
      <c r="A47" s="1003" t="s">
        <v>602</v>
      </c>
      <c r="B47" s="1006" t="s">
        <v>1303</v>
      </c>
      <c r="C47" s="1007">
        <v>0</v>
      </c>
      <c r="D47" s="1007">
        <v>0</v>
      </c>
      <c r="E47" s="1007">
        <v>0</v>
      </c>
      <c r="F47" s="1012">
        <v>0</v>
      </c>
      <c r="G47" s="783">
        <f t="shared" si="11"/>
        <v>0</v>
      </c>
      <c r="H47" s="1016">
        <v>0</v>
      </c>
      <c r="I47" s="1007">
        <v>0</v>
      </c>
      <c r="J47" s="1007">
        <v>0</v>
      </c>
      <c r="K47" s="1007">
        <v>0</v>
      </c>
      <c r="L47" s="1007">
        <v>0</v>
      </c>
      <c r="M47" s="1007">
        <v>0</v>
      </c>
      <c r="N47" s="1007">
        <v>0</v>
      </c>
      <c r="O47" s="1007">
        <v>0</v>
      </c>
      <c r="P47" s="1007">
        <v>0</v>
      </c>
      <c r="Q47" s="1012">
        <v>0</v>
      </c>
      <c r="R47" s="783">
        <f t="shared" si="12"/>
        <v>0</v>
      </c>
      <c r="S47" s="1008"/>
      <c r="T47" s="1007">
        <v>0</v>
      </c>
      <c r="U47" s="1007">
        <v>0</v>
      </c>
      <c r="V47" s="1007">
        <v>0</v>
      </c>
      <c r="W47" s="1007">
        <v>0</v>
      </c>
      <c r="X47" s="1007">
        <v>0</v>
      </c>
      <c r="Y47" s="1007">
        <v>0</v>
      </c>
      <c r="Z47" s="1007">
        <v>0</v>
      </c>
      <c r="AA47" s="1007">
        <v>0</v>
      </c>
      <c r="AB47" s="1007">
        <v>0</v>
      </c>
      <c r="AC47" s="1007">
        <v>0</v>
      </c>
      <c r="AD47" s="1007">
        <v>0</v>
      </c>
      <c r="AE47" s="784">
        <f t="shared" si="13"/>
        <v>0</v>
      </c>
    </row>
    <row r="48" spans="1:31">
      <c r="A48" s="1003" t="s">
        <v>603</v>
      </c>
      <c r="B48" s="1006" t="s">
        <v>1304</v>
      </c>
      <c r="C48" s="1007">
        <v>0</v>
      </c>
      <c r="D48" s="1007">
        <v>0</v>
      </c>
      <c r="E48" s="1007">
        <v>0</v>
      </c>
      <c r="F48" s="1012">
        <v>0</v>
      </c>
      <c r="G48" s="783">
        <f t="shared" si="11"/>
        <v>0</v>
      </c>
      <c r="H48" s="1016">
        <v>0</v>
      </c>
      <c r="I48" s="1007">
        <v>0</v>
      </c>
      <c r="J48" s="1007">
        <v>0</v>
      </c>
      <c r="K48" s="1007">
        <v>0</v>
      </c>
      <c r="L48" s="1007">
        <v>0</v>
      </c>
      <c r="M48" s="1007">
        <v>0</v>
      </c>
      <c r="N48" s="1007">
        <v>0</v>
      </c>
      <c r="O48" s="1007">
        <v>0</v>
      </c>
      <c r="P48" s="1007">
        <v>0</v>
      </c>
      <c r="Q48" s="1012">
        <v>0</v>
      </c>
      <c r="R48" s="783">
        <f t="shared" si="12"/>
        <v>0</v>
      </c>
      <c r="S48" s="1008"/>
      <c r="T48" s="1007">
        <v>0</v>
      </c>
      <c r="U48" s="1007">
        <v>0</v>
      </c>
      <c r="V48" s="1007">
        <v>0</v>
      </c>
      <c r="W48" s="1007">
        <v>0</v>
      </c>
      <c r="X48" s="1007">
        <v>0</v>
      </c>
      <c r="Y48" s="1007">
        <v>0</v>
      </c>
      <c r="Z48" s="1007">
        <v>0</v>
      </c>
      <c r="AA48" s="1007">
        <v>0</v>
      </c>
      <c r="AB48" s="1007">
        <v>0</v>
      </c>
      <c r="AC48" s="1007">
        <v>0</v>
      </c>
      <c r="AD48" s="1007">
        <v>0</v>
      </c>
      <c r="AE48" s="784">
        <f t="shared" si="13"/>
        <v>0</v>
      </c>
    </row>
    <row r="49" spans="1:31">
      <c r="A49" s="1021" t="s">
        <v>604</v>
      </c>
      <c r="B49" s="1010" t="s">
        <v>1305</v>
      </c>
      <c r="C49" s="1011">
        <v>0</v>
      </c>
      <c r="D49" s="1011">
        <v>0</v>
      </c>
      <c r="E49" s="1011">
        <v>0</v>
      </c>
      <c r="F49" s="1013">
        <v>0</v>
      </c>
      <c r="G49" s="786">
        <f t="shared" si="11"/>
        <v>0</v>
      </c>
      <c r="H49" s="1017">
        <v>0</v>
      </c>
      <c r="I49" s="1011">
        <v>0</v>
      </c>
      <c r="J49" s="1011">
        <v>0</v>
      </c>
      <c r="K49" s="1011">
        <v>0</v>
      </c>
      <c r="L49" s="1011">
        <v>0</v>
      </c>
      <c r="M49" s="1011">
        <v>0</v>
      </c>
      <c r="N49" s="1011">
        <v>0</v>
      </c>
      <c r="O49" s="1011">
        <v>0</v>
      </c>
      <c r="P49" s="1011">
        <v>0</v>
      </c>
      <c r="Q49" s="1013">
        <v>0</v>
      </c>
      <c r="R49" s="786">
        <f t="shared" si="12"/>
        <v>0</v>
      </c>
      <c r="S49" s="1009"/>
      <c r="T49" s="1011">
        <v>0</v>
      </c>
      <c r="U49" s="1011">
        <v>0</v>
      </c>
      <c r="V49" s="1011">
        <v>0</v>
      </c>
      <c r="W49" s="1011">
        <v>0</v>
      </c>
      <c r="X49" s="1011">
        <v>0</v>
      </c>
      <c r="Y49" s="1011">
        <v>0</v>
      </c>
      <c r="Z49" s="1011">
        <v>0</v>
      </c>
      <c r="AA49" s="1011">
        <v>0</v>
      </c>
      <c r="AB49" s="1011">
        <v>0</v>
      </c>
      <c r="AC49" s="1011">
        <v>0</v>
      </c>
      <c r="AD49" s="1011">
        <v>0</v>
      </c>
      <c r="AE49" s="787">
        <f t="shared" si="13"/>
        <v>0</v>
      </c>
    </row>
    <row r="50" spans="1:31" s="778" customFormat="1">
      <c r="A50" s="1069" t="s">
        <v>605</v>
      </c>
      <c r="B50" s="1031" t="s">
        <v>1306</v>
      </c>
      <c r="C50" s="1032">
        <v>0</v>
      </c>
      <c r="D50" s="1032">
        <v>0</v>
      </c>
      <c r="E50" s="1032">
        <v>0</v>
      </c>
      <c r="F50" s="1066">
        <v>0</v>
      </c>
      <c r="G50" s="1064">
        <f t="shared" si="11"/>
        <v>0</v>
      </c>
      <c r="H50" s="1067">
        <v>0</v>
      </c>
      <c r="I50" s="1032">
        <v>0</v>
      </c>
      <c r="J50" s="1032">
        <v>0</v>
      </c>
      <c r="K50" s="1032">
        <v>0</v>
      </c>
      <c r="L50" s="1032">
        <v>0</v>
      </c>
      <c r="M50" s="1032">
        <v>0</v>
      </c>
      <c r="N50" s="1032">
        <v>0</v>
      </c>
      <c r="O50" s="1032">
        <v>0</v>
      </c>
      <c r="P50" s="1032">
        <v>0</v>
      </c>
      <c r="Q50" s="1066">
        <v>0</v>
      </c>
      <c r="R50" s="1064">
        <f t="shared" si="12"/>
        <v>0</v>
      </c>
      <c r="S50" s="1068"/>
      <c r="T50" s="1032">
        <v>0</v>
      </c>
      <c r="U50" s="1032">
        <v>0</v>
      </c>
      <c r="V50" s="1257">
        <v>0</v>
      </c>
      <c r="W50" s="1257">
        <v>0</v>
      </c>
      <c r="X50" s="1257">
        <v>0</v>
      </c>
      <c r="Y50" s="1257">
        <v>0</v>
      </c>
      <c r="Z50" s="1257">
        <v>0</v>
      </c>
      <c r="AA50" s="1257">
        <v>0</v>
      </c>
      <c r="AB50" s="1257">
        <v>0</v>
      </c>
      <c r="AC50" s="1257">
        <v>0</v>
      </c>
      <c r="AD50" s="1257">
        <v>0</v>
      </c>
      <c r="AE50" s="1079">
        <f t="shared" si="13"/>
        <v>0</v>
      </c>
    </row>
    <row r="51" spans="1:31">
      <c r="A51" s="1001" t="s">
        <v>606</v>
      </c>
      <c r="B51" s="1027" t="s">
        <v>1307</v>
      </c>
      <c r="C51" s="1028">
        <v>0</v>
      </c>
      <c r="D51" s="1028">
        <v>0</v>
      </c>
      <c r="E51" s="1028">
        <v>0</v>
      </c>
      <c r="F51" s="1029">
        <v>0</v>
      </c>
      <c r="G51" s="780">
        <f t="shared" si="11"/>
        <v>0</v>
      </c>
      <c r="H51" s="1030">
        <v>0</v>
      </c>
      <c r="I51" s="1028">
        <v>0</v>
      </c>
      <c r="J51" s="1028">
        <v>0</v>
      </c>
      <c r="K51" s="1028">
        <v>0</v>
      </c>
      <c r="L51" s="1028">
        <v>0</v>
      </c>
      <c r="M51" s="1028">
        <v>0</v>
      </c>
      <c r="N51" s="1028">
        <v>0</v>
      </c>
      <c r="O51" s="1028">
        <v>0</v>
      </c>
      <c r="P51" s="1028">
        <v>0</v>
      </c>
      <c r="Q51" s="1029">
        <v>0</v>
      </c>
      <c r="R51" s="780">
        <f t="shared" si="12"/>
        <v>0</v>
      </c>
      <c r="S51" s="1026"/>
      <c r="T51" s="1028">
        <v>0</v>
      </c>
      <c r="U51" s="1028">
        <v>0</v>
      </c>
      <c r="V51" s="1028">
        <v>0</v>
      </c>
      <c r="W51" s="1028">
        <v>0</v>
      </c>
      <c r="X51" s="1028">
        <v>0</v>
      </c>
      <c r="Y51" s="1028">
        <v>0</v>
      </c>
      <c r="Z51" s="1028">
        <v>0</v>
      </c>
      <c r="AA51" s="1028">
        <v>0</v>
      </c>
      <c r="AB51" s="1028">
        <v>0</v>
      </c>
      <c r="AC51" s="1028">
        <v>0</v>
      </c>
      <c r="AD51" s="1028">
        <v>0</v>
      </c>
      <c r="AE51" s="781">
        <f t="shared" si="13"/>
        <v>0</v>
      </c>
    </row>
    <row r="52" spans="1:31">
      <c r="A52" s="1003" t="s">
        <v>607</v>
      </c>
      <c r="B52" s="1006" t="s">
        <v>1308</v>
      </c>
      <c r="C52" s="1007">
        <v>0</v>
      </c>
      <c r="D52" s="1007">
        <v>0</v>
      </c>
      <c r="E52" s="1007">
        <v>0</v>
      </c>
      <c r="F52" s="1012">
        <v>0</v>
      </c>
      <c r="G52" s="783">
        <f t="shared" si="11"/>
        <v>0</v>
      </c>
      <c r="H52" s="1016">
        <v>0</v>
      </c>
      <c r="I52" s="1007">
        <v>0</v>
      </c>
      <c r="J52" s="1007">
        <v>0</v>
      </c>
      <c r="K52" s="1007">
        <v>0</v>
      </c>
      <c r="L52" s="1007">
        <v>0</v>
      </c>
      <c r="M52" s="1007">
        <v>0</v>
      </c>
      <c r="N52" s="1007">
        <v>0</v>
      </c>
      <c r="O52" s="1007">
        <v>0</v>
      </c>
      <c r="P52" s="1007">
        <v>0</v>
      </c>
      <c r="Q52" s="1012">
        <v>0</v>
      </c>
      <c r="R52" s="783">
        <f t="shared" si="12"/>
        <v>0</v>
      </c>
      <c r="S52" s="1008"/>
      <c r="T52" s="1007">
        <v>0</v>
      </c>
      <c r="U52" s="1007">
        <v>0</v>
      </c>
      <c r="V52" s="1007">
        <v>0</v>
      </c>
      <c r="W52" s="1007">
        <v>0</v>
      </c>
      <c r="X52" s="1007">
        <v>0</v>
      </c>
      <c r="Y52" s="1007">
        <v>0</v>
      </c>
      <c r="Z52" s="1007">
        <v>0</v>
      </c>
      <c r="AA52" s="1007">
        <v>0</v>
      </c>
      <c r="AB52" s="1007">
        <v>0</v>
      </c>
      <c r="AC52" s="1007">
        <v>0</v>
      </c>
      <c r="AD52" s="1007">
        <v>0</v>
      </c>
      <c r="AE52" s="784">
        <f t="shared" si="13"/>
        <v>0</v>
      </c>
    </row>
    <row r="53" spans="1:31">
      <c r="A53" s="1003" t="s">
        <v>608</v>
      </c>
      <c r="B53" s="1006" t="s">
        <v>1309</v>
      </c>
      <c r="C53" s="1007">
        <v>0</v>
      </c>
      <c r="D53" s="1007">
        <v>0</v>
      </c>
      <c r="E53" s="1007">
        <v>0</v>
      </c>
      <c r="F53" s="1012">
        <v>0</v>
      </c>
      <c r="G53" s="783">
        <f t="shared" si="11"/>
        <v>0</v>
      </c>
      <c r="H53" s="1016">
        <v>0</v>
      </c>
      <c r="I53" s="1007">
        <v>0</v>
      </c>
      <c r="J53" s="1007">
        <v>0</v>
      </c>
      <c r="K53" s="1007">
        <v>0</v>
      </c>
      <c r="L53" s="1007">
        <v>0</v>
      </c>
      <c r="M53" s="1007">
        <v>0</v>
      </c>
      <c r="N53" s="1007">
        <v>0</v>
      </c>
      <c r="O53" s="1007">
        <v>0</v>
      </c>
      <c r="P53" s="1007">
        <v>0</v>
      </c>
      <c r="Q53" s="1012">
        <v>0</v>
      </c>
      <c r="R53" s="783">
        <f t="shared" si="12"/>
        <v>0</v>
      </c>
      <c r="S53" s="1008"/>
      <c r="T53" s="1007">
        <v>0</v>
      </c>
      <c r="U53" s="1007">
        <v>0</v>
      </c>
      <c r="V53" s="1007">
        <v>0</v>
      </c>
      <c r="W53" s="1007">
        <v>0</v>
      </c>
      <c r="X53" s="1007">
        <v>0</v>
      </c>
      <c r="Y53" s="1007">
        <v>0</v>
      </c>
      <c r="Z53" s="1007">
        <v>0</v>
      </c>
      <c r="AA53" s="1007">
        <v>0</v>
      </c>
      <c r="AB53" s="1007">
        <v>0</v>
      </c>
      <c r="AC53" s="1007">
        <v>0</v>
      </c>
      <c r="AD53" s="1007">
        <v>0</v>
      </c>
      <c r="AE53" s="784">
        <f t="shared" si="13"/>
        <v>0</v>
      </c>
    </row>
    <row r="54" spans="1:31">
      <c r="A54" s="1003" t="s">
        <v>609</v>
      </c>
      <c r="B54" s="1006" t="s">
        <v>1310</v>
      </c>
      <c r="C54" s="1007">
        <v>0</v>
      </c>
      <c r="D54" s="1007">
        <v>0</v>
      </c>
      <c r="E54" s="1007">
        <v>0</v>
      </c>
      <c r="F54" s="1012">
        <v>0</v>
      </c>
      <c r="G54" s="783">
        <f t="shared" si="11"/>
        <v>0</v>
      </c>
      <c r="H54" s="1016">
        <v>0</v>
      </c>
      <c r="I54" s="1007">
        <v>0</v>
      </c>
      <c r="J54" s="1007">
        <v>0</v>
      </c>
      <c r="K54" s="1007">
        <v>0</v>
      </c>
      <c r="L54" s="1007">
        <v>0</v>
      </c>
      <c r="M54" s="1007">
        <v>0</v>
      </c>
      <c r="N54" s="1007">
        <v>0</v>
      </c>
      <c r="O54" s="1007">
        <v>0</v>
      </c>
      <c r="P54" s="1007">
        <v>0</v>
      </c>
      <c r="Q54" s="1012">
        <v>0</v>
      </c>
      <c r="R54" s="783">
        <f t="shared" si="12"/>
        <v>0</v>
      </c>
      <c r="S54" s="1008"/>
      <c r="T54" s="1007">
        <v>0</v>
      </c>
      <c r="U54" s="1007">
        <v>0</v>
      </c>
      <c r="V54" s="1007">
        <v>0</v>
      </c>
      <c r="W54" s="1007">
        <v>0</v>
      </c>
      <c r="X54" s="1007">
        <v>0</v>
      </c>
      <c r="Y54" s="1007">
        <v>0</v>
      </c>
      <c r="Z54" s="1007">
        <v>0</v>
      </c>
      <c r="AA54" s="1007">
        <v>0</v>
      </c>
      <c r="AB54" s="1007">
        <v>0</v>
      </c>
      <c r="AC54" s="1007">
        <v>0</v>
      </c>
      <c r="AD54" s="1007">
        <v>0</v>
      </c>
      <c r="AE54" s="784">
        <f t="shared" si="13"/>
        <v>0</v>
      </c>
    </row>
    <row r="55" spans="1:31">
      <c r="A55" s="1021" t="s">
        <v>610</v>
      </c>
      <c r="B55" s="1010" t="s">
        <v>1311</v>
      </c>
      <c r="C55" s="1011">
        <v>0</v>
      </c>
      <c r="D55" s="1011">
        <v>0</v>
      </c>
      <c r="E55" s="1011">
        <v>0</v>
      </c>
      <c r="F55" s="1013">
        <v>0</v>
      </c>
      <c r="G55" s="786">
        <f t="shared" si="11"/>
        <v>0</v>
      </c>
      <c r="H55" s="1017">
        <v>0</v>
      </c>
      <c r="I55" s="1011">
        <v>0</v>
      </c>
      <c r="J55" s="1011">
        <v>0</v>
      </c>
      <c r="K55" s="1011">
        <v>0</v>
      </c>
      <c r="L55" s="1011">
        <v>0</v>
      </c>
      <c r="M55" s="1011">
        <v>0</v>
      </c>
      <c r="N55" s="1011">
        <v>0</v>
      </c>
      <c r="O55" s="1011">
        <v>0</v>
      </c>
      <c r="P55" s="1011">
        <v>0</v>
      </c>
      <c r="Q55" s="1013">
        <v>0</v>
      </c>
      <c r="R55" s="786">
        <f t="shared" si="12"/>
        <v>0</v>
      </c>
      <c r="S55" s="1009"/>
      <c r="T55" s="1011">
        <v>0</v>
      </c>
      <c r="U55" s="1011">
        <v>0</v>
      </c>
      <c r="V55" s="1011">
        <v>0</v>
      </c>
      <c r="W55" s="1011">
        <v>0</v>
      </c>
      <c r="X55" s="1011">
        <v>0</v>
      </c>
      <c r="Y55" s="1011">
        <v>0</v>
      </c>
      <c r="Z55" s="1011">
        <v>0</v>
      </c>
      <c r="AA55" s="1011">
        <v>0</v>
      </c>
      <c r="AB55" s="1011">
        <v>0</v>
      </c>
      <c r="AC55" s="1011">
        <v>0</v>
      </c>
      <c r="AD55" s="1011">
        <v>0</v>
      </c>
      <c r="AE55" s="787">
        <f t="shared" si="13"/>
        <v>0</v>
      </c>
    </row>
    <row r="56" spans="1:31" s="778" customFormat="1">
      <c r="A56" s="1069" t="s">
        <v>611</v>
      </c>
      <c r="B56" s="1031" t="s">
        <v>1312</v>
      </c>
      <c r="C56" s="1032">
        <v>0</v>
      </c>
      <c r="D56" s="1032">
        <v>0</v>
      </c>
      <c r="E56" s="1032">
        <v>0</v>
      </c>
      <c r="F56" s="1066">
        <v>0</v>
      </c>
      <c r="G56" s="1064">
        <f t="shared" si="11"/>
        <v>0</v>
      </c>
      <c r="H56" s="1067">
        <v>0</v>
      </c>
      <c r="I56" s="1032">
        <v>0</v>
      </c>
      <c r="J56" s="1032">
        <v>0</v>
      </c>
      <c r="K56" s="1032">
        <v>0</v>
      </c>
      <c r="L56" s="1032">
        <v>0</v>
      </c>
      <c r="M56" s="1032">
        <v>0</v>
      </c>
      <c r="N56" s="1032">
        <v>0</v>
      </c>
      <c r="O56" s="1032">
        <v>0</v>
      </c>
      <c r="P56" s="1032">
        <v>0</v>
      </c>
      <c r="Q56" s="1066">
        <v>0</v>
      </c>
      <c r="R56" s="1064">
        <f t="shared" si="12"/>
        <v>0</v>
      </c>
      <c r="S56" s="1068"/>
      <c r="T56" s="1032">
        <v>0</v>
      </c>
      <c r="U56" s="1032">
        <v>0</v>
      </c>
      <c r="V56" s="1257">
        <v>0</v>
      </c>
      <c r="W56" s="1257">
        <v>0</v>
      </c>
      <c r="X56" s="1257">
        <v>0</v>
      </c>
      <c r="Y56" s="1257">
        <v>0</v>
      </c>
      <c r="Z56" s="1257">
        <v>0</v>
      </c>
      <c r="AA56" s="1257">
        <v>0</v>
      </c>
      <c r="AB56" s="1257">
        <v>0</v>
      </c>
      <c r="AC56" s="1257">
        <v>0</v>
      </c>
      <c r="AD56" s="1257">
        <v>0</v>
      </c>
      <c r="AE56" s="1079">
        <f t="shared" si="13"/>
        <v>0</v>
      </c>
    </row>
    <row r="57" spans="1:31">
      <c r="A57" s="1001" t="s">
        <v>612</v>
      </c>
      <c r="B57" s="1027" t="s">
        <v>1313</v>
      </c>
      <c r="C57" s="1028">
        <v>0</v>
      </c>
      <c r="D57" s="1028">
        <v>0</v>
      </c>
      <c r="E57" s="1028">
        <v>0</v>
      </c>
      <c r="F57" s="1029">
        <v>0</v>
      </c>
      <c r="G57" s="780">
        <f t="shared" si="11"/>
        <v>0</v>
      </c>
      <c r="H57" s="1030">
        <v>0</v>
      </c>
      <c r="I57" s="1028">
        <v>0</v>
      </c>
      <c r="J57" s="1028">
        <v>0</v>
      </c>
      <c r="K57" s="1028">
        <v>0</v>
      </c>
      <c r="L57" s="1028">
        <v>0</v>
      </c>
      <c r="M57" s="1028">
        <v>0</v>
      </c>
      <c r="N57" s="1028">
        <v>0</v>
      </c>
      <c r="O57" s="1028">
        <v>0</v>
      </c>
      <c r="P57" s="1028">
        <v>0</v>
      </c>
      <c r="Q57" s="1029">
        <v>0</v>
      </c>
      <c r="R57" s="780">
        <f t="shared" si="12"/>
        <v>0</v>
      </c>
      <c r="S57" s="1026"/>
      <c r="T57" s="1028">
        <v>0</v>
      </c>
      <c r="U57" s="1028">
        <v>0</v>
      </c>
      <c r="V57" s="1028">
        <v>0</v>
      </c>
      <c r="W57" s="1028">
        <v>0</v>
      </c>
      <c r="X57" s="1028">
        <v>0</v>
      </c>
      <c r="Y57" s="1028">
        <v>0</v>
      </c>
      <c r="Z57" s="1028">
        <v>0</v>
      </c>
      <c r="AA57" s="1028">
        <v>0</v>
      </c>
      <c r="AB57" s="1028">
        <v>0</v>
      </c>
      <c r="AC57" s="1028">
        <v>0</v>
      </c>
      <c r="AD57" s="1028">
        <v>0</v>
      </c>
      <c r="AE57" s="781">
        <f t="shared" si="13"/>
        <v>0</v>
      </c>
    </row>
    <row r="58" spans="1:31">
      <c r="A58" s="1003" t="s">
        <v>613</v>
      </c>
      <c r="B58" s="1006" t="s">
        <v>1314</v>
      </c>
      <c r="C58" s="1007">
        <v>0</v>
      </c>
      <c r="D58" s="1007">
        <v>0</v>
      </c>
      <c r="E58" s="1007">
        <v>0</v>
      </c>
      <c r="F58" s="1012">
        <v>0</v>
      </c>
      <c r="G58" s="783">
        <f t="shared" si="11"/>
        <v>0</v>
      </c>
      <c r="H58" s="1016">
        <v>0</v>
      </c>
      <c r="I58" s="1007">
        <v>0</v>
      </c>
      <c r="J58" s="1007">
        <v>0</v>
      </c>
      <c r="K58" s="1007">
        <v>0</v>
      </c>
      <c r="L58" s="1007">
        <v>0</v>
      </c>
      <c r="M58" s="1007">
        <v>0</v>
      </c>
      <c r="N58" s="1007">
        <v>0</v>
      </c>
      <c r="O58" s="1007">
        <v>0</v>
      </c>
      <c r="P58" s="1007">
        <v>0</v>
      </c>
      <c r="Q58" s="1012">
        <v>0</v>
      </c>
      <c r="R58" s="783">
        <f t="shared" si="12"/>
        <v>0</v>
      </c>
      <c r="S58" s="1008"/>
      <c r="T58" s="1007">
        <v>0</v>
      </c>
      <c r="U58" s="1007">
        <v>0</v>
      </c>
      <c r="V58" s="1007">
        <v>0</v>
      </c>
      <c r="W58" s="1007">
        <v>0</v>
      </c>
      <c r="X58" s="1007">
        <v>0</v>
      </c>
      <c r="Y58" s="1007">
        <v>0</v>
      </c>
      <c r="Z58" s="1007">
        <v>0</v>
      </c>
      <c r="AA58" s="1007">
        <v>0</v>
      </c>
      <c r="AB58" s="1007">
        <v>0</v>
      </c>
      <c r="AC58" s="1007">
        <v>0</v>
      </c>
      <c r="AD58" s="1007">
        <v>0</v>
      </c>
      <c r="AE58" s="784">
        <f t="shared" si="13"/>
        <v>0</v>
      </c>
    </row>
    <row r="59" spans="1:31">
      <c r="A59" s="1003" t="s">
        <v>614</v>
      </c>
      <c r="B59" s="1006" t="s">
        <v>1315</v>
      </c>
      <c r="C59" s="1007">
        <v>0</v>
      </c>
      <c r="D59" s="1007">
        <v>0</v>
      </c>
      <c r="E59" s="1007">
        <v>0</v>
      </c>
      <c r="F59" s="1012">
        <v>0</v>
      </c>
      <c r="G59" s="783">
        <f t="shared" si="11"/>
        <v>0</v>
      </c>
      <c r="H59" s="1016">
        <v>0</v>
      </c>
      <c r="I59" s="1007">
        <v>0</v>
      </c>
      <c r="J59" s="1007">
        <v>0</v>
      </c>
      <c r="K59" s="1007">
        <v>0</v>
      </c>
      <c r="L59" s="1007">
        <v>0</v>
      </c>
      <c r="M59" s="1007">
        <v>0</v>
      </c>
      <c r="N59" s="1007">
        <v>0</v>
      </c>
      <c r="O59" s="1007">
        <v>0</v>
      </c>
      <c r="P59" s="1007">
        <v>0</v>
      </c>
      <c r="Q59" s="1012">
        <v>0</v>
      </c>
      <c r="R59" s="783">
        <f t="shared" si="12"/>
        <v>0</v>
      </c>
      <c r="S59" s="1008"/>
      <c r="T59" s="1007">
        <v>0</v>
      </c>
      <c r="U59" s="1007">
        <v>0</v>
      </c>
      <c r="V59" s="1007">
        <v>0</v>
      </c>
      <c r="W59" s="1007">
        <v>0</v>
      </c>
      <c r="X59" s="1007">
        <v>0</v>
      </c>
      <c r="Y59" s="1007">
        <v>0</v>
      </c>
      <c r="Z59" s="1007">
        <v>0</v>
      </c>
      <c r="AA59" s="1007">
        <v>0</v>
      </c>
      <c r="AB59" s="1007">
        <v>0</v>
      </c>
      <c r="AC59" s="1007">
        <v>0</v>
      </c>
      <c r="AD59" s="1007">
        <v>0</v>
      </c>
      <c r="AE59" s="784">
        <f t="shared" si="13"/>
        <v>0</v>
      </c>
    </row>
    <row r="60" spans="1:31">
      <c r="A60" s="1003" t="s">
        <v>615</v>
      </c>
      <c r="B60" s="1006" t="s">
        <v>1316</v>
      </c>
      <c r="C60" s="1007">
        <v>0</v>
      </c>
      <c r="D60" s="1007">
        <v>0</v>
      </c>
      <c r="E60" s="1007">
        <v>0</v>
      </c>
      <c r="F60" s="1012">
        <v>0</v>
      </c>
      <c r="G60" s="783">
        <f t="shared" si="11"/>
        <v>0</v>
      </c>
      <c r="H60" s="1016">
        <v>0</v>
      </c>
      <c r="I60" s="1007">
        <v>0</v>
      </c>
      <c r="J60" s="1007">
        <v>0</v>
      </c>
      <c r="K60" s="1007">
        <v>0</v>
      </c>
      <c r="L60" s="1007">
        <v>0</v>
      </c>
      <c r="M60" s="1007">
        <v>0</v>
      </c>
      <c r="N60" s="1007">
        <v>0</v>
      </c>
      <c r="O60" s="1007">
        <v>0</v>
      </c>
      <c r="P60" s="1007">
        <v>0</v>
      </c>
      <c r="Q60" s="1012">
        <v>0</v>
      </c>
      <c r="R60" s="783">
        <f t="shared" si="12"/>
        <v>0</v>
      </c>
      <c r="S60" s="1008"/>
      <c r="T60" s="1007">
        <v>0</v>
      </c>
      <c r="U60" s="1007">
        <v>0</v>
      </c>
      <c r="V60" s="1007">
        <v>0</v>
      </c>
      <c r="W60" s="1007">
        <v>0</v>
      </c>
      <c r="X60" s="1007">
        <v>0</v>
      </c>
      <c r="Y60" s="1007">
        <v>0</v>
      </c>
      <c r="Z60" s="1007">
        <v>0</v>
      </c>
      <c r="AA60" s="1007">
        <v>0</v>
      </c>
      <c r="AB60" s="1007">
        <v>0</v>
      </c>
      <c r="AC60" s="1007">
        <v>0</v>
      </c>
      <c r="AD60" s="1007">
        <v>0</v>
      </c>
      <c r="AE60" s="784">
        <f t="shared" si="13"/>
        <v>0</v>
      </c>
    </row>
    <row r="61" spans="1:31">
      <c r="A61" s="1021" t="s">
        <v>616</v>
      </c>
      <c r="B61" s="1010" t="s">
        <v>1317</v>
      </c>
      <c r="C61" s="1011">
        <v>0</v>
      </c>
      <c r="D61" s="1011">
        <v>0</v>
      </c>
      <c r="E61" s="1011">
        <v>0</v>
      </c>
      <c r="F61" s="1013">
        <v>0</v>
      </c>
      <c r="G61" s="786">
        <f t="shared" ref="G61:G85" si="14">SUM(C61:F61)</f>
        <v>0</v>
      </c>
      <c r="H61" s="1017">
        <v>0</v>
      </c>
      <c r="I61" s="1011">
        <v>0</v>
      </c>
      <c r="J61" s="1011">
        <v>0</v>
      </c>
      <c r="K61" s="1011">
        <v>0</v>
      </c>
      <c r="L61" s="1011">
        <v>0</v>
      </c>
      <c r="M61" s="1011">
        <v>0</v>
      </c>
      <c r="N61" s="1011">
        <v>0</v>
      </c>
      <c r="O61" s="1011">
        <v>0</v>
      </c>
      <c r="P61" s="1011">
        <v>0</v>
      </c>
      <c r="Q61" s="1013">
        <v>0</v>
      </c>
      <c r="R61" s="786">
        <f t="shared" ref="R61:R85" si="15">SUM(H61:Q61)</f>
        <v>0</v>
      </c>
      <c r="S61" s="1009"/>
      <c r="T61" s="1011">
        <v>0</v>
      </c>
      <c r="U61" s="1011">
        <v>0</v>
      </c>
      <c r="V61" s="1011">
        <v>0</v>
      </c>
      <c r="W61" s="1011">
        <v>0</v>
      </c>
      <c r="X61" s="1011">
        <v>0</v>
      </c>
      <c r="Y61" s="1011">
        <v>0</v>
      </c>
      <c r="Z61" s="1011">
        <v>0</v>
      </c>
      <c r="AA61" s="1011">
        <v>0</v>
      </c>
      <c r="AB61" s="1011">
        <v>0</v>
      </c>
      <c r="AC61" s="1011">
        <v>0</v>
      </c>
      <c r="AD61" s="1011">
        <v>0</v>
      </c>
      <c r="AE61" s="787">
        <f>SUM(S61:V61)</f>
        <v>0</v>
      </c>
    </row>
    <row r="62" spans="1:31" s="778" customFormat="1">
      <c r="A62" s="1069" t="s">
        <v>617</v>
      </c>
      <c r="B62" s="1031" t="s">
        <v>1318</v>
      </c>
      <c r="C62" s="1032">
        <v>0</v>
      </c>
      <c r="D62" s="1032">
        <v>0</v>
      </c>
      <c r="E62" s="1032">
        <v>0</v>
      </c>
      <c r="F62" s="1066">
        <v>0</v>
      </c>
      <c r="G62" s="1064">
        <f t="shared" si="14"/>
        <v>0</v>
      </c>
      <c r="H62" s="1067">
        <v>0</v>
      </c>
      <c r="I62" s="1032">
        <v>0</v>
      </c>
      <c r="J62" s="1032">
        <v>0</v>
      </c>
      <c r="K62" s="1032">
        <v>0</v>
      </c>
      <c r="L62" s="1032">
        <v>0</v>
      </c>
      <c r="M62" s="1257"/>
      <c r="N62" s="1257"/>
      <c r="O62" s="1032">
        <v>0</v>
      </c>
      <c r="P62" s="1032">
        <v>0</v>
      </c>
      <c r="Q62" s="1066">
        <v>0</v>
      </c>
      <c r="R62" s="1064">
        <f t="shared" si="15"/>
        <v>0</v>
      </c>
      <c r="S62" s="1068"/>
      <c r="T62" s="1032">
        <v>0</v>
      </c>
      <c r="U62" s="1032">
        <v>0</v>
      </c>
      <c r="V62" s="1257">
        <v>0</v>
      </c>
      <c r="W62" s="1257">
        <v>0</v>
      </c>
      <c r="X62" s="1257">
        <v>0</v>
      </c>
      <c r="Y62" s="1257">
        <v>0</v>
      </c>
      <c r="Z62" s="1257">
        <v>0</v>
      </c>
      <c r="AA62" s="1257">
        <v>0</v>
      </c>
      <c r="AB62" s="1257">
        <v>0</v>
      </c>
      <c r="AC62" s="1257">
        <v>0</v>
      </c>
      <c r="AD62" s="1257">
        <v>0</v>
      </c>
      <c r="AE62" s="1079">
        <f>SUM(S62:V62)</f>
        <v>0</v>
      </c>
    </row>
    <row r="63" spans="1:31" s="778" customFormat="1">
      <c r="A63" s="1069" t="s">
        <v>618</v>
      </c>
      <c r="B63" s="1031" t="s">
        <v>1319</v>
      </c>
      <c r="C63" s="1032">
        <v>0</v>
      </c>
      <c r="D63" s="1032">
        <v>0</v>
      </c>
      <c r="E63" s="1032">
        <v>0</v>
      </c>
      <c r="F63" s="1066">
        <v>0</v>
      </c>
      <c r="G63" s="1064">
        <v>0</v>
      </c>
      <c r="H63" s="1067">
        <v>0</v>
      </c>
      <c r="I63" s="1032">
        <v>1989</v>
      </c>
      <c r="J63" s="1032">
        <v>708</v>
      </c>
      <c r="K63" s="1032">
        <v>3082</v>
      </c>
      <c r="L63" s="1032">
        <v>265</v>
      </c>
      <c r="M63" s="1257">
        <v>7</v>
      </c>
      <c r="N63" s="1257">
        <v>494</v>
      </c>
      <c r="O63" s="1032">
        <v>3475</v>
      </c>
      <c r="P63" s="1032">
        <v>369</v>
      </c>
      <c r="Q63" s="1066">
        <v>0</v>
      </c>
      <c r="R63" s="1064">
        <f t="shared" si="15"/>
        <v>10389</v>
      </c>
      <c r="S63" s="1067">
        <v>34367</v>
      </c>
      <c r="T63" s="1032">
        <v>0</v>
      </c>
      <c r="U63" s="1032">
        <v>39794</v>
      </c>
      <c r="V63" s="1257">
        <v>170731</v>
      </c>
      <c r="W63" s="1257">
        <v>3415</v>
      </c>
      <c r="X63" s="1066">
        <v>11702</v>
      </c>
      <c r="Y63" s="1066">
        <v>987</v>
      </c>
      <c r="Z63" s="1066">
        <v>1743</v>
      </c>
      <c r="AA63" s="1066">
        <v>39081</v>
      </c>
      <c r="AB63" s="1066">
        <v>1138</v>
      </c>
      <c r="AC63" s="1269">
        <v>26028</v>
      </c>
      <c r="AD63" s="1263">
        <v>5321</v>
      </c>
      <c r="AE63" s="1079">
        <f>SUM(S63:AD63)</f>
        <v>334307</v>
      </c>
    </row>
    <row r="64" spans="1:31">
      <c r="A64" s="1001" t="s">
        <v>619</v>
      </c>
      <c r="B64" s="1006" t="s">
        <v>1320</v>
      </c>
      <c r="C64" s="1007">
        <v>0</v>
      </c>
      <c r="D64" s="1007">
        <v>0</v>
      </c>
      <c r="E64" s="1007">
        <v>0</v>
      </c>
      <c r="F64" s="1012">
        <v>0</v>
      </c>
      <c r="G64" s="783">
        <f t="shared" si="14"/>
        <v>0</v>
      </c>
      <c r="H64" s="1016">
        <v>0</v>
      </c>
      <c r="I64" s="1007">
        <v>0</v>
      </c>
      <c r="J64" s="1007">
        <v>0</v>
      </c>
      <c r="K64" s="1007">
        <v>0</v>
      </c>
      <c r="L64" s="1007">
        <v>0</v>
      </c>
      <c r="M64" s="1007"/>
      <c r="N64" s="1007"/>
      <c r="O64" s="1007">
        <v>0</v>
      </c>
      <c r="P64" s="1007">
        <v>0</v>
      </c>
      <c r="Q64" s="1012">
        <v>0</v>
      </c>
      <c r="R64" s="783">
        <f t="shared" si="15"/>
        <v>0</v>
      </c>
      <c r="S64" s="1008"/>
      <c r="T64" s="1007">
        <v>0</v>
      </c>
      <c r="U64" s="1007">
        <v>0</v>
      </c>
      <c r="V64" s="1007">
        <v>0</v>
      </c>
      <c r="W64" s="1007">
        <v>0</v>
      </c>
      <c r="X64" s="1007">
        <v>0</v>
      </c>
      <c r="Y64" s="1007">
        <v>0</v>
      </c>
      <c r="Z64" s="1007">
        <v>0</v>
      </c>
      <c r="AA64" s="1007">
        <v>0</v>
      </c>
      <c r="AB64" s="1007">
        <v>0</v>
      </c>
      <c r="AC64" s="1007">
        <v>0</v>
      </c>
      <c r="AD64" s="1007">
        <v>0</v>
      </c>
      <c r="AE64" s="784">
        <f t="shared" ref="AE64:AE83" si="16">SUM(S64:V64)</f>
        <v>0</v>
      </c>
    </row>
    <row r="65" spans="1:31">
      <c r="A65" s="1003" t="s">
        <v>620</v>
      </c>
      <c r="B65" s="1006" t="s">
        <v>1321</v>
      </c>
      <c r="C65" s="1007">
        <v>0</v>
      </c>
      <c r="D65" s="1007">
        <v>0</v>
      </c>
      <c r="E65" s="1007">
        <v>0</v>
      </c>
      <c r="F65" s="1012">
        <v>0</v>
      </c>
      <c r="G65" s="783">
        <f t="shared" si="14"/>
        <v>0</v>
      </c>
      <c r="H65" s="1016">
        <v>0</v>
      </c>
      <c r="I65" s="1007">
        <v>0</v>
      </c>
      <c r="J65" s="1007">
        <v>0</v>
      </c>
      <c r="K65" s="1007">
        <v>0</v>
      </c>
      <c r="L65" s="1007">
        <v>0</v>
      </c>
      <c r="M65" s="1007"/>
      <c r="N65" s="1007"/>
      <c r="O65" s="1007">
        <v>0</v>
      </c>
      <c r="P65" s="1007">
        <v>0</v>
      </c>
      <c r="Q65" s="1012">
        <v>0</v>
      </c>
      <c r="R65" s="783">
        <f t="shared" si="15"/>
        <v>0</v>
      </c>
      <c r="S65" s="1008"/>
      <c r="T65" s="1007">
        <v>0</v>
      </c>
      <c r="U65" s="1007">
        <v>0</v>
      </c>
      <c r="V65" s="1007">
        <v>0</v>
      </c>
      <c r="W65" s="1007">
        <v>0</v>
      </c>
      <c r="X65" s="1007">
        <v>0</v>
      </c>
      <c r="Y65" s="1007">
        <v>0</v>
      </c>
      <c r="Z65" s="1007">
        <v>0</v>
      </c>
      <c r="AA65" s="1007">
        <v>0</v>
      </c>
      <c r="AB65" s="1007">
        <v>0</v>
      </c>
      <c r="AC65" s="1007">
        <v>0</v>
      </c>
      <c r="AD65" s="1007">
        <v>0</v>
      </c>
      <c r="AE65" s="784">
        <f t="shared" si="16"/>
        <v>0</v>
      </c>
    </row>
    <row r="66" spans="1:31">
      <c r="A66" s="1003" t="s">
        <v>621</v>
      </c>
      <c r="B66" s="1006" t="s">
        <v>1322</v>
      </c>
      <c r="C66" s="1007">
        <v>571</v>
      </c>
      <c r="D66" s="1007">
        <v>0</v>
      </c>
      <c r="E66" s="1007">
        <v>0</v>
      </c>
      <c r="F66" s="1012">
        <v>0</v>
      </c>
      <c r="G66" s="783">
        <f t="shared" si="14"/>
        <v>571</v>
      </c>
      <c r="H66" s="1016">
        <v>455</v>
      </c>
      <c r="I66" s="1007">
        <v>0</v>
      </c>
      <c r="J66" s="1007">
        <v>0</v>
      </c>
      <c r="K66" s="1007">
        <v>0</v>
      </c>
      <c r="L66" s="1007">
        <v>0</v>
      </c>
      <c r="M66" s="1007"/>
      <c r="N66" s="1007"/>
      <c r="O66" s="1007">
        <v>0</v>
      </c>
      <c r="P66" s="1007">
        <v>0</v>
      </c>
      <c r="Q66" s="1012">
        <v>0</v>
      </c>
      <c r="R66" s="783">
        <f t="shared" si="15"/>
        <v>455</v>
      </c>
      <c r="S66" s="1008"/>
      <c r="T66" s="1007">
        <v>21708</v>
      </c>
      <c r="U66" s="1007">
        <v>0</v>
      </c>
      <c r="V66" s="1007">
        <v>0</v>
      </c>
      <c r="W66" s="1007">
        <v>0</v>
      </c>
      <c r="X66" s="1007">
        <v>0</v>
      </c>
      <c r="Y66" s="1007">
        <v>0</v>
      </c>
      <c r="Z66" s="1007">
        <v>0</v>
      </c>
      <c r="AA66" s="1007">
        <v>0</v>
      </c>
      <c r="AB66" s="1007">
        <v>0</v>
      </c>
      <c r="AC66" s="1007">
        <v>0</v>
      </c>
      <c r="AD66" s="1007">
        <v>0</v>
      </c>
      <c r="AE66" s="784">
        <f t="shared" si="16"/>
        <v>21708</v>
      </c>
    </row>
    <row r="67" spans="1:31">
      <c r="A67" s="1021" t="s">
        <v>622</v>
      </c>
      <c r="B67" s="1010" t="s">
        <v>1323</v>
      </c>
      <c r="C67" s="1011">
        <v>0</v>
      </c>
      <c r="D67" s="1011">
        <v>0</v>
      </c>
      <c r="E67" s="1011">
        <v>0</v>
      </c>
      <c r="F67" s="1013">
        <v>0</v>
      </c>
      <c r="G67" s="786">
        <f t="shared" si="14"/>
        <v>0</v>
      </c>
      <c r="H67" s="1017">
        <v>0</v>
      </c>
      <c r="I67" s="1011">
        <v>0</v>
      </c>
      <c r="J67" s="1011">
        <v>0</v>
      </c>
      <c r="K67" s="1011">
        <v>0</v>
      </c>
      <c r="L67" s="1011">
        <v>0</v>
      </c>
      <c r="M67" s="1011"/>
      <c r="N67" s="1011"/>
      <c r="O67" s="1011">
        <v>0</v>
      </c>
      <c r="P67" s="1011">
        <v>0</v>
      </c>
      <c r="Q67" s="1013">
        <v>0</v>
      </c>
      <c r="R67" s="786">
        <f t="shared" si="15"/>
        <v>0</v>
      </c>
      <c r="S67" s="1009"/>
      <c r="T67" s="1011">
        <v>0</v>
      </c>
      <c r="U67" s="1011">
        <v>0</v>
      </c>
      <c r="V67" s="1011">
        <v>0</v>
      </c>
      <c r="W67" s="1011">
        <v>0</v>
      </c>
      <c r="X67" s="1011">
        <v>0</v>
      </c>
      <c r="Y67" s="1011">
        <v>0</v>
      </c>
      <c r="Z67" s="1011">
        <v>0</v>
      </c>
      <c r="AA67" s="1011">
        <v>0</v>
      </c>
      <c r="AB67" s="1011">
        <v>0</v>
      </c>
      <c r="AC67" s="1011">
        <v>0</v>
      </c>
      <c r="AD67" s="1011">
        <v>0</v>
      </c>
      <c r="AE67" s="787">
        <f t="shared" si="16"/>
        <v>0</v>
      </c>
    </row>
    <row r="68" spans="1:31">
      <c r="A68" s="1069" t="s">
        <v>623</v>
      </c>
      <c r="B68" s="1061" t="s">
        <v>1324</v>
      </c>
      <c r="C68" s="1062">
        <v>571</v>
      </c>
      <c r="D68" s="1062">
        <v>0</v>
      </c>
      <c r="E68" s="1062">
        <v>0</v>
      </c>
      <c r="F68" s="1063">
        <v>0</v>
      </c>
      <c r="G68" s="1064">
        <f t="shared" si="14"/>
        <v>571</v>
      </c>
      <c r="H68" s="1065">
        <v>455</v>
      </c>
      <c r="I68" s="1062">
        <v>0</v>
      </c>
      <c r="J68" s="1062">
        <v>0</v>
      </c>
      <c r="K68" s="1062">
        <v>0</v>
      </c>
      <c r="L68" s="1062">
        <v>0</v>
      </c>
      <c r="M68" s="1258"/>
      <c r="N68" s="1258"/>
      <c r="O68" s="1062">
        <v>0</v>
      </c>
      <c r="P68" s="1062">
        <v>0</v>
      </c>
      <c r="Q68" s="1063">
        <v>0</v>
      </c>
      <c r="R68" s="1064">
        <f t="shared" si="15"/>
        <v>455</v>
      </c>
      <c r="S68" s="1082"/>
      <c r="T68" s="1062">
        <v>21708</v>
      </c>
      <c r="U68" s="1062">
        <v>0</v>
      </c>
      <c r="V68" s="1258">
        <v>0</v>
      </c>
      <c r="W68" s="1258">
        <v>0</v>
      </c>
      <c r="X68" s="1258">
        <v>0</v>
      </c>
      <c r="Y68" s="1258">
        <v>0</v>
      </c>
      <c r="Z68" s="1258">
        <v>0</v>
      </c>
      <c r="AA68" s="1258">
        <v>0</v>
      </c>
      <c r="AB68" s="1258">
        <v>0</v>
      </c>
      <c r="AC68" s="1258">
        <v>0</v>
      </c>
      <c r="AD68" s="1258">
        <v>0</v>
      </c>
      <c r="AE68" s="1079">
        <f t="shared" si="16"/>
        <v>21708</v>
      </c>
    </row>
    <row r="69" spans="1:31">
      <c r="A69" s="1001" t="s">
        <v>624</v>
      </c>
      <c r="B69" s="1027" t="s">
        <v>1325</v>
      </c>
      <c r="C69" s="1028">
        <v>0</v>
      </c>
      <c r="D69" s="1028">
        <v>0</v>
      </c>
      <c r="E69" s="1028">
        <v>0</v>
      </c>
      <c r="F69" s="1029">
        <v>0</v>
      </c>
      <c r="G69" s="780">
        <f t="shared" si="14"/>
        <v>0</v>
      </c>
      <c r="H69" s="1030">
        <v>0</v>
      </c>
      <c r="I69" s="1028">
        <v>0</v>
      </c>
      <c r="J69" s="1028">
        <v>0</v>
      </c>
      <c r="K69" s="1028">
        <v>0</v>
      </c>
      <c r="L69" s="1028">
        <v>0</v>
      </c>
      <c r="M69" s="1028"/>
      <c r="N69" s="1028"/>
      <c r="O69" s="1028">
        <v>0</v>
      </c>
      <c r="P69" s="1028">
        <v>0</v>
      </c>
      <c r="Q69" s="1029">
        <v>0</v>
      </c>
      <c r="R69" s="780">
        <f t="shared" si="15"/>
        <v>0</v>
      </c>
      <c r="S69" s="1026"/>
      <c r="T69" s="1028">
        <v>0</v>
      </c>
      <c r="U69" s="1028">
        <v>0</v>
      </c>
      <c r="V69" s="1028">
        <v>0</v>
      </c>
      <c r="W69" s="1028">
        <v>0</v>
      </c>
      <c r="X69" s="1028">
        <v>0</v>
      </c>
      <c r="Y69" s="1028">
        <v>0</v>
      </c>
      <c r="Z69" s="1028">
        <v>0</v>
      </c>
      <c r="AA69" s="1028">
        <v>0</v>
      </c>
      <c r="AB69" s="1028">
        <v>0</v>
      </c>
      <c r="AC69" s="1028">
        <v>0</v>
      </c>
      <c r="AD69" s="1028">
        <v>0</v>
      </c>
      <c r="AE69" s="781">
        <f t="shared" si="16"/>
        <v>0</v>
      </c>
    </row>
    <row r="70" spans="1:31">
      <c r="A70" s="1003" t="s">
        <v>625</v>
      </c>
      <c r="B70" s="1006" t="s">
        <v>1326</v>
      </c>
      <c r="C70" s="1007">
        <v>0</v>
      </c>
      <c r="D70" s="1007">
        <v>0</v>
      </c>
      <c r="E70" s="1007">
        <v>0</v>
      </c>
      <c r="F70" s="1012">
        <v>0</v>
      </c>
      <c r="G70" s="783">
        <f t="shared" si="14"/>
        <v>0</v>
      </c>
      <c r="H70" s="1016">
        <v>0</v>
      </c>
      <c r="I70" s="1007">
        <v>0</v>
      </c>
      <c r="J70" s="1007">
        <v>0</v>
      </c>
      <c r="K70" s="1007">
        <v>0</v>
      </c>
      <c r="L70" s="1007">
        <v>0</v>
      </c>
      <c r="M70" s="1007"/>
      <c r="N70" s="1007"/>
      <c r="O70" s="1007">
        <v>0</v>
      </c>
      <c r="P70" s="1007">
        <v>0</v>
      </c>
      <c r="Q70" s="1012">
        <v>0</v>
      </c>
      <c r="R70" s="783">
        <f t="shared" si="15"/>
        <v>0</v>
      </c>
      <c r="S70" s="1008"/>
      <c r="T70" s="1007">
        <v>0</v>
      </c>
      <c r="U70" s="1007">
        <v>0</v>
      </c>
      <c r="V70" s="1007">
        <v>0</v>
      </c>
      <c r="W70" s="1007">
        <v>0</v>
      </c>
      <c r="X70" s="1007">
        <v>0</v>
      </c>
      <c r="Y70" s="1007">
        <v>0</v>
      </c>
      <c r="Z70" s="1007">
        <v>0</v>
      </c>
      <c r="AA70" s="1007">
        <v>0</v>
      </c>
      <c r="AB70" s="1007">
        <v>0</v>
      </c>
      <c r="AC70" s="1007">
        <v>0</v>
      </c>
      <c r="AD70" s="1007">
        <v>0</v>
      </c>
      <c r="AE70" s="784">
        <f t="shared" si="16"/>
        <v>0</v>
      </c>
    </row>
    <row r="71" spans="1:31">
      <c r="A71" s="1003" t="s">
        <v>626</v>
      </c>
      <c r="B71" s="1006" t="s">
        <v>1327</v>
      </c>
      <c r="C71" s="1007">
        <v>171182</v>
      </c>
      <c r="D71" s="1007">
        <v>0</v>
      </c>
      <c r="E71" s="1007">
        <v>0</v>
      </c>
      <c r="F71" s="1012">
        <v>0</v>
      </c>
      <c r="G71" s="783">
        <f t="shared" si="14"/>
        <v>171182</v>
      </c>
      <c r="H71" s="1016">
        <v>96549</v>
      </c>
      <c r="I71" s="1007">
        <v>0</v>
      </c>
      <c r="J71" s="1007">
        <v>0</v>
      </c>
      <c r="K71" s="1007">
        <v>0</v>
      </c>
      <c r="L71" s="1007">
        <v>0</v>
      </c>
      <c r="M71" s="1007"/>
      <c r="N71" s="1007"/>
      <c r="O71" s="1007">
        <v>0</v>
      </c>
      <c r="P71" s="1007">
        <v>0</v>
      </c>
      <c r="Q71" s="1012">
        <v>0</v>
      </c>
      <c r="R71" s="783">
        <f t="shared" si="15"/>
        <v>96549</v>
      </c>
      <c r="S71" s="1008"/>
      <c r="T71" s="1007">
        <v>0</v>
      </c>
      <c r="U71" s="1007">
        <v>0</v>
      </c>
      <c r="V71" s="1007">
        <v>0</v>
      </c>
      <c r="W71" s="1007">
        <v>0</v>
      </c>
      <c r="X71" s="1007">
        <v>0</v>
      </c>
      <c r="Y71" s="1007">
        <v>0</v>
      </c>
      <c r="Z71" s="1007">
        <v>0</v>
      </c>
      <c r="AA71" s="1007">
        <v>0</v>
      </c>
      <c r="AB71" s="1007">
        <v>0</v>
      </c>
      <c r="AC71" s="1007">
        <v>0</v>
      </c>
      <c r="AD71" s="1007">
        <v>0</v>
      </c>
      <c r="AE71" s="784">
        <f t="shared" si="16"/>
        <v>0</v>
      </c>
    </row>
    <row r="72" spans="1:31">
      <c r="A72" s="1003" t="s">
        <v>627</v>
      </c>
      <c r="B72" s="1006" t="s">
        <v>1328</v>
      </c>
      <c r="C72" s="1007">
        <v>0</v>
      </c>
      <c r="D72" s="1007">
        <v>0</v>
      </c>
      <c r="E72" s="1007">
        <v>0</v>
      </c>
      <c r="F72" s="1012">
        <v>0</v>
      </c>
      <c r="G72" s="783">
        <f t="shared" si="14"/>
        <v>0</v>
      </c>
      <c r="H72" s="1016">
        <v>0</v>
      </c>
      <c r="I72" s="1007">
        <v>0</v>
      </c>
      <c r="J72" s="1007">
        <v>0</v>
      </c>
      <c r="K72" s="1007">
        <v>0</v>
      </c>
      <c r="L72" s="1007">
        <v>0</v>
      </c>
      <c r="M72" s="1007"/>
      <c r="N72" s="1007"/>
      <c r="O72" s="1007">
        <v>0</v>
      </c>
      <c r="P72" s="1007">
        <v>0</v>
      </c>
      <c r="Q72" s="1012">
        <v>0</v>
      </c>
      <c r="R72" s="783">
        <f t="shared" si="15"/>
        <v>0</v>
      </c>
      <c r="S72" s="1008"/>
      <c r="T72" s="1007">
        <v>0</v>
      </c>
      <c r="U72" s="1007">
        <v>0</v>
      </c>
      <c r="V72" s="1007">
        <v>0</v>
      </c>
      <c r="W72" s="1007">
        <v>0</v>
      </c>
      <c r="X72" s="1007">
        <v>0</v>
      </c>
      <c r="Y72" s="1007">
        <v>0</v>
      </c>
      <c r="Z72" s="1007">
        <v>0</v>
      </c>
      <c r="AA72" s="1007">
        <v>0</v>
      </c>
      <c r="AB72" s="1007">
        <v>0</v>
      </c>
      <c r="AC72" s="1007">
        <v>0</v>
      </c>
      <c r="AD72" s="1007">
        <v>0</v>
      </c>
      <c r="AE72" s="784">
        <f t="shared" si="16"/>
        <v>0</v>
      </c>
    </row>
    <row r="73" spans="1:31">
      <c r="A73" s="1003" t="s">
        <v>628</v>
      </c>
      <c r="B73" s="1006" t="s">
        <v>1329</v>
      </c>
      <c r="C73" s="1007">
        <v>0</v>
      </c>
      <c r="D73" s="1007">
        <v>0</v>
      </c>
      <c r="E73" s="1007">
        <v>0</v>
      </c>
      <c r="F73" s="1012">
        <v>0</v>
      </c>
      <c r="G73" s="783">
        <f t="shared" si="14"/>
        <v>0</v>
      </c>
      <c r="H73" s="1016">
        <v>0</v>
      </c>
      <c r="I73" s="1007">
        <v>0</v>
      </c>
      <c r="J73" s="1007">
        <v>0</v>
      </c>
      <c r="K73" s="1007">
        <v>0</v>
      </c>
      <c r="L73" s="1007">
        <v>0</v>
      </c>
      <c r="M73" s="1007"/>
      <c r="N73" s="1007"/>
      <c r="O73" s="1007">
        <v>0</v>
      </c>
      <c r="P73" s="1007">
        <v>0</v>
      </c>
      <c r="Q73" s="1012">
        <v>0</v>
      </c>
      <c r="R73" s="783">
        <f t="shared" si="15"/>
        <v>0</v>
      </c>
      <c r="S73" s="1008"/>
      <c r="T73" s="1007">
        <v>0</v>
      </c>
      <c r="U73" s="1007">
        <v>0</v>
      </c>
      <c r="V73" s="1007">
        <v>0</v>
      </c>
      <c r="W73" s="1007">
        <v>0</v>
      </c>
      <c r="X73" s="1007">
        <v>0</v>
      </c>
      <c r="Y73" s="1007">
        <v>0</v>
      </c>
      <c r="Z73" s="1007">
        <v>0</v>
      </c>
      <c r="AA73" s="1007">
        <v>0</v>
      </c>
      <c r="AB73" s="1007">
        <v>0</v>
      </c>
      <c r="AC73" s="1007">
        <v>0</v>
      </c>
      <c r="AD73" s="1007">
        <v>0</v>
      </c>
      <c r="AE73" s="784">
        <f t="shared" si="16"/>
        <v>0</v>
      </c>
    </row>
    <row r="74" spans="1:31">
      <c r="A74" s="1021" t="s">
        <v>629</v>
      </c>
      <c r="B74" s="1010" t="s">
        <v>1330</v>
      </c>
      <c r="C74" s="1011">
        <v>0</v>
      </c>
      <c r="D74" s="1011">
        <v>0</v>
      </c>
      <c r="E74" s="1011">
        <v>0</v>
      </c>
      <c r="F74" s="1013">
        <v>0</v>
      </c>
      <c r="G74" s="786">
        <f t="shared" si="14"/>
        <v>0</v>
      </c>
      <c r="H74" s="1017">
        <v>0</v>
      </c>
      <c r="I74" s="1011">
        <v>0</v>
      </c>
      <c r="J74" s="1011">
        <v>0</v>
      </c>
      <c r="K74" s="1011">
        <v>0</v>
      </c>
      <c r="L74" s="1011">
        <v>0</v>
      </c>
      <c r="M74" s="1011"/>
      <c r="N74" s="1011"/>
      <c r="O74" s="1011">
        <v>0</v>
      </c>
      <c r="P74" s="1011">
        <v>0</v>
      </c>
      <c r="Q74" s="1013">
        <v>0</v>
      </c>
      <c r="R74" s="786">
        <f t="shared" si="15"/>
        <v>0</v>
      </c>
      <c r="S74" s="1009"/>
      <c r="T74" s="1011">
        <v>0</v>
      </c>
      <c r="U74" s="1011">
        <v>0</v>
      </c>
      <c r="V74" s="1011">
        <v>0</v>
      </c>
      <c r="W74" s="1011">
        <v>0</v>
      </c>
      <c r="X74" s="1011">
        <v>0</v>
      </c>
      <c r="Y74" s="1011">
        <v>0</v>
      </c>
      <c r="Z74" s="1011">
        <v>0</v>
      </c>
      <c r="AA74" s="1011">
        <v>0</v>
      </c>
      <c r="AB74" s="1011">
        <v>0</v>
      </c>
      <c r="AC74" s="1011">
        <v>0</v>
      </c>
      <c r="AD74" s="1011">
        <v>0</v>
      </c>
      <c r="AE74" s="787">
        <f t="shared" si="16"/>
        <v>0</v>
      </c>
    </row>
    <row r="75" spans="1:31" s="778" customFormat="1">
      <c r="A75" s="1069" t="s">
        <v>630</v>
      </c>
      <c r="B75" s="1031" t="s">
        <v>1331</v>
      </c>
      <c r="C75" s="1032">
        <v>171753</v>
      </c>
      <c r="D75" s="1032">
        <v>0</v>
      </c>
      <c r="E75" s="1032">
        <v>0</v>
      </c>
      <c r="F75" s="1066">
        <v>0</v>
      </c>
      <c r="G75" s="1064">
        <f t="shared" si="14"/>
        <v>171753</v>
      </c>
      <c r="H75" s="1067">
        <v>97004</v>
      </c>
      <c r="I75" s="1032">
        <v>0</v>
      </c>
      <c r="J75" s="1032">
        <v>0</v>
      </c>
      <c r="K75" s="1032">
        <v>0</v>
      </c>
      <c r="L75" s="1032">
        <v>0</v>
      </c>
      <c r="M75" s="1257"/>
      <c r="N75" s="1257"/>
      <c r="O75" s="1032">
        <v>0</v>
      </c>
      <c r="P75" s="1032">
        <v>0</v>
      </c>
      <c r="Q75" s="1066">
        <v>0</v>
      </c>
      <c r="R75" s="1064">
        <f t="shared" si="15"/>
        <v>97004</v>
      </c>
      <c r="S75" s="1068"/>
      <c r="T75" s="1032">
        <v>21708</v>
      </c>
      <c r="U75" s="1032">
        <v>0</v>
      </c>
      <c r="V75" s="1257">
        <v>0</v>
      </c>
      <c r="W75" s="1257">
        <v>0</v>
      </c>
      <c r="X75" s="1257">
        <v>0</v>
      </c>
      <c r="Y75" s="1257">
        <v>0</v>
      </c>
      <c r="Z75" s="1257">
        <v>0</v>
      </c>
      <c r="AA75" s="1257">
        <v>0</v>
      </c>
      <c r="AB75" s="1257">
        <v>0</v>
      </c>
      <c r="AC75" s="1257">
        <v>0</v>
      </c>
      <c r="AD75" s="1257">
        <v>0</v>
      </c>
      <c r="AE75" s="1079">
        <f t="shared" si="16"/>
        <v>21708</v>
      </c>
    </row>
    <row r="76" spans="1:31">
      <c r="A76" s="1001" t="s">
        <v>631</v>
      </c>
      <c r="B76" s="1027" t="s">
        <v>1332</v>
      </c>
      <c r="C76" s="1028">
        <v>0</v>
      </c>
      <c r="D76" s="1028">
        <v>0</v>
      </c>
      <c r="E76" s="1028">
        <v>0</v>
      </c>
      <c r="F76" s="1029">
        <v>0</v>
      </c>
      <c r="G76" s="780">
        <f t="shared" si="14"/>
        <v>0</v>
      </c>
      <c r="H76" s="1030">
        <v>0</v>
      </c>
      <c r="I76" s="1028">
        <v>0</v>
      </c>
      <c r="J76" s="1028">
        <v>0</v>
      </c>
      <c r="K76" s="1028">
        <v>0</v>
      </c>
      <c r="L76" s="1028">
        <v>0</v>
      </c>
      <c r="M76" s="1028"/>
      <c r="N76" s="1028"/>
      <c r="O76" s="1028">
        <v>0</v>
      </c>
      <c r="P76" s="1028">
        <v>0</v>
      </c>
      <c r="Q76" s="1029">
        <v>0</v>
      </c>
      <c r="R76" s="780">
        <f t="shared" si="15"/>
        <v>0</v>
      </c>
      <c r="S76" s="1026"/>
      <c r="T76" s="1028">
        <v>0</v>
      </c>
      <c r="U76" s="1028">
        <v>0</v>
      </c>
      <c r="V76" s="1028">
        <v>0</v>
      </c>
      <c r="W76" s="1028">
        <v>0</v>
      </c>
      <c r="X76" s="1028">
        <v>0</v>
      </c>
      <c r="Y76" s="1028">
        <v>0</v>
      </c>
      <c r="Z76" s="1028">
        <v>0</v>
      </c>
      <c r="AA76" s="1028">
        <v>0</v>
      </c>
      <c r="AB76" s="1028">
        <v>0</v>
      </c>
      <c r="AC76" s="1028">
        <v>0</v>
      </c>
      <c r="AD76" s="1028">
        <v>0</v>
      </c>
      <c r="AE76" s="781">
        <f t="shared" si="16"/>
        <v>0</v>
      </c>
    </row>
    <row r="77" spans="1:31">
      <c r="A77" s="1003" t="s">
        <v>632</v>
      </c>
      <c r="B77" s="1006" t="s">
        <v>1333</v>
      </c>
      <c r="C77" s="1007">
        <v>0</v>
      </c>
      <c r="D77" s="1007">
        <v>0</v>
      </c>
      <c r="E77" s="1007">
        <v>0</v>
      </c>
      <c r="F77" s="1012">
        <v>0</v>
      </c>
      <c r="G77" s="783">
        <f t="shared" si="14"/>
        <v>0</v>
      </c>
      <c r="H77" s="1016">
        <v>0</v>
      </c>
      <c r="I77" s="1007">
        <v>0</v>
      </c>
      <c r="J77" s="1007">
        <v>0</v>
      </c>
      <c r="K77" s="1007">
        <v>0</v>
      </c>
      <c r="L77" s="1007">
        <v>0</v>
      </c>
      <c r="M77" s="1007"/>
      <c r="N77" s="1007"/>
      <c r="O77" s="1007">
        <v>0</v>
      </c>
      <c r="P77" s="1007">
        <v>0</v>
      </c>
      <c r="Q77" s="1012">
        <v>0</v>
      </c>
      <c r="R77" s="783">
        <f t="shared" si="15"/>
        <v>0</v>
      </c>
      <c r="S77" s="1008"/>
      <c r="T77" s="1007">
        <v>0</v>
      </c>
      <c r="U77" s="1007">
        <v>0</v>
      </c>
      <c r="V77" s="1007">
        <v>0</v>
      </c>
      <c r="W77" s="1007">
        <v>0</v>
      </c>
      <c r="X77" s="1007">
        <v>0</v>
      </c>
      <c r="Y77" s="1007">
        <v>0</v>
      </c>
      <c r="Z77" s="1007">
        <v>0</v>
      </c>
      <c r="AA77" s="1007">
        <v>0</v>
      </c>
      <c r="AB77" s="1007">
        <v>0</v>
      </c>
      <c r="AC77" s="1007">
        <v>0</v>
      </c>
      <c r="AD77" s="1007">
        <v>0</v>
      </c>
      <c r="AE77" s="784">
        <f t="shared" si="16"/>
        <v>0</v>
      </c>
    </row>
    <row r="78" spans="1:31">
      <c r="A78" s="1003" t="s">
        <v>633</v>
      </c>
      <c r="B78" s="1006" t="s">
        <v>1334</v>
      </c>
      <c r="C78" s="1007">
        <v>0</v>
      </c>
      <c r="D78" s="1007">
        <v>0</v>
      </c>
      <c r="E78" s="1007">
        <v>0</v>
      </c>
      <c r="F78" s="1012">
        <v>0</v>
      </c>
      <c r="G78" s="783">
        <f t="shared" si="14"/>
        <v>0</v>
      </c>
      <c r="H78" s="1016">
        <v>0</v>
      </c>
      <c r="I78" s="1007">
        <v>0</v>
      </c>
      <c r="J78" s="1007">
        <v>0</v>
      </c>
      <c r="K78" s="1007">
        <v>0</v>
      </c>
      <c r="L78" s="1007">
        <v>0</v>
      </c>
      <c r="M78" s="1007"/>
      <c r="N78" s="1007"/>
      <c r="O78" s="1007">
        <v>0</v>
      </c>
      <c r="P78" s="1007">
        <v>0</v>
      </c>
      <c r="Q78" s="1012">
        <v>0</v>
      </c>
      <c r="R78" s="783">
        <f t="shared" si="15"/>
        <v>0</v>
      </c>
      <c r="S78" s="1008"/>
      <c r="T78" s="1007">
        <v>0</v>
      </c>
      <c r="U78" s="1007">
        <v>0</v>
      </c>
      <c r="V78" s="1007">
        <v>0</v>
      </c>
      <c r="W78" s="1007">
        <v>0</v>
      </c>
      <c r="X78" s="1007">
        <v>0</v>
      </c>
      <c r="Y78" s="1007">
        <v>0</v>
      </c>
      <c r="Z78" s="1007">
        <v>0</v>
      </c>
      <c r="AA78" s="1007">
        <v>0</v>
      </c>
      <c r="AB78" s="1007">
        <v>0</v>
      </c>
      <c r="AC78" s="1007">
        <v>0</v>
      </c>
      <c r="AD78" s="1007">
        <v>0</v>
      </c>
      <c r="AE78" s="784">
        <f t="shared" si="16"/>
        <v>0</v>
      </c>
    </row>
    <row r="79" spans="1:31">
      <c r="A79" s="1003" t="s">
        <v>634</v>
      </c>
      <c r="B79" s="1006" t="s">
        <v>1335</v>
      </c>
      <c r="C79" s="1007">
        <v>0</v>
      </c>
      <c r="D79" s="1007">
        <v>0</v>
      </c>
      <c r="E79" s="1007">
        <v>0</v>
      </c>
      <c r="F79" s="1012">
        <v>0</v>
      </c>
      <c r="G79" s="783">
        <f t="shared" si="14"/>
        <v>0</v>
      </c>
      <c r="H79" s="1016">
        <v>0</v>
      </c>
      <c r="I79" s="1007">
        <v>0</v>
      </c>
      <c r="J79" s="1007">
        <v>0</v>
      </c>
      <c r="K79" s="1007">
        <v>0</v>
      </c>
      <c r="L79" s="1007">
        <v>0</v>
      </c>
      <c r="M79" s="1007"/>
      <c r="N79" s="1007"/>
      <c r="O79" s="1007">
        <v>0</v>
      </c>
      <c r="P79" s="1007">
        <v>0</v>
      </c>
      <c r="Q79" s="1012">
        <v>0</v>
      </c>
      <c r="R79" s="783">
        <f t="shared" si="15"/>
        <v>0</v>
      </c>
      <c r="S79" s="1008"/>
      <c r="T79" s="1007">
        <v>0</v>
      </c>
      <c r="U79" s="1007">
        <v>0</v>
      </c>
      <c r="V79" s="1007">
        <v>0</v>
      </c>
      <c r="W79" s="1007">
        <v>0</v>
      </c>
      <c r="X79" s="1007">
        <v>0</v>
      </c>
      <c r="Y79" s="1007">
        <v>0</v>
      </c>
      <c r="Z79" s="1007">
        <v>0</v>
      </c>
      <c r="AA79" s="1007">
        <v>0</v>
      </c>
      <c r="AB79" s="1007">
        <v>0</v>
      </c>
      <c r="AC79" s="1007">
        <v>0</v>
      </c>
      <c r="AD79" s="1007">
        <v>0</v>
      </c>
      <c r="AE79" s="784">
        <f t="shared" si="16"/>
        <v>0</v>
      </c>
    </row>
    <row r="80" spans="1:31">
      <c r="A80" s="1021" t="s">
        <v>635</v>
      </c>
      <c r="B80" s="1010" t="s">
        <v>1336</v>
      </c>
      <c r="C80" s="1011">
        <v>0</v>
      </c>
      <c r="D80" s="1011">
        <v>0</v>
      </c>
      <c r="E80" s="1011">
        <v>0</v>
      </c>
      <c r="F80" s="1013">
        <v>0</v>
      </c>
      <c r="G80" s="786">
        <f t="shared" si="14"/>
        <v>0</v>
      </c>
      <c r="H80" s="1017">
        <v>0</v>
      </c>
      <c r="I80" s="1011">
        <v>0</v>
      </c>
      <c r="J80" s="1011">
        <v>0</v>
      </c>
      <c r="K80" s="1011">
        <v>0</v>
      </c>
      <c r="L80" s="1011">
        <v>0</v>
      </c>
      <c r="M80" s="1011"/>
      <c r="N80" s="1011"/>
      <c r="O80" s="1011">
        <v>0</v>
      </c>
      <c r="P80" s="1011">
        <v>0</v>
      </c>
      <c r="Q80" s="1013">
        <v>0</v>
      </c>
      <c r="R80" s="786">
        <f t="shared" si="15"/>
        <v>0</v>
      </c>
      <c r="S80" s="1009"/>
      <c r="T80" s="1011">
        <v>0</v>
      </c>
      <c r="U80" s="1011">
        <v>0</v>
      </c>
      <c r="V80" s="1011">
        <v>0</v>
      </c>
      <c r="W80" s="1011">
        <v>0</v>
      </c>
      <c r="X80" s="1011">
        <v>0</v>
      </c>
      <c r="Y80" s="1011">
        <v>0</v>
      </c>
      <c r="Z80" s="1011">
        <v>0</v>
      </c>
      <c r="AA80" s="1011">
        <v>0</v>
      </c>
      <c r="AB80" s="1011">
        <v>0</v>
      </c>
      <c r="AC80" s="1011">
        <v>0</v>
      </c>
      <c r="AD80" s="1011">
        <v>0</v>
      </c>
      <c r="AE80" s="787">
        <f t="shared" si="16"/>
        <v>0</v>
      </c>
    </row>
    <row r="81" spans="1:31">
      <c r="A81" s="1069" t="s">
        <v>636</v>
      </c>
      <c r="B81" s="1061" t="s">
        <v>1337</v>
      </c>
      <c r="C81" s="1062">
        <v>0</v>
      </c>
      <c r="D81" s="1062">
        <v>0</v>
      </c>
      <c r="E81" s="1062">
        <v>0</v>
      </c>
      <c r="F81" s="1063">
        <v>0</v>
      </c>
      <c r="G81" s="1064">
        <f t="shared" si="14"/>
        <v>0</v>
      </c>
      <c r="H81" s="1065">
        <v>0</v>
      </c>
      <c r="I81" s="1062">
        <v>0</v>
      </c>
      <c r="J81" s="1062">
        <v>0</v>
      </c>
      <c r="K81" s="1062">
        <v>0</v>
      </c>
      <c r="L81" s="1062">
        <v>0</v>
      </c>
      <c r="M81" s="1258"/>
      <c r="N81" s="1258"/>
      <c r="O81" s="1062">
        <v>0</v>
      </c>
      <c r="P81" s="1062">
        <v>0</v>
      </c>
      <c r="Q81" s="1063">
        <v>0</v>
      </c>
      <c r="R81" s="1064">
        <f t="shared" si="15"/>
        <v>0</v>
      </c>
      <c r="S81" s="1082"/>
      <c r="T81" s="1062">
        <v>0</v>
      </c>
      <c r="U81" s="1062">
        <v>0</v>
      </c>
      <c r="V81" s="1258">
        <v>0</v>
      </c>
      <c r="W81" s="1258">
        <v>0</v>
      </c>
      <c r="X81" s="1258">
        <v>0</v>
      </c>
      <c r="Y81" s="1258">
        <v>0</v>
      </c>
      <c r="Z81" s="1258">
        <v>0</v>
      </c>
      <c r="AA81" s="1258">
        <v>0</v>
      </c>
      <c r="AB81" s="1258">
        <v>0</v>
      </c>
      <c r="AC81" s="1258">
        <v>0</v>
      </c>
      <c r="AD81" s="1258">
        <v>0</v>
      </c>
      <c r="AE81" s="1079">
        <f t="shared" si="16"/>
        <v>0</v>
      </c>
    </row>
    <row r="82" spans="1:31">
      <c r="A82" s="1001" t="s">
        <v>637</v>
      </c>
      <c r="B82" s="1027" t="s">
        <v>1338</v>
      </c>
      <c r="C82" s="1028">
        <v>0</v>
      </c>
      <c r="D82" s="1028">
        <v>0</v>
      </c>
      <c r="E82" s="1028">
        <v>0</v>
      </c>
      <c r="F82" s="1029">
        <v>0</v>
      </c>
      <c r="G82" s="780">
        <f t="shared" si="14"/>
        <v>0</v>
      </c>
      <c r="H82" s="1030">
        <v>0</v>
      </c>
      <c r="I82" s="1028">
        <v>0</v>
      </c>
      <c r="J82" s="1028">
        <v>0</v>
      </c>
      <c r="K82" s="1028">
        <v>0</v>
      </c>
      <c r="L82" s="1028">
        <v>0</v>
      </c>
      <c r="M82" s="1028"/>
      <c r="N82" s="1028"/>
      <c r="O82" s="1028">
        <v>0</v>
      </c>
      <c r="P82" s="1028">
        <v>0</v>
      </c>
      <c r="Q82" s="1029">
        <v>0</v>
      </c>
      <c r="R82" s="780">
        <f t="shared" si="15"/>
        <v>0</v>
      </c>
      <c r="S82" s="1026"/>
      <c r="T82" s="1028">
        <v>0</v>
      </c>
      <c r="U82" s="1028">
        <v>0</v>
      </c>
      <c r="V82" s="1028">
        <v>0</v>
      </c>
      <c r="W82" s="1028">
        <v>0</v>
      </c>
      <c r="X82" s="1028">
        <v>0</v>
      </c>
      <c r="Y82" s="1028">
        <v>0</v>
      </c>
      <c r="Z82" s="1028">
        <v>0</v>
      </c>
      <c r="AA82" s="1028">
        <v>0</v>
      </c>
      <c r="AB82" s="1028">
        <v>0</v>
      </c>
      <c r="AC82" s="1028">
        <v>0</v>
      </c>
      <c r="AD82" s="1028">
        <v>0</v>
      </c>
      <c r="AE82" s="781">
        <f t="shared" si="16"/>
        <v>0</v>
      </c>
    </row>
    <row r="83" spans="1:31">
      <c r="A83" s="1021" t="s">
        <v>638</v>
      </c>
      <c r="B83" s="1010" t="s">
        <v>1339</v>
      </c>
      <c r="C83" s="1011">
        <v>0</v>
      </c>
      <c r="D83" s="1011">
        <v>0</v>
      </c>
      <c r="E83" s="1011">
        <v>0</v>
      </c>
      <c r="F83" s="1013">
        <v>0</v>
      </c>
      <c r="G83" s="786">
        <f t="shared" si="14"/>
        <v>0</v>
      </c>
      <c r="H83" s="1017">
        <v>0</v>
      </c>
      <c r="I83" s="1011">
        <v>0</v>
      </c>
      <c r="J83" s="1011">
        <v>0</v>
      </c>
      <c r="K83" s="1011">
        <v>0</v>
      </c>
      <c r="L83" s="1011">
        <v>0</v>
      </c>
      <c r="M83" s="1011"/>
      <c r="N83" s="1011"/>
      <c r="O83" s="1011">
        <v>0</v>
      </c>
      <c r="P83" s="1011">
        <v>0</v>
      </c>
      <c r="Q83" s="1013">
        <v>0</v>
      </c>
      <c r="R83" s="786">
        <f t="shared" si="15"/>
        <v>0</v>
      </c>
      <c r="S83" s="1009"/>
      <c r="T83" s="1011">
        <v>0</v>
      </c>
      <c r="U83" s="1011">
        <v>0</v>
      </c>
      <c r="V83" s="1270">
        <v>0</v>
      </c>
      <c r="W83" s="1270">
        <v>0</v>
      </c>
      <c r="X83" s="1270">
        <v>0</v>
      </c>
      <c r="Y83" s="1270">
        <v>0</v>
      </c>
      <c r="Z83" s="1270">
        <v>0</v>
      </c>
      <c r="AA83" s="1270">
        <v>0</v>
      </c>
      <c r="AB83" s="1270">
        <v>0</v>
      </c>
      <c r="AC83" s="1270">
        <v>0</v>
      </c>
      <c r="AD83" s="1270">
        <v>0</v>
      </c>
      <c r="AE83" s="787">
        <f t="shared" si="16"/>
        <v>0</v>
      </c>
    </row>
    <row r="84" spans="1:31" s="778" customFormat="1">
      <c r="A84" s="1069" t="s">
        <v>639</v>
      </c>
      <c r="B84" s="1031" t="s">
        <v>1340</v>
      </c>
      <c r="C84" s="1032">
        <v>171753</v>
      </c>
      <c r="D84" s="1032">
        <v>0</v>
      </c>
      <c r="E84" s="1032">
        <v>0</v>
      </c>
      <c r="F84" s="1066">
        <v>0</v>
      </c>
      <c r="G84" s="1064">
        <f t="shared" si="14"/>
        <v>171753</v>
      </c>
      <c r="H84" s="1067">
        <v>97004</v>
      </c>
      <c r="I84" s="1032">
        <v>0</v>
      </c>
      <c r="J84" s="1032">
        <v>0</v>
      </c>
      <c r="K84" s="1032">
        <v>0</v>
      </c>
      <c r="L84" s="1032">
        <v>0</v>
      </c>
      <c r="M84" s="1257"/>
      <c r="N84" s="1257"/>
      <c r="O84" s="1032">
        <v>0</v>
      </c>
      <c r="P84" s="1032">
        <v>0</v>
      </c>
      <c r="Q84" s="1066">
        <v>0</v>
      </c>
      <c r="R84" s="1064">
        <f t="shared" si="15"/>
        <v>97004</v>
      </c>
      <c r="S84" s="1068">
        <v>0</v>
      </c>
      <c r="T84" s="1032">
        <v>21708</v>
      </c>
      <c r="U84" s="1032">
        <v>0</v>
      </c>
      <c r="V84" s="1066">
        <v>0</v>
      </c>
      <c r="W84" s="1067">
        <v>0</v>
      </c>
      <c r="X84" s="1257">
        <v>0</v>
      </c>
      <c r="Y84" s="1257">
        <v>0</v>
      </c>
      <c r="Z84" s="1257">
        <v>0</v>
      </c>
      <c r="AA84" s="1257">
        <v>0</v>
      </c>
      <c r="AB84" s="1257">
        <v>0</v>
      </c>
      <c r="AC84" s="1257">
        <v>0</v>
      </c>
      <c r="AD84" s="1257">
        <v>0</v>
      </c>
      <c r="AE84" s="1079">
        <f>SUM(S84:X84)</f>
        <v>21708</v>
      </c>
    </row>
    <row r="85" spans="1:31" s="778" customFormat="1" ht="12.75" thickBot="1">
      <c r="A85" s="1083" t="s">
        <v>640</v>
      </c>
      <c r="B85" s="1038" t="s">
        <v>1341</v>
      </c>
      <c r="C85" s="1039">
        <v>171753</v>
      </c>
      <c r="D85" s="1039">
        <v>0</v>
      </c>
      <c r="E85" s="1039">
        <v>0</v>
      </c>
      <c r="F85" s="1040">
        <v>0</v>
      </c>
      <c r="G85" s="1084">
        <f t="shared" si="14"/>
        <v>171753</v>
      </c>
      <c r="H85" s="1042">
        <v>97004</v>
      </c>
      <c r="I85" s="1039">
        <v>1989</v>
      </c>
      <c r="J85" s="1039">
        <v>708</v>
      </c>
      <c r="K85" s="1039">
        <v>3082</v>
      </c>
      <c r="L85" s="1039">
        <v>265</v>
      </c>
      <c r="M85" s="1039">
        <v>7</v>
      </c>
      <c r="N85" s="1039">
        <v>494</v>
      </c>
      <c r="O85" s="1039">
        <v>3475</v>
      </c>
      <c r="P85" s="1039">
        <v>369</v>
      </c>
      <c r="Q85" s="1040">
        <v>0</v>
      </c>
      <c r="R85" s="1084">
        <f t="shared" si="15"/>
        <v>107393</v>
      </c>
      <c r="S85" s="1042">
        <v>34367</v>
      </c>
      <c r="T85" s="1039">
        <v>21708</v>
      </c>
      <c r="U85" s="1039">
        <v>39794</v>
      </c>
      <c r="V85" s="1040">
        <v>170731</v>
      </c>
      <c r="W85" s="1042">
        <v>3415</v>
      </c>
      <c r="X85" s="1039">
        <v>11702</v>
      </c>
      <c r="Y85" s="1040">
        <v>987</v>
      </c>
      <c r="Z85" s="1040">
        <v>1743</v>
      </c>
      <c r="AA85" s="1040">
        <v>39081</v>
      </c>
      <c r="AB85" s="1040">
        <v>1138</v>
      </c>
      <c r="AC85" s="1271">
        <v>26028</v>
      </c>
      <c r="AD85" s="1264">
        <v>5321</v>
      </c>
      <c r="AE85" s="1085">
        <f>SUM(S85:AD85)</f>
        <v>356015</v>
      </c>
    </row>
  </sheetData>
  <mergeCells count="5">
    <mergeCell ref="A1:A2"/>
    <mergeCell ref="B1:B2"/>
    <mergeCell ref="C1:G1"/>
    <mergeCell ref="H1:R1"/>
    <mergeCell ref="S1:AE1"/>
  </mergeCells>
  <printOptions horizontalCentered="1"/>
  <pageMargins left="0.15748031496062992" right="0.15748031496062992" top="1.1023622047244095" bottom="0.51181102362204722" header="0.35433070866141736" footer="0.15748031496062992"/>
  <pageSetup paperSize="8" scale="64" fitToHeight="2" orientation="landscape" r:id="rId1"/>
  <headerFooter alignWithMargins="0">
    <oddHeader>&amp;L&amp;"Times New Roman,Félkövér"&amp;13Szent László Völgye TKT&amp;C&amp;"Times New Roman,Félkövér"&amp;16 2016. ÉVI ZÁRSZÁMADÁSI BESZÁMOLÓ&amp;R2/3. sz. táblázat
TÁRSULÁS ÉS INTÉZMÉNYEK BEVÉTELEK KORMÁNYZATI FUNKCIÓNKÉNT
Adatok: eFt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W96"/>
  <sheetViews>
    <sheetView topLeftCell="A61" workbookViewId="0">
      <selection activeCell="E72" sqref="E72"/>
    </sheetView>
  </sheetViews>
  <sheetFormatPr defaultColWidth="8.85546875" defaultRowHeight="12.95" customHeight="1"/>
  <cols>
    <col min="1" max="1" width="6.5703125" style="3" customWidth="1"/>
    <col min="2" max="2" width="55.42578125" style="1" customWidth="1"/>
    <col min="3" max="5" width="10.42578125" style="23" customWidth="1"/>
    <col min="6" max="6" width="9.7109375" style="23" customWidth="1"/>
    <col min="7" max="7" width="11.7109375" style="5" hidden="1" customWidth="1"/>
    <col min="8" max="8" width="10.42578125" style="7" hidden="1" customWidth="1"/>
    <col min="9" max="9" width="24.85546875" style="7" hidden="1" customWidth="1"/>
    <col min="10" max="10" width="10.140625" style="7" hidden="1" customWidth="1"/>
    <col min="11" max="11" width="8.85546875" style="7" hidden="1" customWidth="1"/>
    <col min="12" max="12" width="9.28515625" style="7" hidden="1" customWidth="1"/>
    <col min="13" max="13" width="8.85546875" style="7" hidden="1" customWidth="1"/>
    <col min="14" max="17" width="8.85546875" style="7"/>
    <col min="18" max="18" width="9.28515625" style="7" bestFit="1" customWidth="1"/>
    <col min="19" max="16384" width="8.85546875" style="7"/>
  </cols>
  <sheetData>
    <row r="1" spans="1:23" ht="12.75" customHeight="1">
      <c r="A1" s="1443" t="s">
        <v>153</v>
      </c>
      <c r="B1" s="1445" t="s">
        <v>178</v>
      </c>
      <c r="C1" s="1436" t="s">
        <v>92</v>
      </c>
      <c r="D1" s="1434" t="s">
        <v>93</v>
      </c>
      <c r="E1" s="1441" t="s">
        <v>113</v>
      </c>
      <c r="F1" s="1439" t="s">
        <v>376</v>
      </c>
    </row>
    <row r="2" spans="1:23" ht="31.5" customHeight="1">
      <c r="A2" s="1444"/>
      <c r="B2" s="1446"/>
      <c r="C2" s="1437"/>
      <c r="D2" s="1435"/>
      <c r="E2" s="1442"/>
      <c r="F2" s="1440"/>
    </row>
    <row r="3" spans="1:23" ht="14.25" customHeight="1">
      <c r="A3" s="90" t="s">
        <v>154</v>
      </c>
      <c r="B3" s="120" t="s">
        <v>375</v>
      </c>
      <c r="C3" s="220"/>
      <c r="D3" s="219"/>
      <c r="E3" s="526"/>
      <c r="F3" s="539"/>
    </row>
    <row r="4" spans="1:23" s="22" customFormat="1" ht="14.25" customHeight="1">
      <c r="A4" s="79" t="s">
        <v>155</v>
      </c>
      <c r="B4" s="80" t="s">
        <v>115</v>
      </c>
      <c r="C4" s="221">
        <f>+C5+C70</f>
        <v>321181</v>
      </c>
      <c r="D4" s="221">
        <f>+D5+D70</f>
        <v>339248</v>
      </c>
      <c r="E4" s="527">
        <f>+E5+E70</f>
        <v>330307</v>
      </c>
      <c r="F4" s="540">
        <f>+E4/D4</f>
        <v>0.97364464934207429</v>
      </c>
      <c r="G4" s="24"/>
      <c r="H4" s="1333"/>
      <c r="I4" s="7"/>
      <c r="J4" s="7"/>
      <c r="L4" s="7"/>
      <c r="M4" s="7"/>
    </row>
    <row r="5" spans="1:23" s="22" customFormat="1" ht="14.25" customHeight="1">
      <c r="A5" s="81"/>
      <c r="B5" s="253" t="s">
        <v>345</v>
      </c>
      <c r="C5" s="222">
        <f>+'[4]2.SZ.TÁBL. BEVÉTELEK'!$D$4</f>
        <v>29220</v>
      </c>
      <c r="D5" s="76">
        <f>+'[5]2.SZ.TÁBL. BEVÉTELEK'!$E$4</f>
        <v>29220</v>
      </c>
      <c r="E5" s="528">
        <v>29534</v>
      </c>
      <c r="F5" s="540">
        <f>+E5/D5</f>
        <v>1.0107460643394934</v>
      </c>
      <c r="G5" s="24"/>
      <c r="H5" s="1333"/>
      <c r="I5" s="7"/>
      <c r="J5" s="7"/>
      <c r="L5" s="7"/>
      <c r="M5" s="7"/>
      <c r="Q5" s="15" t="s">
        <v>1410</v>
      </c>
      <c r="R5" s="1367">
        <v>29533600</v>
      </c>
      <c r="S5" s="7"/>
      <c r="T5" s="7"/>
      <c r="V5" s="7"/>
      <c r="W5" s="7"/>
    </row>
    <row r="6" spans="1:23" s="22" customFormat="1" ht="14.25" customHeight="1">
      <c r="A6" s="89"/>
      <c r="B6" s="240" t="s">
        <v>346</v>
      </c>
      <c r="C6" s="227"/>
      <c r="D6" s="228"/>
      <c r="E6" s="529"/>
      <c r="F6" s="540"/>
      <c r="G6" s="24"/>
      <c r="H6" s="1333"/>
      <c r="I6" s="7"/>
      <c r="J6" s="7"/>
      <c r="L6" s="7"/>
      <c r="M6" s="7"/>
      <c r="Q6" s="15" t="s">
        <v>1408</v>
      </c>
      <c r="R6" s="1367">
        <v>10260000</v>
      </c>
      <c r="S6" s="7"/>
      <c r="T6" s="1438" t="s">
        <v>1407</v>
      </c>
      <c r="V6" s="7"/>
      <c r="W6" s="7"/>
    </row>
    <row r="7" spans="1:23" s="22" customFormat="1" ht="14.25" customHeight="1">
      <c r="A7" s="89"/>
      <c r="B7" s="239" t="s">
        <v>335</v>
      </c>
      <c r="C7" s="223">
        <f>SUM(C8:C14)</f>
        <v>10260</v>
      </c>
      <c r="D7" s="223">
        <f t="shared" ref="D7:E7" si="0">SUM(D8:D14)</f>
        <v>10260</v>
      </c>
      <c r="E7" s="530">
        <f t="shared" si="0"/>
        <v>10261</v>
      </c>
      <c r="F7" s="540">
        <f>+E7/D7</f>
        <v>1.0000974658869395</v>
      </c>
      <c r="G7" s="5" t="s">
        <v>323</v>
      </c>
      <c r="H7" s="7">
        <v>132</v>
      </c>
      <c r="I7" s="7"/>
      <c r="J7" s="7"/>
      <c r="L7" s="7"/>
      <c r="M7" s="7"/>
      <c r="O7" s="24">
        <f>+D7-E7</f>
        <v>-1</v>
      </c>
      <c r="Q7" s="15" t="s">
        <v>1409</v>
      </c>
      <c r="R7" s="1368">
        <v>-39480000</v>
      </c>
      <c r="S7" s="7"/>
      <c r="T7" s="1438"/>
      <c r="V7" s="7"/>
      <c r="W7" s="7"/>
    </row>
    <row r="8" spans="1:23" s="226" customFormat="1" ht="14.25" customHeight="1">
      <c r="A8" s="89"/>
      <c r="B8" s="1334" t="s">
        <v>314</v>
      </c>
      <c r="C8" s="223">
        <f>+'[4]2.SZ.TÁBL. BEVÉTELEK'!$D7</f>
        <v>1147</v>
      </c>
      <c r="D8" s="224">
        <f>+'[5]2.SZ.TÁBL. BEVÉTELEK'!$E7</f>
        <v>1147</v>
      </c>
      <c r="E8" s="512">
        <v>1147</v>
      </c>
      <c r="F8" s="540">
        <f>+E8/D8</f>
        <v>1</v>
      </c>
      <c r="G8" s="225"/>
      <c r="H8" s="1333"/>
      <c r="I8" s="1335" t="s">
        <v>314</v>
      </c>
      <c r="J8" s="793">
        <v>2755</v>
      </c>
      <c r="K8" s="244">
        <f>+J8/J15</f>
        <v>0.11099025058415922</v>
      </c>
      <c r="L8" s="7">
        <f>+$H$7*K8</f>
        <v>14.650713077109017</v>
      </c>
      <c r="M8" s="28">
        <v>15</v>
      </c>
      <c r="O8" s="24">
        <f t="shared" ref="O8:O56" si="1">+D8-E8</f>
        <v>0</v>
      </c>
      <c r="Q8" s="15" t="s">
        <v>366</v>
      </c>
      <c r="R8" s="1367">
        <f>+SUM(R5:R7)</f>
        <v>313600</v>
      </c>
      <c r="S8" s="1365" t="s">
        <v>314</v>
      </c>
      <c r="T8" s="1366">
        <v>2759</v>
      </c>
      <c r="U8" s="244">
        <f>+T8/T15</f>
        <v>0.11181357649442755</v>
      </c>
      <c r="V8" s="7">
        <f>+$R$8*U8</f>
        <v>35064.737588652482</v>
      </c>
      <c r="W8" s="28">
        <v>-35</v>
      </c>
    </row>
    <row r="9" spans="1:23" ht="14.25" customHeight="1">
      <c r="A9" s="89"/>
      <c r="B9" s="1334" t="s">
        <v>315</v>
      </c>
      <c r="C9" s="223">
        <f>+'[4]2.SZ.TÁBL. BEVÉTELEK'!$D8</f>
        <v>3543</v>
      </c>
      <c r="D9" s="224">
        <f>+'[5]2.SZ.TÁBL. BEVÉTELEK'!$E8</f>
        <v>3543</v>
      </c>
      <c r="E9" s="512">
        <v>3543</v>
      </c>
      <c r="F9" s="540">
        <f t="shared" ref="F9:F68" si="2">+E9/D9</f>
        <v>1</v>
      </c>
      <c r="H9" s="1333"/>
      <c r="I9" s="1335" t="s">
        <v>315</v>
      </c>
      <c r="J9" s="793">
        <v>8617</v>
      </c>
      <c r="K9" s="244">
        <f>+J9/J15</f>
        <v>0.34715172024816693</v>
      </c>
      <c r="L9" s="7">
        <f>+$H$7*K9</f>
        <v>45.824027072758035</v>
      </c>
      <c r="M9" s="7">
        <v>46</v>
      </c>
      <c r="O9" s="24">
        <f t="shared" si="1"/>
        <v>0</v>
      </c>
      <c r="Q9" s="5"/>
      <c r="R9" s="1364"/>
      <c r="S9" s="1365" t="s">
        <v>315</v>
      </c>
      <c r="T9" s="1366">
        <v>8522</v>
      </c>
      <c r="U9" s="244">
        <f>+T9/T15</f>
        <v>0.3453698074974671</v>
      </c>
      <c r="V9" s="7">
        <f t="shared" ref="V9:V14" si="3">+$R$8*U9</f>
        <v>108307.97163120568</v>
      </c>
      <c r="W9" s="7">
        <v>-108</v>
      </c>
    </row>
    <row r="10" spans="1:23" ht="14.25" customHeight="1">
      <c r="A10" s="89"/>
      <c r="B10" s="1334" t="s">
        <v>321</v>
      </c>
      <c r="C10" s="223">
        <f>+'[4]2.SZ.TÁBL. BEVÉTELEK'!$D9</f>
        <v>522</v>
      </c>
      <c r="D10" s="224">
        <f>+'[5]2.SZ.TÁBL. BEVÉTELEK'!$E9</f>
        <v>522</v>
      </c>
      <c r="E10" s="512">
        <v>522</v>
      </c>
      <c r="F10" s="540">
        <f t="shared" si="2"/>
        <v>1</v>
      </c>
      <c r="H10" s="1333"/>
      <c r="I10" s="1335" t="s">
        <v>321</v>
      </c>
      <c r="J10" s="793">
        <v>1248</v>
      </c>
      <c r="K10" s="244">
        <f>+J10/J15</f>
        <v>5.0277979211989364E-2</v>
      </c>
      <c r="L10" s="7">
        <f t="shared" ref="L10:L14" si="4">+$H$7*K10</f>
        <v>6.6366932559825962</v>
      </c>
      <c r="M10" s="7">
        <v>6</v>
      </c>
      <c r="O10" s="24">
        <f t="shared" si="1"/>
        <v>0</v>
      </c>
      <c r="Q10" s="5"/>
      <c r="R10" s="1364"/>
      <c r="S10" s="1365" t="s">
        <v>321</v>
      </c>
      <c r="T10" s="1366">
        <v>1255</v>
      </c>
      <c r="U10" s="244">
        <f>+T10/T15</f>
        <v>5.0861195542046607E-2</v>
      </c>
      <c r="V10" s="7">
        <f t="shared" si="3"/>
        <v>15950.070921985816</v>
      </c>
      <c r="W10" s="7">
        <v>-16</v>
      </c>
    </row>
    <row r="11" spans="1:23" ht="14.25" customHeight="1">
      <c r="A11" s="89"/>
      <c r="B11" s="1334" t="s">
        <v>316</v>
      </c>
      <c r="C11" s="223">
        <f>+'[4]2.SZ.TÁBL. BEVÉTELEK'!$D10</f>
        <v>449</v>
      </c>
      <c r="D11" s="224">
        <f>+'[5]2.SZ.TÁBL. BEVÉTELEK'!$E10</f>
        <v>449</v>
      </c>
      <c r="E11" s="512">
        <v>450</v>
      </c>
      <c r="F11" s="540">
        <f t="shared" si="2"/>
        <v>1.0022271714922049</v>
      </c>
      <c r="H11" s="1333"/>
      <c r="I11" s="1335" t="s">
        <v>316</v>
      </c>
      <c r="J11" s="793">
        <v>1077</v>
      </c>
      <c r="K11" s="244">
        <f>+J11/J15</f>
        <v>4.3388929175731207E-2</v>
      </c>
      <c r="L11" s="7">
        <f t="shared" si="4"/>
        <v>5.7273386511965194</v>
      </c>
      <c r="M11" s="7">
        <v>6</v>
      </c>
      <c r="O11" s="24">
        <f t="shared" si="1"/>
        <v>-1</v>
      </c>
      <c r="Q11" s="5"/>
      <c r="R11" s="1364"/>
      <c r="S11" s="1365" t="s">
        <v>316</v>
      </c>
      <c r="T11" s="1366">
        <v>1080</v>
      </c>
      <c r="U11" s="244">
        <f>+T11/T15</f>
        <v>4.376899696048632E-2</v>
      </c>
      <c r="V11" s="7">
        <f t="shared" si="3"/>
        <v>13725.95744680851</v>
      </c>
      <c r="W11" s="7">
        <v>-14</v>
      </c>
    </row>
    <row r="12" spans="1:23" ht="14.25" customHeight="1">
      <c r="A12" s="89"/>
      <c r="B12" s="1334" t="s">
        <v>317</v>
      </c>
      <c r="C12" s="223">
        <f>+'[4]2.SZ.TÁBL. BEVÉTELEK'!$D11</f>
        <v>2343</v>
      </c>
      <c r="D12" s="224">
        <f>+'[5]2.SZ.TÁBL. BEVÉTELEK'!$E11</f>
        <v>2343</v>
      </c>
      <c r="E12" s="512">
        <v>2343</v>
      </c>
      <c r="F12" s="540">
        <f t="shared" si="2"/>
        <v>1</v>
      </c>
      <c r="H12" s="1333"/>
      <c r="I12" s="1335" t="s">
        <v>317</v>
      </c>
      <c r="J12" s="793">
        <v>5678</v>
      </c>
      <c r="K12" s="244">
        <f>+J12/J15</f>
        <v>0.22874869067762468</v>
      </c>
      <c r="L12" s="7">
        <f t="shared" si="4"/>
        <v>30.194827169446459</v>
      </c>
      <c r="M12" s="7">
        <v>30</v>
      </c>
      <c r="O12" s="24">
        <f t="shared" si="1"/>
        <v>0</v>
      </c>
      <c r="Q12" s="5"/>
      <c r="R12" s="1364"/>
      <c r="S12" s="1365" t="s">
        <v>317</v>
      </c>
      <c r="T12" s="1366">
        <v>5635</v>
      </c>
      <c r="U12" s="244">
        <f>+T12/T15</f>
        <v>0.22836879432624113</v>
      </c>
      <c r="V12" s="7">
        <f t="shared" si="3"/>
        <v>71616.453900709224</v>
      </c>
      <c r="W12" s="7">
        <v>-72</v>
      </c>
    </row>
    <row r="13" spans="1:23" ht="14.25" customHeight="1">
      <c r="A13" s="89"/>
      <c r="B13" s="1334" t="s">
        <v>318</v>
      </c>
      <c r="C13" s="223">
        <f>+'[4]2.SZ.TÁBL. BEVÉTELEK'!$D12</f>
        <v>1402</v>
      </c>
      <c r="D13" s="224">
        <f>+'[5]2.SZ.TÁBL. BEVÉTELEK'!$E12</f>
        <v>1402</v>
      </c>
      <c r="E13" s="512">
        <v>1402</v>
      </c>
      <c r="F13" s="540">
        <f t="shared" si="2"/>
        <v>1</v>
      </c>
      <c r="H13" s="1333"/>
      <c r="I13" s="1335" t="s">
        <v>318</v>
      </c>
      <c r="J13" s="793">
        <v>3400</v>
      </c>
      <c r="K13" s="244">
        <f>+J13/J15</f>
        <v>0.13697526387881717</v>
      </c>
      <c r="L13" s="7">
        <f t="shared" si="4"/>
        <v>18.080734832003866</v>
      </c>
      <c r="M13" s="7">
        <v>18</v>
      </c>
      <c r="O13" s="24">
        <f t="shared" si="1"/>
        <v>0</v>
      </c>
      <c r="Q13" s="5"/>
      <c r="R13" s="1364"/>
      <c r="S13" s="1365" t="s">
        <v>318</v>
      </c>
      <c r="T13" s="1366">
        <v>3371</v>
      </c>
      <c r="U13" s="244">
        <f>+T13/T15</f>
        <v>0.13661600810536981</v>
      </c>
      <c r="V13" s="7">
        <f t="shared" si="3"/>
        <v>42842.78014184397</v>
      </c>
      <c r="W13" s="7">
        <v>-43</v>
      </c>
    </row>
    <row r="14" spans="1:23" ht="14.25" customHeight="1">
      <c r="A14" s="89"/>
      <c r="B14" s="1334" t="s">
        <v>319</v>
      </c>
      <c r="C14" s="223">
        <f>+'[4]2.SZ.TÁBL. BEVÉTELEK'!$D13</f>
        <v>854</v>
      </c>
      <c r="D14" s="224">
        <f>+'[5]2.SZ.TÁBL. BEVÉTELEK'!$E13</f>
        <v>854</v>
      </c>
      <c r="E14" s="512">
        <v>854</v>
      </c>
      <c r="F14" s="540">
        <f t="shared" si="2"/>
        <v>1</v>
      </c>
      <c r="H14" s="1333"/>
      <c r="I14" s="1335" t="s">
        <v>319</v>
      </c>
      <c r="J14" s="793">
        <v>2047</v>
      </c>
      <c r="K14" s="244">
        <f>+J14/J15</f>
        <v>8.2467166223511398E-2</v>
      </c>
      <c r="L14" s="7">
        <f t="shared" si="4"/>
        <v>10.885665941503504</v>
      </c>
      <c r="M14" s="7">
        <v>11</v>
      </c>
      <c r="O14" s="24">
        <f t="shared" si="1"/>
        <v>0</v>
      </c>
      <c r="Q14" s="5"/>
      <c r="R14" s="1364"/>
      <c r="S14" s="1365" t="s">
        <v>319</v>
      </c>
      <c r="T14" s="1366">
        <v>2053</v>
      </c>
      <c r="U14" s="244">
        <f>+T14/T15</f>
        <v>8.3201621073961493E-2</v>
      </c>
      <c r="V14" s="7">
        <f t="shared" si="3"/>
        <v>26092.028368794323</v>
      </c>
      <c r="W14" s="7">
        <v>-26</v>
      </c>
    </row>
    <row r="15" spans="1:23" s="22" customFormat="1" ht="14.25" customHeight="1">
      <c r="A15" s="89"/>
      <c r="B15" s="128"/>
      <c r="C15" s="227"/>
      <c r="D15" s="228"/>
      <c r="E15" s="529"/>
      <c r="F15" s="540"/>
      <c r="G15" s="24"/>
      <c r="H15" s="1333"/>
      <c r="J15" s="243">
        <f>SUM(J8:J14)</f>
        <v>24822</v>
      </c>
      <c r="K15" s="245"/>
      <c r="L15" s="246">
        <f>SUM(L8:L14)</f>
        <v>132</v>
      </c>
      <c r="M15" s="7">
        <f>SUM(M8:M14)</f>
        <v>132</v>
      </c>
      <c r="O15" s="24">
        <f t="shared" si="1"/>
        <v>0</v>
      </c>
      <c r="Q15" s="24"/>
      <c r="R15" s="1364"/>
      <c r="T15" s="243">
        <f>SUM(T8:T14)</f>
        <v>24675</v>
      </c>
      <c r="U15" s="245"/>
      <c r="V15" s="246">
        <f>SUM(V8:V14)</f>
        <v>313600</v>
      </c>
      <c r="W15" s="7">
        <f>SUM(W8:W14)</f>
        <v>-314</v>
      </c>
    </row>
    <row r="16" spans="1:23" ht="14.25" customHeight="1">
      <c r="A16" s="91"/>
      <c r="B16" s="239" t="s">
        <v>320</v>
      </c>
      <c r="C16" s="223">
        <f>+SUM(C17:C19)</f>
        <v>18377</v>
      </c>
      <c r="D16" s="223">
        <f>+SUM(D17:D19)</f>
        <v>18377</v>
      </c>
      <c r="E16" s="530">
        <f>+SUM(E17:E19)</f>
        <v>18377</v>
      </c>
      <c r="F16" s="540">
        <f t="shared" si="2"/>
        <v>1</v>
      </c>
      <c r="H16" s="1333"/>
      <c r="O16" s="24">
        <f t="shared" si="1"/>
        <v>0</v>
      </c>
    </row>
    <row r="17" spans="1:15" ht="14.25" customHeight="1">
      <c r="A17" s="91"/>
      <c r="B17" s="1334" t="s">
        <v>314</v>
      </c>
      <c r="C17" s="223">
        <f>+'[4]2.SZ.TÁBL. BEVÉTELEK'!$D16</f>
        <v>8172</v>
      </c>
      <c r="D17" s="224">
        <f>+'[5]2.SZ.TÁBL. BEVÉTELEK'!$E16</f>
        <v>8172</v>
      </c>
      <c r="E17" s="512">
        <f>+'5.SZ.TÁBL. ÓVODA'!T33</f>
        <v>8172</v>
      </c>
      <c r="F17" s="540">
        <f t="shared" si="2"/>
        <v>1</v>
      </c>
      <c r="H17" s="1333"/>
      <c r="O17" s="24">
        <f t="shared" si="1"/>
        <v>0</v>
      </c>
    </row>
    <row r="18" spans="1:15" ht="14.25" customHeight="1">
      <c r="A18" s="91"/>
      <c r="B18" s="1334" t="s">
        <v>321</v>
      </c>
      <c r="C18" s="223">
        <f>+'[4]2.SZ.TÁBL. BEVÉTELEK'!$D17</f>
        <v>5530</v>
      </c>
      <c r="D18" s="224">
        <f>+'[5]2.SZ.TÁBL. BEVÉTELEK'!$E17</f>
        <v>5530</v>
      </c>
      <c r="E18" s="512">
        <f>+'5.SZ.TÁBL. ÓVODA'!T34</f>
        <v>5530</v>
      </c>
      <c r="F18" s="540">
        <f t="shared" si="2"/>
        <v>1</v>
      </c>
      <c r="O18" s="24">
        <f t="shared" si="1"/>
        <v>0</v>
      </c>
    </row>
    <row r="19" spans="1:15" ht="14.25" customHeight="1">
      <c r="A19" s="91"/>
      <c r="B19" s="1334" t="s">
        <v>319</v>
      </c>
      <c r="C19" s="223">
        <f>+'[4]2.SZ.TÁBL. BEVÉTELEK'!$D18</f>
        <v>4675</v>
      </c>
      <c r="D19" s="224">
        <f>+'[5]2.SZ.TÁBL. BEVÉTELEK'!$E18</f>
        <v>4675</v>
      </c>
      <c r="E19" s="512">
        <f>+'5.SZ.TÁBL. ÓVODA'!T35</f>
        <v>4675</v>
      </c>
      <c r="F19" s="540">
        <f t="shared" si="2"/>
        <v>1</v>
      </c>
      <c r="O19" s="24">
        <f t="shared" si="1"/>
        <v>0</v>
      </c>
    </row>
    <row r="20" spans="1:15" ht="14.25" customHeight="1">
      <c r="A20" s="91"/>
      <c r="B20" s="242"/>
      <c r="C20" s="223"/>
      <c r="D20" s="224"/>
      <c r="E20" s="512"/>
      <c r="F20" s="540"/>
      <c r="O20" s="24">
        <f t="shared" si="1"/>
        <v>0</v>
      </c>
    </row>
    <row r="21" spans="1:15" ht="14.25" customHeight="1">
      <c r="A21" s="91"/>
      <c r="B21" s="239" t="s">
        <v>322</v>
      </c>
      <c r="C21" s="223">
        <f>+SUM(C22:C28)</f>
        <v>30960</v>
      </c>
      <c r="D21" s="223">
        <f t="shared" ref="D21" si="5">+SUM(D22:D28)</f>
        <v>30960</v>
      </c>
      <c r="E21" s="530">
        <f>+SUM(E22:E28)</f>
        <v>30960</v>
      </c>
      <c r="F21" s="540">
        <f t="shared" si="2"/>
        <v>1</v>
      </c>
      <c r="O21" s="24">
        <f t="shared" si="1"/>
        <v>0</v>
      </c>
    </row>
    <row r="22" spans="1:15" ht="14.25" customHeight="1">
      <c r="A22" s="91"/>
      <c r="B22" s="1334" t="s">
        <v>314</v>
      </c>
      <c r="C22" s="223">
        <f>+'[4]2.SZ.TÁBL. BEVÉTELEK'!$D21</f>
        <v>6918</v>
      </c>
      <c r="D22" s="224">
        <f>+'[5]2.SZ.TÁBL. BEVÉTELEK'!$E21</f>
        <v>6918</v>
      </c>
      <c r="E22" s="512">
        <f>+'4.SZ.TÁBL. SEGÍTŐ SZOLGÁLAT'!AC33</f>
        <v>6918</v>
      </c>
      <c r="F22" s="540">
        <f t="shared" si="2"/>
        <v>1</v>
      </c>
      <c r="O22" s="24">
        <f t="shared" si="1"/>
        <v>0</v>
      </c>
    </row>
    <row r="23" spans="1:15" ht="14.25" customHeight="1">
      <c r="A23" s="91"/>
      <c r="B23" s="1334" t="s">
        <v>321</v>
      </c>
      <c r="C23" s="223">
        <f>+'[4]2.SZ.TÁBL. BEVÉTELEK'!$D22</f>
        <v>1841</v>
      </c>
      <c r="D23" s="224">
        <f>+'[5]2.SZ.TÁBL. BEVÉTELEK'!$E22</f>
        <v>1841</v>
      </c>
      <c r="E23" s="512">
        <f>+'4.SZ.TÁBL. SEGÍTŐ SZOLGÁLAT'!AC34</f>
        <v>1841</v>
      </c>
      <c r="F23" s="540">
        <f t="shared" si="2"/>
        <v>1</v>
      </c>
      <c r="O23" s="24">
        <f t="shared" si="1"/>
        <v>0</v>
      </c>
    </row>
    <row r="24" spans="1:15" ht="14.25" customHeight="1">
      <c r="A24" s="91"/>
      <c r="B24" s="1334" t="s">
        <v>316</v>
      </c>
      <c r="C24" s="223">
        <f>+'[4]2.SZ.TÁBL. BEVÉTELEK'!$D23</f>
        <v>1634</v>
      </c>
      <c r="D24" s="224">
        <f>+'[5]2.SZ.TÁBL. BEVÉTELEK'!$E23</f>
        <v>1634</v>
      </c>
      <c r="E24" s="512">
        <f>+'4.SZ.TÁBL. SEGÍTŐ SZOLGÁLAT'!AC35</f>
        <v>1636</v>
      </c>
      <c r="F24" s="540">
        <f t="shared" si="2"/>
        <v>1.0012239902080784</v>
      </c>
      <c r="I24" s="241"/>
      <c r="J24" s="241"/>
      <c r="O24" s="24">
        <f t="shared" si="1"/>
        <v>-2</v>
      </c>
    </row>
    <row r="25" spans="1:15" ht="14.25" customHeight="1">
      <c r="A25" s="91"/>
      <c r="B25" s="1334" t="s">
        <v>317</v>
      </c>
      <c r="C25" s="223">
        <f>+'[4]2.SZ.TÁBL. BEVÉTELEK'!$D24</f>
        <v>9306</v>
      </c>
      <c r="D25" s="224">
        <f>+'[5]2.SZ.TÁBL. BEVÉTELEK'!$E24</f>
        <v>9306</v>
      </c>
      <c r="E25" s="512">
        <f>+'4.SZ.TÁBL. SEGÍTŐ SZOLGÁLAT'!AC36</f>
        <v>9306</v>
      </c>
      <c r="F25" s="540">
        <f t="shared" si="2"/>
        <v>1</v>
      </c>
      <c r="H25" s="241"/>
      <c r="K25" s="241"/>
      <c r="O25" s="24">
        <f t="shared" si="1"/>
        <v>0</v>
      </c>
    </row>
    <row r="26" spans="1:15" ht="14.25" customHeight="1">
      <c r="A26" s="91"/>
      <c r="B26" s="1334" t="s">
        <v>318</v>
      </c>
      <c r="C26" s="223">
        <f>+'[4]2.SZ.TÁBL. BEVÉTELEK'!$D25</f>
        <v>4994</v>
      </c>
      <c r="D26" s="224">
        <f>+'[5]2.SZ.TÁBL. BEVÉTELEK'!$E25</f>
        <v>4994</v>
      </c>
      <c r="E26" s="512">
        <f>+'4.SZ.TÁBL. SEGÍTŐ SZOLGÁLAT'!AC37</f>
        <v>4992</v>
      </c>
      <c r="F26" s="540">
        <f t="shared" si="2"/>
        <v>0.99959951942330794</v>
      </c>
      <c r="O26" s="24">
        <f t="shared" si="1"/>
        <v>2</v>
      </c>
    </row>
    <row r="27" spans="1:15" s="241" customFormat="1" ht="14.25" customHeight="1">
      <c r="A27" s="91"/>
      <c r="B27" s="1334" t="s">
        <v>319</v>
      </c>
      <c r="C27" s="223">
        <f>+'[4]2.SZ.TÁBL. BEVÉTELEK'!$D26</f>
        <v>3011</v>
      </c>
      <c r="D27" s="224">
        <f>+'[5]2.SZ.TÁBL. BEVÉTELEK'!$E26</f>
        <v>3011</v>
      </c>
      <c r="E27" s="512">
        <f>+'4.SZ.TÁBL. SEGÍTŐ SZOLGÁLAT'!AC38</f>
        <v>3011</v>
      </c>
      <c r="F27" s="540">
        <f t="shared" si="2"/>
        <v>1</v>
      </c>
      <c r="G27" s="6"/>
      <c r="H27" s="7"/>
      <c r="I27" s="7"/>
      <c r="J27" s="7"/>
      <c r="K27" s="7"/>
      <c r="L27" s="7"/>
      <c r="M27" s="7"/>
      <c r="O27" s="24">
        <f t="shared" si="1"/>
        <v>0</v>
      </c>
    </row>
    <row r="28" spans="1:15" s="241" customFormat="1" ht="14.25" customHeight="1">
      <c r="A28" s="91"/>
      <c r="B28" s="1336" t="s">
        <v>301</v>
      </c>
      <c r="C28" s="223">
        <f>+'[4]2.SZ.TÁBL. BEVÉTELEK'!$D27</f>
        <v>3256</v>
      </c>
      <c r="D28" s="224">
        <f>+'[5]2.SZ.TÁBL. BEVÉTELEK'!$E27</f>
        <v>3256</v>
      </c>
      <c r="E28" s="512">
        <f>+'4.SZ.TÁBL. SEGÍTŐ SZOLGÁLAT'!AC39</f>
        <v>3256</v>
      </c>
      <c r="F28" s="540">
        <f t="shared" si="2"/>
        <v>1</v>
      </c>
      <c r="G28" s="6"/>
      <c r="H28" s="7"/>
      <c r="I28" s="7"/>
      <c r="J28" s="7"/>
      <c r="K28" s="7"/>
      <c r="L28" s="7"/>
      <c r="M28" s="7"/>
      <c r="O28" s="24">
        <f t="shared" si="1"/>
        <v>0</v>
      </c>
    </row>
    <row r="29" spans="1:15" s="238" customFormat="1" ht="14.25" customHeight="1">
      <c r="A29" s="89"/>
      <c r="B29" s="1336"/>
      <c r="C29" s="227"/>
      <c r="D29" s="228"/>
      <c r="E29" s="529"/>
      <c r="F29" s="540"/>
      <c r="G29" s="6"/>
      <c r="H29" s="7"/>
      <c r="I29" s="7"/>
      <c r="J29" s="7"/>
      <c r="K29" s="7"/>
      <c r="L29" s="7"/>
      <c r="M29" s="7"/>
      <c r="O29" s="24">
        <f t="shared" si="1"/>
        <v>0</v>
      </c>
    </row>
    <row r="30" spans="1:15" s="238" customFormat="1" ht="14.25" customHeight="1">
      <c r="A30" s="89"/>
      <c r="B30" s="239" t="s">
        <v>334</v>
      </c>
      <c r="C30" s="223">
        <f>SUM(C31:C38)</f>
        <v>2719</v>
      </c>
      <c r="D30" s="223">
        <f t="shared" ref="D30:E30" si="6">SUM(D31:D38)</f>
        <v>2719</v>
      </c>
      <c r="E30" s="530">
        <f t="shared" si="6"/>
        <v>2719</v>
      </c>
      <c r="F30" s="540">
        <f t="shared" si="2"/>
        <v>1</v>
      </c>
      <c r="G30" s="237"/>
      <c r="H30" s="7"/>
      <c r="I30" s="7"/>
      <c r="J30" s="7"/>
      <c r="K30" s="7"/>
      <c r="L30" s="7"/>
      <c r="M30" s="7"/>
      <c r="O30" s="24">
        <f t="shared" si="1"/>
        <v>0</v>
      </c>
    </row>
    <row r="31" spans="1:15" s="238" customFormat="1" ht="14.25" customHeight="1">
      <c r="A31" s="89"/>
      <c r="B31" s="1334" t="s">
        <v>314</v>
      </c>
      <c r="C31" s="223">
        <f>+'[4]2.SZ.TÁBL. BEVÉTELEK'!$D30</f>
        <v>276</v>
      </c>
      <c r="D31" s="224">
        <f>+'[5]2.SZ.TÁBL. BEVÉTELEK'!$E30</f>
        <v>276</v>
      </c>
      <c r="E31" s="512">
        <v>276</v>
      </c>
      <c r="F31" s="540">
        <f t="shared" si="2"/>
        <v>1</v>
      </c>
      <c r="G31" s="5" t="s">
        <v>324</v>
      </c>
      <c r="H31" s="7">
        <v>100</v>
      </c>
      <c r="I31" s="7" t="s">
        <v>4</v>
      </c>
      <c r="J31" s="793">
        <v>2755</v>
      </c>
      <c r="K31" s="5">
        <f>+$H$31*J31</f>
        <v>275500</v>
      </c>
      <c r="L31" s="7">
        <v>275</v>
      </c>
      <c r="M31" s="7"/>
      <c r="O31" s="24">
        <f t="shared" si="1"/>
        <v>0</v>
      </c>
    </row>
    <row r="32" spans="1:15" s="238" customFormat="1" ht="14.25" customHeight="1">
      <c r="A32" s="89"/>
      <c r="B32" s="1334" t="s">
        <v>315</v>
      </c>
      <c r="C32" s="223">
        <f>+'[4]2.SZ.TÁBL. BEVÉTELEK'!$D31</f>
        <v>852</v>
      </c>
      <c r="D32" s="224">
        <f>+'[5]2.SZ.TÁBL. BEVÉTELEK'!$E31</f>
        <v>852</v>
      </c>
      <c r="E32" s="512">
        <v>852</v>
      </c>
      <c r="F32" s="540">
        <f t="shared" si="2"/>
        <v>1</v>
      </c>
      <c r="G32" s="5"/>
      <c r="H32" s="7"/>
      <c r="I32" s="7" t="s">
        <v>5</v>
      </c>
      <c r="J32" s="793">
        <v>8617</v>
      </c>
      <c r="K32" s="5">
        <f t="shared" ref="K32:K38" si="7">+$H$31*J32</f>
        <v>861700</v>
      </c>
      <c r="L32" s="7">
        <v>862</v>
      </c>
      <c r="M32" s="7"/>
      <c r="O32" s="24">
        <f t="shared" si="1"/>
        <v>0</v>
      </c>
    </row>
    <row r="33" spans="1:15" s="238" customFormat="1" ht="14.25" customHeight="1">
      <c r="A33" s="89"/>
      <c r="B33" s="1334" t="s">
        <v>321</v>
      </c>
      <c r="C33" s="223">
        <f>+'[4]2.SZ.TÁBL. BEVÉTELEK'!$D32</f>
        <v>126</v>
      </c>
      <c r="D33" s="224">
        <f>+'[5]2.SZ.TÁBL. BEVÉTELEK'!$E32</f>
        <v>126</v>
      </c>
      <c r="E33" s="512">
        <v>126</v>
      </c>
      <c r="F33" s="540">
        <f t="shared" si="2"/>
        <v>1</v>
      </c>
      <c r="G33" s="5"/>
      <c r="H33" s="7"/>
      <c r="I33" s="7" t="s">
        <v>6</v>
      </c>
      <c r="J33" s="793">
        <v>1248</v>
      </c>
      <c r="K33" s="5">
        <f t="shared" si="7"/>
        <v>124800</v>
      </c>
      <c r="L33" s="7">
        <v>125</v>
      </c>
      <c r="M33" s="7"/>
      <c r="O33" s="24">
        <f t="shared" si="1"/>
        <v>0</v>
      </c>
    </row>
    <row r="34" spans="1:15" s="238" customFormat="1" ht="14.25" customHeight="1">
      <c r="A34" s="89"/>
      <c r="B34" s="1334" t="s">
        <v>316</v>
      </c>
      <c r="C34" s="223">
        <f>+'[4]2.SZ.TÁBL. BEVÉTELEK'!$D33</f>
        <v>108</v>
      </c>
      <c r="D34" s="224">
        <f>+'[5]2.SZ.TÁBL. BEVÉTELEK'!$E33</f>
        <v>108</v>
      </c>
      <c r="E34" s="512">
        <v>108</v>
      </c>
      <c r="F34" s="540">
        <f t="shared" si="2"/>
        <v>1</v>
      </c>
      <c r="G34" s="5"/>
      <c r="H34" s="7"/>
      <c r="I34" s="7" t="s">
        <v>7</v>
      </c>
      <c r="J34" s="793">
        <v>1077</v>
      </c>
      <c r="K34" s="5">
        <f t="shared" si="7"/>
        <v>107700</v>
      </c>
      <c r="L34" s="7">
        <v>107</v>
      </c>
      <c r="M34" s="7"/>
      <c r="O34" s="24">
        <f t="shared" si="1"/>
        <v>0</v>
      </c>
    </row>
    <row r="35" spans="1:15" s="238" customFormat="1" ht="14.25" customHeight="1">
      <c r="A35" s="89"/>
      <c r="B35" s="1334" t="s">
        <v>317</v>
      </c>
      <c r="C35" s="223">
        <f>+'[4]2.SZ.TÁBL. BEVÉTELEK'!$D34</f>
        <v>564</v>
      </c>
      <c r="D35" s="224">
        <f>+'[5]2.SZ.TÁBL. BEVÉTELEK'!$E34</f>
        <v>564</v>
      </c>
      <c r="E35" s="512">
        <v>564</v>
      </c>
      <c r="F35" s="540">
        <f t="shared" si="2"/>
        <v>1</v>
      </c>
      <c r="G35" s="5"/>
      <c r="H35" s="7"/>
      <c r="I35" s="7" t="s">
        <v>8</v>
      </c>
      <c r="J35" s="793">
        <v>5678</v>
      </c>
      <c r="K35" s="5">
        <f t="shared" si="7"/>
        <v>567800</v>
      </c>
      <c r="L35" s="7">
        <v>568</v>
      </c>
      <c r="M35" s="7"/>
      <c r="O35" s="24">
        <f t="shared" si="1"/>
        <v>0</v>
      </c>
    </row>
    <row r="36" spans="1:15" s="238" customFormat="1" ht="14.25" customHeight="1">
      <c r="A36" s="89"/>
      <c r="B36" s="1334" t="s">
        <v>318</v>
      </c>
      <c r="C36" s="223">
        <f>+'[4]2.SZ.TÁBL. BEVÉTELEK'!$D35</f>
        <v>337</v>
      </c>
      <c r="D36" s="224">
        <f>+'[5]2.SZ.TÁBL. BEVÉTELEK'!$E35</f>
        <v>337</v>
      </c>
      <c r="E36" s="512">
        <v>337</v>
      </c>
      <c r="F36" s="540">
        <f t="shared" si="2"/>
        <v>1</v>
      </c>
      <c r="G36" s="5"/>
      <c r="H36" s="7"/>
      <c r="I36" s="7" t="s">
        <v>9</v>
      </c>
      <c r="J36" s="793">
        <v>3400</v>
      </c>
      <c r="K36" s="5">
        <f t="shared" si="7"/>
        <v>340000</v>
      </c>
      <c r="L36" s="7">
        <v>340</v>
      </c>
      <c r="M36" s="7"/>
      <c r="O36" s="24">
        <f t="shared" si="1"/>
        <v>0</v>
      </c>
    </row>
    <row r="37" spans="1:15" s="238" customFormat="1" ht="14.25" customHeight="1">
      <c r="A37" s="89"/>
      <c r="B37" s="1334" t="s">
        <v>319</v>
      </c>
      <c r="C37" s="223">
        <f>+'[4]2.SZ.TÁBL. BEVÉTELEK'!$D36</f>
        <v>205</v>
      </c>
      <c r="D37" s="224">
        <f>+'[5]2.SZ.TÁBL. BEVÉTELEK'!$E36</f>
        <v>205</v>
      </c>
      <c r="E37" s="512">
        <v>205</v>
      </c>
      <c r="F37" s="540">
        <f t="shared" si="2"/>
        <v>1</v>
      </c>
      <c r="G37" s="5"/>
      <c r="H37" s="7"/>
      <c r="I37" s="7" t="s">
        <v>10</v>
      </c>
      <c r="J37" s="793">
        <v>2047</v>
      </c>
      <c r="K37" s="5">
        <f t="shared" si="7"/>
        <v>204700</v>
      </c>
      <c r="L37" s="7">
        <v>205</v>
      </c>
      <c r="M37" s="7"/>
      <c r="O37" s="24">
        <f t="shared" si="1"/>
        <v>0</v>
      </c>
    </row>
    <row r="38" spans="1:15" s="238" customFormat="1" ht="14.25" customHeight="1">
      <c r="A38" s="89"/>
      <c r="B38" s="1336" t="s">
        <v>301</v>
      </c>
      <c r="C38" s="223">
        <f>+'[4]2.SZ.TÁBL. BEVÉTELEK'!$D37</f>
        <v>251</v>
      </c>
      <c r="D38" s="224">
        <f>+'[5]2.SZ.TÁBL. BEVÉTELEK'!$E37</f>
        <v>251</v>
      </c>
      <c r="E38" s="512">
        <v>251</v>
      </c>
      <c r="F38" s="540">
        <f t="shared" si="2"/>
        <v>1</v>
      </c>
      <c r="G38" s="237"/>
      <c r="H38" s="7"/>
      <c r="I38" s="28" t="s">
        <v>301</v>
      </c>
      <c r="J38" s="217">
        <v>2539</v>
      </c>
      <c r="K38" s="5">
        <f t="shared" si="7"/>
        <v>253900</v>
      </c>
      <c r="L38" s="217">
        <v>254</v>
      </c>
      <c r="M38" s="7"/>
      <c r="O38" s="24">
        <f t="shared" si="1"/>
        <v>0</v>
      </c>
    </row>
    <row r="39" spans="1:15" s="238" customFormat="1" ht="14.25" customHeight="1">
      <c r="A39" s="89"/>
      <c r="B39" s="1336"/>
      <c r="C39" s="227"/>
      <c r="D39" s="228"/>
      <c r="E39" s="529"/>
      <c r="F39" s="540"/>
      <c r="G39" s="237"/>
      <c r="H39" s="7"/>
      <c r="I39" s="7"/>
      <c r="J39" s="243">
        <f>SUM(J31:J38)</f>
        <v>27361</v>
      </c>
      <c r="K39" s="5">
        <f>SUM(K31:K38)</f>
        <v>2736100</v>
      </c>
      <c r="L39" s="5">
        <f>SUM(L31:L38)</f>
        <v>2736</v>
      </c>
      <c r="M39" s="7"/>
      <c r="O39" s="24">
        <f t="shared" si="1"/>
        <v>0</v>
      </c>
    </row>
    <row r="40" spans="1:15" s="238" customFormat="1" ht="14.25" customHeight="1">
      <c r="A40" s="89"/>
      <c r="B40" s="239" t="s">
        <v>339</v>
      </c>
      <c r="C40" s="223">
        <f>+SUM(C41:C47)</f>
        <v>2966</v>
      </c>
      <c r="D40" s="223">
        <f t="shared" ref="D40:E40" si="8">+SUM(D41:D47)</f>
        <v>2966</v>
      </c>
      <c r="E40" s="530">
        <f t="shared" si="8"/>
        <v>2966</v>
      </c>
      <c r="F40" s="540">
        <f t="shared" si="2"/>
        <v>1</v>
      </c>
      <c r="G40" s="237"/>
      <c r="H40" s="7"/>
      <c r="I40" s="7"/>
      <c r="J40" s="243"/>
      <c r="K40" s="5"/>
      <c r="L40" s="5"/>
      <c r="M40" s="7"/>
      <c r="O40" s="24">
        <f t="shared" si="1"/>
        <v>0</v>
      </c>
    </row>
    <row r="41" spans="1:15" s="238" customFormat="1" ht="14.25" customHeight="1">
      <c r="A41" s="89"/>
      <c r="B41" s="1334" t="s">
        <v>314</v>
      </c>
      <c r="C41" s="223">
        <f>+'[4]2.SZ.TÁBL. BEVÉTELEK'!$D40</f>
        <v>342</v>
      </c>
      <c r="D41" s="224">
        <f>+'[5]2.SZ.TÁBL. BEVÉTELEK'!$E40</f>
        <v>342</v>
      </c>
      <c r="E41" s="512">
        <v>342</v>
      </c>
      <c r="F41" s="540">
        <f t="shared" si="2"/>
        <v>1</v>
      </c>
      <c r="G41" s="5" t="s">
        <v>342</v>
      </c>
      <c r="H41" s="7" t="s">
        <v>344</v>
      </c>
      <c r="I41" s="7"/>
      <c r="J41" s="243" t="s">
        <v>343</v>
      </c>
      <c r="K41" s="5"/>
      <c r="L41" s="5"/>
      <c r="M41" s="7"/>
      <c r="O41" s="24">
        <f t="shared" si="1"/>
        <v>0</v>
      </c>
    </row>
    <row r="42" spans="1:15" s="238" customFormat="1" ht="14.25" customHeight="1">
      <c r="A42" s="89"/>
      <c r="B42" s="1334" t="s">
        <v>321</v>
      </c>
      <c r="C42" s="223">
        <f>+'[4]2.SZ.TÁBL. BEVÉTELEK'!$D41</f>
        <v>244</v>
      </c>
      <c r="D42" s="224">
        <f>+'[5]2.SZ.TÁBL. BEVÉTELEK'!$E41</f>
        <v>244</v>
      </c>
      <c r="E42" s="512">
        <v>244</v>
      </c>
      <c r="F42" s="540">
        <f t="shared" si="2"/>
        <v>1</v>
      </c>
      <c r="G42" s="5"/>
      <c r="H42" s="7">
        <v>8641</v>
      </c>
      <c r="I42" s="7" t="s">
        <v>4</v>
      </c>
      <c r="J42" s="243">
        <v>40</v>
      </c>
      <c r="K42" s="5">
        <f>+H42*J42</f>
        <v>345640</v>
      </c>
      <c r="L42" s="5">
        <v>346</v>
      </c>
      <c r="M42" s="7"/>
      <c r="O42" s="24">
        <f t="shared" si="1"/>
        <v>0</v>
      </c>
    </row>
    <row r="43" spans="1:15" s="238" customFormat="1" ht="14.25" customHeight="1">
      <c r="A43" s="89"/>
      <c r="B43" s="1334" t="s">
        <v>316</v>
      </c>
      <c r="C43" s="223">
        <f>+'[4]2.SZ.TÁBL. BEVÉTELEK'!$D42</f>
        <v>215</v>
      </c>
      <c r="D43" s="224">
        <f>+'[5]2.SZ.TÁBL. BEVÉTELEK'!$E42</f>
        <v>215</v>
      </c>
      <c r="E43" s="512">
        <v>215</v>
      </c>
      <c r="F43" s="540">
        <f t="shared" si="2"/>
        <v>1</v>
      </c>
      <c r="G43" s="5"/>
      <c r="H43" s="7"/>
      <c r="I43" s="7" t="s">
        <v>6</v>
      </c>
      <c r="J43" s="243">
        <v>40</v>
      </c>
      <c r="K43" s="5">
        <f>+H42*J43</f>
        <v>345640</v>
      </c>
      <c r="L43" s="5">
        <v>346</v>
      </c>
      <c r="M43" s="7"/>
      <c r="O43" s="24">
        <f t="shared" si="1"/>
        <v>0</v>
      </c>
    </row>
    <row r="44" spans="1:15" s="238" customFormat="1" ht="14.25" customHeight="1">
      <c r="A44" s="89"/>
      <c r="B44" s="1334" t="s">
        <v>317</v>
      </c>
      <c r="C44" s="223">
        <f>+'[4]2.SZ.TÁBL. BEVÉTELEK'!$D43</f>
        <v>894</v>
      </c>
      <c r="D44" s="224">
        <f>+'[5]2.SZ.TÁBL. BEVÉTELEK'!$E43</f>
        <v>894</v>
      </c>
      <c r="E44" s="512">
        <v>894</v>
      </c>
      <c r="F44" s="540">
        <f t="shared" si="2"/>
        <v>1</v>
      </c>
      <c r="G44" s="5"/>
      <c r="H44" s="7"/>
      <c r="I44" s="7" t="s">
        <v>7</v>
      </c>
      <c r="J44" s="243">
        <v>40</v>
      </c>
      <c r="K44" s="5">
        <f>+H42*J44</f>
        <v>345640</v>
      </c>
      <c r="L44" s="5">
        <v>346</v>
      </c>
      <c r="M44" s="7"/>
      <c r="O44" s="24">
        <f t="shared" si="1"/>
        <v>0</v>
      </c>
    </row>
    <row r="45" spans="1:15" s="238" customFormat="1" ht="14.25" customHeight="1">
      <c r="A45" s="89"/>
      <c r="B45" s="1334" t="s">
        <v>318</v>
      </c>
      <c r="C45" s="223">
        <f>+'[4]2.SZ.TÁBL. BEVÉTELEK'!$D44</f>
        <v>391</v>
      </c>
      <c r="D45" s="224">
        <f>+'[5]2.SZ.TÁBL. BEVÉTELEK'!$E44</f>
        <v>391</v>
      </c>
      <c r="E45" s="512">
        <v>391</v>
      </c>
      <c r="F45" s="540">
        <f t="shared" si="2"/>
        <v>1</v>
      </c>
      <c r="G45" s="5"/>
      <c r="H45" s="7">
        <v>20320</v>
      </c>
      <c r="I45" s="7" t="s">
        <v>8</v>
      </c>
      <c r="J45" s="243">
        <v>39</v>
      </c>
      <c r="K45" s="5">
        <f>+H45*J45</f>
        <v>792480</v>
      </c>
      <c r="L45" s="5">
        <v>790</v>
      </c>
      <c r="M45" s="7"/>
      <c r="O45" s="24">
        <f t="shared" si="1"/>
        <v>0</v>
      </c>
    </row>
    <row r="46" spans="1:15" s="238" customFormat="1" ht="14.25" customHeight="1">
      <c r="A46" s="89"/>
      <c r="B46" s="1334" t="s">
        <v>319</v>
      </c>
      <c r="C46" s="223">
        <f>+'[4]2.SZ.TÁBL. BEVÉTELEK'!$D45</f>
        <v>440</v>
      </c>
      <c r="D46" s="224">
        <f>+'[5]2.SZ.TÁBL. BEVÉTELEK'!$E45</f>
        <v>440</v>
      </c>
      <c r="E46" s="512">
        <v>440</v>
      </c>
      <c r="F46" s="540">
        <f t="shared" si="2"/>
        <v>1</v>
      </c>
      <c r="G46" s="5"/>
      <c r="H46" s="7"/>
      <c r="I46" s="7" t="s">
        <v>9</v>
      </c>
      <c r="J46" s="243">
        <v>40</v>
      </c>
      <c r="K46" s="5">
        <f>+H42*J46</f>
        <v>345640</v>
      </c>
      <c r="L46" s="5">
        <v>346</v>
      </c>
      <c r="M46" s="7"/>
      <c r="O46" s="24">
        <f t="shared" si="1"/>
        <v>0</v>
      </c>
    </row>
    <row r="47" spans="1:15" s="238" customFormat="1" ht="14.25" customHeight="1">
      <c r="A47" s="89"/>
      <c r="B47" s="1336" t="s">
        <v>301</v>
      </c>
      <c r="C47" s="223">
        <f>+'[4]2.SZ.TÁBL. BEVÉTELEK'!$D46</f>
        <v>440</v>
      </c>
      <c r="D47" s="224">
        <f>+'[5]2.SZ.TÁBL. BEVÉTELEK'!$E46</f>
        <v>440</v>
      </c>
      <c r="E47" s="512">
        <v>440</v>
      </c>
      <c r="F47" s="540">
        <f t="shared" si="2"/>
        <v>1</v>
      </c>
      <c r="G47" s="5"/>
      <c r="H47" s="7"/>
      <c r="I47" s="7" t="s">
        <v>10</v>
      </c>
      <c r="J47" s="243">
        <v>40</v>
      </c>
      <c r="K47" s="5">
        <f>+H42*J47</f>
        <v>345640</v>
      </c>
      <c r="L47" s="5">
        <v>346</v>
      </c>
      <c r="M47" s="7"/>
      <c r="O47" s="24">
        <f t="shared" si="1"/>
        <v>0</v>
      </c>
    </row>
    <row r="48" spans="1:15" s="238" customFormat="1" ht="14.25" customHeight="1">
      <c r="A48" s="89"/>
      <c r="B48" s="1337"/>
      <c r="C48" s="227"/>
      <c r="D48" s="228"/>
      <c r="E48" s="529"/>
      <c r="F48" s="540"/>
      <c r="G48" s="5"/>
      <c r="H48" s="7"/>
      <c r="I48" s="28" t="s">
        <v>301</v>
      </c>
      <c r="J48" s="243">
        <v>40</v>
      </c>
      <c r="K48" s="5">
        <f>+H42*J48</f>
        <v>345640</v>
      </c>
      <c r="L48" s="5">
        <v>346</v>
      </c>
      <c r="M48" s="7"/>
      <c r="O48" s="24">
        <f t="shared" si="1"/>
        <v>0</v>
      </c>
    </row>
    <row r="49" spans="1:15" s="238" customFormat="1" ht="14.25" customHeight="1">
      <c r="A49" s="89"/>
      <c r="B49" s="239" t="s">
        <v>340</v>
      </c>
      <c r="C49" s="223">
        <f>+SUM(C50:C56)</f>
        <v>6610</v>
      </c>
      <c r="D49" s="223">
        <f t="shared" ref="D49:E49" si="9">+SUM(D50:D56)</f>
        <v>6610</v>
      </c>
      <c r="E49" s="530">
        <f t="shared" si="9"/>
        <v>6610</v>
      </c>
      <c r="F49" s="540">
        <f t="shared" si="2"/>
        <v>1</v>
      </c>
      <c r="G49" s="5"/>
      <c r="H49" s="7"/>
      <c r="I49" s="28"/>
      <c r="J49" s="243"/>
      <c r="K49" s="5">
        <f>SUM(K42:K48)</f>
        <v>2866320</v>
      </c>
      <c r="L49" s="5">
        <f>SUM(L42:L48)</f>
        <v>2866</v>
      </c>
      <c r="M49" s="7"/>
      <c r="O49" s="24">
        <f t="shared" si="1"/>
        <v>0</v>
      </c>
    </row>
    <row r="50" spans="1:15" s="238" customFormat="1" ht="14.25" customHeight="1">
      <c r="A50" s="89"/>
      <c r="B50" s="1334" t="s">
        <v>314</v>
      </c>
      <c r="C50" s="223">
        <f>+'[4]2.SZ.TÁBL. BEVÉTELEK'!$D49</f>
        <v>1980</v>
      </c>
      <c r="D50" s="224">
        <f>+'[5]2.SZ.TÁBL. BEVÉTELEK'!$E49</f>
        <v>1980</v>
      </c>
      <c r="E50" s="512">
        <v>1980</v>
      </c>
      <c r="F50" s="540">
        <f t="shared" si="2"/>
        <v>1</v>
      </c>
      <c r="G50" s="5"/>
      <c r="H50" s="7"/>
      <c r="I50" s="7"/>
      <c r="J50" s="243"/>
      <c r="K50" s="5"/>
      <c r="L50" s="5"/>
      <c r="M50" s="7"/>
      <c r="O50" s="24">
        <f t="shared" si="1"/>
        <v>0</v>
      </c>
    </row>
    <row r="51" spans="1:15" s="238" customFormat="1" ht="14.25" customHeight="1">
      <c r="A51" s="89"/>
      <c r="B51" s="1334" t="s">
        <v>315</v>
      </c>
      <c r="C51" s="223">
        <f>+'[4]2.SZ.TÁBL. BEVÉTELEK'!$D50</f>
        <v>411</v>
      </c>
      <c r="D51" s="224">
        <f>+'[5]2.SZ.TÁBL. BEVÉTELEK'!$E50</f>
        <v>411</v>
      </c>
      <c r="E51" s="512">
        <v>411</v>
      </c>
      <c r="F51" s="540">
        <f t="shared" si="2"/>
        <v>1</v>
      </c>
      <c r="G51" s="5" t="s">
        <v>325</v>
      </c>
      <c r="H51" s="7"/>
      <c r="I51" s="7" t="s">
        <v>326</v>
      </c>
      <c r="J51" s="7" t="s">
        <v>327</v>
      </c>
      <c r="K51" s="5">
        <v>160709</v>
      </c>
      <c r="L51" s="7"/>
      <c r="M51" s="7"/>
      <c r="O51" s="24">
        <f t="shared" si="1"/>
        <v>0</v>
      </c>
    </row>
    <row r="52" spans="1:15" ht="12.75">
      <c r="A52" s="89"/>
      <c r="B52" s="1334" t="s">
        <v>321</v>
      </c>
      <c r="C52" s="223">
        <f>+'[4]2.SZ.TÁBL. BEVÉTELEK'!$D51</f>
        <v>964</v>
      </c>
      <c r="D52" s="224">
        <f>+'[5]2.SZ.TÁBL. BEVÉTELEK'!$E51</f>
        <v>964</v>
      </c>
      <c r="E52" s="512">
        <v>964</v>
      </c>
      <c r="F52" s="540">
        <f t="shared" si="2"/>
        <v>1</v>
      </c>
      <c r="I52" s="7" t="s">
        <v>4</v>
      </c>
      <c r="J52" s="247">
        <v>0.4</v>
      </c>
      <c r="K52" s="31">
        <f>+$K$51*J52*0.02</f>
        <v>1285.6720000000003</v>
      </c>
      <c r="L52" s="7">
        <v>1285</v>
      </c>
      <c r="O52" s="24">
        <f t="shared" si="1"/>
        <v>0</v>
      </c>
    </row>
    <row r="53" spans="1:15" ht="12.95" customHeight="1">
      <c r="A53" s="89"/>
      <c r="B53" s="1334" t="s">
        <v>316</v>
      </c>
      <c r="C53" s="223">
        <f>+'[4]2.SZ.TÁBL. BEVÉTELEK'!$D52</f>
        <v>219</v>
      </c>
      <c r="D53" s="224">
        <f>+'[5]2.SZ.TÁBL. BEVÉTELEK'!$E52</f>
        <v>219</v>
      </c>
      <c r="E53" s="512">
        <v>219</v>
      </c>
      <c r="F53" s="540">
        <f t="shared" si="2"/>
        <v>1</v>
      </c>
      <c r="I53" s="7" t="s">
        <v>6</v>
      </c>
      <c r="J53" s="247">
        <v>0.2</v>
      </c>
      <c r="K53" s="31">
        <f>+$K$51*J53*0.02</f>
        <v>642.83600000000013</v>
      </c>
      <c r="L53" s="7">
        <v>643</v>
      </c>
      <c r="O53" s="24">
        <f t="shared" si="1"/>
        <v>0</v>
      </c>
    </row>
    <row r="54" spans="1:15" ht="12.95" customHeight="1">
      <c r="A54" s="89"/>
      <c r="B54" s="1334" t="s">
        <v>318</v>
      </c>
      <c r="C54" s="223">
        <f>+'[4]2.SZ.TÁBL. BEVÉTELEK'!$D53</f>
        <v>690</v>
      </c>
      <c r="D54" s="224">
        <f>+'[5]2.SZ.TÁBL. BEVÉTELEK'!$E53</f>
        <v>690</v>
      </c>
      <c r="E54" s="512">
        <v>690</v>
      </c>
      <c r="F54" s="540">
        <f t="shared" si="2"/>
        <v>1</v>
      </c>
      <c r="I54" s="7" t="s">
        <v>10</v>
      </c>
      <c r="J54" s="247">
        <v>0.4</v>
      </c>
      <c r="K54" s="31">
        <f>+$K$51*J54*0.02</f>
        <v>1285.6720000000003</v>
      </c>
      <c r="L54" s="7">
        <v>1285</v>
      </c>
      <c r="O54" s="24">
        <f t="shared" si="1"/>
        <v>0</v>
      </c>
    </row>
    <row r="55" spans="1:15" ht="12.95" customHeight="1">
      <c r="A55" s="89"/>
      <c r="B55" s="1334" t="s">
        <v>319</v>
      </c>
      <c r="C55" s="223">
        <f>+'[4]2.SZ.TÁBL. BEVÉTELEK'!$D54</f>
        <v>1834</v>
      </c>
      <c r="D55" s="224">
        <f>+'[5]2.SZ.TÁBL. BEVÉTELEK'!$E54</f>
        <v>1834</v>
      </c>
      <c r="E55" s="512">
        <v>1834</v>
      </c>
      <c r="F55" s="540">
        <f t="shared" si="2"/>
        <v>1</v>
      </c>
      <c r="J55" s="247">
        <f>SUM(J52:J54)</f>
        <v>1</v>
      </c>
      <c r="K55" s="31">
        <f>SUM(K52:K54)</f>
        <v>3214.1800000000003</v>
      </c>
      <c r="L55" s="7">
        <f>SUM(L52:L54)</f>
        <v>3213</v>
      </c>
      <c r="O55" s="24">
        <f t="shared" si="1"/>
        <v>0</v>
      </c>
    </row>
    <row r="56" spans="1:15" ht="12.95" customHeight="1">
      <c r="A56" s="89"/>
      <c r="B56" s="1336" t="s">
        <v>301</v>
      </c>
      <c r="C56" s="223">
        <f>+'[4]2.SZ.TÁBL. BEVÉTELEK'!$D55</f>
        <v>512</v>
      </c>
      <c r="D56" s="224">
        <f>+'[5]2.SZ.TÁBL. BEVÉTELEK'!$E55</f>
        <v>512</v>
      </c>
      <c r="E56" s="512">
        <v>512</v>
      </c>
      <c r="F56" s="540">
        <f t="shared" si="2"/>
        <v>1</v>
      </c>
      <c r="K56" s="5"/>
      <c r="O56" s="24">
        <f t="shared" si="1"/>
        <v>0</v>
      </c>
    </row>
    <row r="57" spans="1:15" ht="12.95" customHeight="1">
      <c r="A57" s="89"/>
      <c r="B57" s="1336"/>
      <c r="C57" s="227"/>
      <c r="D57" s="228"/>
      <c r="E57" s="529"/>
      <c r="F57" s="540"/>
      <c r="I57" s="7" t="s">
        <v>328</v>
      </c>
      <c r="J57" s="7" t="s">
        <v>327</v>
      </c>
      <c r="K57" s="5">
        <v>88973</v>
      </c>
      <c r="O57" s="24"/>
    </row>
    <row r="58" spans="1:15" ht="12.95" customHeight="1">
      <c r="A58" s="89"/>
      <c r="B58" s="239" t="s">
        <v>357</v>
      </c>
      <c r="C58" s="223">
        <f>+C59</f>
        <v>0</v>
      </c>
      <c r="D58" s="223">
        <f t="shared" ref="D58:E58" si="10">+D59</f>
        <v>0</v>
      </c>
      <c r="E58" s="530">
        <f t="shared" si="10"/>
        <v>0</v>
      </c>
      <c r="F58" s="540"/>
      <c r="I58" s="7" t="s">
        <v>329</v>
      </c>
      <c r="J58" s="793">
        <v>2755</v>
      </c>
      <c r="K58" s="244">
        <f>+J58/$J$64</f>
        <v>0.21085259452012858</v>
      </c>
      <c r="L58" s="31">
        <f t="shared" ref="L58:L63" si="11">+$K$57*K58*0.02</f>
        <v>375.20375784478796</v>
      </c>
      <c r="M58" s="243">
        <v>375</v>
      </c>
      <c r="O58" s="24"/>
    </row>
    <row r="59" spans="1:15" ht="12.95" customHeight="1">
      <c r="A59" s="89"/>
      <c r="B59" s="1336" t="s">
        <v>8</v>
      </c>
      <c r="C59" s="223">
        <f>+'[9]2.SZ.TÁBL. BEVÉTELEK'!$D$58</f>
        <v>0</v>
      </c>
      <c r="D59" s="224">
        <f>+'[6]2.SZ.TÁBL. BEVÉTELEK'!$E58</f>
        <v>0</v>
      </c>
      <c r="E59" s="512"/>
      <c r="F59" s="540"/>
      <c r="I59" s="248" t="s">
        <v>321</v>
      </c>
      <c r="J59" s="793">
        <v>1248</v>
      </c>
      <c r="K59" s="244">
        <f t="shared" ref="K59:K63" si="12">+J59/$J$64</f>
        <v>9.5515077299862236E-2</v>
      </c>
      <c r="L59" s="31">
        <f t="shared" si="11"/>
        <v>169.96525945201287</v>
      </c>
      <c r="M59" s="249">
        <v>170</v>
      </c>
      <c r="O59" s="24"/>
    </row>
    <row r="60" spans="1:15" ht="12.95" customHeight="1">
      <c r="A60" s="89"/>
      <c r="B60" s="1336"/>
      <c r="C60" s="227"/>
      <c r="D60" s="228"/>
      <c r="E60" s="529"/>
      <c r="F60" s="540"/>
      <c r="I60" s="248" t="s">
        <v>330</v>
      </c>
      <c r="J60" s="793">
        <v>1077</v>
      </c>
      <c r="K60" s="244">
        <f t="shared" si="12"/>
        <v>8.2427674881371496E-2</v>
      </c>
      <c r="L60" s="31">
        <f t="shared" si="11"/>
        <v>146.67675034440532</v>
      </c>
      <c r="M60" s="243">
        <v>146</v>
      </c>
      <c r="O60" s="24"/>
    </row>
    <row r="61" spans="1:15" ht="12.95" customHeight="1">
      <c r="A61" s="89"/>
      <c r="B61" s="239" t="s">
        <v>341</v>
      </c>
      <c r="C61" s="223">
        <f>+SUM(C62:C65)</f>
        <v>220069</v>
      </c>
      <c r="D61" s="223">
        <f>+SUM(D62:D65)</f>
        <v>234709</v>
      </c>
      <c r="E61" s="530">
        <f>+SUM(E62:E65)</f>
        <v>225453</v>
      </c>
      <c r="F61" s="540">
        <f t="shared" si="2"/>
        <v>0.96056393235879323</v>
      </c>
      <c r="I61" s="248" t="s">
        <v>331</v>
      </c>
      <c r="J61" s="793">
        <v>3400</v>
      </c>
      <c r="K61" s="244">
        <f t="shared" si="12"/>
        <v>0.26021735802847085</v>
      </c>
      <c r="L61" s="31">
        <f t="shared" si="11"/>
        <v>463.04637991734273</v>
      </c>
      <c r="M61" s="243">
        <v>463</v>
      </c>
      <c r="O61" s="24"/>
    </row>
    <row r="62" spans="1:15" ht="12.95" customHeight="1">
      <c r="A62" s="89"/>
      <c r="B62" s="1336" t="s">
        <v>336</v>
      </c>
      <c r="C62" s="223">
        <f>+'[4]2.SZ.TÁBL. BEVÉTELEK'!$D$61</f>
        <v>159487</v>
      </c>
      <c r="D62" s="224">
        <f>+'[5]2.SZ.TÁBL. BEVÉTELEK'!$E$61</f>
        <v>159487</v>
      </c>
      <c r="E62" s="512">
        <f>+'6.SZ.TÁBL. ÓVODAI NORMATÍVA'!U44</f>
        <v>155769</v>
      </c>
      <c r="F62" s="540">
        <f t="shared" si="2"/>
        <v>0.97668775511483696</v>
      </c>
      <c r="I62" s="248" t="s">
        <v>332</v>
      </c>
      <c r="J62" s="793">
        <v>2047</v>
      </c>
      <c r="K62" s="244">
        <f t="shared" si="12"/>
        <v>0.15666615643655288</v>
      </c>
      <c r="L62" s="31">
        <f t="shared" si="11"/>
        <v>278.78115873258838</v>
      </c>
      <c r="M62" s="243">
        <v>279</v>
      </c>
      <c r="O62" s="24"/>
    </row>
    <row r="63" spans="1:15" ht="12.95" customHeight="1">
      <c r="A63" s="89"/>
      <c r="B63" s="1336" t="s">
        <v>337</v>
      </c>
      <c r="C63" s="223">
        <f>+'[4]2.SZ.TÁBL. BEVÉTELEK'!$D$62</f>
        <v>60582</v>
      </c>
      <c r="D63" s="224">
        <f>+'[5]2.SZ.TÁBL. BEVÉTELEK'!$E$62</f>
        <v>60582</v>
      </c>
      <c r="E63" s="512">
        <f>+'7.SZ.TÁBL. SZOCIÁLIS NORMATÍVA'!H11</f>
        <v>55039</v>
      </c>
      <c r="F63" s="540">
        <f t="shared" si="2"/>
        <v>0.90850417615793466</v>
      </c>
      <c r="I63" s="248" t="s">
        <v>301</v>
      </c>
      <c r="J63" s="217">
        <v>2539</v>
      </c>
      <c r="K63" s="244">
        <f t="shared" si="12"/>
        <v>0.19432113883361396</v>
      </c>
      <c r="L63" s="31">
        <f t="shared" si="11"/>
        <v>345.78669370886274</v>
      </c>
      <c r="M63" s="243">
        <v>346</v>
      </c>
      <c r="O63" s="24"/>
    </row>
    <row r="64" spans="1:15" ht="12.95" customHeight="1">
      <c r="A64" s="89"/>
      <c r="B64" s="1336" t="s">
        <v>384</v>
      </c>
      <c r="C64" s="223"/>
      <c r="D64" s="224">
        <f>+'[5]2.SZ.TÁBL. BEVÉTELEK'!$E$63</f>
        <v>3093</v>
      </c>
      <c r="E64" s="512">
        <f>+'7.SZ.TÁBL. SZOCIÁLIS NORMATÍVA'!H25+'6.SZ.TÁBL. ÓVODAI NORMATÍVA'!U45</f>
        <v>3093</v>
      </c>
      <c r="F64" s="540">
        <f t="shared" si="2"/>
        <v>1</v>
      </c>
      <c r="I64" s="250"/>
      <c r="J64" s="217">
        <f t="shared" ref="J64:M64" si="13">SUM(J58:J63)</f>
        <v>13066</v>
      </c>
      <c r="K64" s="247">
        <f t="shared" si="13"/>
        <v>1</v>
      </c>
      <c r="L64" s="31">
        <f t="shared" si="13"/>
        <v>1779.46</v>
      </c>
      <c r="M64" s="243">
        <f t="shared" si="13"/>
        <v>1779</v>
      </c>
      <c r="O64" s="24"/>
    </row>
    <row r="65" spans="1:15" ht="12.95" customHeight="1">
      <c r="A65" s="89"/>
      <c r="B65" s="1336" t="s">
        <v>385</v>
      </c>
      <c r="C65" s="223"/>
      <c r="D65" s="224">
        <f>+'[5]2.SZ.TÁBL. BEVÉTELEK'!$E$64</f>
        <v>11547</v>
      </c>
      <c r="E65" s="512">
        <f>+'7.SZ.TÁBL. SZOCIÁLIS NORMATÍVA'!H35</f>
        <v>11552</v>
      </c>
      <c r="F65" s="540">
        <f>+E65/D65</f>
        <v>1.0004330129037846</v>
      </c>
      <c r="O65" s="24"/>
    </row>
    <row r="66" spans="1:15" ht="12.95" customHeight="1">
      <c r="A66" s="89"/>
      <c r="B66" s="1336"/>
      <c r="C66" s="223"/>
      <c r="D66" s="224"/>
      <c r="E66" s="512"/>
      <c r="F66" s="540"/>
      <c r="I66" s="7" t="s">
        <v>333</v>
      </c>
      <c r="J66" s="7" t="s">
        <v>327</v>
      </c>
      <c r="K66" s="7">
        <v>44632</v>
      </c>
      <c r="O66" s="24"/>
    </row>
    <row r="67" spans="1:15" ht="12.95" customHeight="1">
      <c r="A67" s="89"/>
      <c r="B67" s="1255" t="s">
        <v>1362</v>
      </c>
      <c r="C67" s="223">
        <f>+SUM(C68:C68)</f>
        <v>0</v>
      </c>
      <c r="D67" s="223">
        <f t="shared" ref="D67:E67" si="14">+SUM(D68:D68)</f>
        <v>3427</v>
      </c>
      <c r="E67" s="223">
        <f t="shared" si="14"/>
        <v>3427</v>
      </c>
      <c r="F67" s="540">
        <f t="shared" si="2"/>
        <v>1</v>
      </c>
      <c r="G67" s="251"/>
      <c r="H67" s="22"/>
      <c r="I67" s="7" t="s">
        <v>9</v>
      </c>
      <c r="J67" s="793">
        <v>3400</v>
      </c>
      <c r="K67" s="244" t="e">
        <f>+J67/#REF!</f>
        <v>#REF!</v>
      </c>
      <c r="L67" s="31" t="e">
        <f t="shared" ref="L67:L68" si="15">+$K$66*K67*0.02</f>
        <v>#REF!</v>
      </c>
      <c r="M67" s="243">
        <v>140</v>
      </c>
      <c r="O67" s="24"/>
    </row>
    <row r="68" spans="1:15" ht="12.95" customHeight="1">
      <c r="A68" s="89"/>
      <c r="B68" s="1336" t="s">
        <v>9</v>
      </c>
      <c r="C68" s="223"/>
      <c r="D68" s="224">
        <v>3427</v>
      </c>
      <c r="E68" s="512">
        <v>3427</v>
      </c>
      <c r="F68" s="540">
        <f t="shared" si="2"/>
        <v>1</v>
      </c>
      <c r="G68" s="251"/>
      <c r="I68" s="7" t="s">
        <v>10</v>
      </c>
      <c r="J68" s="793">
        <v>2047</v>
      </c>
      <c r="K68" s="244" t="e">
        <f>+J68/#REF!</f>
        <v>#REF!</v>
      </c>
      <c r="L68" s="31" t="e">
        <f t="shared" si="15"/>
        <v>#REF!</v>
      </c>
      <c r="M68" s="243">
        <v>84</v>
      </c>
      <c r="O68" s="24"/>
    </row>
    <row r="69" spans="1:15" ht="12.95" customHeight="1">
      <c r="A69" s="89"/>
      <c r="B69" s="239"/>
      <c r="C69" s="223"/>
      <c r="D69" s="223"/>
      <c r="E69" s="530"/>
      <c r="F69" s="540"/>
      <c r="G69" s="251"/>
      <c r="O69" s="24"/>
    </row>
    <row r="70" spans="1:15" ht="12.95" customHeight="1">
      <c r="A70" s="89"/>
      <c r="B70" s="252" t="s">
        <v>338</v>
      </c>
      <c r="C70" s="223">
        <f>+C7+C16+C21+C30+C40+C49+C58+C61+C67+C69</f>
        <v>291961</v>
      </c>
      <c r="D70" s="223">
        <f>+D7+D16+D21+D30+D40+D49+D58+D61+D67+D69</f>
        <v>310028</v>
      </c>
      <c r="E70" s="530">
        <f>+E7+E16+E21+E30+E40+E49+E58+E61+E67+E69</f>
        <v>300773</v>
      </c>
      <c r="F70" s="540">
        <f t="shared" ref="F70:F96" si="16">+E70/D70</f>
        <v>0.97014785761286082</v>
      </c>
      <c r="O70" s="24"/>
    </row>
    <row r="71" spans="1:15" ht="12.95" customHeight="1">
      <c r="A71" s="440"/>
      <c r="B71" s="441"/>
      <c r="C71" s="442"/>
      <c r="D71" s="443"/>
      <c r="E71" s="531"/>
      <c r="F71" s="541"/>
      <c r="O71" s="24"/>
    </row>
    <row r="72" spans="1:15" ht="12.95" customHeight="1">
      <c r="A72" s="72" t="s">
        <v>156</v>
      </c>
      <c r="B72" s="136" t="s">
        <v>118</v>
      </c>
      <c r="C72" s="230">
        <f>+C3+C5+C70</f>
        <v>321181</v>
      </c>
      <c r="D72" s="230">
        <f>+D3+D5+D70</f>
        <v>339248</v>
      </c>
      <c r="E72" s="532">
        <f>+E3+E5+E70</f>
        <v>330307</v>
      </c>
      <c r="F72" s="542">
        <f t="shared" si="16"/>
        <v>0.97364464934207429</v>
      </c>
    </row>
    <row r="73" spans="1:15" ht="12.95" customHeight="1">
      <c r="A73" s="90" t="s">
        <v>157</v>
      </c>
      <c r="B73" s="120" t="s">
        <v>152</v>
      </c>
      <c r="C73" s="220"/>
      <c r="D73" s="224"/>
      <c r="E73" s="520"/>
      <c r="F73" s="539"/>
    </row>
    <row r="74" spans="1:15" ht="12.95" customHeight="1">
      <c r="A74" s="79" t="s">
        <v>158</v>
      </c>
      <c r="B74" s="80" t="s">
        <v>119</v>
      </c>
      <c r="C74" s="221">
        <f>+C75</f>
        <v>2000</v>
      </c>
      <c r="D74" s="221">
        <f t="shared" ref="D74:E74" si="17">+D75</f>
        <v>4000</v>
      </c>
      <c r="E74" s="527">
        <f t="shared" si="17"/>
        <v>4000</v>
      </c>
      <c r="F74" s="540">
        <f t="shared" ref="F74:F76" si="18">+E74/D74</f>
        <v>1</v>
      </c>
    </row>
    <row r="75" spans="1:15" ht="12.95" customHeight="1">
      <c r="A75" s="89"/>
      <c r="B75" s="128" t="s">
        <v>117</v>
      </c>
      <c r="C75" s="223">
        <f>+'[4]2.SZ.TÁBL. BEVÉTELEK'!$D$69</f>
        <v>2000</v>
      </c>
      <c r="D75" s="224">
        <f>+'[5]2.SZ.TÁBL. BEVÉTELEK'!$E$74</f>
        <v>4000</v>
      </c>
      <c r="E75" s="512">
        <f>2000+2000</f>
        <v>4000</v>
      </c>
      <c r="F75" s="541"/>
    </row>
    <row r="76" spans="1:15" ht="12.95" customHeight="1">
      <c r="A76" s="72" t="s">
        <v>159</v>
      </c>
      <c r="B76" s="136" t="s">
        <v>120</v>
      </c>
      <c r="C76" s="231">
        <f>+C73+C74</f>
        <v>2000</v>
      </c>
      <c r="D76" s="231">
        <f t="shared" ref="D76:E76" si="19">+D73+D74</f>
        <v>4000</v>
      </c>
      <c r="E76" s="533">
        <f t="shared" si="19"/>
        <v>4000</v>
      </c>
      <c r="F76" s="1338">
        <f t="shared" si="18"/>
        <v>1</v>
      </c>
    </row>
    <row r="77" spans="1:15" ht="12.95" customHeight="1">
      <c r="A77" s="90" t="s">
        <v>160</v>
      </c>
      <c r="B77" s="120" t="s">
        <v>121</v>
      </c>
      <c r="C77" s="220"/>
      <c r="D77" s="229"/>
      <c r="E77" s="520"/>
      <c r="F77" s="539"/>
    </row>
    <row r="78" spans="1:15" ht="12.95" customHeight="1">
      <c r="A78" s="79" t="s">
        <v>161</v>
      </c>
      <c r="B78" s="80" t="s">
        <v>122</v>
      </c>
      <c r="C78" s="223">
        <f>+'[4]2.SZ.TÁBL. BEVÉTELEK'!$D$72</f>
        <v>1925</v>
      </c>
      <c r="D78" s="14">
        <f>+'[5]2.SZ.TÁBL. BEVÉTELEK'!$E$77</f>
        <v>2180</v>
      </c>
      <c r="E78" s="512">
        <f>+'4.SZ.TÁBL. SEGÍTŐ SZOLGÁLAT'!AC13</f>
        <v>2088</v>
      </c>
      <c r="F78" s="540">
        <f t="shared" si="16"/>
        <v>0.95779816513761473</v>
      </c>
    </row>
    <row r="79" spans="1:15" ht="12.95" customHeight="1">
      <c r="A79" s="79" t="s">
        <v>162</v>
      </c>
      <c r="B79" s="80" t="s">
        <v>123</v>
      </c>
      <c r="C79" s="223"/>
      <c r="D79" s="14">
        <f>+'[5]2.SZ.TÁBL. BEVÉTELEK'!$E$78</f>
        <v>59</v>
      </c>
      <c r="E79" s="512">
        <f>+'4.SZ.TÁBL. SEGÍTŐ SZOLGÁLAT'!AC14</f>
        <v>27</v>
      </c>
      <c r="F79" s="540">
        <f t="shared" si="16"/>
        <v>0.4576271186440678</v>
      </c>
    </row>
    <row r="80" spans="1:15" ht="12.95" customHeight="1">
      <c r="A80" s="79" t="s">
        <v>163</v>
      </c>
      <c r="B80" s="80" t="s">
        <v>124</v>
      </c>
      <c r="C80" s="223"/>
      <c r="D80" s="14">
        <f>+'[6]2.SZ.TÁBL. BEVÉTELEK'!$E83</f>
        <v>0</v>
      </c>
      <c r="E80" s="512"/>
      <c r="F80" s="540"/>
    </row>
    <row r="81" spans="1:6" ht="12.95" customHeight="1">
      <c r="A81" s="79" t="s">
        <v>164</v>
      </c>
      <c r="B81" s="80" t="s">
        <v>125</v>
      </c>
      <c r="C81" s="223">
        <f>+'[4]2.SZ.TÁBL. BEVÉTELEK'!$D$75</f>
        <v>7095</v>
      </c>
      <c r="D81" s="14">
        <f>+'[5]2.SZ.TÁBL. BEVÉTELEK'!$E$80</f>
        <v>7095</v>
      </c>
      <c r="E81" s="512">
        <f>+'4.SZ.TÁBL. SEGÍTŐ SZOLGÁLAT'!AC16+'5.SZ.TÁBL. ÓVODA'!T16</f>
        <v>8274</v>
      </c>
      <c r="F81" s="540">
        <f t="shared" si="16"/>
        <v>1.1661733615221987</v>
      </c>
    </row>
    <row r="82" spans="1:6" ht="12.95" customHeight="1">
      <c r="A82" s="79" t="s">
        <v>165</v>
      </c>
      <c r="B82" s="80" t="s">
        <v>126</v>
      </c>
      <c r="C82" s="222"/>
      <c r="D82" s="14">
        <f>+'[6]2.SZ.TÁBL. BEVÉTELEK'!$E85</f>
        <v>0</v>
      </c>
      <c r="E82" s="528"/>
      <c r="F82" s="540"/>
    </row>
    <row r="83" spans="1:6" ht="12.95" customHeight="1">
      <c r="A83" s="79" t="s">
        <v>166</v>
      </c>
      <c r="B83" s="80" t="s">
        <v>127</v>
      </c>
      <c r="C83" s="221"/>
      <c r="D83" s="14">
        <f>+'[6]2.SZ.TÁBL. BEVÉTELEK'!$E86</f>
        <v>0</v>
      </c>
      <c r="E83" s="523"/>
      <c r="F83" s="540"/>
    </row>
    <row r="84" spans="1:6" ht="12.95" customHeight="1">
      <c r="A84" s="79" t="s">
        <v>167</v>
      </c>
      <c r="B84" s="80" t="s">
        <v>128</v>
      </c>
      <c r="C84" s="221"/>
      <c r="D84" s="14"/>
      <c r="E84" s="523"/>
      <c r="F84" s="540"/>
    </row>
    <row r="85" spans="1:6" ht="12.95" customHeight="1">
      <c r="A85" s="91" t="s">
        <v>168</v>
      </c>
      <c r="B85" s="138" t="s">
        <v>129</v>
      </c>
      <c r="C85" s="223"/>
      <c r="D85" s="14"/>
      <c r="E85" s="512"/>
      <c r="F85" s="541"/>
    </row>
    <row r="86" spans="1:6" ht="12.95" customHeight="1">
      <c r="A86" s="72" t="s">
        <v>169</v>
      </c>
      <c r="B86" s="136" t="s">
        <v>130</v>
      </c>
      <c r="C86" s="231">
        <f>SUM(C77:C85)</f>
        <v>9020</v>
      </c>
      <c r="D86" s="231">
        <f>SUM(D77:D85)</f>
        <v>9334</v>
      </c>
      <c r="E86" s="533">
        <f t="shared" ref="E86" si="20">SUM(E77:E85)</f>
        <v>10389</v>
      </c>
      <c r="F86" s="542">
        <f t="shared" si="16"/>
        <v>1.1130276408827942</v>
      </c>
    </row>
    <row r="87" spans="1:6" ht="12.95" customHeight="1">
      <c r="A87" s="72" t="s">
        <v>170</v>
      </c>
      <c r="B87" s="136" t="s">
        <v>131</v>
      </c>
      <c r="C87" s="231"/>
      <c r="D87" s="232"/>
      <c r="E87" s="534"/>
      <c r="F87" s="543"/>
    </row>
    <row r="88" spans="1:6" ht="12.95" customHeight="1">
      <c r="A88" s="92" t="s">
        <v>171</v>
      </c>
      <c r="B88" s="139" t="s">
        <v>132</v>
      </c>
      <c r="C88" s="233"/>
      <c r="D88" s="224"/>
      <c r="E88" s="535"/>
      <c r="F88" s="546"/>
    </row>
    <row r="89" spans="1:6" ht="12.95" customHeight="1">
      <c r="A89" s="72" t="s">
        <v>172</v>
      </c>
      <c r="B89" s="136" t="s">
        <v>291</v>
      </c>
      <c r="C89" s="231">
        <f>+C88</f>
        <v>0</v>
      </c>
      <c r="D89" s="231">
        <f t="shared" ref="D89:E89" si="21">+D88</f>
        <v>0</v>
      </c>
      <c r="E89" s="533">
        <f t="shared" si="21"/>
        <v>0</v>
      </c>
      <c r="F89" s="546"/>
    </row>
    <row r="90" spans="1:6" ht="12.95" customHeight="1">
      <c r="A90" s="92" t="s">
        <v>173</v>
      </c>
      <c r="B90" s="139" t="s">
        <v>133</v>
      </c>
      <c r="C90" s="233"/>
      <c r="D90" s="224"/>
      <c r="E90" s="535"/>
      <c r="F90" s="546"/>
    </row>
    <row r="91" spans="1:6" ht="12.95" customHeight="1">
      <c r="A91" s="72" t="s">
        <v>174</v>
      </c>
      <c r="B91" s="136" t="s">
        <v>292</v>
      </c>
      <c r="C91" s="231">
        <f>+C90</f>
        <v>0</v>
      </c>
      <c r="D91" s="231">
        <f t="shared" ref="D91:E91" si="22">+D90</f>
        <v>0</v>
      </c>
      <c r="E91" s="533">
        <f t="shared" si="22"/>
        <v>0</v>
      </c>
      <c r="F91" s="543"/>
    </row>
    <row r="92" spans="1:6" ht="12.95" customHeight="1">
      <c r="A92" s="72" t="s">
        <v>175</v>
      </c>
      <c r="B92" s="136" t="s">
        <v>134</v>
      </c>
      <c r="C92" s="231">
        <f>+C72+C76+C86+C87+C89+C91</f>
        <v>332201</v>
      </c>
      <c r="D92" s="231">
        <f t="shared" ref="D92:E92" si="23">+D72+D76+D86+D87+D89+D91</f>
        <v>352582</v>
      </c>
      <c r="E92" s="533">
        <f t="shared" si="23"/>
        <v>344696</v>
      </c>
      <c r="F92" s="542">
        <f t="shared" si="16"/>
        <v>0.97763357176486609</v>
      </c>
    </row>
    <row r="93" spans="1:6" ht="12.95" customHeight="1">
      <c r="A93" s="147" t="s">
        <v>176</v>
      </c>
      <c r="B93" s="136" t="s">
        <v>135</v>
      </c>
      <c r="C93" s="231">
        <f>+'2.1.SZ.TÁBL. BEV - KIAD'!N28+'4.SZ.TÁBL. SEGÍTŐ SZOLGÁLAT'!AA28+'5.SZ.TÁBL. ÓVODA'!R28</f>
        <v>0</v>
      </c>
      <c r="D93" s="231">
        <f>+'[5]2.SZ.TÁBL. BEVÉTELEK'!$E$92</f>
        <v>22734</v>
      </c>
      <c r="E93" s="536">
        <f>+'2.1.SZ.TÁBL. BEV - KIAD'!P28+'4.SZ.TÁBL. SEGÍTŐ SZOLGÁLAT'!AC28+'5.SZ.TÁBL. ÓVODA'!T28</f>
        <v>22734</v>
      </c>
      <c r="F93" s="542">
        <f t="shared" si="16"/>
        <v>1</v>
      </c>
    </row>
    <row r="94" spans="1:6" ht="12.95" customHeight="1">
      <c r="A94" s="147" t="s">
        <v>289</v>
      </c>
      <c r="B94" s="136" t="s">
        <v>290</v>
      </c>
      <c r="C94" s="231"/>
      <c r="D94" s="224"/>
      <c r="E94" s="534"/>
      <c r="F94" s="543"/>
    </row>
    <row r="95" spans="1:6" ht="12.95" customHeight="1" thickBot="1">
      <c r="A95" s="178" t="s">
        <v>177</v>
      </c>
      <c r="B95" s="234" t="s">
        <v>136</v>
      </c>
      <c r="C95" s="235">
        <f>+SUM(C93:C94)</f>
        <v>0</v>
      </c>
      <c r="D95" s="235">
        <f t="shared" ref="D95:E95" si="24">+SUM(D93:D94)</f>
        <v>22734</v>
      </c>
      <c r="E95" s="537">
        <f t="shared" si="24"/>
        <v>22734</v>
      </c>
      <c r="F95" s="544">
        <f t="shared" si="16"/>
        <v>1</v>
      </c>
    </row>
    <row r="96" spans="1:6" ht="12.95" customHeight="1" thickBot="1">
      <c r="A96" s="1397" t="s">
        <v>0</v>
      </c>
      <c r="B96" s="1398"/>
      <c r="C96" s="236">
        <f>+C92+C95</f>
        <v>332201</v>
      </c>
      <c r="D96" s="236">
        <f t="shared" ref="D96:E96" si="25">+D92+D95</f>
        <v>375316</v>
      </c>
      <c r="E96" s="538">
        <f t="shared" si="25"/>
        <v>367430</v>
      </c>
      <c r="F96" s="545">
        <f t="shared" si="16"/>
        <v>0.97898837246480297</v>
      </c>
    </row>
  </sheetData>
  <mergeCells count="8">
    <mergeCell ref="A96:B96"/>
    <mergeCell ref="D1:D2"/>
    <mergeCell ref="C1:C2"/>
    <mergeCell ref="T6:T7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97" fitToHeight="2" orientation="portrait" r:id="rId1"/>
  <headerFooter alignWithMargins="0">
    <oddHeader>&amp;L&amp;"Times New Roman,Félkövér"&amp;13Szent László Völgye TKT&amp;C&amp;"Times New Roman,Félkövér"&amp;16 2016. ÉVI ZÁRSZÁMADÁSI BESZÁMOLÓ&amp;R3. sz. táblázat
BEVÉTELEK
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AF163"/>
  <sheetViews>
    <sheetView zoomScaleSheetLayoutView="50" workbookViewId="0">
      <pane xSplit="2" ySplit="2" topLeftCell="V111" activePane="bottomRight" state="frozen"/>
      <selection activeCell="B8" sqref="B8"/>
      <selection pane="topRight" activeCell="B8" sqref="B8"/>
      <selection pane="bottomLeft" activeCell="B8" sqref="B8"/>
      <selection pane="bottomRight" activeCell="B41" sqref="B41"/>
    </sheetView>
  </sheetViews>
  <sheetFormatPr defaultColWidth="8.85546875" defaultRowHeight="15" customHeight="1"/>
  <cols>
    <col min="1" max="1" width="8.85546875" style="2"/>
    <col min="2" max="2" width="56" style="25" customWidth="1"/>
    <col min="3" max="13" width="10.42578125" style="26" customWidth="1"/>
    <col min="14" max="14" width="10.42578125" style="27" customWidth="1"/>
    <col min="15" max="19" width="10.42578125" style="26" customWidth="1"/>
    <col min="20" max="20" width="10.42578125" style="27" customWidth="1"/>
    <col min="21" max="22" width="10.42578125" style="26" customWidth="1"/>
    <col min="23" max="26" width="10.42578125" style="27" customWidth="1"/>
    <col min="27" max="27" width="10.42578125" style="26" customWidth="1"/>
    <col min="28" max="28" width="13" style="26" customWidth="1"/>
    <col min="29" max="29" width="10.42578125" style="26" customWidth="1"/>
    <col min="30" max="31" width="11.5703125" style="2" bestFit="1" customWidth="1"/>
    <col min="32" max="16384" width="8.85546875" style="2"/>
  </cols>
  <sheetData>
    <row r="1" spans="1:29" s="1278" customFormat="1" ht="30" customHeight="1">
      <c r="A1" s="1443" t="s">
        <v>153</v>
      </c>
      <c r="B1" s="1456" t="s">
        <v>178</v>
      </c>
      <c r="C1" s="1447" t="s">
        <v>11</v>
      </c>
      <c r="D1" s="1448"/>
      <c r="E1" s="1449"/>
      <c r="F1" s="1459" t="s">
        <v>1353</v>
      </c>
      <c r="G1" s="1460"/>
      <c r="H1" s="1461"/>
      <c r="I1" s="1447" t="s">
        <v>12</v>
      </c>
      <c r="J1" s="1448"/>
      <c r="K1" s="1449"/>
      <c r="L1" s="1447" t="s">
        <v>1358</v>
      </c>
      <c r="M1" s="1448"/>
      <c r="N1" s="1449"/>
      <c r="O1" s="1447" t="s">
        <v>13</v>
      </c>
      <c r="P1" s="1448"/>
      <c r="Q1" s="1449"/>
      <c r="R1" s="1452" t="s">
        <v>19</v>
      </c>
      <c r="S1" s="1453"/>
      <c r="T1" s="1454"/>
      <c r="U1" s="1455" t="s">
        <v>57</v>
      </c>
      <c r="V1" s="1453"/>
      <c r="W1" s="1454"/>
      <c r="X1" s="1455" t="s">
        <v>1354</v>
      </c>
      <c r="Y1" s="1453"/>
      <c r="Z1" s="1462"/>
      <c r="AA1" s="1450" t="s">
        <v>14</v>
      </c>
      <c r="AB1" s="1448"/>
      <c r="AC1" s="1451"/>
    </row>
    <row r="2" spans="1:29" s="4" customFormat="1" ht="29.25" customHeight="1">
      <c r="A2" s="1444"/>
      <c r="B2" s="1457"/>
      <c r="C2" s="1339" t="s">
        <v>92</v>
      </c>
      <c r="D2" s="1340" t="s">
        <v>93</v>
      </c>
      <c r="E2" s="421" t="s">
        <v>113</v>
      </c>
      <c r="F2" s="1341" t="s">
        <v>92</v>
      </c>
      <c r="G2" s="1340" t="s">
        <v>93</v>
      </c>
      <c r="H2" s="156" t="s">
        <v>113</v>
      </c>
      <c r="I2" s="1339" t="s">
        <v>92</v>
      </c>
      <c r="J2" s="1340" t="s">
        <v>93</v>
      </c>
      <c r="K2" s="421" t="s">
        <v>113</v>
      </c>
      <c r="L2" s="1341" t="s">
        <v>92</v>
      </c>
      <c r="M2" s="1340" t="s">
        <v>93</v>
      </c>
      <c r="N2" s="156" t="s">
        <v>113</v>
      </c>
      <c r="O2" s="1339" t="s">
        <v>92</v>
      </c>
      <c r="P2" s="1340" t="s">
        <v>93</v>
      </c>
      <c r="Q2" s="421" t="s">
        <v>113</v>
      </c>
      <c r="R2" s="1341" t="s">
        <v>92</v>
      </c>
      <c r="S2" s="1340" t="s">
        <v>93</v>
      </c>
      <c r="T2" s="156" t="s">
        <v>113</v>
      </c>
      <c r="U2" s="1339" t="s">
        <v>92</v>
      </c>
      <c r="V2" s="1340" t="s">
        <v>93</v>
      </c>
      <c r="W2" s="1238" t="s">
        <v>113</v>
      </c>
      <c r="X2" s="1339" t="s">
        <v>92</v>
      </c>
      <c r="Y2" s="1340" t="s">
        <v>93</v>
      </c>
      <c r="Z2" s="74" t="s">
        <v>113</v>
      </c>
      <c r="AA2" s="77" t="s">
        <v>92</v>
      </c>
      <c r="AB2" s="1332" t="s">
        <v>93</v>
      </c>
      <c r="AC2" s="74" t="s">
        <v>113</v>
      </c>
    </row>
    <row r="3" spans="1:29" ht="13.5" customHeight="1">
      <c r="A3" s="90" t="s">
        <v>154</v>
      </c>
      <c r="B3" s="98" t="s">
        <v>114</v>
      </c>
      <c r="C3" s="124"/>
      <c r="D3" s="122"/>
      <c r="E3" s="125"/>
      <c r="F3" s="121"/>
      <c r="G3" s="122"/>
      <c r="H3" s="123"/>
      <c r="I3" s="124"/>
      <c r="J3" s="122"/>
      <c r="K3" s="125"/>
      <c r="L3" s="121"/>
      <c r="M3" s="122"/>
      <c r="N3" s="123"/>
      <c r="O3" s="124"/>
      <c r="P3" s="122"/>
      <c r="Q3" s="125"/>
      <c r="R3" s="121"/>
      <c r="S3" s="122"/>
      <c r="T3" s="123"/>
      <c r="U3" s="124"/>
      <c r="V3" s="122"/>
      <c r="W3" s="123"/>
      <c r="X3" s="124"/>
      <c r="Y3" s="122"/>
      <c r="Z3" s="127"/>
      <c r="AA3" s="164"/>
      <c r="AB3" s="163"/>
      <c r="AC3" s="165"/>
    </row>
    <row r="4" spans="1:29" ht="13.5" customHeight="1">
      <c r="A4" s="79" t="s">
        <v>155</v>
      </c>
      <c r="B4" s="97" t="s">
        <v>115</v>
      </c>
      <c r="C4" s="117"/>
      <c r="D4" s="113"/>
      <c r="E4" s="118"/>
      <c r="F4" s="115"/>
      <c r="G4" s="113"/>
      <c r="H4" s="116"/>
      <c r="I4" s="117"/>
      <c r="J4" s="113"/>
      <c r="K4" s="118"/>
      <c r="L4" s="115"/>
      <c r="M4" s="113"/>
      <c r="N4" s="116"/>
      <c r="O4" s="117"/>
      <c r="P4" s="113"/>
      <c r="Q4" s="118"/>
      <c r="R4" s="115"/>
      <c r="S4" s="113"/>
      <c r="T4" s="116"/>
      <c r="U4" s="117"/>
      <c r="V4" s="113"/>
      <c r="W4" s="116"/>
      <c r="X4" s="117"/>
      <c r="Y4" s="113"/>
      <c r="Z4" s="114"/>
      <c r="AA4" s="119"/>
      <c r="AB4" s="113"/>
      <c r="AC4" s="114"/>
    </row>
    <row r="5" spans="1:29" ht="13.5" customHeight="1">
      <c r="A5" s="81"/>
      <c r="B5" s="257" t="s">
        <v>116</v>
      </c>
      <c r="C5" s="117"/>
      <c r="D5" s="113"/>
      <c r="E5" s="118"/>
      <c r="F5" s="115"/>
      <c r="G5" s="113"/>
      <c r="H5" s="116"/>
      <c r="I5" s="117"/>
      <c r="J5" s="113"/>
      <c r="K5" s="118"/>
      <c r="L5" s="115"/>
      <c r="M5" s="113"/>
      <c r="N5" s="116"/>
      <c r="O5" s="117"/>
      <c r="P5" s="113"/>
      <c r="Q5" s="118"/>
      <c r="R5" s="115"/>
      <c r="S5" s="113"/>
      <c r="T5" s="116"/>
      <c r="U5" s="117"/>
      <c r="V5" s="113"/>
      <c r="W5" s="116"/>
      <c r="X5" s="117"/>
      <c r="Y5" s="113"/>
      <c r="Z5" s="114"/>
      <c r="AA5" s="119"/>
      <c r="AB5" s="113"/>
      <c r="AC5" s="114"/>
    </row>
    <row r="6" spans="1:29" ht="13.5" customHeight="1">
      <c r="A6" s="89"/>
      <c r="B6" s="258" t="s">
        <v>117</v>
      </c>
      <c r="C6" s="132"/>
      <c r="D6" s="130"/>
      <c r="E6" s="133"/>
      <c r="F6" s="129"/>
      <c r="G6" s="130"/>
      <c r="H6" s="131"/>
      <c r="I6" s="132"/>
      <c r="J6" s="130"/>
      <c r="K6" s="133"/>
      <c r="L6" s="129"/>
      <c r="M6" s="130"/>
      <c r="N6" s="131"/>
      <c r="O6" s="132"/>
      <c r="P6" s="130"/>
      <c r="Q6" s="133"/>
      <c r="R6" s="129"/>
      <c r="S6" s="130"/>
      <c r="T6" s="131"/>
      <c r="U6" s="132"/>
      <c r="V6" s="130"/>
      <c r="W6" s="131"/>
      <c r="X6" s="132"/>
      <c r="Y6" s="130"/>
      <c r="Z6" s="135"/>
      <c r="AA6" s="134"/>
      <c r="AB6" s="130"/>
      <c r="AC6" s="135"/>
    </row>
    <row r="7" spans="1:29" s="207" customFormat="1" ht="13.5" customHeight="1">
      <c r="A7" s="72" t="s">
        <v>156</v>
      </c>
      <c r="B7" s="71" t="s">
        <v>118</v>
      </c>
      <c r="C7" s="205">
        <f>SUM(C3:C4)</f>
        <v>0</v>
      </c>
      <c r="D7" s="186">
        <f t="shared" ref="D7:E7" si="0">SUM(D3:D4)</f>
        <v>0</v>
      </c>
      <c r="E7" s="431">
        <f t="shared" si="0"/>
        <v>0</v>
      </c>
      <c r="F7" s="186">
        <f>SUM(F3:F4)</f>
        <v>0</v>
      </c>
      <c r="G7" s="186">
        <f t="shared" ref="G7" si="1">SUM(G3:G4)</f>
        <v>0</v>
      </c>
      <c r="H7" s="551">
        <f t="shared" ref="H7" si="2">SUM(H3:H4)</f>
        <v>0</v>
      </c>
      <c r="I7" s="205">
        <f>SUM(I3:I4)</f>
        <v>0</v>
      </c>
      <c r="J7" s="186">
        <f t="shared" ref="J7" si="3">SUM(J3:J4)</f>
        <v>0</v>
      </c>
      <c r="K7" s="431">
        <f t="shared" ref="K7" si="4">SUM(K3:K4)</f>
        <v>0</v>
      </c>
      <c r="L7" s="186">
        <f>SUM(L3:L4)</f>
        <v>0</v>
      </c>
      <c r="M7" s="186">
        <f t="shared" ref="M7" si="5">SUM(M3:M4)</f>
        <v>0</v>
      </c>
      <c r="N7" s="551">
        <f t="shared" ref="N7" si="6">SUM(N3:N4)</f>
        <v>0</v>
      </c>
      <c r="O7" s="205">
        <f>SUM(O3:O4)</f>
        <v>0</v>
      </c>
      <c r="P7" s="186">
        <f t="shared" ref="P7" si="7">SUM(P3:P4)</f>
        <v>0</v>
      </c>
      <c r="Q7" s="431">
        <f t="shared" ref="Q7" si="8">SUM(Q3:Q4)</f>
        <v>0</v>
      </c>
      <c r="R7" s="186">
        <f>SUM(R3:R4)</f>
        <v>0</v>
      </c>
      <c r="S7" s="186">
        <f t="shared" ref="S7" si="9">SUM(S3:S4)</f>
        <v>0</v>
      </c>
      <c r="T7" s="551">
        <f t="shared" ref="T7" si="10">SUM(T3:T4)</f>
        <v>0</v>
      </c>
      <c r="U7" s="205">
        <f>SUM(U3:U4)</f>
        <v>0</v>
      </c>
      <c r="V7" s="186">
        <f t="shared" ref="V7" si="11">SUM(V3:V4)</f>
        <v>0</v>
      </c>
      <c r="W7" s="551">
        <f t="shared" ref="W7" si="12">SUM(W3:W4)</f>
        <v>0</v>
      </c>
      <c r="X7" s="205">
        <f>SUM(X3:X4)</f>
        <v>0</v>
      </c>
      <c r="Y7" s="186">
        <f t="shared" ref="Y7:Z7" si="13">SUM(Y3:Y4)</f>
        <v>0</v>
      </c>
      <c r="Z7" s="551">
        <f t="shared" si="13"/>
        <v>0</v>
      </c>
      <c r="AA7" s="180">
        <f>SUM(AA3:AA4)</f>
        <v>0</v>
      </c>
      <c r="AB7" s="184">
        <f t="shared" ref="AB7:AC7" si="14">SUM(AB3:AB4)</f>
        <v>0</v>
      </c>
      <c r="AC7" s="185">
        <f t="shared" si="14"/>
        <v>0</v>
      </c>
    </row>
    <row r="8" spans="1:29" ht="13.5" customHeight="1">
      <c r="A8" s="90" t="s">
        <v>157</v>
      </c>
      <c r="B8" s="98" t="s">
        <v>152</v>
      </c>
      <c r="C8" s="124"/>
      <c r="D8" s="122"/>
      <c r="E8" s="125"/>
      <c r="F8" s="121"/>
      <c r="G8" s="122"/>
      <c r="H8" s="123"/>
      <c r="I8" s="124"/>
      <c r="J8" s="122"/>
      <c r="K8" s="125"/>
      <c r="L8" s="121"/>
      <c r="M8" s="122"/>
      <c r="N8" s="123"/>
      <c r="O8" s="124"/>
      <c r="P8" s="122"/>
      <c r="Q8" s="125"/>
      <c r="R8" s="121"/>
      <c r="S8" s="122"/>
      <c r="T8" s="123"/>
      <c r="U8" s="124"/>
      <c r="V8" s="122"/>
      <c r="W8" s="123"/>
      <c r="X8" s="124"/>
      <c r="Y8" s="122"/>
      <c r="Z8" s="127"/>
      <c r="AA8" s="126"/>
      <c r="AB8" s="122"/>
      <c r="AC8" s="127"/>
    </row>
    <row r="9" spans="1:29" ht="13.5" customHeight="1">
      <c r="A9" s="79" t="s">
        <v>158</v>
      </c>
      <c r="B9" s="97" t="s">
        <v>119</v>
      </c>
      <c r="C9" s="117"/>
      <c r="D9" s="113"/>
      <c r="E9" s="118"/>
      <c r="F9" s="115"/>
      <c r="G9" s="113"/>
      <c r="H9" s="116"/>
      <c r="I9" s="117"/>
      <c r="J9" s="113"/>
      <c r="K9" s="118"/>
      <c r="L9" s="115"/>
      <c r="M9" s="113"/>
      <c r="N9" s="116"/>
      <c r="O9" s="117"/>
      <c r="P9" s="113"/>
      <c r="Q9" s="118"/>
      <c r="R9" s="115"/>
      <c r="S9" s="113"/>
      <c r="T9" s="116"/>
      <c r="U9" s="117"/>
      <c r="V9" s="113"/>
      <c r="W9" s="116"/>
      <c r="X9" s="117"/>
      <c r="Y9" s="113"/>
      <c r="Z9" s="114"/>
      <c r="AA9" s="119"/>
      <c r="AB9" s="113"/>
      <c r="AC9" s="114"/>
    </row>
    <row r="10" spans="1:29" ht="13.5" customHeight="1">
      <c r="A10" s="89"/>
      <c r="B10" s="258" t="s">
        <v>117</v>
      </c>
      <c r="C10" s="132"/>
      <c r="D10" s="130"/>
      <c r="E10" s="133"/>
      <c r="F10" s="129"/>
      <c r="G10" s="130"/>
      <c r="H10" s="131"/>
      <c r="I10" s="132"/>
      <c r="J10" s="130"/>
      <c r="K10" s="133"/>
      <c r="L10" s="129"/>
      <c r="M10" s="130"/>
      <c r="N10" s="131"/>
      <c r="O10" s="132"/>
      <c r="P10" s="130"/>
      <c r="Q10" s="133"/>
      <c r="R10" s="129"/>
      <c r="S10" s="130"/>
      <c r="T10" s="131"/>
      <c r="U10" s="132"/>
      <c r="V10" s="130"/>
      <c r="W10" s="131"/>
      <c r="X10" s="132"/>
      <c r="Y10" s="130"/>
      <c r="Z10" s="135"/>
      <c r="AA10" s="134"/>
      <c r="AB10" s="130"/>
      <c r="AC10" s="135"/>
    </row>
    <row r="11" spans="1:29" s="207" customFormat="1" ht="13.5" customHeight="1">
      <c r="A11" s="72" t="s">
        <v>159</v>
      </c>
      <c r="B11" s="71" t="s">
        <v>120</v>
      </c>
      <c r="C11" s="205">
        <f>SUM(C8:C9)</f>
        <v>0</v>
      </c>
      <c r="D11" s="186">
        <f t="shared" ref="D11:E11" si="15">SUM(D8:D9)</f>
        <v>0</v>
      </c>
      <c r="E11" s="431">
        <f t="shared" si="15"/>
        <v>0</v>
      </c>
      <c r="F11" s="186">
        <f>SUM(F8:F9)</f>
        <v>0</v>
      </c>
      <c r="G11" s="186">
        <f t="shared" ref="G11" si="16">SUM(G8:G9)</f>
        <v>0</v>
      </c>
      <c r="H11" s="551">
        <f t="shared" ref="H11" si="17">SUM(H8:H9)</f>
        <v>0</v>
      </c>
      <c r="I11" s="205">
        <f>SUM(I8:I9)</f>
        <v>0</v>
      </c>
      <c r="J11" s="186">
        <f t="shared" ref="J11" si="18">SUM(J8:J9)</f>
        <v>0</v>
      </c>
      <c r="K11" s="431">
        <f t="shared" ref="K11" si="19">SUM(K8:K9)</f>
        <v>0</v>
      </c>
      <c r="L11" s="186">
        <f>SUM(L8:L9)</f>
        <v>0</v>
      </c>
      <c r="M11" s="186">
        <f t="shared" ref="M11" si="20">SUM(M8:M9)</f>
        <v>0</v>
      </c>
      <c r="N11" s="551">
        <f t="shared" ref="N11" si="21">SUM(N8:N9)</f>
        <v>0</v>
      </c>
      <c r="O11" s="205">
        <f>SUM(O8:O9)</f>
        <v>0</v>
      </c>
      <c r="P11" s="186">
        <f t="shared" ref="P11" si="22">SUM(P8:P9)</f>
        <v>0</v>
      </c>
      <c r="Q11" s="431">
        <f t="shared" ref="Q11" si="23">SUM(Q8:Q9)</f>
        <v>0</v>
      </c>
      <c r="R11" s="186">
        <f>SUM(R8:R9)</f>
        <v>0</v>
      </c>
      <c r="S11" s="186">
        <f t="shared" ref="S11" si="24">SUM(S8:S9)</f>
        <v>0</v>
      </c>
      <c r="T11" s="551">
        <f t="shared" ref="T11" si="25">SUM(T8:T9)</f>
        <v>0</v>
      </c>
      <c r="U11" s="205">
        <f>SUM(U8:U9)</f>
        <v>0</v>
      </c>
      <c r="V11" s="186">
        <f t="shared" ref="V11" si="26">SUM(V8:V9)</f>
        <v>0</v>
      </c>
      <c r="W11" s="551">
        <f t="shared" ref="W11" si="27">SUM(W8:W9)</f>
        <v>0</v>
      </c>
      <c r="X11" s="205">
        <f>SUM(X8:X9)</f>
        <v>0</v>
      </c>
      <c r="Y11" s="186">
        <f t="shared" ref="Y11:Z11" si="28">SUM(Y8:Y9)</f>
        <v>0</v>
      </c>
      <c r="Z11" s="551">
        <f t="shared" si="28"/>
        <v>0</v>
      </c>
      <c r="AA11" s="180">
        <f>SUM(AA8:AA9)</f>
        <v>0</v>
      </c>
      <c r="AB11" s="184">
        <f t="shared" ref="AB11:AC11" si="29">SUM(AB8:AB9)</f>
        <v>0</v>
      </c>
      <c r="AC11" s="185">
        <f t="shared" si="29"/>
        <v>0</v>
      </c>
    </row>
    <row r="12" spans="1:29" ht="13.5" customHeight="1">
      <c r="A12" s="90" t="s">
        <v>160</v>
      </c>
      <c r="B12" s="98" t="s">
        <v>121</v>
      </c>
      <c r="C12" s="124"/>
      <c r="D12" s="122"/>
      <c r="E12" s="125"/>
      <c r="F12" s="121"/>
      <c r="G12" s="122"/>
      <c r="H12" s="123"/>
      <c r="I12" s="124"/>
      <c r="J12" s="122"/>
      <c r="K12" s="125"/>
      <c r="L12" s="121"/>
      <c r="M12" s="122"/>
      <c r="N12" s="123"/>
      <c r="O12" s="124"/>
      <c r="P12" s="122"/>
      <c r="Q12" s="125"/>
      <c r="R12" s="121"/>
      <c r="S12" s="122"/>
      <c r="T12" s="123"/>
      <c r="U12" s="124"/>
      <c r="V12" s="122"/>
      <c r="W12" s="123"/>
      <c r="X12" s="124"/>
      <c r="Y12" s="122"/>
      <c r="Z12" s="127"/>
      <c r="AA12" s="126">
        <f>+C12+F12+I12+L12+O12+R12+U12+X12</f>
        <v>0</v>
      </c>
      <c r="AB12" s="122">
        <f>+D12+G12+J12+M12+P12+S12+V12+Y12</f>
        <v>0</v>
      </c>
      <c r="AC12" s="127">
        <f>+E12+H12+K12+N12+Q12+T12+W12+Z12</f>
        <v>0</v>
      </c>
    </row>
    <row r="13" spans="1:29" ht="13.5" customHeight="1">
      <c r="A13" s="79" t="s">
        <v>161</v>
      </c>
      <c r="B13" s="97" t="s">
        <v>122</v>
      </c>
      <c r="C13" s="117">
        <f>+'[4]3.SZ.TÁBL. SEGÍTŐ SZOLGÁLAT'!$C$13</f>
        <v>600</v>
      </c>
      <c r="D13" s="113">
        <f>+'[5]3.SZ.TÁBL. SEGÍTŐ SZOLGÁLAT'!$E$13</f>
        <v>600</v>
      </c>
      <c r="E13" s="118">
        <v>400</v>
      </c>
      <c r="F13" s="115">
        <f>+'[9]3.SZ.TÁBL. SEGÍTŐ SZOLGÁLAT'!$F13</f>
        <v>0</v>
      </c>
      <c r="G13" s="113">
        <v>0</v>
      </c>
      <c r="H13" s="116">
        <v>0</v>
      </c>
      <c r="I13" s="117">
        <f>+'[4]3.SZ.TÁBL. SEGÍTŐ SZOLGÁLAT'!$I$13</f>
        <v>360</v>
      </c>
      <c r="J13" s="113">
        <f>+'[5]3.SZ.TÁBL. SEGÍTŐ SZOLGÁLAT'!$K$13</f>
        <v>360</v>
      </c>
      <c r="K13" s="118">
        <v>272</v>
      </c>
      <c r="L13" s="115">
        <f>+'[9]3.SZ.TÁBL. SEGÍTŐ SZOLGÁLAT'!$L13</f>
        <v>0</v>
      </c>
      <c r="M13" s="113">
        <f>+'[5]3.SZ.TÁBL. SEGÍTŐ SZOLGÁLAT'!$N$13</f>
        <v>255</v>
      </c>
      <c r="N13" s="116">
        <v>255</v>
      </c>
      <c r="O13" s="117">
        <f>+'[4]3.SZ.TÁBL. SEGÍTŐ SZOLGÁLAT'!$O13</f>
        <v>465</v>
      </c>
      <c r="P13" s="113">
        <f>+'[5]3.SZ.TÁBL. SEGÍTŐ SZOLGÁLAT'!$Q$13</f>
        <v>465</v>
      </c>
      <c r="Q13" s="118">
        <v>792</v>
      </c>
      <c r="R13" s="115">
        <f>+'[4]3.SZ.TÁBL. SEGÍTŐ SZOLGÁLAT'!$R$13</f>
        <v>500</v>
      </c>
      <c r="S13" s="113">
        <f>+'[5]3.SZ.TÁBL. SEGÍTŐ SZOLGÁLAT'!$T$13</f>
        <v>500</v>
      </c>
      <c r="T13" s="116">
        <v>369</v>
      </c>
      <c r="U13" s="117">
        <f>+'[9]3.SZ.TÁBL. SEGÍTŐ SZOLGÁLAT'!$U13</f>
        <v>0</v>
      </c>
      <c r="V13" s="113">
        <f>+'[6]3.SZ.TÁBL. SEGÍTŐ SZOLGÁLAT'!$W13</f>
        <v>0</v>
      </c>
      <c r="W13" s="116">
        <v>0</v>
      </c>
      <c r="X13" s="117"/>
      <c r="Y13" s="113"/>
      <c r="Z13" s="114"/>
      <c r="AA13" s="126">
        <f t="shared" ref="AA13:AA20" si="30">+C13+F13+I13+L13+O13+R13+U13+X13</f>
        <v>1925</v>
      </c>
      <c r="AB13" s="122">
        <f t="shared" ref="AB13:AB20" si="31">+D13+G13+J13+M13+P13+S13+V13+Y13</f>
        <v>2180</v>
      </c>
      <c r="AC13" s="127">
        <f t="shared" ref="AC13:AC20" si="32">+E13+H13+K13+N13+Q13+T13+W13+Z13</f>
        <v>2088</v>
      </c>
    </row>
    <row r="14" spans="1:29" ht="13.5" customHeight="1">
      <c r="A14" s="79" t="s">
        <v>162</v>
      </c>
      <c r="B14" s="97" t="s">
        <v>123</v>
      </c>
      <c r="C14" s="117">
        <f>+'[9]3.SZ.TÁBL. SEGÍTŐ SZOLGÁLAT'!$C14</f>
        <v>0</v>
      </c>
      <c r="D14" s="113">
        <f>+'[7]3.SZ.TÁBL. SEGÍTŐ SZOLGÁLAT'!$D14</f>
        <v>0</v>
      </c>
      <c r="E14" s="118"/>
      <c r="F14" s="115">
        <f>+'[9]3.SZ.TÁBL. SEGÍTŐ SZOLGÁLAT'!$F14</f>
        <v>0</v>
      </c>
      <c r="G14" s="113">
        <f>+'[5]3.SZ.TÁBL. SEGÍTŐ SZOLGÁLAT'!$H$14</f>
        <v>41</v>
      </c>
      <c r="H14" s="116">
        <v>7</v>
      </c>
      <c r="I14" s="117">
        <f>+'[9]3.SZ.TÁBL. SEGÍTŐ SZOLGÁLAT'!$I14</f>
        <v>0</v>
      </c>
      <c r="J14" s="113">
        <f>+'[5]3.SZ.TÁBL. SEGÍTŐ SZOLGÁLAT'!$K$14</f>
        <v>16</v>
      </c>
      <c r="K14" s="118">
        <v>10</v>
      </c>
      <c r="L14" s="115">
        <f>+'[9]3.SZ.TÁBL. SEGÍTŐ SZOLGÁLAT'!$L14</f>
        <v>0</v>
      </c>
      <c r="M14" s="113">
        <f>+'[6]3.SZ.TÁBL. SEGÍTŐ SZOLGÁLAT'!$N14</f>
        <v>0</v>
      </c>
      <c r="N14" s="116">
        <v>10</v>
      </c>
      <c r="O14" s="117">
        <f>+'[4]3.SZ.TÁBL. SEGÍTŐ SZOLGÁLAT'!$O14</f>
        <v>0</v>
      </c>
      <c r="P14" s="113">
        <f>+'[5]3.SZ.TÁBL. SEGÍTŐ SZOLGÁLAT'!$Q$14</f>
        <v>2</v>
      </c>
      <c r="Q14" s="118"/>
      <c r="R14" s="115">
        <f>+'[9]3.SZ.TÁBL. SEGÍTŐ SZOLGÁLAT'!$R14</f>
        <v>0</v>
      </c>
      <c r="S14" s="113">
        <f>+'[6]3.SZ.TÁBL. SEGÍTŐ SZOLGÁLAT'!$T14</f>
        <v>0</v>
      </c>
      <c r="T14" s="116"/>
      <c r="U14" s="117">
        <f>+'[9]3.SZ.TÁBL. SEGÍTŐ SZOLGÁLAT'!$U14</f>
        <v>0</v>
      </c>
      <c r="V14" s="113"/>
      <c r="W14" s="116"/>
      <c r="X14" s="117"/>
      <c r="Y14" s="113"/>
      <c r="Z14" s="114"/>
      <c r="AA14" s="126">
        <f t="shared" si="30"/>
        <v>0</v>
      </c>
      <c r="AB14" s="122">
        <f t="shared" si="31"/>
        <v>59</v>
      </c>
      <c r="AC14" s="127">
        <f t="shared" si="32"/>
        <v>27</v>
      </c>
    </row>
    <row r="15" spans="1:29" ht="13.5" customHeight="1">
      <c r="A15" s="79" t="s">
        <v>163</v>
      </c>
      <c r="B15" s="97" t="s">
        <v>124</v>
      </c>
      <c r="C15" s="117">
        <f>+'[9]3.SZ.TÁBL. SEGÍTŐ SZOLGÁLAT'!$C15</f>
        <v>0</v>
      </c>
      <c r="D15" s="113">
        <f>+'[7]3.SZ.TÁBL. SEGÍTŐ SZOLGÁLAT'!$D15</f>
        <v>0</v>
      </c>
      <c r="E15" s="118"/>
      <c r="F15" s="115">
        <f>+'[9]3.SZ.TÁBL. SEGÍTŐ SZOLGÁLAT'!$F15</f>
        <v>0</v>
      </c>
      <c r="G15" s="113">
        <f>+'[6]3.SZ.TÁBL. SEGÍTŐ SZOLGÁLAT'!$H15</f>
        <v>0</v>
      </c>
      <c r="H15" s="116"/>
      <c r="I15" s="117">
        <f>+'[9]3.SZ.TÁBL. SEGÍTŐ SZOLGÁLAT'!$I15</f>
        <v>0</v>
      </c>
      <c r="J15" s="113">
        <f>+'[7]3.SZ.TÁBL. SEGÍTŐ SZOLGÁLAT'!$J15</f>
        <v>0</v>
      </c>
      <c r="K15" s="118"/>
      <c r="L15" s="115">
        <f>+'[9]3.SZ.TÁBL. SEGÍTŐ SZOLGÁLAT'!$L15</f>
        <v>0</v>
      </c>
      <c r="M15" s="113">
        <f>+'[6]3.SZ.TÁBL. SEGÍTŐ SZOLGÁLAT'!$N15</f>
        <v>0</v>
      </c>
      <c r="N15" s="116"/>
      <c r="O15" s="117">
        <f>+'[4]3.SZ.TÁBL. SEGÍTŐ SZOLGÁLAT'!$O15</f>
        <v>0</v>
      </c>
      <c r="P15" s="113">
        <f>+'[6]3.SZ.TÁBL. SEGÍTŐ SZOLGÁLAT'!$Q15</f>
        <v>0</v>
      </c>
      <c r="Q15" s="118"/>
      <c r="R15" s="115">
        <f>+'[9]3.SZ.TÁBL. SEGÍTŐ SZOLGÁLAT'!$R15</f>
        <v>0</v>
      </c>
      <c r="S15" s="113">
        <f>+'[6]3.SZ.TÁBL. SEGÍTŐ SZOLGÁLAT'!$T15</f>
        <v>0</v>
      </c>
      <c r="T15" s="116"/>
      <c r="U15" s="117">
        <f>+'[9]3.SZ.TÁBL. SEGÍTŐ SZOLGÁLAT'!$U15</f>
        <v>0</v>
      </c>
      <c r="V15" s="113">
        <f>+'[6]3.SZ.TÁBL. SEGÍTŐ SZOLGÁLAT'!$W15</f>
        <v>0</v>
      </c>
      <c r="W15" s="116"/>
      <c r="X15" s="117"/>
      <c r="Y15" s="113"/>
      <c r="Z15" s="114"/>
      <c r="AA15" s="126">
        <f t="shared" si="30"/>
        <v>0</v>
      </c>
      <c r="AB15" s="122">
        <f t="shared" si="31"/>
        <v>0</v>
      </c>
      <c r="AC15" s="127">
        <f t="shared" si="32"/>
        <v>0</v>
      </c>
    </row>
    <row r="16" spans="1:29" ht="13.5" customHeight="1">
      <c r="A16" s="79" t="s">
        <v>164</v>
      </c>
      <c r="B16" s="97" t="s">
        <v>125</v>
      </c>
      <c r="C16" s="117">
        <f>+'[4]3.SZ.TÁBL. SEGÍTŐ SZOLGÁLAT'!$C$16</f>
        <v>200</v>
      </c>
      <c r="D16" s="113">
        <f>+'[5]3.SZ.TÁBL. SEGÍTŐ SZOLGÁLAT'!$E$16</f>
        <v>200</v>
      </c>
      <c r="E16" s="118">
        <v>308</v>
      </c>
      <c r="F16" s="115">
        <f>+'[9]3.SZ.TÁBL. SEGÍTŐ SZOLGÁLAT'!$F16</f>
        <v>0</v>
      </c>
      <c r="G16" s="113">
        <f>+'[6]3.SZ.TÁBL. SEGÍTŐ SZOLGÁLAT'!$H16</f>
        <v>0</v>
      </c>
      <c r="H16" s="116"/>
      <c r="I16" s="117">
        <f>+'[4]3.SZ.TÁBL. SEGÍTŐ SZOLGÁLAT'!$I$16</f>
        <v>1800</v>
      </c>
      <c r="J16" s="113">
        <f>+'[5]3.SZ.TÁBL. SEGÍTŐ SZOLGÁLAT'!$K$16</f>
        <v>1800</v>
      </c>
      <c r="K16" s="118">
        <v>3193</v>
      </c>
      <c r="L16" s="115">
        <f>+'[9]3.SZ.TÁBL. SEGÍTŐ SZOLGÁLAT'!$L16</f>
        <v>0</v>
      </c>
      <c r="M16" s="113">
        <f>+'[6]3.SZ.TÁBL. SEGÍTŐ SZOLGÁLAT'!$N16</f>
        <v>0</v>
      </c>
      <c r="N16" s="116"/>
      <c r="O16" s="117">
        <f>+'[4]3.SZ.TÁBL. SEGÍTŐ SZOLGÁLAT'!$O16</f>
        <v>1155</v>
      </c>
      <c r="P16" s="113">
        <f>+'[5]3.SZ.TÁBL. SEGÍTŐ SZOLGÁLAT'!$Q$16</f>
        <v>1155</v>
      </c>
      <c r="Q16" s="118">
        <v>1197</v>
      </c>
      <c r="R16" s="115">
        <f>+'[9]3.SZ.TÁBL. SEGÍTŐ SZOLGÁLAT'!$R16</f>
        <v>0</v>
      </c>
      <c r="S16" s="113">
        <f>+'[6]3.SZ.TÁBL. SEGÍTŐ SZOLGÁLAT'!$T16</f>
        <v>0</v>
      </c>
      <c r="T16" s="116"/>
      <c r="U16" s="117">
        <f>+'[4]3.SZ.TÁBL. SEGÍTŐ SZOLGÁLAT'!$U$16</f>
        <v>2673</v>
      </c>
      <c r="V16" s="113">
        <f>+'[5]3.SZ.TÁBL. SEGÍTŐ SZOLGÁLAT'!$W$16</f>
        <v>2673</v>
      </c>
      <c r="W16" s="116">
        <v>3082</v>
      </c>
      <c r="X16" s="117">
        <f>+'[4]3.SZ.TÁBL. SEGÍTŐ SZOLGÁLAT'!$X$16</f>
        <v>1267</v>
      </c>
      <c r="Y16" s="113">
        <f>+'[5]3.SZ.TÁBL. SEGÍTŐ SZOLGÁLAT'!$Z$16</f>
        <v>1267</v>
      </c>
      <c r="Z16" s="114">
        <v>494</v>
      </c>
      <c r="AA16" s="126">
        <f t="shared" si="30"/>
        <v>7095</v>
      </c>
      <c r="AB16" s="122">
        <f t="shared" si="31"/>
        <v>7095</v>
      </c>
      <c r="AC16" s="127">
        <f t="shared" si="32"/>
        <v>8274</v>
      </c>
    </row>
    <row r="17" spans="1:32" ht="13.5" customHeight="1">
      <c r="A17" s="79" t="s">
        <v>165</v>
      </c>
      <c r="B17" s="97" t="s">
        <v>126</v>
      </c>
      <c r="C17" s="117">
        <f>+'[9]3.SZ.TÁBL. SEGÍTŐ SZOLGÁLAT'!$C17</f>
        <v>0</v>
      </c>
      <c r="D17" s="113">
        <f>+'[7]3.SZ.TÁBL. SEGÍTŐ SZOLGÁLAT'!$D17</f>
        <v>0</v>
      </c>
      <c r="E17" s="118"/>
      <c r="F17" s="115">
        <f>+'[9]3.SZ.TÁBL. SEGÍTŐ SZOLGÁLAT'!$F17</f>
        <v>0</v>
      </c>
      <c r="G17" s="113">
        <f>+'[6]3.SZ.TÁBL. SEGÍTŐ SZOLGÁLAT'!$H17</f>
        <v>0</v>
      </c>
      <c r="H17" s="116"/>
      <c r="I17" s="117">
        <f>+'[9]3.SZ.TÁBL. SEGÍTŐ SZOLGÁLAT'!$I17</f>
        <v>0</v>
      </c>
      <c r="J17" s="113">
        <f>+'[7]3.SZ.TÁBL. SEGÍTŐ SZOLGÁLAT'!$J17</f>
        <v>0</v>
      </c>
      <c r="K17" s="118"/>
      <c r="L17" s="115">
        <f>+'[9]3.SZ.TÁBL. SEGÍTŐ SZOLGÁLAT'!$L17</f>
        <v>0</v>
      </c>
      <c r="M17" s="113">
        <f>+'[6]3.SZ.TÁBL. SEGÍTŐ SZOLGÁLAT'!$N17</f>
        <v>0</v>
      </c>
      <c r="N17" s="116"/>
      <c r="O17" s="117">
        <f>+'[4]3.SZ.TÁBL. SEGÍTŐ SZOLGÁLAT'!$O17</f>
        <v>0</v>
      </c>
      <c r="P17" s="113">
        <f>+'[6]3.SZ.TÁBL. SEGÍTŐ SZOLGÁLAT'!$Q17</f>
        <v>0</v>
      </c>
      <c r="Q17" s="118"/>
      <c r="R17" s="115">
        <f>+'[9]3.SZ.TÁBL. SEGÍTŐ SZOLGÁLAT'!$R17</f>
        <v>0</v>
      </c>
      <c r="S17" s="113">
        <f>+'[6]3.SZ.TÁBL. SEGÍTŐ SZOLGÁLAT'!$T17</f>
        <v>0</v>
      </c>
      <c r="T17" s="116"/>
      <c r="U17" s="117">
        <f>+'[9]3.SZ.TÁBL. SEGÍTŐ SZOLGÁLAT'!$U17</f>
        <v>0</v>
      </c>
      <c r="V17" s="113">
        <f>+'[6]3.SZ.TÁBL. SEGÍTŐ SZOLGÁLAT'!$W17</f>
        <v>0</v>
      </c>
      <c r="W17" s="116"/>
      <c r="X17" s="117"/>
      <c r="Y17" s="113"/>
      <c r="Z17" s="114"/>
      <c r="AA17" s="126">
        <f t="shared" si="30"/>
        <v>0</v>
      </c>
      <c r="AB17" s="122">
        <f t="shared" si="31"/>
        <v>0</v>
      </c>
      <c r="AC17" s="127">
        <f t="shared" si="32"/>
        <v>0</v>
      </c>
    </row>
    <row r="18" spans="1:32" ht="13.5" customHeight="1">
      <c r="A18" s="79" t="s">
        <v>166</v>
      </c>
      <c r="B18" s="97" t="s">
        <v>127</v>
      </c>
      <c r="C18" s="117">
        <f>+'[9]3.SZ.TÁBL. SEGÍTŐ SZOLGÁLAT'!$C18</f>
        <v>0</v>
      </c>
      <c r="D18" s="113">
        <f>+'[7]3.SZ.TÁBL. SEGÍTŐ SZOLGÁLAT'!$D18</f>
        <v>0</v>
      </c>
      <c r="E18" s="118"/>
      <c r="F18" s="115">
        <f>+'[9]3.SZ.TÁBL. SEGÍTŐ SZOLGÁLAT'!$F18</f>
        <v>0</v>
      </c>
      <c r="G18" s="113">
        <f>+'[6]3.SZ.TÁBL. SEGÍTŐ SZOLGÁLAT'!$H18</f>
        <v>0</v>
      </c>
      <c r="H18" s="116"/>
      <c r="I18" s="117">
        <f>+'[9]3.SZ.TÁBL. SEGÍTŐ SZOLGÁLAT'!$I18</f>
        <v>0</v>
      </c>
      <c r="J18" s="113">
        <f>+'[7]3.SZ.TÁBL. SEGÍTŐ SZOLGÁLAT'!$J18</f>
        <v>0</v>
      </c>
      <c r="K18" s="118"/>
      <c r="L18" s="115">
        <f>+'[9]3.SZ.TÁBL. SEGÍTŐ SZOLGÁLAT'!$L18</f>
        <v>0</v>
      </c>
      <c r="M18" s="113">
        <f>+'[6]3.SZ.TÁBL. SEGÍTŐ SZOLGÁLAT'!$N18</f>
        <v>0</v>
      </c>
      <c r="N18" s="116"/>
      <c r="O18" s="117">
        <f>+'[4]3.SZ.TÁBL. SEGÍTŐ SZOLGÁLAT'!$O18</f>
        <v>0</v>
      </c>
      <c r="P18" s="113">
        <f>+'[6]3.SZ.TÁBL. SEGÍTŐ SZOLGÁLAT'!$Q18</f>
        <v>0</v>
      </c>
      <c r="Q18" s="118"/>
      <c r="R18" s="115">
        <f>+'[9]3.SZ.TÁBL. SEGÍTŐ SZOLGÁLAT'!$R18</f>
        <v>0</v>
      </c>
      <c r="S18" s="113">
        <f>+'[6]3.SZ.TÁBL. SEGÍTŐ SZOLGÁLAT'!$T18</f>
        <v>0</v>
      </c>
      <c r="T18" s="116"/>
      <c r="U18" s="117">
        <f>+'[9]3.SZ.TÁBL. SEGÍTŐ SZOLGÁLAT'!$U18</f>
        <v>0</v>
      </c>
      <c r="V18" s="113">
        <f>+'[6]3.SZ.TÁBL. SEGÍTŐ SZOLGÁLAT'!$W18</f>
        <v>0</v>
      </c>
      <c r="W18" s="116"/>
      <c r="X18" s="117"/>
      <c r="Y18" s="113"/>
      <c r="Z18" s="114"/>
      <c r="AA18" s="126">
        <f t="shared" si="30"/>
        <v>0</v>
      </c>
      <c r="AB18" s="122">
        <f t="shared" si="31"/>
        <v>0</v>
      </c>
      <c r="AC18" s="127">
        <f t="shared" si="32"/>
        <v>0</v>
      </c>
    </row>
    <row r="19" spans="1:32" ht="13.5" customHeight="1">
      <c r="A19" s="79" t="s">
        <v>167</v>
      </c>
      <c r="B19" s="97" t="s">
        <v>128</v>
      </c>
      <c r="C19" s="117">
        <f>+'[9]3.SZ.TÁBL. SEGÍTŐ SZOLGÁLAT'!$C19</f>
        <v>0</v>
      </c>
      <c r="D19" s="113">
        <f>+'[7]3.SZ.TÁBL. SEGÍTŐ SZOLGÁLAT'!$D19</f>
        <v>0</v>
      </c>
      <c r="E19" s="118"/>
      <c r="F19" s="115">
        <f>+'[9]3.SZ.TÁBL. SEGÍTŐ SZOLGÁLAT'!$F19</f>
        <v>0</v>
      </c>
      <c r="G19" s="113">
        <f>+'[6]3.SZ.TÁBL. SEGÍTŐ SZOLGÁLAT'!$H19</f>
        <v>0</v>
      </c>
      <c r="H19" s="116"/>
      <c r="I19" s="117">
        <f>+'[9]3.SZ.TÁBL. SEGÍTŐ SZOLGÁLAT'!$I19</f>
        <v>0</v>
      </c>
      <c r="J19" s="113">
        <f>+'[7]3.SZ.TÁBL. SEGÍTŐ SZOLGÁLAT'!$J19</f>
        <v>0</v>
      </c>
      <c r="K19" s="118"/>
      <c r="L19" s="115">
        <f>+'[9]3.SZ.TÁBL. SEGÍTŐ SZOLGÁLAT'!$L19</f>
        <v>0</v>
      </c>
      <c r="M19" s="113">
        <v>0</v>
      </c>
      <c r="N19" s="116"/>
      <c r="O19" s="117">
        <f>+'[4]3.SZ.TÁBL. SEGÍTŐ SZOLGÁLAT'!$O19</f>
        <v>0</v>
      </c>
      <c r="P19" s="113">
        <f>+'[6]3.SZ.TÁBL. SEGÍTŐ SZOLGÁLAT'!$Q19</f>
        <v>0</v>
      </c>
      <c r="Q19" s="118"/>
      <c r="R19" s="115">
        <f>+'[9]3.SZ.TÁBL. SEGÍTŐ SZOLGÁLAT'!$R19</f>
        <v>0</v>
      </c>
      <c r="S19" s="113">
        <f>+'[6]3.SZ.TÁBL. SEGÍTŐ SZOLGÁLAT'!$T19</f>
        <v>0</v>
      </c>
      <c r="T19" s="116"/>
      <c r="U19" s="117">
        <f>+'[9]3.SZ.TÁBL. SEGÍTŐ SZOLGÁLAT'!$U19</f>
        <v>0</v>
      </c>
      <c r="V19" s="113">
        <f>+'[6]3.SZ.TÁBL. SEGÍTŐ SZOLGÁLAT'!$W19</f>
        <v>0</v>
      </c>
      <c r="W19" s="116"/>
      <c r="X19" s="117"/>
      <c r="Y19" s="113"/>
      <c r="Z19" s="114"/>
      <c r="AA19" s="126">
        <f t="shared" si="30"/>
        <v>0</v>
      </c>
      <c r="AB19" s="122">
        <f t="shared" si="31"/>
        <v>0</v>
      </c>
      <c r="AC19" s="127">
        <f t="shared" si="32"/>
        <v>0</v>
      </c>
    </row>
    <row r="20" spans="1:32" ht="13.5" customHeight="1">
      <c r="A20" s="91" t="s">
        <v>168</v>
      </c>
      <c r="B20" s="99" t="s">
        <v>129</v>
      </c>
      <c r="C20" s="132"/>
      <c r="D20" s="113">
        <f>+'[7]3.SZ.TÁBL. SEGÍTŐ SZOLGÁLAT'!$D20</f>
        <v>0</v>
      </c>
      <c r="E20" s="133"/>
      <c r="F20" s="129"/>
      <c r="G20" s="113">
        <f>+'[6]3.SZ.TÁBL. SEGÍTŐ SZOLGÁLAT'!$H20</f>
        <v>0</v>
      </c>
      <c r="H20" s="131"/>
      <c r="I20" s="132"/>
      <c r="J20" s="113">
        <f>+'[7]3.SZ.TÁBL. SEGÍTŐ SZOLGÁLAT'!$J20</f>
        <v>0</v>
      </c>
      <c r="K20" s="133"/>
      <c r="L20" s="129"/>
      <c r="M20" s="113">
        <f>+'[6]3.SZ.TÁBL. SEGÍTŐ SZOLGÁLAT'!$N20</f>
        <v>0</v>
      </c>
      <c r="N20" s="131"/>
      <c r="O20" s="117">
        <f>+'[4]3.SZ.TÁBL. SEGÍTŐ SZOLGÁLAT'!$O20</f>
        <v>0</v>
      </c>
      <c r="P20" s="113">
        <f>+'[6]3.SZ.TÁBL. SEGÍTŐ SZOLGÁLAT'!$Q20</f>
        <v>0</v>
      </c>
      <c r="Q20" s="133"/>
      <c r="R20" s="129"/>
      <c r="S20" s="113">
        <f>+'[6]3.SZ.TÁBL. SEGÍTŐ SZOLGÁLAT'!$T20</f>
        <v>0</v>
      </c>
      <c r="T20" s="131"/>
      <c r="U20" s="132"/>
      <c r="V20" s="113">
        <f>+'[6]3.SZ.TÁBL. SEGÍTŐ SZOLGÁLAT'!$W20</f>
        <v>0</v>
      </c>
      <c r="W20" s="131"/>
      <c r="X20" s="132"/>
      <c r="Y20" s="113"/>
      <c r="Z20" s="135"/>
      <c r="AA20" s="126">
        <f t="shared" si="30"/>
        <v>0</v>
      </c>
      <c r="AB20" s="122">
        <f t="shared" si="31"/>
        <v>0</v>
      </c>
      <c r="AC20" s="127">
        <f t="shared" si="32"/>
        <v>0</v>
      </c>
    </row>
    <row r="21" spans="1:32" s="207" customFormat="1" ht="13.5" customHeight="1">
      <c r="A21" s="72" t="s">
        <v>169</v>
      </c>
      <c r="B21" s="71" t="s">
        <v>130</v>
      </c>
      <c r="C21" s="205">
        <f>SUM(C12:C20)</f>
        <v>800</v>
      </c>
      <c r="D21" s="186">
        <f>SUM(D12:D20)</f>
        <v>800</v>
      </c>
      <c r="E21" s="431">
        <f t="shared" ref="E21" si="33">SUM(E12:E20)</f>
        <v>708</v>
      </c>
      <c r="F21" s="186">
        <f>SUM(F12:F20)</f>
        <v>0</v>
      </c>
      <c r="G21" s="186">
        <f>SUM(G12:G20)</f>
        <v>41</v>
      </c>
      <c r="H21" s="551">
        <f t="shared" ref="H21" si="34">SUM(H12:H20)</f>
        <v>7</v>
      </c>
      <c r="I21" s="205">
        <f>SUM(I12:I20)</f>
        <v>2160</v>
      </c>
      <c r="J21" s="186">
        <f>SUM(J12:J20)</f>
        <v>2176</v>
      </c>
      <c r="K21" s="431">
        <f t="shared" ref="K21" si="35">SUM(K12:K20)</f>
        <v>3475</v>
      </c>
      <c r="L21" s="186">
        <f>SUM(L12:L20)</f>
        <v>0</v>
      </c>
      <c r="M21" s="186">
        <f>SUM(M12:M20)</f>
        <v>255</v>
      </c>
      <c r="N21" s="551">
        <f t="shared" ref="N21" si="36">SUM(N12:N20)</f>
        <v>265</v>
      </c>
      <c r="O21" s="205">
        <f>SUM(O12:O20)</f>
        <v>1620</v>
      </c>
      <c r="P21" s="186">
        <f>SUM(P12:P20)</f>
        <v>1622</v>
      </c>
      <c r="Q21" s="431">
        <f t="shared" ref="Q21" si="37">SUM(Q12:Q20)</f>
        <v>1989</v>
      </c>
      <c r="R21" s="186">
        <f>SUM(R12:R20)</f>
        <v>500</v>
      </c>
      <c r="S21" s="186">
        <f>SUM(S12:S20)</f>
        <v>500</v>
      </c>
      <c r="T21" s="551">
        <f t="shared" ref="T21" si="38">SUM(T12:T20)</f>
        <v>369</v>
      </c>
      <c r="U21" s="205">
        <f>SUM(U12:U20)</f>
        <v>2673</v>
      </c>
      <c r="V21" s="186">
        <f>SUM(V12:V20)</f>
        <v>2673</v>
      </c>
      <c r="W21" s="551">
        <f t="shared" ref="W21" si="39">SUM(W12:W20)</f>
        <v>3082</v>
      </c>
      <c r="X21" s="205">
        <f>SUM(X12:X20)</f>
        <v>1267</v>
      </c>
      <c r="Y21" s="186">
        <f>SUM(Y12:Y20)</f>
        <v>1267</v>
      </c>
      <c r="Z21" s="551">
        <f t="shared" ref="Z21" si="40">SUM(Z12:Z20)</f>
        <v>494</v>
      </c>
      <c r="AA21" s="180">
        <f>SUM(AA12:AA20)</f>
        <v>9020</v>
      </c>
      <c r="AB21" s="184">
        <f t="shared" ref="AB21:AC21" si="41">SUM(AB12:AB20)</f>
        <v>9334</v>
      </c>
      <c r="AC21" s="185">
        <f t="shared" si="41"/>
        <v>10389</v>
      </c>
    </row>
    <row r="22" spans="1:32" s="207" customFormat="1" ht="13.5" customHeight="1">
      <c r="A22" s="72" t="s">
        <v>170</v>
      </c>
      <c r="B22" s="71" t="s">
        <v>131</v>
      </c>
      <c r="C22" s="205"/>
      <c r="D22" s="184"/>
      <c r="E22" s="206"/>
      <c r="F22" s="186"/>
      <c r="G22" s="184"/>
      <c r="H22" s="187"/>
      <c r="I22" s="205"/>
      <c r="J22" s="184"/>
      <c r="K22" s="206"/>
      <c r="L22" s="186"/>
      <c r="M22" s="184"/>
      <c r="N22" s="187"/>
      <c r="O22" s="205"/>
      <c r="P22" s="184"/>
      <c r="Q22" s="206"/>
      <c r="R22" s="186"/>
      <c r="S22" s="184"/>
      <c r="T22" s="187"/>
      <c r="U22" s="205"/>
      <c r="V22" s="184"/>
      <c r="W22" s="1239"/>
      <c r="X22" s="1240"/>
      <c r="Y22" s="1241"/>
      <c r="Z22" s="185"/>
      <c r="AA22" s="180"/>
      <c r="AB22" s="184"/>
      <c r="AC22" s="185"/>
    </row>
    <row r="23" spans="1:32" ht="13.5" customHeight="1">
      <c r="A23" s="92" t="s">
        <v>171</v>
      </c>
      <c r="B23" s="100" t="s">
        <v>132</v>
      </c>
      <c r="C23" s="143"/>
      <c r="D23" s="141"/>
      <c r="E23" s="144"/>
      <c r="F23" s="140"/>
      <c r="G23" s="141"/>
      <c r="H23" s="142"/>
      <c r="I23" s="143"/>
      <c r="J23" s="141"/>
      <c r="K23" s="144"/>
      <c r="L23" s="140"/>
      <c r="M23" s="141"/>
      <c r="N23" s="142"/>
      <c r="O23" s="143"/>
      <c r="P23" s="141"/>
      <c r="Q23" s="144"/>
      <c r="R23" s="140"/>
      <c r="S23" s="141"/>
      <c r="T23" s="142"/>
      <c r="U23" s="143"/>
      <c r="V23" s="141"/>
      <c r="W23" s="142"/>
      <c r="X23" s="143"/>
      <c r="Y23" s="141"/>
      <c r="Z23" s="146"/>
      <c r="AA23" s="145"/>
      <c r="AB23" s="141"/>
      <c r="AC23" s="146"/>
    </row>
    <row r="24" spans="1:32" s="207" customFormat="1" ht="13.5" customHeight="1">
      <c r="A24" s="72" t="s">
        <v>172</v>
      </c>
      <c r="B24" s="71" t="s">
        <v>291</v>
      </c>
      <c r="C24" s="205">
        <f>+C23</f>
        <v>0</v>
      </c>
      <c r="D24" s="186">
        <f t="shared" ref="D24:E24" si="42">+D23</f>
        <v>0</v>
      </c>
      <c r="E24" s="431">
        <f t="shared" si="42"/>
        <v>0</v>
      </c>
      <c r="F24" s="186">
        <f>+F23</f>
        <v>0</v>
      </c>
      <c r="G24" s="186">
        <f t="shared" ref="G24" si="43">+G23</f>
        <v>0</v>
      </c>
      <c r="H24" s="551">
        <f t="shared" ref="H24" si="44">+H23</f>
        <v>0</v>
      </c>
      <c r="I24" s="205">
        <f>+I23</f>
        <v>0</v>
      </c>
      <c r="J24" s="186">
        <f t="shared" ref="J24" si="45">+J23</f>
        <v>0</v>
      </c>
      <c r="K24" s="431">
        <f t="shared" ref="K24" si="46">+K23</f>
        <v>0</v>
      </c>
      <c r="L24" s="186">
        <f>+L23</f>
        <v>0</v>
      </c>
      <c r="M24" s="186">
        <f t="shared" ref="M24" si="47">+M23</f>
        <v>0</v>
      </c>
      <c r="N24" s="551">
        <f t="shared" ref="N24" si="48">+N23</f>
        <v>0</v>
      </c>
      <c r="O24" s="205">
        <f>+O23</f>
        <v>0</v>
      </c>
      <c r="P24" s="186">
        <f t="shared" ref="P24" si="49">+P23</f>
        <v>0</v>
      </c>
      <c r="Q24" s="431">
        <f t="shared" ref="Q24" si="50">+Q23</f>
        <v>0</v>
      </c>
      <c r="R24" s="186">
        <f>+R23</f>
        <v>0</v>
      </c>
      <c r="S24" s="186">
        <f t="shared" ref="S24" si="51">+S23</f>
        <v>0</v>
      </c>
      <c r="T24" s="551">
        <f t="shared" ref="T24" si="52">+T23</f>
        <v>0</v>
      </c>
      <c r="U24" s="205">
        <f>+U23</f>
        <v>0</v>
      </c>
      <c r="V24" s="186">
        <f t="shared" ref="V24" si="53">+V23</f>
        <v>0</v>
      </c>
      <c r="W24" s="551">
        <f t="shared" ref="W24" si="54">+W23</f>
        <v>0</v>
      </c>
      <c r="X24" s="205">
        <f>+X23</f>
        <v>0</v>
      </c>
      <c r="Y24" s="186">
        <f t="shared" ref="Y24:Z24" si="55">+Y23</f>
        <v>0</v>
      </c>
      <c r="Z24" s="551">
        <f t="shared" si="55"/>
        <v>0</v>
      </c>
      <c r="AA24" s="180">
        <f>+AA23</f>
        <v>0</v>
      </c>
      <c r="AB24" s="184">
        <f t="shared" ref="AB24:AC24" si="56">+AB23</f>
        <v>0</v>
      </c>
      <c r="AC24" s="185">
        <f t="shared" si="56"/>
        <v>0</v>
      </c>
    </row>
    <row r="25" spans="1:32" ht="13.5" customHeight="1">
      <c r="A25" s="92" t="s">
        <v>173</v>
      </c>
      <c r="B25" s="100" t="s">
        <v>133</v>
      </c>
      <c r="C25" s="143"/>
      <c r="D25" s="141"/>
      <c r="E25" s="144"/>
      <c r="F25" s="140"/>
      <c r="G25" s="141"/>
      <c r="H25" s="142"/>
      <c r="I25" s="143"/>
      <c r="J25" s="141"/>
      <c r="K25" s="144"/>
      <c r="L25" s="140"/>
      <c r="M25" s="141"/>
      <c r="N25" s="142"/>
      <c r="O25" s="143"/>
      <c r="P25" s="141"/>
      <c r="Q25" s="144"/>
      <c r="R25" s="140"/>
      <c r="S25" s="141"/>
      <c r="T25" s="142"/>
      <c r="U25" s="143"/>
      <c r="V25" s="141"/>
      <c r="W25" s="142"/>
      <c r="X25" s="143"/>
      <c r="Y25" s="141"/>
      <c r="Z25" s="146"/>
      <c r="AA25" s="145"/>
      <c r="AB25" s="141"/>
      <c r="AC25" s="146"/>
    </row>
    <row r="26" spans="1:32" s="207" customFormat="1" ht="13.5" customHeight="1">
      <c r="A26" s="72" t="s">
        <v>174</v>
      </c>
      <c r="B26" s="71" t="s">
        <v>292</v>
      </c>
      <c r="C26" s="205">
        <f t="shared" ref="C26:AA26" si="57">+C25</f>
        <v>0</v>
      </c>
      <c r="D26" s="186">
        <f t="shared" si="57"/>
        <v>0</v>
      </c>
      <c r="E26" s="431">
        <f t="shared" si="57"/>
        <v>0</v>
      </c>
      <c r="F26" s="186">
        <f t="shared" ref="F26:G26" si="58">+F25</f>
        <v>0</v>
      </c>
      <c r="G26" s="186">
        <f t="shared" si="58"/>
        <v>0</v>
      </c>
      <c r="H26" s="551">
        <f t="shared" ref="H26:J26" si="59">+H25</f>
        <v>0</v>
      </c>
      <c r="I26" s="205">
        <f t="shared" si="59"/>
        <v>0</v>
      </c>
      <c r="J26" s="186">
        <f t="shared" si="59"/>
        <v>0</v>
      </c>
      <c r="K26" s="431">
        <f t="shared" ref="K26:M26" si="60">+K25</f>
        <v>0</v>
      </c>
      <c r="L26" s="186">
        <f t="shared" si="60"/>
        <v>0</v>
      </c>
      <c r="M26" s="186">
        <f t="shared" si="60"/>
        <v>0</v>
      </c>
      <c r="N26" s="551">
        <f t="shared" ref="N26:P26" si="61">+N25</f>
        <v>0</v>
      </c>
      <c r="O26" s="205">
        <f t="shared" si="61"/>
        <v>0</v>
      </c>
      <c r="P26" s="186">
        <f t="shared" si="61"/>
        <v>0</v>
      </c>
      <c r="Q26" s="431">
        <f t="shared" ref="Q26:S26" si="62">+Q25</f>
        <v>0</v>
      </c>
      <c r="R26" s="186">
        <f t="shared" si="62"/>
        <v>0</v>
      </c>
      <c r="S26" s="186">
        <f t="shared" si="62"/>
        <v>0</v>
      </c>
      <c r="T26" s="551">
        <f t="shared" ref="T26:V26" si="63">+T25</f>
        <v>0</v>
      </c>
      <c r="U26" s="205">
        <f t="shared" si="63"/>
        <v>0</v>
      </c>
      <c r="V26" s="186">
        <f t="shared" si="63"/>
        <v>0</v>
      </c>
      <c r="W26" s="551">
        <f t="shared" ref="W26:Y26" si="64">+W25</f>
        <v>0</v>
      </c>
      <c r="X26" s="205">
        <f t="shared" si="64"/>
        <v>0</v>
      </c>
      <c r="Y26" s="186">
        <f t="shared" si="64"/>
        <v>0</v>
      </c>
      <c r="Z26" s="551">
        <f t="shared" ref="Z26" si="65">+Z25</f>
        <v>0</v>
      </c>
      <c r="AA26" s="180">
        <f t="shared" si="57"/>
        <v>0</v>
      </c>
      <c r="AB26" s="184">
        <f t="shared" ref="AB26:AC26" si="66">+AB25</f>
        <v>0</v>
      </c>
      <c r="AC26" s="185">
        <f t="shared" si="66"/>
        <v>0</v>
      </c>
    </row>
    <row r="27" spans="1:32" s="207" customFormat="1" ht="13.5" customHeight="1">
      <c r="A27" s="72" t="s">
        <v>175</v>
      </c>
      <c r="B27" s="71" t="s">
        <v>134</v>
      </c>
      <c r="C27" s="205">
        <f>+C7+C11+C21+C22+C24+C26</f>
        <v>800</v>
      </c>
      <c r="D27" s="186">
        <f t="shared" ref="D27:E27" si="67">+D7+D11+D21+D22+D24+D26</f>
        <v>800</v>
      </c>
      <c r="E27" s="431">
        <f t="shared" si="67"/>
        <v>708</v>
      </c>
      <c r="F27" s="186">
        <f>+F7+F11+F21+F22+F24+F26</f>
        <v>0</v>
      </c>
      <c r="G27" s="186">
        <f t="shared" ref="G27" si="68">+G7+G11+G21+G22+G24+G26</f>
        <v>41</v>
      </c>
      <c r="H27" s="551">
        <f t="shared" ref="H27" si="69">+H7+H11+H21+H22+H24+H26</f>
        <v>7</v>
      </c>
      <c r="I27" s="205">
        <f>+I7+I11+I21+I22+I24+I26</f>
        <v>2160</v>
      </c>
      <c r="J27" s="186">
        <f t="shared" ref="J27" si="70">+J7+J11+J21+J22+J24+J26</f>
        <v>2176</v>
      </c>
      <c r="K27" s="431">
        <f t="shared" ref="K27" si="71">+K7+K11+K21+K22+K24+K26</f>
        <v>3475</v>
      </c>
      <c r="L27" s="186">
        <f>+L7+L11+L21+L22+L24+L26</f>
        <v>0</v>
      </c>
      <c r="M27" s="186">
        <f t="shared" ref="M27" si="72">+M7+M11+M21+M22+M24+M26</f>
        <v>255</v>
      </c>
      <c r="N27" s="551">
        <f t="shared" ref="N27" si="73">+N7+N11+N21+N22+N24+N26</f>
        <v>265</v>
      </c>
      <c r="O27" s="205">
        <f>+O7+O11+O21+O22+O24+O26</f>
        <v>1620</v>
      </c>
      <c r="P27" s="186">
        <f t="shared" ref="P27" si="74">+P7+P11+P21+P22+P24+P26</f>
        <v>1622</v>
      </c>
      <c r="Q27" s="431">
        <f t="shared" ref="Q27" si="75">+Q7+Q11+Q21+Q22+Q24+Q26</f>
        <v>1989</v>
      </c>
      <c r="R27" s="186">
        <f>+R7+R11+R21+R22+R24+R26</f>
        <v>500</v>
      </c>
      <c r="S27" s="186">
        <f t="shared" ref="S27" si="76">+S7+S11+S21+S22+S24+S26</f>
        <v>500</v>
      </c>
      <c r="T27" s="551">
        <f t="shared" ref="T27" si="77">+T7+T11+T21+T22+T24+T26</f>
        <v>369</v>
      </c>
      <c r="U27" s="205">
        <f>+U7+U11+U21+U22+U24+U26</f>
        <v>2673</v>
      </c>
      <c r="V27" s="186">
        <f t="shared" ref="V27" si="78">+V7+V11+V21+V22+V24+V26</f>
        <v>2673</v>
      </c>
      <c r="W27" s="551">
        <f t="shared" ref="W27" si="79">+W7+W11+W21+W22+W24+W26</f>
        <v>3082</v>
      </c>
      <c r="X27" s="205">
        <f>+X7+X11+X21+X22+X24+X26</f>
        <v>1267</v>
      </c>
      <c r="Y27" s="186">
        <f t="shared" ref="Y27:Z27" si="80">+Y7+Y11+Y21+Y22+Y24+Y26</f>
        <v>1267</v>
      </c>
      <c r="Z27" s="551">
        <f t="shared" si="80"/>
        <v>494</v>
      </c>
      <c r="AA27" s="180">
        <f>+AA7+AA11+AA21+AA22+AA24+AA26</f>
        <v>9020</v>
      </c>
      <c r="AB27" s="184">
        <f t="shared" ref="AB27:AC27" si="81">+AB7+AB11+AB21+AB22+AB24+AB26</f>
        <v>9334</v>
      </c>
      <c r="AC27" s="185">
        <f t="shared" si="81"/>
        <v>10389</v>
      </c>
    </row>
    <row r="28" spans="1:32" s="207" customFormat="1" ht="13.5" customHeight="1">
      <c r="A28" s="147" t="s">
        <v>176</v>
      </c>
      <c r="B28" s="71" t="s">
        <v>135</v>
      </c>
      <c r="C28" s="205"/>
      <c r="D28" s="637">
        <f>+'[5]3.SZ.TÁBL. SEGÍTŐ SZOLGÁLAT'!$E$28</f>
        <v>31</v>
      </c>
      <c r="E28" s="206">
        <v>31</v>
      </c>
      <c r="F28" s="186"/>
      <c r="G28" s="637">
        <f>+'[5]3.SZ.TÁBL. SEGÍTŐ SZOLGÁLAT'!$H$28</f>
        <v>109</v>
      </c>
      <c r="H28" s="187">
        <v>109</v>
      </c>
      <c r="I28" s="205"/>
      <c r="J28" s="637">
        <f>+'[5]3.SZ.TÁBL. SEGÍTŐ SZOLGÁLAT'!$K$28</f>
        <v>54</v>
      </c>
      <c r="K28" s="206">
        <v>54</v>
      </c>
      <c r="L28" s="186"/>
      <c r="M28" s="637">
        <f>+'[5]3.SZ.TÁBL. SEGÍTŐ SZOLGÁLAT'!$N$28</f>
        <v>90</v>
      </c>
      <c r="N28" s="187">
        <v>90</v>
      </c>
      <c r="O28" s="205"/>
      <c r="P28" s="637">
        <f>+'[5]3.SZ.TÁBL. SEGÍTŐ SZOLGÁLAT'!$Q$28</f>
        <v>64</v>
      </c>
      <c r="Q28" s="206">
        <v>64</v>
      </c>
      <c r="R28" s="186"/>
      <c r="S28" s="637">
        <f>+'[5]3.SZ.TÁBL. SEGÍTŐ SZOLGÁLAT'!$T$28</f>
        <v>107</v>
      </c>
      <c r="T28" s="187">
        <v>107</v>
      </c>
      <c r="U28" s="205"/>
      <c r="V28" s="637"/>
      <c r="W28" s="1239"/>
      <c r="X28" s="1240"/>
      <c r="Y28" s="637"/>
      <c r="Z28" s="185"/>
      <c r="AA28" s="1242">
        <f>+C28+F28+I28+L28+O28+R28+U28+X28</f>
        <v>0</v>
      </c>
      <c r="AB28" s="1243">
        <f>+D28+G28+J28+M28+P28+S28+V28+Y28</f>
        <v>455</v>
      </c>
      <c r="AC28" s="1244">
        <f>+E28+H28+K28+N28+Q28+T28+W28+Z28</f>
        <v>455</v>
      </c>
    </row>
    <row r="29" spans="1:32" s="207" customFormat="1" ht="13.5" customHeight="1">
      <c r="A29" s="147" t="s">
        <v>289</v>
      </c>
      <c r="B29" s="71" t="s">
        <v>290</v>
      </c>
      <c r="C29" s="205">
        <f t="shared" ref="C29:AC29" si="82">+SUM(C30:C32)+SUM(C40:C40)</f>
        <v>1641</v>
      </c>
      <c r="D29" s="186">
        <f t="shared" si="82"/>
        <v>1818</v>
      </c>
      <c r="E29" s="431">
        <f t="shared" si="82"/>
        <v>1753</v>
      </c>
      <c r="F29" s="186">
        <f t="shared" si="82"/>
        <v>19471</v>
      </c>
      <c r="G29" s="186">
        <f t="shared" si="82"/>
        <v>22129</v>
      </c>
      <c r="H29" s="551">
        <f t="shared" si="82"/>
        <v>20524</v>
      </c>
      <c r="I29" s="205">
        <f t="shared" si="82"/>
        <v>30363</v>
      </c>
      <c r="J29" s="186">
        <f t="shared" si="82"/>
        <v>35088</v>
      </c>
      <c r="K29" s="431">
        <f t="shared" si="82"/>
        <v>31180</v>
      </c>
      <c r="L29" s="186">
        <f t="shared" si="82"/>
        <v>21610</v>
      </c>
      <c r="M29" s="186">
        <f t="shared" si="82"/>
        <v>25067</v>
      </c>
      <c r="N29" s="551">
        <f t="shared" si="82"/>
        <v>23054</v>
      </c>
      <c r="O29" s="205">
        <f t="shared" si="82"/>
        <v>11702</v>
      </c>
      <c r="P29" s="186">
        <f t="shared" si="82"/>
        <v>13484</v>
      </c>
      <c r="Q29" s="431">
        <f t="shared" si="82"/>
        <v>11597</v>
      </c>
      <c r="R29" s="186">
        <f t="shared" si="82"/>
        <v>5321</v>
      </c>
      <c r="S29" s="186">
        <f t="shared" si="82"/>
        <v>5810</v>
      </c>
      <c r="T29" s="551">
        <f t="shared" si="82"/>
        <v>5120</v>
      </c>
      <c r="U29" s="205">
        <f t="shared" si="82"/>
        <v>1743</v>
      </c>
      <c r="V29" s="186">
        <f t="shared" si="82"/>
        <v>4376</v>
      </c>
      <c r="W29" s="551">
        <f t="shared" si="82"/>
        <v>2535</v>
      </c>
      <c r="X29" s="205">
        <f t="shared" si="82"/>
        <v>1691</v>
      </c>
      <c r="Y29" s="186">
        <f t="shared" si="82"/>
        <v>1691</v>
      </c>
      <c r="Z29" s="551">
        <f t="shared" si="82"/>
        <v>786</v>
      </c>
      <c r="AA29" s="180">
        <f t="shared" si="82"/>
        <v>93542</v>
      </c>
      <c r="AB29" s="184">
        <f t="shared" si="82"/>
        <v>109463</v>
      </c>
      <c r="AC29" s="185">
        <f t="shared" si="82"/>
        <v>96549</v>
      </c>
      <c r="AD29" s="2"/>
      <c r="AE29" s="255">
        <v>96549</v>
      </c>
      <c r="AF29" s="255">
        <f>+AE29-AC29</f>
        <v>0</v>
      </c>
    </row>
    <row r="30" spans="1:32" ht="13.5" customHeight="1">
      <c r="A30" s="166"/>
      <c r="B30" s="96" t="s">
        <v>299</v>
      </c>
      <c r="C30" s="117">
        <f>+'[4]3.SZ.TÁBL. SEGÍTŐ SZOLGÁLAT'!$C$30</f>
        <v>1145</v>
      </c>
      <c r="D30" s="113">
        <f>+'[5]3.SZ.TÁBL. SEGÍTŐ SZOLGÁLAT'!$E$30</f>
        <v>1322</v>
      </c>
      <c r="E30" s="118">
        <f>+'7.SZ.TÁBL. SZOCIÁLIS NORMATÍVA'!H7+'7.SZ.TÁBL. SZOCIÁLIS NORMATÍVA'!H28</f>
        <v>667</v>
      </c>
      <c r="F30" s="115">
        <f>+'[4]3.SZ.TÁBL. SEGÍTŐ SZOLGÁLAT'!$F$30</f>
        <v>11900</v>
      </c>
      <c r="G30" s="113">
        <f>+'[5]3.SZ.TÁBL. SEGÍTŐ SZOLGÁLAT'!$H$30</f>
        <v>14558</v>
      </c>
      <c r="H30" s="116">
        <f>+'7.SZ.TÁBL. SZOCIÁLIS NORMATÍVA'!H4+'7.SZ.TÁBL. SZOCIÁLIS NORMATÍVA'!H19+'7.SZ.TÁBL. SZOCIÁLIS NORMATÍVA'!H30+'7.SZ.TÁBL. SZOCIÁLIS NORMATÍVA'!H14</f>
        <v>14558</v>
      </c>
      <c r="I30" s="117">
        <f>+'[4]3.SZ.TÁBL. SEGÍTŐ SZOLGÁLAT'!$I$30</f>
        <v>20358</v>
      </c>
      <c r="J30" s="113">
        <f>+'[5]3.SZ.TÁBL. SEGÍTŐ SZOLGÁLAT'!$K$30</f>
        <v>25083</v>
      </c>
      <c r="K30" s="118">
        <f>+'7.SZ.TÁBL. SZOCIÁLIS NORMATÍVA'!H6+'7.SZ.TÁBL. SZOCIÁLIS NORMATÍVA'!H20+'7.SZ.TÁBL. SZOCIÁLIS NORMATÍVA'!H31</f>
        <v>20752</v>
      </c>
      <c r="L30" s="115">
        <f>+'[4]3.SZ.TÁBL. SEGÍTŐ SZOLGÁLAT'!$L$30</f>
        <v>15000</v>
      </c>
      <c r="M30" s="113">
        <f>+'[5]3.SZ.TÁBL. SEGÍTŐ SZOLGÁLAT'!$N$30</f>
        <v>18457</v>
      </c>
      <c r="N30" s="116">
        <f>+'7.SZ.TÁBL. SZOCIÁLIS NORMATÍVA'!H3+'7.SZ.TÁBL. SZOCIÁLIS NORMATÍVA'!H21+'7.SZ.TÁBL. SZOCIÁLIS NORMATÍVA'!H32</f>
        <v>18457</v>
      </c>
      <c r="O30" s="117">
        <f>+'[4]3.SZ.TÁBL. SEGÍTŐ SZOLGÁLAT'!$O30</f>
        <v>8940</v>
      </c>
      <c r="P30" s="113">
        <f>+'[5]3.SZ.TÁBL. SEGÍTŐ SZOLGÁLAT'!$Q$30</f>
        <v>10722</v>
      </c>
      <c r="Q30" s="118">
        <f>+'7.SZ.TÁBL. SZOCIÁLIS NORMATÍVA'!H10+'7.SZ.TÁBL. SZOCIÁLIS NORMATÍVA'!H22+'7.SZ.TÁBL. SZOCIÁLIS NORMATÍVA'!H33</f>
        <v>10722</v>
      </c>
      <c r="R30" s="115">
        <f>+'[4]3.SZ.TÁBL. SEGÍTŐ SZOLGÁLAT'!$R$30</f>
        <v>2500</v>
      </c>
      <c r="S30" s="113">
        <f>+'[5]3.SZ.TÁBL. SEGÍTŐ SZOLGÁLAT'!$T$30</f>
        <v>2989</v>
      </c>
      <c r="T30" s="116">
        <f>+'7.SZ.TÁBL. SZOCIÁLIS NORMATÍVA'!H8+'7.SZ.TÁBL. SZOCIÁLIS NORMATÍVA'!H23+'7.SZ.TÁBL. SZOCIÁLIS NORMATÍVA'!H34</f>
        <v>2990</v>
      </c>
      <c r="U30" s="117">
        <f>+'[4]3.SZ.TÁBL. SEGÍTŐ SZOLGÁLAT'!$U$30</f>
        <v>1743</v>
      </c>
      <c r="V30" s="113">
        <f>+'[5]3.SZ.TÁBL. SEGÍTŐ SZOLGÁLAT'!$W$30</f>
        <v>2383</v>
      </c>
      <c r="W30" s="116">
        <f>+'7.SZ.TÁBL. SZOCIÁLIS NORMATÍVA'!H9+'7.SZ.TÁBL. SZOCIÁLIS NORMATÍVA'!H18+'7.SZ.TÁBL. SZOCIÁLIS NORMATÍVA'!H29</f>
        <v>2383</v>
      </c>
      <c r="X30" s="117">
        <f>+'[4]3.SZ.TÁBL. SEGÍTŐ SZOLGÁLAT'!$X$30</f>
        <v>996</v>
      </c>
      <c r="Y30" s="113">
        <f>+'[5]3.SZ.TÁBL. SEGÍTŐ SZOLGÁLAT'!$Z$30</f>
        <v>996</v>
      </c>
      <c r="Z30" s="114">
        <f>+'7.SZ.TÁBL. SZOCIÁLIS NORMATÍVA'!H5</f>
        <v>443</v>
      </c>
      <c r="AA30" s="126">
        <f t="shared" ref="AA30:AA31" si="83">+C30+F30+I30+L30+O30+R30+U30+X30</f>
        <v>62582</v>
      </c>
      <c r="AB30" s="122">
        <f t="shared" ref="AB30:AB31" si="84">+D30+G30+J30+M30+P30+S30+V30+Y30</f>
        <v>76510</v>
      </c>
      <c r="AC30" s="127">
        <f t="shared" ref="AC30:AC31" si="85">+E30+H30+K30+N30+Q30+T30+W30+Z30</f>
        <v>70972</v>
      </c>
    </row>
    <row r="31" spans="1:32" ht="13.5" customHeight="1">
      <c r="A31" s="1123"/>
      <c r="B31" s="80" t="s">
        <v>1348</v>
      </c>
      <c r="C31" s="117"/>
      <c r="D31" s="113"/>
      <c r="E31" s="118"/>
      <c r="F31" s="115"/>
      <c r="G31" s="113"/>
      <c r="H31" s="116"/>
      <c r="I31" s="117"/>
      <c r="J31" s="113"/>
      <c r="K31" s="118"/>
      <c r="L31" s="115"/>
      <c r="M31" s="113"/>
      <c r="N31" s="116"/>
      <c r="O31" s="117"/>
      <c r="P31" s="113"/>
      <c r="Q31" s="118"/>
      <c r="R31" s="115"/>
      <c r="S31" s="113"/>
      <c r="T31" s="116"/>
      <c r="U31" s="117"/>
      <c r="V31" s="113">
        <v>1993</v>
      </c>
      <c r="W31" s="116">
        <v>742</v>
      </c>
      <c r="X31" s="117"/>
      <c r="Y31" s="113"/>
      <c r="Z31" s="114"/>
      <c r="AA31" s="126">
        <f t="shared" si="83"/>
        <v>0</v>
      </c>
      <c r="AB31" s="122">
        <f t="shared" si="84"/>
        <v>1993</v>
      </c>
      <c r="AC31" s="127">
        <f t="shared" si="85"/>
        <v>742</v>
      </c>
    </row>
    <row r="32" spans="1:32" ht="13.5" customHeight="1">
      <c r="A32" s="167"/>
      <c r="B32" s="97" t="s">
        <v>300</v>
      </c>
      <c r="C32" s="117">
        <f t="shared" ref="C32:AA32" si="86">+SUM(C33:C39)</f>
        <v>496</v>
      </c>
      <c r="D32" s="113">
        <f t="shared" ref="D32" si="87">+SUM(D33:D39)</f>
        <v>496</v>
      </c>
      <c r="E32" s="118">
        <f t="shared" si="86"/>
        <v>496</v>
      </c>
      <c r="F32" s="115">
        <f t="shared" ref="F32" si="88">+SUM(F33:F39)</f>
        <v>7571</v>
      </c>
      <c r="G32" s="113">
        <f t="shared" ref="G32" si="89">+SUM(G33:G39)</f>
        <v>7571</v>
      </c>
      <c r="H32" s="116">
        <f t="shared" si="86"/>
        <v>7572</v>
      </c>
      <c r="I32" s="117">
        <f t="shared" si="86"/>
        <v>10005</v>
      </c>
      <c r="J32" s="113">
        <f t="shared" ref="J32" si="90">+SUM(J33:J39)</f>
        <v>10005</v>
      </c>
      <c r="K32" s="118">
        <f t="shared" si="86"/>
        <v>10005</v>
      </c>
      <c r="L32" s="115">
        <f t="shared" ref="L32:M32" si="91">+SUM(L33:L39)</f>
        <v>6610</v>
      </c>
      <c r="M32" s="113">
        <f t="shared" si="91"/>
        <v>6610</v>
      </c>
      <c r="N32" s="116">
        <f t="shared" si="86"/>
        <v>6609</v>
      </c>
      <c r="O32" s="117">
        <f t="shared" si="86"/>
        <v>2762</v>
      </c>
      <c r="P32" s="113">
        <f t="shared" ref="P32" si="92">+SUM(P33:P39)</f>
        <v>2762</v>
      </c>
      <c r="Q32" s="118">
        <f t="shared" si="86"/>
        <v>2762</v>
      </c>
      <c r="R32" s="115">
        <f t="shared" ref="R32:S32" si="93">+SUM(R33:R39)</f>
        <v>2821</v>
      </c>
      <c r="S32" s="113">
        <f t="shared" si="93"/>
        <v>2821</v>
      </c>
      <c r="T32" s="116">
        <f t="shared" si="86"/>
        <v>2821</v>
      </c>
      <c r="U32" s="117">
        <f t="shared" si="86"/>
        <v>0</v>
      </c>
      <c r="V32" s="113">
        <f t="shared" ref="V32" si="94">+SUM(V33:V39)</f>
        <v>0</v>
      </c>
      <c r="W32" s="116">
        <f t="shared" si="86"/>
        <v>0</v>
      </c>
      <c r="X32" s="117">
        <f t="shared" si="86"/>
        <v>695</v>
      </c>
      <c r="Y32" s="113">
        <f t="shared" ref="Y32" si="95">+SUM(Y33:Y39)</f>
        <v>695</v>
      </c>
      <c r="Z32" s="116">
        <f t="shared" si="86"/>
        <v>695</v>
      </c>
      <c r="AA32" s="119">
        <f t="shared" si="86"/>
        <v>30960</v>
      </c>
      <c r="AB32" s="113">
        <f t="shared" ref="AB32" si="96">+SUM(AB33:AB39)</f>
        <v>30960</v>
      </c>
      <c r="AC32" s="114">
        <f>+SUM(AC33:AC39)</f>
        <v>30960</v>
      </c>
    </row>
    <row r="33" spans="1:29" s="174" customFormat="1" ht="13.5" customHeight="1">
      <c r="A33" s="168"/>
      <c r="B33" s="257" t="s">
        <v>4</v>
      </c>
      <c r="C33" s="171">
        <f>+'[4]3.SZ.TÁBL. SEGÍTŐ SZOLGÁLAT'!$C$32</f>
        <v>50</v>
      </c>
      <c r="D33" s="113">
        <f>+'[5]3.SZ.TÁBL. SEGÍTŐ SZOLGÁLAT'!$E32</f>
        <v>50</v>
      </c>
      <c r="E33" s="118">
        <v>50</v>
      </c>
      <c r="F33" s="169">
        <f>+'[4]3.SZ.TÁBL. SEGÍTŐ SZOLGÁLAT'!$F$32</f>
        <v>1119</v>
      </c>
      <c r="G33" s="113">
        <f>+'[5]3.SZ.TÁBL. SEGÍTŐ SZOLGÁLAT'!$H32</f>
        <v>1119</v>
      </c>
      <c r="H33" s="116">
        <v>1119</v>
      </c>
      <c r="I33" s="171">
        <f>+'[4]3.SZ.TÁBL. SEGÍTŐ SZOLGÁLAT'!$I$32</f>
        <v>1479</v>
      </c>
      <c r="J33" s="113">
        <f>+'[5]3.SZ.TÁBL. SEGÍTŐ SZOLGÁLAT'!$K32</f>
        <v>1479</v>
      </c>
      <c r="K33" s="118">
        <v>1479</v>
      </c>
      <c r="L33" s="169">
        <f>+'[4]3.SZ.TÁBL. SEGÍTŐ SZOLGÁLAT'!$L$32</f>
        <v>977</v>
      </c>
      <c r="M33" s="113">
        <f>+'[5]3.SZ.TÁBL. SEGÍTŐ SZOLGÁLAT'!$N32</f>
        <v>977</v>
      </c>
      <c r="N33" s="116">
        <v>977</v>
      </c>
      <c r="O33" s="117">
        <f>+'[4]3.SZ.TÁBL. SEGÍTŐ SZOLGÁLAT'!$O32</f>
        <v>472</v>
      </c>
      <c r="P33" s="113">
        <f>+'[5]3.SZ.TÁBL. SEGÍTŐ SZOLGÁLAT'!$Q32</f>
        <v>472</v>
      </c>
      <c r="Q33" s="118">
        <v>472</v>
      </c>
      <c r="R33" s="169">
        <f>+'[4]3.SZ.TÁBL. SEGÍTŐ SZOLGÁLAT'!$R$32</f>
        <v>2821</v>
      </c>
      <c r="S33" s="113">
        <f>+'[5]3.SZ.TÁBL. SEGÍTŐ SZOLGÁLAT'!$T$32</f>
        <v>2821</v>
      </c>
      <c r="T33" s="116">
        <v>2821</v>
      </c>
      <c r="U33" s="171">
        <f>+'[9]3.SZ.TÁBL. SEGÍTŐ SZOLGÁLAT'!$U32</f>
        <v>0</v>
      </c>
      <c r="V33" s="113">
        <f>+'[6]3.SZ.TÁBL. SEGÍTŐ SZOLGÁLAT'!$W33</f>
        <v>0</v>
      </c>
      <c r="W33" s="116"/>
      <c r="X33" s="171"/>
      <c r="Y33" s="113"/>
      <c r="Z33" s="114"/>
      <c r="AA33" s="195">
        <f t="shared" ref="AA33:AA40" si="97">+C33+F33+I33+L33+O33+R33+U33+X33</f>
        <v>6918</v>
      </c>
      <c r="AB33" s="196">
        <f t="shared" ref="AB33:AB40" si="98">+D33+G33+J33+M33+P33+S33+V33+Y33</f>
        <v>6918</v>
      </c>
      <c r="AC33" s="197">
        <f t="shared" ref="AC33:AC40" si="99">+E33+H33+K33+N33+Q33+T33+W33+Z33</f>
        <v>6918</v>
      </c>
    </row>
    <row r="34" spans="1:29" s="174" customFormat="1" ht="13.5" customHeight="1">
      <c r="A34" s="168"/>
      <c r="B34" s="257" t="s">
        <v>6</v>
      </c>
      <c r="C34" s="171">
        <f>+'[9]3.SZ.TÁBL. SEGÍTŐ SZOLGÁLAT'!$C33</f>
        <v>0</v>
      </c>
      <c r="D34" s="113">
        <f>+'[5]3.SZ.TÁBL. SEGÍTŐ SZOLGÁLAT'!$E33</f>
        <v>0</v>
      </c>
      <c r="E34" s="118"/>
      <c r="F34" s="169">
        <f>+'[4]3.SZ.TÁBL. SEGÍTŐ SZOLGÁLAT'!$F$33</f>
        <v>509</v>
      </c>
      <c r="G34" s="113">
        <f>+'[5]3.SZ.TÁBL. SEGÍTŐ SZOLGÁLAT'!$H33</f>
        <v>509</v>
      </c>
      <c r="H34" s="116">
        <v>509</v>
      </c>
      <c r="I34" s="171">
        <f>+'[4]3.SZ.TÁBL. SEGÍTŐ SZOLGÁLAT'!$I$33</f>
        <v>673</v>
      </c>
      <c r="J34" s="113">
        <f>+'[5]3.SZ.TÁBL. SEGÍTŐ SZOLGÁLAT'!$K33</f>
        <v>673</v>
      </c>
      <c r="K34" s="118">
        <v>673</v>
      </c>
      <c r="L34" s="169">
        <f>+'[4]3.SZ.TÁBL. SEGÍTŐ SZOLGÁLAT'!$L$33</f>
        <v>444</v>
      </c>
      <c r="M34" s="113">
        <f>+'[5]3.SZ.TÁBL. SEGÍTŐ SZOLGÁLAT'!$N33</f>
        <v>444</v>
      </c>
      <c r="N34" s="116">
        <v>444</v>
      </c>
      <c r="O34" s="117">
        <f>+'[4]3.SZ.TÁBL. SEGÍTŐ SZOLGÁLAT'!$O33</f>
        <v>215</v>
      </c>
      <c r="P34" s="113">
        <f>+'[5]3.SZ.TÁBL. SEGÍTŐ SZOLGÁLAT'!$Q33</f>
        <v>215</v>
      </c>
      <c r="Q34" s="118">
        <v>215</v>
      </c>
      <c r="R34" s="169"/>
      <c r="S34" s="113">
        <f>+'[6]3.SZ.TÁBL. SEGÍTŐ SZOLGÁLAT'!$T34</f>
        <v>0</v>
      </c>
      <c r="T34" s="116"/>
      <c r="U34" s="171">
        <f>+'[9]3.SZ.TÁBL. SEGÍTŐ SZOLGÁLAT'!$U33</f>
        <v>0</v>
      </c>
      <c r="V34" s="113">
        <f>+'[6]3.SZ.TÁBL. SEGÍTŐ SZOLGÁLAT'!$W34</f>
        <v>0</v>
      </c>
      <c r="W34" s="116"/>
      <c r="X34" s="171"/>
      <c r="Y34" s="113"/>
      <c r="Z34" s="114"/>
      <c r="AA34" s="195">
        <f t="shared" si="97"/>
        <v>1841</v>
      </c>
      <c r="AB34" s="196">
        <f t="shared" si="98"/>
        <v>1841</v>
      </c>
      <c r="AC34" s="197">
        <f t="shared" si="99"/>
        <v>1841</v>
      </c>
    </row>
    <row r="35" spans="1:29" s="174" customFormat="1" ht="13.5" customHeight="1">
      <c r="A35" s="168"/>
      <c r="B35" s="257" t="s">
        <v>7</v>
      </c>
      <c r="C35" s="171">
        <f>+'[4]3.SZ.TÁBL. SEGÍTŐ SZOLGÁLAT'!$C$34</f>
        <v>50</v>
      </c>
      <c r="D35" s="113">
        <f>+'[5]3.SZ.TÁBL. SEGÍTŐ SZOLGÁLAT'!$E34</f>
        <v>50</v>
      </c>
      <c r="E35" s="118">
        <v>50</v>
      </c>
      <c r="F35" s="169">
        <f>+'[4]3.SZ.TÁBL. SEGÍTŐ SZOLGÁLAT'!$F$34</f>
        <v>438</v>
      </c>
      <c r="G35" s="113">
        <f>+'[5]3.SZ.TÁBL. SEGÍTŐ SZOLGÁLAT'!$H34</f>
        <v>438</v>
      </c>
      <c r="H35" s="116">
        <v>439</v>
      </c>
      <c r="I35" s="171">
        <f>+'[4]3.SZ.TÁBL. SEGÍTŐ SZOLGÁLAT'!$I$34</f>
        <v>579</v>
      </c>
      <c r="J35" s="113">
        <f>+'[5]3.SZ.TÁBL. SEGÍTŐ SZOLGÁLAT'!$K34</f>
        <v>579</v>
      </c>
      <c r="K35" s="118">
        <v>580</v>
      </c>
      <c r="L35" s="169">
        <f>+'[4]3.SZ.TÁBL. SEGÍTŐ SZOLGÁLAT'!$L$34</f>
        <v>382</v>
      </c>
      <c r="M35" s="113">
        <f>+'[5]3.SZ.TÁBL. SEGÍTŐ SZOLGÁLAT'!$N34</f>
        <v>382</v>
      </c>
      <c r="N35" s="116">
        <v>382</v>
      </c>
      <c r="O35" s="117">
        <f>+'[4]3.SZ.TÁBL. SEGÍTŐ SZOLGÁLAT'!$O34</f>
        <v>185</v>
      </c>
      <c r="P35" s="113">
        <f>+'[5]3.SZ.TÁBL. SEGÍTŐ SZOLGÁLAT'!$Q34</f>
        <v>185</v>
      </c>
      <c r="Q35" s="118">
        <v>185</v>
      </c>
      <c r="R35" s="169">
        <f>+'[9]3.SZ.TÁBL. SEGÍTŐ SZOLGÁLAT'!$R34</f>
        <v>0</v>
      </c>
      <c r="S35" s="113">
        <f>+'[6]3.SZ.TÁBL. SEGÍTŐ SZOLGÁLAT'!$T35</f>
        <v>0</v>
      </c>
      <c r="T35" s="116"/>
      <c r="U35" s="171">
        <f>+'[9]3.SZ.TÁBL. SEGÍTŐ SZOLGÁLAT'!$U34</f>
        <v>0</v>
      </c>
      <c r="V35" s="113">
        <f>+'[6]3.SZ.TÁBL. SEGÍTŐ SZOLGÁLAT'!$W35</f>
        <v>0</v>
      </c>
      <c r="W35" s="116"/>
      <c r="X35" s="171"/>
      <c r="Y35" s="113"/>
      <c r="Z35" s="114"/>
      <c r="AA35" s="195">
        <f t="shared" si="97"/>
        <v>1634</v>
      </c>
      <c r="AB35" s="196">
        <f t="shared" si="98"/>
        <v>1634</v>
      </c>
      <c r="AC35" s="197">
        <f>+E35+H35+K35+N35+Q35+T35+W35+Z35</f>
        <v>1636</v>
      </c>
    </row>
    <row r="36" spans="1:29" s="174" customFormat="1" ht="13.5" customHeight="1">
      <c r="A36" s="168"/>
      <c r="B36" s="257" t="s">
        <v>8</v>
      </c>
      <c r="C36" s="171">
        <f>+'[4]3.SZ.TÁBL. SEGÍTŐ SZOLGÁLAT'!$C$35</f>
        <v>346</v>
      </c>
      <c r="D36" s="113">
        <f>+'[5]3.SZ.TÁBL. SEGÍTŐ SZOLGÁLAT'!$E35</f>
        <v>346</v>
      </c>
      <c r="E36" s="118">
        <v>346</v>
      </c>
      <c r="F36" s="169">
        <f>+'[4]3.SZ.TÁBL. SEGÍTŐ SZOLGÁLAT'!$F$35</f>
        <v>2286</v>
      </c>
      <c r="G36" s="113">
        <f>+'[5]3.SZ.TÁBL. SEGÍTŐ SZOLGÁLAT'!$H35</f>
        <v>2286</v>
      </c>
      <c r="H36" s="116">
        <v>2286</v>
      </c>
      <c r="I36" s="171">
        <f>+'[4]3.SZ.TÁBL. SEGÍTŐ SZOLGÁLAT'!$I$35</f>
        <v>3020</v>
      </c>
      <c r="J36" s="113">
        <f>+'[5]3.SZ.TÁBL. SEGÍTŐ SZOLGÁLAT'!$K35</f>
        <v>3020</v>
      </c>
      <c r="K36" s="118">
        <v>3020</v>
      </c>
      <c r="L36" s="169">
        <f>+'[4]3.SZ.TÁBL. SEGÍTŐ SZOLGÁLAT'!$L$35</f>
        <v>1996</v>
      </c>
      <c r="M36" s="113">
        <f>+'[5]3.SZ.TÁBL. SEGÍTŐ SZOLGÁLAT'!$N35</f>
        <v>1996</v>
      </c>
      <c r="N36" s="116">
        <v>1996</v>
      </c>
      <c r="O36" s="117">
        <f>+'[4]3.SZ.TÁBL. SEGÍTŐ SZOLGÁLAT'!$O35</f>
        <v>963</v>
      </c>
      <c r="P36" s="113">
        <f>+'[5]3.SZ.TÁBL. SEGÍTŐ SZOLGÁLAT'!$Q35</f>
        <v>963</v>
      </c>
      <c r="Q36" s="118">
        <v>963</v>
      </c>
      <c r="R36" s="169">
        <f>+'[9]3.SZ.TÁBL. SEGÍTŐ SZOLGÁLAT'!$R35</f>
        <v>0</v>
      </c>
      <c r="S36" s="113">
        <f>+'[6]3.SZ.TÁBL. SEGÍTŐ SZOLGÁLAT'!$T36</f>
        <v>0</v>
      </c>
      <c r="T36" s="116"/>
      <c r="U36" s="171">
        <f>+'[9]3.SZ.TÁBL. SEGÍTŐ SZOLGÁLAT'!$U35</f>
        <v>0</v>
      </c>
      <c r="V36" s="113">
        <v>0</v>
      </c>
      <c r="W36" s="116"/>
      <c r="X36" s="171">
        <f>+'[4]3.SZ.TÁBL. SEGÍTŐ SZOLGÁLAT'!$X$35</f>
        <v>695</v>
      </c>
      <c r="Y36" s="113">
        <f>+'[5]3.SZ.TÁBL. SEGÍTŐ SZOLGÁLAT'!$Z$35</f>
        <v>695</v>
      </c>
      <c r="Z36" s="114">
        <v>695</v>
      </c>
      <c r="AA36" s="195">
        <f t="shared" si="97"/>
        <v>9306</v>
      </c>
      <c r="AB36" s="196">
        <f t="shared" si="98"/>
        <v>9306</v>
      </c>
      <c r="AC36" s="197">
        <f t="shared" si="99"/>
        <v>9306</v>
      </c>
    </row>
    <row r="37" spans="1:29" s="174" customFormat="1" ht="13.5" customHeight="1">
      <c r="A37" s="168"/>
      <c r="B37" s="257" t="s">
        <v>9</v>
      </c>
      <c r="C37" s="171">
        <f>+'[4]3.SZ.TÁBL. SEGÍTŐ SZOLGÁLAT'!$C$36</f>
        <v>50</v>
      </c>
      <c r="D37" s="113">
        <f>+'[5]3.SZ.TÁBL. SEGÍTŐ SZOLGÁLAT'!$E36</f>
        <v>50</v>
      </c>
      <c r="E37" s="118">
        <v>50</v>
      </c>
      <c r="F37" s="169">
        <f>+'[4]3.SZ.TÁBL. SEGÍTŐ SZOLGÁLAT'!$F$36</f>
        <v>1367</v>
      </c>
      <c r="G37" s="113">
        <f>+'[5]3.SZ.TÁBL. SEGÍTŐ SZOLGÁLAT'!$H36</f>
        <v>1367</v>
      </c>
      <c r="H37" s="116">
        <v>1367</v>
      </c>
      <c r="I37" s="171">
        <f>+'[4]3.SZ.TÁBL. SEGÍTŐ SZOLGÁLAT'!$I$36</f>
        <v>1807</v>
      </c>
      <c r="J37" s="113">
        <f>+'[5]3.SZ.TÁBL. SEGÍTŐ SZOLGÁLAT'!$K36</f>
        <v>1807</v>
      </c>
      <c r="K37" s="118">
        <v>1806</v>
      </c>
      <c r="L37" s="169">
        <f>+'[4]3.SZ.TÁBL. SEGÍTŐ SZOLGÁLAT'!$L$36</f>
        <v>1194</v>
      </c>
      <c r="M37" s="113">
        <f>+'[5]3.SZ.TÁBL. SEGÍTŐ SZOLGÁLAT'!$N36</f>
        <v>1194</v>
      </c>
      <c r="N37" s="116">
        <v>1193</v>
      </c>
      <c r="O37" s="117">
        <f>+'[4]3.SZ.TÁBL. SEGÍTŐ SZOLGÁLAT'!$O36</f>
        <v>576</v>
      </c>
      <c r="P37" s="113">
        <f>+'[5]3.SZ.TÁBL. SEGÍTŐ SZOLGÁLAT'!$Q36</f>
        <v>576</v>
      </c>
      <c r="Q37" s="118">
        <v>576</v>
      </c>
      <c r="R37" s="169">
        <f>+'[9]3.SZ.TÁBL. SEGÍTŐ SZOLGÁLAT'!$R36</f>
        <v>0</v>
      </c>
      <c r="S37" s="113">
        <f>+'[6]3.SZ.TÁBL. SEGÍTŐ SZOLGÁLAT'!$T37</f>
        <v>0</v>
      </c>
      <c r="T37" s="116"/>
      <c r="U37" s="171">
        <f>+'[9]3.SZ.TÁBL. SEGÍTŐ SZOLGÁLAT'!$U36</f>
        <v>0</v>
      </c>
      <c r="V37" s="113">
        <f>+'[6]3.SZ.TÁBL. SEGÍTŐ SZOLGÁLAT'!$W37</f>
        <v>0</v>
      </c>
      <c r="W37" s="116"/>
      <c r="X37" s="171"/>
      <c r="Y37" s="113"/>
      <c r="Z37" s="114"/>
      <c r="AA37" s="195">
        <f t="shared" si="97"/>
        <v>4994</v>
      </c>
      <c r="AB37" s="196">
        <f t="shared" si="98"/>
        <v>4994</v>
      </c>
      <c r="AC37" s="197">
        <f t="shared" si="99"/>
        <v>4992</v>
      </c>
    </row>
    <row r="38" spans="1:29" s="174" customFormat="1" ht="13.5" customHeight="1">
      <c r="A38" s="168"/>
      <c r="B38" s="257" t="s">
        <v>10</v>
      </c>
      <c r="C38" s="171">
        <f>+'[9]3.SZ.TÁBL. SEGÍTŐ SZOLGÁLAT'!$C37</f>
        <v>0</v>
      </c>
      <c r="D38" s="113">
        <f>+'[5]3.SZ.TÁBL. SEGÍTŐ SZOLGÁLAT'!$E37</f>
        <v>0</v>
      </c>
      <c r="E38" s="118"/>
      <c r="F38" s="169">
        <f>+'[4]3.SZ.TÁBL. SEGÍTŐ SZOLGÁLAT'!$F$37</f>
        <v>833</v>
      </c>
      <c r="G38" s="113">
        <f>+'[5]3.SZ.TÁBL. SEGÍTŐ SZOLGÁLAT'!$H37</f>
        <v>833</v>
      </c>
      <c r="H38" s="116">
        <v>833</v>
      </c>
      <c r="I38" s="171">
        <f>+'[4]3.SZ.TÁBL. SEGÍTŐ SZOLGÁLAT'!$I$37</f>
        <v>1100</v>
      </c>
      <c r="J38" s="113">
        <f>+'[5]3.SZ.TÁBL. SEGÍTŐ SZOLGÁLAT'!$K37</f>
        <v>1100</v>
      </c>
      <c r="K38" s="118">
        <v>1100</v>
      </c>
      <c r="L38" s="169">
        <f>+'[4]3.SZ.TÁBL. SEGÍTŐ SZOLGÁLAT'!$L$37</f>
        <v>727</v>
      </c>
      <c r="M38" s="113">
        <f>+'[5]3.SZ.TÁBL. SEGÍTŐ SZOLGÁLAT'!$N37</f>
        <v>727</v>
      </c>
      <c r="N38" s="116">
        <v>727</v>
      </c>
      <c r="O38" s="117">
        <f>+'[4]3.SZ.TÁBL. SEGÍTŐ SZOLGÁLAT'!$O37</f>
        <v>351</v>
      </c>
      <c r="P38" s="113">
        <f>+'[5]3.SZ.TÁBL. SEGÍTŐ SZOLGÁLAT'!$Q37</f>
        <v>351</v>
      </c>
      <c r="Q38" s="118">
        <v>351</v>
      </c>
      <c r="R38" s="169">
        <f>+'[9]3.SZ.TÁBL. SEGÍTŐ SZOLGÁLAT'!$R37</f>
        <v>0</v>
      </c>
      <c r="S38" s="113">
        <f>+'[6]3.SZ.TÁBL. SEGÍTŐ SZOLGÁLAT'!$T38</f>
        <v>0</v>
      </c>
      <c r="T38" s="116"/>
      <c r="U38" s="171">
        <f>+'[9]3.SZ.TÁBL. SEGÍTŐ SZOLGÁLAT'!$U37</f>
        <v>0</v>
      </c>
      <c r="V38" s="113">
        <f>+'[6]3.SZ.TÁBL. SEGÍTŐ SZOLGÁLAT'!$W38</f>
        <v>0</v>
      </c>
      <c r="W38" s="116"/>
      <c r="X38" s="171"/>
      <c r="Y38" s="113"/>
      <c r="Z38" s="114"/>
      <c r="AA38" s="195">
        <f t="shared" si="97"/>
        <v>3011</v>
      </c>
      <c r="AB38" s="196">
        <f t="shared" si="98"/>
        <v>3011</v>
      </c>
      <c r="AC38" s="197">
        <f t="shared" si="99"/>
        <v>3011</v>
      </c>
    </row>
    <row r="39" spans="1:29" s="174" customFormat="1" ht="13.5" customHeight="1">
      <c r="A39" s="459"/>
      <c r="B39" s="258" t="s">
        <v>301</v>
      </c>
      <c r="C39" s="171">
        <f>+'[9]3.SZ.TÁBL. SEGÍTŐ SZOLGÁLAT'!$C38</f>
        <v>0</v>
      </c>
      <c r="D39" s="113">
        <f>+'[5]3.SZ.TÁBL. SEGÍTŐ SZOLGÁLAT'!$E38</f>
        <v>0</v>
      </c>
      <c r="E39" s="133"/>
      <c r="F39" s="169">
        <f>+'[4]3.SZ.TÁBL. SEGÍTŐ SZOLGÁLAT'!$F$38</f>
        <v>1019</v>
      </c>
      <c r="G39" s="113">
        <f>+'[5]3.SZ.TÁBL. SEGÍTŐ SZOLGÁLAT'!$H38</f>
        <v>1019</v>
      </c>
      <c r="H39" s="131">
        <v>1019</v>
      </c>
      <c r="I39" s="171">
        <f>+'[4]3.SZ.TÁBL. SEGÍTŐ SZOLGÁLAT'!$I$38</f>
        <v>1347</v>
      </c>
      <c r="J39" s="113">
        <f>+'[5]3.SZ.TÁBL. SEGÍTŐ SZOLGÁLAT'!$K38</f>
        <v>1347</v>
      </c>
      <c r="K39" s="133">
        <v>1347</v>
      </c>
      <c r="L39" s="169">
        <f>+'[4]3.SZ.TÁBL. SEGÍTŐ SZOLGÁLAT'!$L$38</f>
        <v>890</v>
      </c>
      <c r="M39" s="113">
        <f>+'[5]3.SZ.TÁBL. SEGÍTŐ SZOLGÁLAT'!$N38</f>
        <v>890</v>
      </c>
      <c r="N39" s="131">
        <v>890</v>
      </c>
      <c r="O39" s="117">
        <f>+'[4]3.SZ.TÁBL. SEGÍTŐ SZOLGÁLAT'!$O38</f>
        <v>0</v>
      </c>
      <c r="P39" s="113">
        <f>+'[5]3.SZ.TÁBL. SEGÍTŐ SZOLGÁLAT'!$Q38</f>
        <v>0</v>
      </c>
      <c r="Q39" s="133"/>
      <c r="R39" s="169">
        <f>+'[9]3.SZ.TÁBL. SEGÍTŐ SZOLGÁLAT'!$R38</f>
        <v>0</v>
      </c>
      <c r="S39" s="113">
        <f>+'[6]3.SZ.TÁBL. SEGÍTŐ SZOLGÁLAT'!$T39</f>
        <v>0</v>
      </c>
      <c r="T39" s="131"/>
      <c r="U39" s="171">
        <f>+'[9]3.SZ.TÁBL. SEGÍTŐ SZOLGÁLAT'!$U38</f>
        <v>0</v>
      </c>
      <c r="V39" s="113">
        <f>+'[6]3.SZ.TÁBL. SEGÍTŐ SZOLGÁLAT'!$W39</f>
        <v>0</v>
      </c>
      <c r="W39" s="131"/>
      <c r="X39" s="171"/>
      <c r="Y39" s="113"/>
      <c r="Z39" s="135"/>
      <c r="AA39" s="195">
        <f t="shared" si="97"/>
        <v>3256</v>
      </c>
      <c r="AB39" s="196">
        <f t="shared" si="98"/>
        <v>3256</v>
      </c>
      <c r="AC39" s="197">
        <f t="shared" si="99"/>
        <v>3256</v>
      </c>
    </row>
    <row r="40" spans="1:29" s="174" customFormat="1" ht="13.5" customHeight="1">
      <c r="A40" s="459"/>
      <c r="B40" s="99" t="s">
        <v>459</v>
      </c>
      <c r="C40" s="555"/>
      <c r="D40" s="129"/>
      <c r="E40" s="556">
        <v>590</v>
      </c>
      <c r="F40" s="557"/>
      <c r="G40" s="129"/>
      <c r="H40" s="558">
        <v>-1606</v>
      </c>
      <c r="I40" s="555"/>
      <c r="J40" s="129"/>
      <c r="K40" s="556">
        <v>423</v>
      </c>
      <c r="L40" s="557"/>
      <c r="M40" s="129"/>
      <c r="N40" s="558">
        <v>-2012</v>
      </c>
      <c r="O40" s="555"/>
      <c r="P40" s="129"/>
      <c r="Q40" s="556">
        <v>-1887</v>
      </c>
      <c r="R40" s="557"/>
      <c r="S40" s="129"/>
      <c r="T40" s="558">
        <v>-691</v>
      </c>
      <c r="U40" s="555"/>
      <c r="V40" s="129"/>
      <c r="W40" s="558">
        <v>-590</v>
      </c>
      <c r="X40" s="555"/>
      <c r="Y40" s="129"/>
      <c r="Z40" s="559">
        <v>-352</v>
      </c>
      <c r="AA40" s="126">
        <f t="shared" si="97"/>
        <v>0</v>
      </c>
      <c r="AB40" s="122">
        <f t="shared" si="98"/>
        <v>0</v>
      </c>
      <c r="AC40" s="127">
        <f t="shared" si="99"/>
        <v>-6125</v>
      </c>
    </row>
    <row r="41" spans="1:29" s="207" customFormat="1" ht="13.5" customHeight="1" thickBot="1">
      <c r="A41" s="178" t="s">
        <v>177</v>
      </c>
      <c r="B41" s="179" t="s">
        <v>136</v>
      </c>
      <c r="C41" s="580">
        <f>SUM(C28:C29)</f>
        <v>1641</v>
      </c>
      <c r="D41" s="580">
        <f t="shared" ref="D41" si="100">SUM(D28:D29)</f>
        <v>1849</v>
      </c>
      <c r="E41" s="581">
        <f>SUM(E28:E29)</f>
        <v>1784</v>
      </c>
      <c r="F41" s="582">
        <f>SUM(F28:F29)</f>
        <v>19471</v>
      </c>
      <c r="G41" s="580">
        <f t="shared" ref="G41" si="101">SUM(G28:G29)</f>
        <v>22238</v>
      </c>
      <c r="H41" s="583">
        <f t="shared" ref="H41" si="102">SUM(H28:H29)</f>
        <v>20633</v>
      </c>
      <c r="I41" s="580">
        <f>SUM(I28:I29)</f>
        <v>30363</v>
      </c>
      <c r="J41" s="580">
        <f t="shared" ref="J41" si="103">SUM(J28:J29)</f>
        <v>35142</v>
      </c>
      <c r="K41" s="581">
        <f t="shared" ref="K41" si="104">SUM(K28:K29)</f>
        <v>31234</v>
      </c>
      <c r="L41" s="582">
        <f>SUM(L28:L29)</f>
        <v>21610</v>
      </c>
      <c r="M41" s="580">
        <f t="shared" ref="M41" si="105">SUM(M28:M29)</f>
        <v>25157</v>
      </c>
      <c r="N41" s="583">
        <f t="shared" ref="N41" si="106">SUM(N28:N29)</f>
        <v>23144</v>
      </c>
      <c r="O41" s="580">
        <f>SUM(O28:O29)</f>
        <v>11702</v>
      </c>
      <c r="P41" s="580">
        <f t="shared" ref="P41" si="107">SUM(P28:P29)</f>
        <v>13548</v>
      </c>
      <c r="Q41" s="581">
        <f t="shared" ref="Q41" si="108">SUM(Q28:Q29)</f>
        <v>11661</v>
      </c>
      <c r="R41" s="582">
        <f>SUM(R28:R29)</f>
        <v>5321</v>
      </c>
      <c r="S41" s="580">
        <f t="shared" ref="S41" si="109">SUM(S28:S29)</f>
        <v>5917</v>
      </c>
      <c r="T41" s="583">
        <f t="shared" ref="T41" si="110">SUM(T28:T29)</f>
        <v>5227</v>
      </c>
      <c r="U41" s="580">
        <f>SUM(U28:U29)</f>
        <v>1743</v>
      </c>
      <c r="V41" s="580">
        <f t="shared" ref="V41" si="111">SUM(V28:V29)</f>
        <v>4376</v>
      </c>
      <c r="W41" s="583">
        <f t="shared" ref="W41" si="112">SUM(W28:W29)</f>
        <v>2535</v>
      </c>
      <c r="X41" s="580">
        <f>SUM(X28:X29)</f>
        <v>1691</v>
      </c>
      <c r="Y41" s="580">
        <f t="shared" ref="Y41:Z41" si="113">SUM(Y28:Y29)</f>
        <v>1691</v>
      </c>
      <c r="Z41" s="583">
        <f t="shared" si="113"/>
        <v>786</v>
      </c>
      <c r="AA41" s="188">
        <f>SUM(AA28:AA29)</f>
        <v>93542</v>
      </c>
      <c r="AB41" s="189">
        <f t="shared" ref="AB41:AC41" si="114">SUM(AB28:AB29)</f>
        <v>109918</v>
      </c>
      <c r="AC41" s="190">
        <f t="shared" si="114"/>
        <v>97004</v>
      </c>
    </row>
    <row r="42" spans="1:29" s="207" customFormat="1" ht="13.5" customHeight="1" thickBot="1">
      <c r="A42" s="1397" t="s">
        <v>0</v>
      </c>
      <c r="B42" s="1458"/>
      <c r="C42" s="210">
        <f t="shared" ref="C42:AC42" si="115">+C27+C41</f>
        <v>2441</v>
      </c>
      <c r="D42" s="194">
        <f t="shared" si="115"/>
        <v>2649</v>
      </c>
      <c r="E42" s="432">
        <f t="shared" si="115"/>
        <v>2492</v>
      </c>
      <c r="F42" s="194">
        <f t="shared" si="115"/>
        <v>19471</v>
      </c>
      <c r="G42" s="194">
        <f t="shared" si="115"/>
        <v>22279</v>
      </c>
      <c r="H42" s="460">
        <f t="shared" si="115"/>
        <v>20640</v>
      </c>
      <c r="I42" s="210">
        <f t="shared" si="115"/>
        <v>32523</v>
      </c>
      <c r="J42" s="194">
        <f t="shared" si="115"/>
        <v>37318</v>
      </c>
      <c r="K42" s="432">
        <f t="shared" si="115"/>
        <v>34709</v>
      </c>
      <c r="L42" s="194">
        <f t="shared" si="115"/>
        <v>21610</v>
      </c>
      <c r="M42" s="194">
        <f t="shared" si="115"/>
        <v>25412</v>
      </c>
      <c r="N42" s="460">
        <f t="shared" si="115"/>
        <v>23409</v>
      </c>
      <c r="O42" s="210">
        <f t="shared" si="115"/>
        <v>13322</v>
      </c>
      <c r="P42" s="194">
        <f t="shared" si="115"/>
        <v>15170</v>
      </c>
      <c r="Q42" s="432">
        <f t="shared" si="115"/>
        <v>13650</v>
      </c>
      <c r="R42" s="194">
        <f t="shared" si="115"/>
        <v>5821</v>
      </c>
      <c r="S42" s="194">
        <f t="shared" si="115"/>
        <v>6417</v>
      </c>
      <c r="T42" s="460">
        <f t="shared" si="115"/>
        <v>5596</v>
      </c>
      <c r="U42" s="210">
        <f t="shared" si="115"/>
        <v>4416</v>
      </c>
      <c r="V42" s="194">
        <f t="shared" si="115"/>
        <v>7049</v>
      </c>
      <c r="W42" s="460">
        <f t="shared" si="115"/>
        <v>5617</v>
      </c>
      <c r="X42" s="210">
        <f t="shared" si="115"/>
        <v>2958</v>
      </c>
      <c r="Y42" s="194">
        <f t="shared" si="115"/>
        <v>2958</v>
      </c>
      <c r="Z42" s="460">
        <f t="shared" si="115"/>
        <v>1280</v>
      </c>
      <c r="AA42" s="191">
        <f t="shared" si="115"/>
        <v>102562</v>
      </c>
      <c r="AB42" s="192">
        <f t="shared" si="115"/>
        <v>119252</v>
      </c>
      <c r="AC42" s="193">
        <f t="shared" si="115"/>
        <v>107393</v>
      </c>
    </row>
    <row r="43" spans="1:29" ht="13.5" customHeight="1">
      <c r="A43" s="105" t="s">
        <v>195</v>
      </c>
      <c r="B43" s="149" t="s">
        <v>196</v>
      </c>
      <c r="C43" s="117">
        <f>+'[4]3.SZ.TÁBL. SEGÍTŐ SZOLGÁLAT'!$C$41</f>
        <v>767</v>
      </c>
      <c r="D43" s="113">
        <f>+'[5]3.SZ.TÁBL. SEGÍTŐ SZOLGÁLAT'!$E41</f>
        <v>763</v>
      </c>
      <c r="E43" s="118">
        <v>763</v>
      </c>
      <c r="F43" s="115">
        <f>+'[4]3.SZ.TÁBL. SEGÍTŐ SZOLGÁLAT'!$F$41</f>
        <v>9020</v>
      </c>
      <c r="G43" s="113">
        <f>+'[5]3.SZ.TÁBL. SEGÍTŐ SZOLGÁLAT'!$H41</f>
        <v>11157</v>
      </c>
      <c r="H43" s="116">
        <v>11146</v>
      </c>
      <c r="I43" s="117">
        <f>+'[4]3.SZ.TÁBL. SEGÍTŐ SZOLGÁLAT'!$I$41</f>
        <v>21203</v>
      </c>
      <c r="J43" s="113">
        <f>+'[5]3.SZ.TÁBL. SEGÍTŐ SZOLGÁLAT'!$K$41</f>
        <v>24154</v>
      </c>
      <c r="K43" s="118">
        <v>23478</v>
      </c>
      <c r="L43" s="115">
        <f>+'[4]3.SZ.TÁBL. SEGÍTŐ SZOLGÁLAT'!$L$41</f>
        <v>12609</v>
      </c>
      <c r="M43" s="113">
        <f>+'[5]3.SZ.TÁBL. SEGÍTŐ SZOLGÁLAT'!$N41</f>
        <v>14294</v>
      </c>
      <c r="N43" s="116">
        <v>13882</v>
      </c>
      <c r="O43" s="117">
        <f>+'[4]3.SZ.TÁBL. SEGÍTŐ SZOLGÁLAT'!$O41</f>
        <v>6591</v>
      </c>
      <c r="P43" s="113">
        <f>+'[5]3.SZ.TÁBL. SEGÍTŐ SZOLGÁLAT'!$Q$41</f>
        <v>7283</v>
      </c>
      <c r="Q43" s="118">
        <v>7277</v>
      </c>
      <c r="R43" s="115">
        <f>+'[4]3.SZ.TÁBL. SEGÍTŐ SZOLGÁLAT'!$R41</f>
        <v>1781</v>
      </c>
      <c r="S43" s="113">
        <f>+'[5]3.SZ.TÁBL. SEGÍTŐ SZOLGÁLAT'!$T41</f>
        <v>1978</v>
      </c>
      <c r="T43" s="116">
        <v>1964</v>
      </c>
      <c r="U43" s="117">
        <f>+'[4]3.SZ.TÁBL. SEGÍTŐ SZOLGÁLAT'!$U41</f>
        <v>2974</v>
      </c>
      <c r="V43" s="113">
        <f>+'[5]3.SZ.TÁBL. SEGÍTŐ SZOLGÁLAT'!$W41</f>
        <v>3479</v>
      </c>
      <c r="W43" s="116">
        <v>3479</v>
      </c>
      <c r="X43" s="117"/>
      <c r="Y43" s="113"/>
      <c r="Z43" s="114"/>
      <c r="AA43" s="126">
        <f t="shared" ref="AA43:AA56" si="116">+C43+F43+I43+L43+O43+R43+U43+X43</f>
        <v>54945</v>
      </c>
      <c r="AB43" s="122">
        <f t="shared" ref="AB43:AB56" si="117">+D43+G43+J43+M43+P43+S43+V43+Y43</f>
        <v>63108</v>
      </c>
      <c r="AC43" s="127">
        <f t="shared" ref="AC43:AC56" si="118">+E43+H43+K43+N43+Q43+T43+W43+Z43</f>
        <v>61989</v>
      </c>
    </row>
    <row r="44" spans="1:29" ht="13.5" customHeight="1">
      <c r="A44" s="106" t="s">
        <v>197</v>
      </c>
      <c r="B44" s="150" t="s">
        <v>198</v>
      </c>
      <c r="C44" s="117">
        <f>+'[9]3.SZ.TÁBL. SEGÍTŐ SZOLGÁLAT'!$C42</f>
        <v>0</v>
      </c>
      <c r="D44" s="113">
        <f>+'[5]3.SZ.TÁBL. SEGÍTŐ SZOLGÁLAT'!$E42</f>
        <v>0</v>
      </c>
      <c r="E44" s="118"/>
      <c r="F44" s="115">
        <f>+'[9]3.SZ.TÁBL. SEGÍTŐ SZOLGÁLAT'!$F42</f>
        <v>0</v>
      </c>
      <c r="G44" s="113">
        <f>+'[5]3.SZ.TÁBL. SEGÍTŐ SZOLGÁLAT'!$H42</f>
        <v>0</v>
      </c>
      <c r="H44" s="116"/>
      <c r="I44" s="117">
        <f>+'[9]3.SZ.TÁBL. SEGÍTŐ SZOLGÁLAT'!$I42</f>
        <v>0</v>
      </c>
      <c r="J44" s="113">
        <f>+'[7]3.SZ.TÁBL. SEGÍTŐ SZOLGÁLAT'!$J43</f>
        <v>0</v>
      </c>
      <c r="K44" s="118"/>
      <c r="L44" s="115">
        <f>+'[9]3.SZ.TÁBL. SEGÍTŐ SZOLGÁLAT'!$L42</f>
        <v>0</v>
      </c>
      <c r="M44" s="113">
        <f>+'[5]3.SZ.TÁBL. SEGÍTŐ SZOLGÁLAT'!$N42</f>
        <v>0</v>
      </c>
      <c r="N44" s="116"/>
      <c r="O44" s="117">
        <f>+'[4]3.SZ.TÁBL. SEGÍTŐ SZOLGÁLAT'!$O42</f>
        <v>0</v>
      </c>
      <c r="P44" s="113">
        <f>+'[7]3.SZ.TÁBL. SEGÍTŐ SZOLGÁLAT'!$P43</f>
        <v>0</v>
      </c>
      <c r="Q44" s="118"/>
      <c r="R44" s="115">
        <f>+'[4]3.SZ.TÁBL. SEGÍTŐ SZOLGÁLAT'!$R42</f>
        <v>0</v>
      </c>
      <c r="S44" s="113">
        <f>+'[5]3.SZ.TÁBL. SEGÍTŐ SZOLGÁLAT'!$T42</f>
        <v>0</v>
      </c>
      <c r="T44" s="116"/>
      <c r="U44" s="117">
        <f>+'[4]3.SZ.TÁBL. SEGÍTŐ SZOLGÁLAT'!$U42</f>
        <v>0</v>
      </c>
      <c r="V44" s="113">
        <f>+'[5]3.SZ.TÁBL. SEGÍTŐ SZOLGÁLAT'!$W42</f>
        <v>0</v>
      </c>
      <c r="W44" s="116"/>
      <c r="X44" s="117"/>
      <c r="Y44" s="113"/>
      <c r="Z44" s="114"/>
      <c r="AA44" s="126">
        <f t="shared" si="116"/>
        <v>0</v>
      </c>
      <c r="AB44" s="122">
        <f t="shared" si="117"/>
        <v>0</v>
      </c>
      <c r="AC44" s="127">
        <f t="shared" si="118"/>
        <v>0</v>
      </c>
    </row>
    <row r="45" spans="1:29" ht="13.5" customHeight="1">
      <c r="A45" s="106" t="s">
        <v>199</v>
      </c>
      <c r="B45" s="150" t="s">
        <v>200</v>
      </c>
      <c r="C45" s="117">
        <f>+'[9]3.SZ.TÁBL. SEGÍTŐ SZOLGÁLAT'!$C43</f>
        <v>0</v>
      </c>
      <c r="D45" s="113">
        <f>+'[5]3.SZ.TÁBL. SEGÍTŐ SZOLGÁLAT'!$E43</f>
        <v>0</v>
      </c>
      <c r="E45" s="118"/>
      <c r="F45" s="115">
        <f>+'[9]3.SZ.TÁBL. SEGÍTŐ SZOLGÁLAT'!$F43</f>
        <v>0</v>
      </c>
      <c r="G45" s="113">
        <f>+'[5]3.SZ.TÁBL. SEGÍTŐ SZOLGÁLAT'!$H43</f>
        <v>0</v>
      </c>
      <c r="H45" s="116"/>
      <c r="I45" s="117">
        <f>+'[9]3.SZ.TÁBL. SEGÍTŐ SZOLGÁLAT'!$I43</f>
        <v>0</v>
      </c>
      <c r="J45" s="113">
        <f>+'[7]3.SZ.TÁBL. SEGÍTŐ SZOLGÁLAT'!$J44</f>
        <v>0</v>
      </c>
      <c r="K45" s="118"/>
      <c r="L45" s="115">
        <f>+'[9]3.SZ.TÁBL. SEGÍTŐ SZOLGÁLAT'!$L43</f>
        <v>0</v>
      </c>
      <c r="M45" s="113">
        <f>+'[5]3.SZ.TÁBL. SEGÍTŐ SZOLGÁLAT'!$N43</f>
        <v>0</v>
      </c>
      <c r="N45" s="116"/>
      <c r="O45" s="117">
        <f>+'[4]3.SZ.TÁBL. SEGÍTŐ SZOLGÁLAT'!$O43</f>
        <v>0</v>
      </c>
      <c r="P45" s="113">
        <f>+'[7]3.SZ.TÁBL. SEGÍTŐ SZOLGÁLAT'!$P44</f>
        <v>0</v>
      </c>
      <c r="Q45" s="118"/>
      <c r="R45" s="115">
        <f>+'[4]3.SZ.TÁBL. SEGÍTŐ SZOLGÁLAT'!$R43</f>
        <v>0</v>
      </c>
      <c r="S45" s="113">
        <f>+'[5]3.SZ.TÁBL. SEGÍTŐ SZOLGÁLAT'!$T43</f>
        <v>0</v>
      </c>
      <c r="T45" s="116"/>
      <c r="U45" s="117">
        <f>+'[4]3.SZ.TÁBL. SEGÍTŐ SZOLGÁLAT'!$U43</f>
        <v>0</v>
      </c>
      <c r="V45" s="113">
        <f>+'[5]3.SZ.TÁBL. SEGÍTŐ SZOLGÁLAT'!$W43</f>
        <v>0</v>
      </c>
      <c r="W45" s="116"/>
      <c r="X45" s="117"/>
      <c r="Y45" s="113"/>
      <c r="Z45" s="114"/>
      <c r="AA45" s="126">
        <f t="shared" si="116"/>
        <v>0</v>
      </c>
      <c r="AB45" s="122">
        <f t="shared" si="117"/>
        <v>0</v>
      </c>
      <c r="AC45" s="127">
        <f t="shared" si="118"/>
        <v>0</v>
      </c>
    </row>
    <row r="46" spans="1:29" ht="13.5" customHeight="1">
      <c r="A46" s="106" t="s">
        <v>201</v>
      </c>
      <c r="B46" s="150" t="s">
        <v>202</v>
      </c>
      <c r="C46" s="117">
        <v>0</v>
      </c>
      <c r="D46" s="113">
        <f>+'[5]3.SZ.TÁBL. SEGÍTŐ SZOLGÁLAT'!$E44</f>
        <v>0</v>
      </c>
      <c r="E46" s="118"/>
      <c r="F46" s="115">
        <f>+'[4]3.SZ.TÁBL. SEGÍTŐ SZOLGÁLAT'!$F$44</f>
        <v>537</v>
      </c>
      <c r="G46" s="113">
        <f>+'[5]3.SZ.TÁBL. SEGÍTŐ SZOLGÁLAT'!$H44</f>
        <v>292</v>
      </c>
      <c r="H46" s="116">
        <v>292</v>
      </c>
      <c r="I46" s="117">
        <f>+'[4]3.SZ.TÁBL. SEGÍTŐ SZOLGÁLAT'!$I$44</f>
        <v>100</v>
      </c>
      <c r="J46" s="113">
        <f>+'[5]3.SZ.TÁBL. SEGÍTŐ SZOLGÁLAT'!$K44</f>
        <v>98</v>
      </c>
      <c r="K46" s="118">
        <v>69</v>
      </c>
      <c r="L46" s="115">
        <f>+'[9]3.SZ.TÁBL. SEGÍTŐ SZOLGÁLAT'!$L44</f>
        <v>0</v>
      </c>
      <c r="M46" s="113">
        <f>+'[5]3.SZ.TÁBL. SEGÍTŐ SZOLGÁLAT'!$N44</f>
        <v>207</v>
      </c>
      <c r="N46" s="116">
        <v>207</v>
      </c>
      <c r="O46" s="117">
        <f>+'[4]3.SZ.TÁBL. SEGÍTŐ SZOLGÁLAT'!$O44</f>
        <v>50</v>
      </c>
      <c r="P46" s="113">
        <f>+'[5]3.SZ.TÁBL. SEGÍTŐ SZOLGÁLAT'!$Q$44</f>
        <v>50</v>
      </c>
      <c r="Q46" s="118"/>
      <c r="R46" s="115">
        <f>+'[4]3.SZ.TÁBL. SEGÍTŐ SZOLGÁLAT'!$R44</f>
        <v>0</v>
      </c>
      <c r="S46" s="113">
        <f>+'[5]3.SZ.TÁBL. SEGÍTŐ SZOLGÁLAT'!$T44</f>
        <v>0</v>
      </c>
      <c r="T46" s="116"/>
      <c r="U46" s="117">
        <f>+'[4]3.SZ.TÁBL. SEGÍTŐ SZOLGÁLAT'!$U44</f>
        <v>25</v>
      </c>
      <c r="V46" s="113">
        <f>+'[5]3.SZ.TÁBL. SEGÍTŐ SZOLGÁLAT'!$W44</f>
        <v>13</v>
      </c>
      <c r="W46" s="116">
        <v>10</v>
      </c>
      <c r="X46" s="117"/>
      <c r="Y46" s="113"/>
      <c r="Z46" s="114"/>
      <c r="AA46" s="126">
        <f t="shared" si="116"/>
        <v>712</v>
      </c>
      <c r="AB46" s="122">
        <f t="shared" si="117"/>
        <v>660</v>
      </c>
      <c r="AC46" s="127">
        <f t="shared" si="118"/>
        <v>578</v>
      </c>
    </row>
    <row r="47" spans="1:29" ht="13.5" customHeight="1">
      <c r="A47" s="106" t="s">
        <v>203</v>
      </c>
      <c r="B47" s="150" t="s">
        <v>204</v>
      </c>
      <c r="C47" s="117">
        <f>+'[9]3.SZ.TÁBL. SEGÍTŐ SZOLGÁLAT'!$C45</f>
        <v>0</v>
      </c>
      <c r="D47" s="113">
        <f>+'[5]3.SZ.TÁBL. SEGÍTŐ SZOLGÁLAT'!$E45</f>
        <v>0</v>
      </c>
      <c r="E47" s="118"/>
      <c r="F47" s="115">
        <f>+'[9]3.SZ.TÁBL. SEGÍTŐ SZOLGÁLAT'!$F45</f>
        <v>0</v>
      </c>
      <c r="G47" s="113">
        <f>+'[5]3.SZ.TÁBL. SEGÍTŐ SZOLGÁLAT'!$H45</f>
        <v>0</v>
      </c>
      <c r="H47" s="116"/>
      <c r="I47" s="117">
        <f>+'[9]3.SZ.TÁBL. SEGÍTŐ SZOLGÁLAT'!$I45</f>
        <v>0</v>
      </c>
      <c r="J47" s="113">
        <f>+'[5]3.SZ.TÁBL. SEGÍTŐ SZOLGÁLAT'!$K45</f>
        <v>0</v>
      </c>
      <c r="K47" s="118"/>
      <c r="L47" s="115">
        <f>+'[9]3.SZ.TÁBL. SEGÍTŐ SZOLGÁLAT'!$L45</f>
        <v>0</v>
      </c>
      <c r="M47" s="113">
        <f>+'[5]3.SZ.TÁBL. SEGÍTŐ SZOLGÁLAT'!$N45</f>
        <v>0</v>
      </c>
      <c r="N47" s="116"/>
      <c r="O47" s="117">
        <f>+'[4]3.SZ.TÁBL. SEGÍTŐ SZOLGÁLAT'!$O45</f>
        <v>0</v>
      </c>
      <c r="P47" s="113">
        <f>+'[7]3.SZ.TÁBL. SEGÍTŐ SZOLGÁLAT'!$P46</f>
        <v>0</v>
      </c>
      <c r="Q47" s="118">
        <v>0</v>
      </c>
      <c r="R47" s="115">
        <f>+'[4]3.SZ.TÁBL. SEGÍTŐ SZOLGÁLAT'!$R45</f>
        <v>0</v>
      </c>
      <c r="S47" s="113">
        <f>+'[5]3.SZ.TÁBL. SEGÍTŐ SZOLGÁLAT'!$T45</f>
        <v>0</v>
      </c>
      <c r="T47" s="116"/>
      <c r="U47" s="117">
        <f>+'[4]3.SZ.TÁBL. SEGÍTŐ SZOLGÁLAT'!$U45</f>
        <v>0</v>
      </c>
      <c r="V47" s="113">
        <f>+'[5]3.SZ.TÁBL. SEGÍTŐ SZOLGÁLAT'!$W45</f>
        <v>0</v>
      </c>
      <c r="W47" s="116"/>
      <c r="X47" s="117"/>
      <c r="Y47" s="113"/>
      <c r="Z47" s="114"/>
      <c r="AA47" s="126">
        <f t="shared" si="116"/>
        <v>0</v>
      </c>
      <c r="AB47" s="122">
        <f t="shared" si="117"/>
        <v>0</v>
      </c>
      <c r="AC47" s="127">
        <f t="shared" si="118"/>
        <v>0</v>
      </c>
    </row>
    <row r="48" spans="1:29" ht="13.5" customHeight="1">
      <c r="A48" s="106" t="s">
        <v>205</v>
      </c>
      <c r="B48" s="150" t="s">
        <v>1</v>
      </c>
      <c r="C48" s="117">
        <f>+'[9]3.SZ.TÁBL. SEGÍTŐ SZOLGÁLAT'!$C46</f>
        <v>0</v>
      </c>
      <c r="D48" s="113">
        <f>+'[5]3.SZ.TÁBL. SEGÍTŐ SZOLGÁLAT'!$E46</f>
        <v>0</v>
      </c>
      <c r="E48" s="118"/>
      <c r="F48" s="115">
        <f>+'[9]3.SZ.TÁBL. SEGÍTŐ SZOLGÁLAT'!$F46</f>
        <v>0</v>
      </c>
      <c r="G48" s="113">
        <f>+'[5]3.SZ.TÁBL. SEGÍTŐ SZOLGÁLAT'!$H46</f>
        <v>0</v>
      </c>
      <c r="H48" s="116"/>
      <c r="I48" s="117">
        <v>0</v>
      </c>
      <c r="J48" s="113">
        <f>+'[5]3.SZ.TÁBL. SEGÍTŐ SZOLGÁLAT'!$K46</f>
        <v>0</v>
      </c>
      <c r="K48" s="118">
        <v>0</v>
      </c>
      <c r="L48" s="115">
        <f>+'[4]3.SZ.TÁBL. SEGÍTŐ SZOLGÁLAT'!$L$46</f>
        <v>545</v>
      </c>
      <c r="M48" s="113">
        <f>+'[5]3.SZ.TÁBL. SEGÍTŐ SZOLGÁLAT'!$N46</f>
        <v>545</v>
      </c>
      <c r="N48" s="116">
        <v>544</v>
      </c>
      <c r="O48" s="117">
        <f>+'[4]3.SZ.TÁBL. SEGÍTŐ SZOLGÁLAT'!$O46</f>
        <v>0</v>
      </c>
      <c r="P48" s="113">
        <f>+'[7]3.SZ.TÁBL. SEGÍTŐ SZOLGÁLAT'!$P47</f>
        <v>0</v>
      </c>
      <c r="Q48" s="118">
        <v>0</v>
      </c>
      <c r="R48" s="115">
        <f>+'[4]3.SZ.TÁBL. SEGÍTŐ SZOLGÁLAT'!$R46</f>
        <v>0</v>
      </c>
      <c r="S48" s="113">
        <f>+'[5]3.SZ.TÁBL. SEGÍTŐ SZOLGÁLAT'!$T46</f>
        <v>0</v>
      </c>
      <c r="T48" s="116"/>
      <c r="U48" s="117">
        <f>+'[4]3.SZ.TÁBL. SEGÍTŐ SZOLGÁLAT'!$U46</f>
        <v>0</v>
      </c>
      <c r="V48" s="113">
        <f>+'[5]3.SZ.TÁBL. SEGÍTŐ SZOLGÁLAT'!$W46</f>
        <v>0</v>
      </c>
      <c r="W48" s="116"/>
      <c r="X48" s="117"/>
      <c r="Y48" s="113"/>
      <c r="Z48" s="114"/>
      <c r="AA48" s="126">
        <f t="shared" si="116"/>
        <v>545</v>
      </c>
      <c r="AB48" s="122">
        <f t="shared" si="117"/>
        <v>545</v>
      </c>
      <c r="AC48" s="127">
        <f t="shared" si="118"/>
        <v>544</v>
      </c>
    </row>
    <row r="49" spans="1:29" ht="13.5" customHeight="1">
      <c r="A49" s="106" t="s">
        <v>206</v>
      </c>
      <c r="B49" s="150" t="s">
        <v>207</v>
      </c>
      <c r="C49" s="117">
        <f>+'[4]3.SZ.TÁBL. SEGÍTŐ SZOLGÁLAT'!$C$47</f>
        <v>30</v>
      </c>
      <c r="D49" s="113">
        <f>+'[5]3.SZ.TÁBL. SEGÍTŐ SZOLGÁLAT'!$E47</f>
        <v>52</v>
      </c>
      <c r="E49" s="118">
        <v>52</v>
      </c>
      <c r="F49" s="115">
        <f>+'[4]3.SZ.TÁBL. SEGÍTŐ SZOLGÁLAT'!$F$47</f>
        <v>240</v>
      </c>
      <c r="G49" s="113">
        <f>+'[5]3.SZ.TÁBL. SEGÍTŐ SZOLGÁLAT'!$H47</f>
        <v>240</v>
      </c>
      <c r="H49" s="116">
        <v>240</v>
      </c>
      <c r="I49" s="117">
        <f>+'[4]3.SZ.TÁBL. SEGÍTŐ SZOLGÁLAT'!$I$47</f>
        <v>780</v>
      </c>
      <c r="J49" s="113">
        <f>+'[5]3.SZ.TÁBL. SEGÍTŐ SZOLGÁLAT'!$K47</f>
        <v>780</v>
      </c>
      <c r="K49" s="118">
        <v>758</v>
      </c>
      <c r="L49" s="115">
        <f>+'[4]3.SZ.TÁBL. SEGÍTŐ SZOLGÁLAT'!$L$47</f>
        <v>340</v>
      </c>
      <c r="M49" s="113">
        <f>+'[5]3.SZ.TÁBL. SEGÍTŐ SZOLGÁLAT'!$N47</f>
        <v>340</v>
      </c>
      <c r="N49" s="116">
        <v>340</v>
      </c>
      <c r="O49" s="117">
        <f>+'[4]3.SZ.TÁBL. SEGÍTŐ SZOLGÁLAT'!$O47</f>
        <v>210</v>
      </c>
      <c r="P49" s="113">
        <f>+'[5]3.SZ.TÁBL. SEGÍTŐ SZOLGÁLAT'!$Q$47</f>
        <v>210</v>
      </c>
      <c r="Q49" s="118">
        <v>210</v>
      </c>
      <c r="R49" s="115">
        <f>+'[4]3.SZ.TÁBL. SEGÍTŐ SZOLGÁLAT'!$R47</f>
        <v>60</v>
      </c>
      <c r="S49" s="113">
        <f>+'[5]3.SZ.TÁBL. SEGÍTŐ SZOLGÁLAT'!$T47</f>
        <v>60</v>
      </c>
      <c r="T49" s="116">
        <v>60</v>
      </c>
      <c r="U49" s="117">
        <f>+'[4]3.SZ.TÁBL. SEGÍTŐ SZOLGÁLAT'!$U47</f>
        <v>90</v>
      </c>
      <c r="V49" s="113">
        <f>+'[5]3.SZ.TÁBL. SEGÍTŐ SZOLGÁLAT'!$W47</f>
        <v>90</v>
      </c>
      <c r="W49" s="116">
        <v>90</v>
      </c>
      <c r="X49" s="117"/>
      <c r="Y49" s="113"/>
      <c r="Z49" s="114"/>
      <c r="AA49" s="126">
        <f t="shared" si="116"/>
        <v>1750</v>
      </c>
      <c r="AB49" s="122">
        <f t="shared" si="117"/>
        <v>1772</v>
      </c>
      <c r="AC49" s="127">
        <f t="shared" si="118"/>
        <v>1750</v>
      </c>
    </row>
    <row r="50" spans="1:29" ht="13.5" customHeight="1">
      <c r="A50" s="106" t="s">
        <v>208</v>
      </c>
      <c r="B50" s="150" t="s">
        <v>209</v>
      </c>
      <c r="C50" s="117">
        <f>+'[9]3.SZ.TÁBL. SEGÍTŐ SZOLGÁLAT'!$C48</f>
        <v>0</v>
      </c>
      <c r="D50" s="113">
        <f>+'[5]3.SZ.TÁBL. SEGÍTŐ SZOLGÁLAT'!$E48</f>
        <v>0</v>
      </c>
      <c r="E50" s="118"/>
      <c r="F50" s="115">
        <f>+'[9]3.SZ.TÁBL. SEGÍTŐ SZOLGÁLAT'!$F48</f>
        <v>0</v>
      </c>
      <c r="G50" s="113">
        <f>+'[5]3.SZ.TÁBL. SEGÍTŐ SZOLGÁLAT'!$H48</f>
        <v>0</v>
      </c>
      <c r="H50" s="116"/>
      <c r="I50" s="117">
        <f>+'[9]3.SZ.TÁBL. SEGÍTŐ SZOLGÁLAT'!$I48</f>
        <v>0</v>
      </c>
      <c r="J50" s="113">
        <f>+'[5]3.SZ.TÁBL. SEGÍTŐ SZOLGÁLAT'!$K48</f>
        <v>0</v>
      </c>
      <c r="K50" s="118"/>
      <c r="L50" s="115">
        <f>+'[9]3.SZ.TÁBL. SEGÍTŐ SZOLGÁLAT'!$L48</f>
        <v>0</v>
      </c>
      <c r="M50" s="113">
        <f>+'[5]3.SZ.TÁBL. SEGÍTŐ SZOLGÁLAT'!$N48</f>
        <v>0</v>
      </c>
      <c r="N50" s="116"/>
      <c r="O50" s="117">
        <f>+'[4]3.SZ.TÁBL. SEGÍTŐ SZOLGÁLAT'!$O48</f>
        <v>0</v>
      </c>
      <c r="P50" s="113">
        <f>+'[7]3.SZ.TÁBL. SEGÍTŐ SZOLGÁLAT'!$P49</f>
        <v>0</v>
      </c>
      <c r="Q50" s="118"/>
      <c r="R50" s="115">
        <f>+'[4]3.SZ.TÁBL. SEGÍTŐ SZOLGÁLAT'!$R48</f>
        <v>0</v>
      </c>
      <c r="S50" s="113">
        <f>+'[5]3.SZ.TÁBL. SEGÍTŐ SZOLGÁLAT'!$T48</f>
        <v>0</v>
      </c>
      <c r="T50" s="116"/>
      <c r="U50" s="117">
        <f>+'[4]3.SZ.TÁBL. SEGÍTŐ SZOLGÁLAT'!$U48</f>
        <v>0</v>
      </c>
      <c r="V50" s="113">
        <f>+'[5]3.SZ.TÁBL. SEGÍTŐ SZOLGÁLAT'!$W48</f>
        <v>0</v>
      </c>
      <c r="W50" s="116"/>
      <c r="X50" s="117"/>
      <c r="Y50" s="113"/>
      <c r="Z50" s="114"/>
      <c r="AA50" s="126">
        <f t="shared" si="116"/>
        <v>0</v>
      </c>
      <c r="AB50" s="122">
        <f t="shared" si="117"/>
        <v>0</v>
      </c>
      <c r="AC50" s="127">
        <f t="shared" si="118"/>
        <v>0</v>
      </c>
    </row>
    <row r="51" spans="1:29" ht="13.5" customHeight="1">
      <c r="A51" s="106" t="s">
        <v>210</v>
      </c>
      <c r="B51" s="150" t="s">
        <v>2</v>
      </c>
      <c r="C51" s="117">
        <v>0</v>
      </c>
      <c r="D51" s="113">
        <f>+'[5]3.SZ.TÁBL. SEGÍTŐ SZOLGÁLAT'!$E49</f>
        <v>1</v>
      </c>
      <c r="E51" s="118">
        <v>1</v>
      </c>
      <c r="F51" s="115">
        <f>+'[4]3.SZ.TÁBL. SEGÍTŐ SZOLGÁLAT'!$F$49</f>
        <v>94</v>
      </c>
      <c r="G51" s="113">
        <f>+'[5]3.SZ.TÁBL. SEGÍTŐ SZOLGÁLAT'!$H49</f>
        <v>71</v>
      </c>
      <c r="H51" s="116">
        <v>39</v>
      </c>
      <c r="I51" s="117">
        <f>+'[4]3.SZ.TÁBL. SEGÍTŐ SZOLGÁLAT'!$I$49</f>
        <v>47</v>
      </c>
      <c r="J51" s="113">
        <f>+'[5]3.SZ.TÁBL. SEGÍTŐ SZOLGÁLAT'!$K49</f>
        <v>49</v>
      </c>
      <c r="K51" s="118">
        <v>49</v>
      </c>
      <c r="L51" s="115">
        <f>+'[4]3.SZ.TÁBL. SEGÍTŐ SZOLGÁLAT'!$L$49</f>
        <v>152</v>
      </c>
      <c r="M51" s="113">
        <f>+'[5]3.SZ.TÁBL. SEGÍTŐ SZOLGÁLAT'!$N49</f>
        <v>152</v>
      </c>
      <c r="N51" s="116">
        <v>101</v>
      </c>
      <c r="O51" s="117">
        <f>+'[4]3.SZ.TÁBL. SEGÍTŐ SZOLGÁLAT'!$O49</f>
        <v>235</v>
      </c>
      <c r="P51" s="113">
        <f>+'[5]3.SZ.TÁBL. SEGÍTŐ SZOLGÁLAT'!$Q$49</f>
        <v>247</v>
      </c>
      <c r="Q51" s="118">
        <v>247</v>
      </c>
      <c r="R51" s="115">
        <f>+'[4]3.SZ.TÁBL. SEGÍTŐ SZOLGÁLAT'!$R49</f>
        <v>0</v>
      </c>
      <c r="S51" s="113">
        <f>+'[5]3.SZ.TÁBL. SEGÍTŐ SZOLGÁLAT'!$T49</f>
        <v>0</v>
      </c>
      <c r="T51" s="116"/>
      <c r="U51" s="117">
        <f>+'[4]3.SZ.TÁBL. SEGÍTŐ SZOLGÁLAT'!$U49</f>
        <v>6</v>
      </c>
      <c r="V51" s="113">
        <f>+'[5]3.SZ.TÁBL. SEGÍTŐ SZOLGÁLAT'!$W49</f>
        <v>10</v>
      </c>
      <c r="W51" s="116">
        <v>10</v>
      </c>
      <c r="X51" s="117"/>
      <c r="Y51" s="113"/>
      <c r="Z51" s="114"/>
      <c r="AA51" s="126">
        <f t="shared" si="116"/>
        <v>534</v>
      </c>
      <c r="AB51" s="122">
        <f t="shared" si="117"/>
        <v>530</v>
      </c>
      <c r="AC51" s="127">
        <f t="shared" si="118"/>
        <v>447</v>
      </c>
    </row>
    <row r="52" spans="1:29" ht="13.5" customHeight="1">
      <c r="A52" s="106" t="s">
        <v>211</v>
      </c>
      <c r="B52" s="150" t="s">
        <v>212</v>
      </c>
      <c r="C52" s="117">
        <f>+'[9]3.SZ.TÁBL. SEGÍTŐ SZOLGÁLAT'!$C50</f>
        <v>0</v>
      </c>
      <c r="D52" s="113">
        <f>+'[5]3.SZ.TÁBL. SEGÍTŐ SZOLGÁLAT'!$E50</f>
        <v>0</v>
      </c>
      <c r="E52" s="118"/>
      <c r="F52" s="115">
        <f>+'[9]3.SZ.TÁBL. SEGÍTŐ SZOLGÁLAT'!$F50</f>
        <v>0</v>
      </c>
      <c r="G52" s="113">
        <f>+'[5]3.SZ.TÁBL. SEGÍTŐ SZOLGÁLAT'!$H50</f>
        <v>0</v>
      </c>
      <c r="H52" s="116"/>
      <c r="I52" s="117">
        <f>+'[9]3.SZ.TÁBL. SEGÍTŐ SZOLGÁLAT'!$I50</f>
        <v>0</v>
      </c>
      <c r="J52" s="113">
        <f>+'[5]3.SZ.TÁBL. SEGÍTŐ SZOLGÁLAT'!$K50</f>
        <v>0</v>
      </c>
      <c r="K52" s="118"/>
      <c r="L52" s="115">
        <f>+'[9]3.SZ.TÁBL. SEGÍTŐ SZOLGÁLAT'!$L50</f>
        <v>0</v>
      </c>
      <c r="M52" s="113">
        <f>+'[5]3.SZ.TÁBL. SEGÍTŐ SZOLGÁLAT'!$N50</f>
        <v>0</v>
      </c>
      <c r="N52" s="116"/>
      <c r="O52" s="117">
        <f>+'[9]3.SZ.TÁBL. SEGÍTŐ SZOLGÁLAT'!$O50</f>
        <v>0</v>
      </c>
      <c r="P52" s="113">
        <f>+'[7]3.SZ.TÁBL. SEGÍTŐ SZOLGÁLAT'!$P51</f>
        <v>0</v>
      </c>
      <c r="Q52" s="118"/>
      <c r="R52" s="115">
        <f>+'[4]3.SZ.TÁBL. SEGÍTŐ SZOLGÁLAT'!$R50</f>
        <v>0</v>
      </c>
      <c r="S52" s="113">
        <f>+'[5]3.SZ.TÁBL. SEGÍTŐ SZOLGÁLAT'!$T50</f>
        <v>0</v>
      </c>
      <c r="T52" s="116"/>
      <c r="U52" s="117">
        <f>+'[4]3.SZ.TÁBL. SEGÍTŐ SZOLGÁLAT'!$U50</f>
        <v>0</v>
      </c>
      <c r="V52" s="113">
        <f>+'[5]3.SZ.TÁBL. SEGÍTŐ SZOLGÁLAT'!$W50</f>
        <v>0</v>
      </c>
      <c r="W52" s="116"/>
      <c r="X52" s="117"/>
      <c r="Y52" s="113"/>
      <c r="Z52" s="114"/>
      <c r="AA52" s="126">
        <f t="shared" si="116"/>
        <v>0</v>
      </c>
      <c r="AB52" s="122">
        <f t="shared" si="117"/>
        <v>0</v>
      </c>
      <c r="AC52" s="127">
        <f t="shared" si="118"/>
        <v>0</v>
      </c>
    </row>
    <row r="53" spans="1:29" ht="13.5" customHeight="1">
      <c r="A53" s="106" t="s">
        <v>213</v>
      </c>
      <c r="B53" s="150" t="s">
        <v>214</v>
      </c>
      <c r="C53" s="117">
        <f>+'[9]3.SZ.TÁBL. SEGÍTŐ SZOLGÁLAT'!$C51</f>
        <v>0</v>
      </c>
      <c r="D53" s="113">
        <f>+'[5]3.SZ.TÁBL. SEGÍTŐ SZOLGÁLAT'!$E51</f>
        <v>0</v>
      </c>
      <c r="E53" s="118"/>
      <c r="F53" s="115">
        <f>+'[9]3.SZ.TÁBL. SEGÍTŐ SZOLGÁLAT'!$F51</f>
        <v>0</v>
      </c>
      <c r="G53" s="113">
        <f>+'[5]3.SZ.TÁBL. SEGÍTŐ SZOLGÁLAT'!$H51</f>
        <v>0</v>
      </c>
      <c r="H53" s="116"/>
      <c r="I53" s="117">
        <f>+'[9]3.SZ.TÁBL. SEGÍTŐ SZOLGÁLAT'!$I51</f>
        <v>0</v>
      </c>
      <c r="J53" s="113">
        <f>+'[5]3.SZ.TÁBL. SEGÍTŐ SZOLGÁLAT'!$K51</f>
        <v>0</v>
      </c>
      <c r="K53" s="118"/>
      <c r="L53" s="115">
        <f>+'[9]3.SZ.TÁBL. SEGÍTŐ SZOLGÁLAT'!$L51</f>
        <v>0</v>
      </c>
      <c r="M53" s="113">
        <f>+'[5]3.SZ.TÁBL. SEGÍTŐ SZOLGÁLAT'!$N51</f>
        <v>0</v>
      </c>
      <c r="N53" s="116"/>
      <c r="O53" s="117">
        <f>+'[9]3.SZ.TÁBL. SEGÍTŐ SZOLGÁLAT'!$O51</f>
        <v>0</v>
      </c>
      <c r="P53" s="113">
        <f>+'[7]3.SZ.TÁBL. SEGÍTŐ SZOLGÁLAT'!$P52</f>
        <v>0</v>
      </c>
      <c r="Q53" s="118"/>
      <c r="R53" s="115">
        <f>+'[4]3.SZ.TÁBL. SEGÍTŐ SZOLGÁLAT'!$R51</f>
        <v>0</v>
      </c>
      <c r="S53" s="113">
        <f>+'[5]3.SZ.TÁBL. SEGÍTŐ SZOLGÁLAT'!$T51</f>
        <v>0</v>
      </c>
      <c r="T53" s="116"/>
      <c r="U53" s="117">
        <f>+'[4]3.SZ.TÁBL. SEGÍTŐ SZOLGÁLAT'!$U51</f>
        <v>0</v>
      </c>
      <c r="V53" s="113">
        <f>+'[5]3.SZ.TÁBL. SEGÍTŐ SZOLGÁLAT'!$W51</f>
        <v>0</v>
      </c>
      <c r="W53" s="116"/>
      <c r="X53" s="117"/>
      <c r="Y53" s="113"/>
      <c r="Z53" s="114"/>
      <c r="AA53" s="126">
        <f t="shared" si="116"/>
        <v>0</v>
      </c>
      <c r="AB53" s="122">
        <f t="shared" si="117"/>
        <v>0</v>
      </c>
      <c r="AC53" s="127">
        <f t="shared" si="118"/>
        <v>0</v>
      </c>
    </row>
    <row r="54" spans="1:29" ht="13.5" customHeight="1">
      <c r="A54" s="106" t="s">
        <v>215</v>
      </c>
      <c r="B54" s="150" t="s">
        <v>216</v>
      </c>
      <c r="C54" s="117">
        <f>+'[9]3.SZ.TÁBL. SEGÍTŐ SZOLGÁLAT'!$C52</f>
        <v>0</v>
      </c>
      <c r="D54" s="113">
        <f>+'[5]3.SZ.TÁBL. SEGÍTŐ SZOLGÁLAT'!$E52</f>
        <v>0</v>
      </c>
      <c r="E54" s="118"/>
      <c r="F54" s="115">
        <f>+'[9]3.SZ.TÁBL. SEGÍTŐ SZOLGÁLAT'!$F52</f>
        <v>0</v>
      </c>
      <c r="G54" s="113">
        <f>+'[5]3.SZ.TÁBL. SEGÍTŐ SZOLGÁLAT'!$H52</f>
        <v>0</v>
      </c>
      <c r="H54" s="116">
        <v>0</v>
      </c>
      <c r="I54" s="117">
        <f>+'[9]3.SZ.TÁBL. SEGÍTŐ SZOLGÁLAT'!$I52</f>
        <v>0</v>
      </c>
      <c r="J54" s="113">
        <f>+'[5]3.SZ.TÁBL. SEGÍTŐ SZOLGÁLAT'!$K52</f>
        <v>0</v>
      </c>
      <c r="K54" s="118"/>
      <c r="L54" s="115">
        <f>+'[9]3.SZ.TÁBL. SEGÍTŐ SZOLGÁLAT'!$L52</f>
        <v>0</v>
      </c>
      <c r="M54" s="113">
        <f>+'[5]3.SZ.TÁBL. SEGÍTŐ SZOLGÁLAT'!$N52</f>
        <v>0</v>
      </c>
      <c r="N54" s="116"/>
      <c r="O54" s="117">
        <f>+'[9]3.SZ.TÁBL. SEGÍTŐ SZOLGÁLAT'!$O52</f>
        <v>0</v>
      </c>
      <c r="P54" s="113">
        <f>+'[7]3.SZ.TÁBL. SEGÍTŐ SZOLGÁLAT'!$P53</f>
        <v>0</v>
      </c>
      <c r="Q54" s="118"/>
      <c r="R54" s="115">
        <f>+'[4]3.SZ.TÁBL. SEGÍTŐ SZOLGÁLAT'!$R52</f>
        <v>0</v>
      </c>
      <c r="S54" s="113">
        <f>+'[5]3.SZ.TÁBL. SEGÍTŐ SZOLGÁLAT'!$T52</f>
        <v>0</v>
      </c>
      <c r="T54" s="116"/>
      <c r="U54" s="117">
        <f>+'[4]3.SZ.TÁBL. SEGÍTŐ SZOLGÁLAT'!$U52</f>
        <v>0</v>
      </c>
      <c r="V54" s="113">
        <f>+'[5]3.SZ.TÁBL. SEGÍTŐ SZOLGÁLAT'!$W52</f>
        <v>0</v>
      </c>
      <c r="W54" s="116"/>
      <c r="X54" s="117"/>
      <c r="Y54" s="113"/>
      <c r="Z54" s="114"/>
      <c r="AA54" s="126">
        <f t="shared" si="116"/>
        <v>0</v>
      </c>
      <c r="AB54" s="122">
        <f t="shared" si="117"/>
        <v>0</v>
      </c>
      <c r="AC54" s="127">
        <f t="shared" si="118"/>
        <v>0</v>
      </c>
    </row>
    <row r="55" spans="1:29" ht="13.5" customHeight="1">
      <c r="A55" s="106" t="s">
        <v>217</v>
      </c>
      <c r="B55" s="150" t="s">
        <v>386</v>
      </c>
      <c r="C55" s="117">
        <f>+'[9]3.SZ.TÁBL. SEGÍTŐ SZOLGÁLAT'!$C53</f>
        <v>0</v>
      </c>
      <c r="D55" s="113">
        <f>+'[5]3.SZ.TÁBL. SEGÍTŐ SZOLGÁLAT'!$E53</f>
        <v>54</v>
      </c>
      <c r="E55" s="118">
        <v>54</v>
      </c>
      <c r="F55" s="115">
        <f>+'[9]3.SZ.TÁBL. SEGÍTŐ SZOLGÁLAT'!$F53</f>
        <v>0</v>
      </c>
      <c r="G55" s="113">
        <f>+'[5]3.SZ.TÁBL. SEGÍTŐ SZOLGÁLAT'!$H53</f>
        <v>266</v>
      </c>
      <c r="H55" s="116">
        <v>240</v>
      </c>
      <c r="I55" s="117">
        <f>+'[9]3.SZ.TÁBL. SEGÍTŐ SZOLGÁLAT'!$I53</f>
        <v>0</v>
      </c>
      <c r="J55" s="113">
        <f>+'[5]3.SZ.TÁBL. SEGÍTŐ SZOLGÁLAT'!$K53</f>
        <v>893</v>
      </c>
      <c r="K55" s="118">
        <v>784</v>
      </c>
      <c r="L55" s="115">
        <f>+'[9]3.SZ.TÁBL. SEGÍTŐ SZOLGÁLAT'!$L53</f>
        <v>0</v>
      </c>
      <c r="M55" s="113">
        <f>+'[5]3.SZ.TÁBL. SEGÍTŐ SZOLGÁLAT'!$N53</f>
        <v>840</v>
      </c>
      <c r="N55" s="116">
        <v>764</v>
      </c>
      <c r="O55" s="117">
        <f>+'[9]3.SZ.TÁBL. SEGÍTŐ SZOLGÁLAT'!$O53</f>
        <v>0</v>
      </c>
      <c r="P55" s="113">
        <f>+'[5]3.SZ.TÁBL. SEGÍTŐ SZOLGÁLAT'!$Q$53</f>
        <v>469</v>
      </c>
      <c r="Q55" s="118">
        <v>469</v>
      </c>
      <c r="R55" s="115">
        <f>+'[4]3.SZ.TÁBL. SEGÍTŐ SZOLGÁLAT'!$R53</f>
        <v>0</v>
      </c>
      <c r="S55" s="113">
        <f>+'[5]3.SZ.TÁBL. SEGÍTŐ SZOLGÁLAT'!$T53</f>
        <v>114</v>
      </c>
      <c r="T55" s="116">
        <v>113</v>
      </c>
      <c r="U55" s="117">
        <f>+'[4]3.SZ.TÁBL. SEGÍTŐ SZOLGÁLAT'!$U53</f>
        <v>0</v>
      </c>
      <c r="V55" s="113">
        <f>+'[5]3.SZ.TÁBL. SEGÍTŐ SZOLGÁLAT'!$W53</f>
        <v>8</v>
      </c>
      <c r="W55" s="116">
        <v>7</v>
      </c>
      <c r="X55" s="117"/>
      <c r="Y55" s="113"/>
      <c r="Z55" s="114"/>
      <c r="AA55" s="126">
        <f t="shared" si="116"/>
        <v>0</v>
      </c>
      <c r="AB55" s="122">
        <f t="shared" si="117"/>
        <v>2644</v>
      </c>
      <c r="AC55" s="127">
        <f t="shared" si="118"/>
        <v>2431</v>
      </c>
    </row>
    <row r="56" spans="1:29" ht="13.5" customHeight="1">
      <c r="A56" s="107" t="s">
        <v>217</v>
      </c>
      <c r="B56" s="151" t="s">
        <v>218</v>
      </c>
      <c r="C56" s="117">
        <f>+'[9]3.SZ.TÁBL. SEGÍTŐ SZOLGÁLAT'!$C54</f>
        <v>0</v>
      </c>
      <c r="D56" s="113">
        <f>+'[6]3.SZ.TÁBL. SEGÍTŐ SZOLGÁLAT'!$E55</f>
        <v>0</v>
      </c>
      <c r="E56" s="118"/>
      <c r="F56" s="115">
        <f>+'[9]3.SZ.TÁBL. SEGÍTŐ SZOLGÁLAT'!$F54</f>
        <v>0</v>
      </c>
      <c r="G56" s="113">
        <f>+'[6]3.SZ.TÁBL. SEGÍTŐ SZOLGÁLAT'!$H55</f>
        <v>0</v>
      </c>
      <c r="H56" s="116"/>
      <c r="I56" s="117">
        <f>+'[9]3.SZ.TÁBL. SEGÍTŐ SZOLGÁLAT'!$I54</f>
        <v>0</v>
      </c>
      <c r="J56" s="113">
        <f>+'[6]3.SZ.TÁBL. SEGÍTŐ SZOLGÁLAT'!$K55</f>
        <v>0</v>
      </c>
      <c r="K56" s="118"/>
      <c r="L56" s="115">
        <f>+'[9]3.SZ.TÁBL. SEGÍTŐ SZOLGÁLAT'!$L54</f>
        <v>0</v>
      </c>
      <c r="M56" s="113">
        <f>+'[6]3.SZ.TÁBL. SEGÍTŐ SZOLGÁLAT'!$N55</f>
        <v>0</v>
      </c>
      <c r="N56" s="116"/>
      <c r="O56" s="117">
        <f>+'[9]3.SZ.TÁBL. SEGÍTŐ SZOLGÁLAT'!$O54</f>
        <v>0</v>
      </c>
      <c r="P56" s="113">
        <f>+'[6]3.SZ.TÁBL. SEGÍTŐ SZOLGÁLAT'!$Q55</f>
        <v>0</v>
      </c>
      <c r="Q56" s="118"/>
      <c r="R56" s="115">
        <f>+'[4]3.SZ.TÁBL. SEGÍTŐ SZOLGÁLAT'!$R54</f>
        <v>0</v>
      </c>
      <c r="S56" s="113">
        <f>+'[6]3.SZ.TÁBL. SEGÍTŐ SZOLGÁLAT'!$T55</f>
        <v>0</v>
      </c>
      <c r="T56" s="116"/>
      <c r="U56" s="117">
        <f>+'[9]3.SZ.TÁBL. SEGÍTŐ SZOLGÁLAT'!$U54</f>
        <v>0</v>
      </c>
      <c r="V56" s="113">
        <f>+'[6]3.SZ.TÁBL. SEGÍTŐ SZOLGÁLAT'!$W55</f>
        <v>0</v>
      </c>
      <c r="W56" s="116"/>
      <c r="X56" s="117"/>
      <c r="Y56" s="113"/>
      <c r="Z56" s="114"/>
      <c r="AA56" s="126">
        <f t="shared" si="116"/>
        <v>0</v>
      </c>
      <c r="AB56" s="122">
        <f t="shared" si="117"/>
        <v>0</v>
      </c>
      <c r="AC56" s="127">
        <f t="shared" si="118"/>
        <v>0</v>
      </c>
    </row>
    <row r="57" spans="1:29" s="207" customFormat="1" ht="13.5" customHeight="1">
      <c r="A57" s="108" t="s">
        <v>179</v>
      </c>
      <c r="B57" s="152" t="s">
        <v>137</v>
      </c>
      <c r="C57" s="205">
        <f>+SUM(C43:C55)</f>
        <v>797</v>
      </c>
      <c r="D57" s="186">
        <f t="shared" ref="D57:E57" si="119">+SUM(D43:D55)</f>
        <v>870</v>
      </c>
      <c r="E57" s="431">
        <f t="shared" si="119"/>
        <v>870</v>
      </c>
      <c r="F57" s="186">
        <f>+SUM(F43:F55)</f>
        <v>9891</v>
      </c>
      <c r="G57" s="186">
        <f t="shared" ref="G57" si="120">+SUM(G43:G55)</f>
        <v>12026</v>
      </c>
      <c r="H57" s="551">
        <f t="shared" ref="H57" si="121">+SUM(H43:H55)</f>
        <v>11957</v>
      </c>
      <c r="I57" s="205">
        <f>+SUM(I43:I55)</f>
        <v>22130</v>
      </c>
      <c r="J57" s="186">
        <f t="shared" ref="J57" si="122">+SUM(J43:J55)</f>
        <v>25974</v>
      </c>
      <c r="K57" s="431">
        <f t="shared" ref="K57" si="123">+SUM(K43:K55)</f>
        <v>25138</v>
      </c>
      <c r="L57" s="186">
        <f>+SUM(L43:L55)</f>
        <v>13646</v>
      </c>
      <c r="M57" s="186">
        <f t="shared" ref="M57" si="124">+SUM(M43:M55)</f>
        <v>16378</v>
      </c>
      <c r="N57" s="551">
        <f t="shared" ref="N57" si="125">+SUM(N43:N55)</f>
        <v>15838</v>
      </c>
      <c r="O57" s="205">
        <f>+SUM(O43:O55)</f>
        <v>7086</v>
      </c>
      <c r="P57" s="186">
        <f t="shared" ref="P57" si="126">+SUM(P43:P55)</f>
        <v>8259</v>
      </c>
      <c r="Q57" s="431">
        <f t="shared" ref="Q57" si="127">+SUM(Q43:Q55)</f>
        <v>8203</v>
      </c>
      <c r="R57" s="186">
        <f>+SUM(R43:R55)</f>
        <v>1841</v>
      </c>
      <c r="S57" s="186">
        <f t="shared" ref="S57" si="128">+SUM(S43:S55)</f>
        <v>2152</v>
      </c>
      <c r="T57" s="551">
        <f t="shared" ref="T57" si="129">+SUM(T43:T55)</f>
        <v>2137</v>
      </c>
      <c r="U57" s="205">
        <f>+SUM(U43:U55)</f>
        <v>3095</v>
      </c>
      <c r="V57" s="186">
        <f t="shared" ref="V57" si="130">+SUM(V43:V55)</f>
        <v>3600</v>
      </c>
      <c r="W57" s="551">
        <f t="shared" ref="W57" si="131">+SUM(W43:W55)</f>
        <v>3596</v>
      </c>
      <c r="X57" s="205">
        <f>+SUM(X43:X55)</f>
        <v>0</v>
      </c>
      <c r="Y57" s="186">
        <f t="shared" ref="Y57:Z57" si="132">+SUM(Y43:Y55)</f>
        <v>0</v>
      </c>
      <c r="Z57" s="551">
        <f t="shared" si="132"/>
        <v>0</v>
      </c>
      <c r="AA57" s="180">
        <f>+SUM(AA43:AA55)</f>
        <v>58486</v>
      </c>
      <c r="AB57" s="184">
        <f t="shared" ref="AB57:AC57" si="133">+SUM(AB43:AB55)</f>
        <v>69259</v>
      </c>
      <c r="AC57" s="185">
        <f t="shared" si="133"/>
        <v>67739</v>
      </c>
    </row>
    <row r="58" spans="1:29" ht="13.5" customHeight="1">
      <c r="A58" s="105" t="s">
        <v>219</v>
      </c>
      <c r="B58" s="149" t="s">
        <v>220</v>
      </c>
      <c r="C58" s="117">
        <f>+'[9]3.SZ.TÁBL. SEGÍTŐ SZOLGÁLAT'!$C56</f>
        <v>0</v>
      </c>
      <c r="D58" s="113">
        <f>+'[6]3.SZ.TÁBL. SEGÍTŐ SZOLGÁLAT'!$E57</f>
        <v>0</v>
      </c>
      <c r="E58" s="118"/>
      <c r="F58" s="115">
        <f>+'[9]3.SZ.TÁBL. SEGÍTŐ SZOLGÁLAT'!$F56</f>
        <v>0</v>
      </c>
      <c r="G58" s="113">
        <f>+'[6]3.SZ.TÁBL. SEGÍTŐ SZOLGÁLAT'!$H57</f>
        <v>0</v>
      </c>
      <c r="H58" s="116"/>
      <c r="I58" s="117">
        <f>+'[9]3.SZ.TÁBL. SEGÍTŐ SZOLGÁLAT'!$I56</f>
        <v>0</v>
      </c>
      <c r="J58" s="113">
        <f>+'[6]3.SZ.TÁBL. SEGÍTŐ SZOLGÁLAT'!$K57</f>
        <v>0</v>
      </c>
      <c r="K58" s="118"/>
      <c r="L58" s="115">
        <f>+'[9]3.SZ.TÁBL. SEGÍTŐ SZOLGÁLAT'!$L56</f>
        <v>0</v>
      </c>
      <c r="M58" s="113">
        <f>+'[6]3.SZ.TÁBL. SEGÍTŐ SZOLGÁLAT'!$N57</f>
        <v>0</v>
      </c>
      <c r="N58" s="116"/>
      <c r="O58" s="117">
        <f>+'[9]3.SZ.TÁBL. SEGÍTŐ SZOLGÁLAT'!$O56</f>
        <v>0</v>
      </c>
      <c r="P58" s="113">
        <f>+'[6]3.SZ.TÁBL. SEGÍTŐ SZOLGÁLAT'!$Q57</f>
        <v>0</v>
      </c>
      <c r="Q58" s="118"/>
      <c r="R58" s="115">
        <f>+'[9]3.SZ.TÁBL. SEGÍTŐ SZOLGÁLAT'!$R56</f>
        <v>0</v>
      </c>
      <c r="S58" s="113">
        <f>+'[6]3.SZ.TÁBL. SEGÍTŐ SZOLGÁLAT'!$T57</f>
        <v>0</v>
      </c>
      <c r="T58" s="116"/>
      <c r="U58" s="117">
        <f>+'[9]3.SZ.TÁBL. SEGÍTŐ SZOLGÁLAT'!$U56</f>
        <v>0</v>
      </c>
      <c r="V58" s="113">
        <f>+'[6]3.SZ.TÁBL. SEGÍTŐ SZOLGÁLAT'!$W57</f>
        <v>0</v>
      </c>
      <c r="W58" s="116"/>
      <c r="X58" s="117"/>
      <c r="Y58" s="113"/>
      <c r="Z58" s="114"/>
      <c r="AA58" s="126">
        <f t="shared" ref="AA58:AA60" si="134">+C58+F58+I58+L58+O58+R58+U58+X58</f>
        <v>0</v>
      </c>
      <c r="AB58" s="122">
        <f t="shared" ref="AB58:AB60" si="135">+D58+G58+J58+M58+P58+S58+V58+Y58</f>
        <v>0</v>
      </c>
      <c r="AC58" s="127">
        <f t="shared" ref="AC58:AC60" si="136">+E58+H58+K58+N58+Q58+T58+W58+Z58</f>
        <v>0</v>
      </c>
    </row>
    <row r="59" spans="1:29" ht="13.5" customHeight="1">
      <c r="A59" s="106" t="s">
        <v>221</v>
      </c>
      <c r="B59" s="150" t="s">
        <v>222</v>
      </c>
      <c r="C59" s="117">
        <f>+'[9]3.SZ.TÁBL. SEGÍTŐ SZOLGÁLAT'!$C57</f>
        <v>0</v>
      </c>
      <c r="D59" s="113">
        <f>+'[6]3.SZ.TÁBL. SEGÍTŐ SZOLGÁLAT'!$E58</f>
        <v>0</v>
      </c>
      <c r="E59" s="118"/>
      <c r="F59" s="115">
        <f>+'[4]3.SZ.TÁBL. SEGÍTŐ SZOLGÁLAT'!$F$57</f>
        <v>150</v>
      </c>
      <c r="G59" s="113">
        <f>+'[5]3.SZ.TÁBL. SEGÍTŐ SZOLGÁLAT'!$H$57</f>
        <v>246</v>
      </c>
      <c r="H59" s="116">
        <v>246</v>
      </c>
      <c r="I59" s="117">
        <f>+'[4]3.SZ.TÁBL. SEGÍTŐ SZOLGÁLAT'!$I$57</f>
        <v>100</v>
      </c>
      <c r="J59" s="113">
        <f>+'[5]3.SZ.TÁBL. SEGÍTŐ SZOLGÁLAT'!$K$57</f>
        <v>38</v>
      </c>
      <c r="K59" s="118"/>
      <c r="L59" s="115">
        <f>+'[4]3.SZ.TÁBL. SEGÍTŐ SZOLGÁLAT'!$L$57</f>
        <v>150</v>
      </c>
      <c r="M59" s="113">
        <f>+'[5]3.SZ.TÁBL. SEGÍTŐ SZOLGÁLAT'!$N$57</f>
        <v>150</v>
      </c>
      <c r="N59" s="116"/>
      <c r="O59" s="117">
        <f>+'[9]3.SZ.TÁBL. SEGÍTŐ SZOLGÁLAT'!$O57</f>
        <v>0</v>
      </c>
      <c r="P59" s="113">
        <f>+'[5]3.SZ.TÁBL. SEGÍTŐ SZOLGÁLAT'!$Q$57</f>
        <v>336</v>
      </c>
      <c r="Q59" s="118">
        <v>337</v>
      </c>
      <c r="R59" s="115">
        <f>+'[4]3.SZ.TÁBL. SEGÍTŐ SZOLGÁLAT'!$R$57</f>
        <v>150</v>
      </c>
      <c r="S59" s="113">
        <f>+'[5]3.SZ.TÁBL. SEGÍTŐ SZOLGÁLAT'!$T$57</f>
        <v>339</v>
      </c>
      <c r="T59" s="116">
        <v>339</v>
      </c>
      <c r="U59" s="117">
        <f>+'[9]3.SZ.TÁBL. SEGÍTŐ SZOLGÁLAT'!$U57</f>
        <v>0</v>
      </c>
      <c r="V59" s="113">
        <f>+'[6]3.SZ.TÁBL. SEGÍTŐ SZOLGÁLAT'!$W58</f>
        <v>0</v>
      </c>
      <c r="W59" s="116"/>
      <c r="X59" s="117"/>
      <c r="Y59" s="113"/>
      <c r="Z59" s="114"/>
      <c r="AA59" s="126">
        <f t="shared" si="134"/>
        <v>550</v>
      </c>
      <c r="AB59" s="122">
        <f t="shared" si="135"/>
        <v>1109</v>
      </c>
      <c r="AC59" s="127">
        <f t="shared" si="136"/>
        <v>922</v>
      </c>
    </row>
    <row r="60" spans="1:29" ht="13.5" customHeight="1">
      <c r="A60" s="107" t="s">
        <v>223</v>
      </c>
      <c r="B60" s="151" t="s">
        <v>224</v>
      </c>
      <c r="C60" s="117">
        <v>0</v>
      </c>
      <c r="D60" s="113">
        <f>+'[7]3.SZ.TÁBL. SEGÍTŐ SZOLGÁLAT'!$D$59</f>
        <v>0</v>
      </c>
      <c r="E60" s="118">
        <v>0</v>
      </c>
      <c r="F60" s="115">
        <f>+'[4]3.SZ.TÁBL. SEGÍTŐ SZOLGÁLAT'!$F$58</f>
        <v>25</v>
      </c>
      <c r="G60" s="113">
        <f>+'[5]3.SZ.TÁBL. SEGÍTŐ SZOLGÁLAT'!$H$58</f>
        <v>25</v>
      </c>
      <c r="H60" s="116">
        <v>3</v>
      </c>
      <c r="I60" s="117">
        <f>+'[4]3.SZ.TÁBL. SEGÍTŐ SZOLGÁLAT'!$I$58</f>
        <v>15</v>
      </c>
      <c r="J60" s="113">
        <f>+'[5]3.SZ.TÁBL. SEGÍTŐ SZOLGÁLAT'!$K$58</f>
        <v>15</v>
      </c>
      <c r="K60" s="118"/>
      <c r="L60" s="115">
        <f>+'[4]3.SZ.TÁBL. SEGÍTŐ SZOLGÁLAT'!$L$58</f>
        <v>25</v>
      </c>
      <c r="M60" s="113">
        <f>+'[5]3.SZ.TÁBL. SEGÍTŐ SZOLGÁLAT'!$N$58</f>
        <v>25</v>
      </c>
      <c r="N60" s="116">
        <v>9</v>
      </c>
      <c r="O60" s="117">
        <f>+'[4]3.SZ.TÁBL. SEGÍTŐ SZOLGÁLAT'!$O$58</f>
        <v>10</v>
      </c>
      <c r="P60" s="113">
        <f>+'[5]3.SZ.TÁBL. SEGÍTŐ SZOLGÁLAT'!$Q$58</f>
        <v>10</v>
      </c>
      <c r="Q60" s="118">
        <v>0</v>
      </c>
      <c r="R60" s="115">
        <f>+'[9]3.SZ.TÁBL. SEGÍTŐ SZOLGÁLAT'!$R58</f>
        <v>0</v>
      </c>
      <c r="S60" s="113">
        <f>+'[6]3.SZ.TÁBL. SEGÍTŐ SZOLGÁLAT'!$T59</f>
        <v>0</v>
      </c>
      <c r="T60" s="116"/>
      <c r="U60" s="117">
        <f>+'[9]3.SZ.TÁBL. SEGÍTŐ SZOLGÁLAT'!$U58</f>
        <v>0</v>
      </c>
      <c r="V60" s="113">
        <f>+'[6]3.SZ.TÁBL. SEGÍTŐ SZOLGÁLAT'!$W59</f>
        <v>0</v>
      </c>
      <c r="W60" s="116"/>
      <c r="X60" s="117"/>
      <c r="Y60" s="113"/>
      <c r="Z60" s="114"/>
      <c r="AA60" s="126">
        <f t="shared" si="134"/>
        <v>75</v>
      </c>
      <c r="AB60" s="122">
        <f t="shared" si="135"/>
        <v>75</v>
      </c>
      <c r="AC60" s="127">
        <f t="shared" si="136"/>
        <v>12</v>
      </c>
    </row>
    <row r="61" spans="1:29" s="207" customFormat="1" ht="13.5" customHeight="1">
      <c r="A61" s="108" t="s">
        <v>180</v>
      </c>
      <c r="B61" s="152" t="s">
        <v>138</v>
      </c>
      <c r="C61" s="205">
        <f>SUM(C58:C60)</f>
        <v>0</v>
      </c>
      <c r="D61" s="186">
        <f t="shared" ref="D61:E61" si="137">SUM(D58:D60)</f>
        <v>0</v>
      </c>
      <c r="E61" s="431">
        <f t="shared" si="137"/>
        <v>0</v>
      </c>
      <c r="F61" s="186">
        <f>SUM(F58:F60)</f>
        <v>175</v>
      </c>
      <c r="G61" s="186">
        <f t="shared" ref="G61" si="138">SUM(G58:G60)</f>
        <v>271</v>
      </c>
      <c r="H61" s="551">
        <f t="shared" ref="H61" si="139">SUM(H58:H60)</f>
        <v>249</v>
      </c>
      <c r="I61" s="205">
        <f>SUM(I58:I60)</f>
        <v>115</v>
      </c>
      <c r="J61" s="186">
        <f t="shared" ref="J61" si="140">SUM(J58:J60)</f>
        <v>53</v>
      </c>
      <c r="K61" s="431">
        <f t="shared" ref="K61" si="141">SUM(K58:K60)</f>
        <v>0</v>
      </c>
      <c r="L61" s="186">
        <f>SUM(L58:L60)</f>
        <v>175</v>
      </c>
      <c r="M61" s="186">
        <f t="shared" ref="M61" si="142">SUM(M58:M60)</f>
        <v>175</v>
      </c>
      <c r="N61" s="551">
        <f t="shared" ref="N61" si="143">SUM(N58:N60)</f>
        <v>9</v>
      </c>
      <c r="O61" s="205">
        <f>SUM(O58:O60)</f>
        <v>10</v>
      </c>
      <c r="P61" s="186">
        <f t="shared" ref="P61" si="144">SUM(P58:P60)</f>
        <v>346</v>
      </c>
      <c r="Q61" s="431">
        <f t="shared" ref="Q61" si="145">SUM(Q58:Q60)</f>
        <v>337</v>
      </c>
      <c r="R61" s="186">
        <f>SUM(R58:R60)</f>
        <v>150</v>
      </c>
      <c r="S61" s="186">
        <f t="shared" ref="S61" si="146">SUM(S58:S60)</f>
        <v>339</v>
      </c>
      <c r="T61" s="551">
        <f t="shared" ref="T61" si="147">SUM(T58:T60)</f>
        <v>339</v>
      </c>
      <c r="U61" s="205">
        <f>SUM(U58:U60)</f>
        <v>0</v>
      </c>
      <c r="V61" s="186">
        <f t="shared" ref="V61" si="148">SUM(V58:V60)</f>
        <v>0</v>
      </c>
      <c r="W61" s="551">
        <f t="shared" ref="W61" si="149">SUM(W58:W60)</f>
        <v>0</v>
      </c>
      <c r="X61" s="205">
        <f>SUM(X58:X60)</f>
        <v>0</v>
      </c>
      <c r="Y61" s="186">
        <f t="shared" ref="Y61:Z61" si="150">SUM(Y58:Y60)</f>
        <v>0</v>
      </c>
      <c r="Z61" s="551">
        <f t="shared" si="150"/>
        <v>0</v>
      </c>
      <c r="AA61" s="180">
        <f>SUM(AA58:AA60)</f>
        <v>625</v>
      </c>
      <c r="AB61" s="184">
        <f t="shared" ref="AB61:AC61" si="151">SUM(AB58:AB60)</f>
        <v>1184</v>
      </c>
      <c r="AC61" s="185">
        <f t="shared" si="151"/>
        <v>934</v>
      </c>
    </row>
    <row r="62" spans="1:29" s="207" customFormat="1" ht="13.5" customHeight="1">
      <c r="A62" s="108" t="s">
        <v>181</v>
      </c>
      <c r="B62" s="152" t="s">
        <v>139</v>
      </c>
      <c r="C62" s="205">
        <f>+C57+C61</f>
        <v>797</v>
      </c>
      <c r="D62" s="186">
        <f t="shared" ref="D62" si="152">+D57+D61</f>
        <v>870</v>
      </c>
      <c r="E62" s="431">
        <f>+E57+E61</f>
        <v>870</v>
      </c>
      <c r="F62" s="186">
        <f>+F57+F61</f>
        <v>10066</v>
      </c>
      <c r="G62" s="186">
        <f t="shared" ref="G62" si="153">+G57+G61</f>
        <v>12297</v>
      </c>
      <c r="H62" s="551">
        <f t="shared" ref="H62" si="154">+H57+H61</f>
        <v>12206</v>
      </c>
      <c r="I62" s="205">
        <f>+I57+I61</f>
        <v>22245</v>
      </c>
      <c r="J62" s="186">
        <f t="shared" ref="J62" si="155">+J57+J61</f>
        <v>26027</v>
      </c>
      <c r="K62" s="431">
        <f t="shared" ref="K62" si="156">+K57+K61</f>
        <v>25138</v>
      </c>
      <c r="L62" s="186">
        <f>+L57+L61</f>
        <v>13821</v>
      </c>
      <c r="M62" s="186">
        <f t="shared" ref="M62" si="157">+M57+M61</f>
        <v>16553</v>
      </c>
      <c r="N62" s="551">
        <f t="shared" ref="N62" si="158">+N57+N61</f>
        <v>15847</v>
      </c>
      <c r="O62" s="205">
        <f>+O57+O61</f>
        <v>7096</v>
      </c>
      <c r="P62" s="186">
        <f t="shared" ref="P62" si="159">+P57+P61</f>
        <v>8605</v>
      </c>
      <c r="Q62" s="431">
        <f t="shared" ref="Q62" si="160">+Q57+Q61</f>
        <v>8540</v>
      </c>
      <c r="R62" s="186">
        <f>+R57+R61</f>
        <v>1991</v>
      </c>
      <c r="S62" s="186">
        <f t="shared" ref="S62" si="161">+S57+S61</f>
        <v>2491</v>
      </c>
      <c r="T62" s="551">
        <f t="shared" ref="T62" si="162">+T57+T61</f>
        <v>2476</v>
      </c>
      <c r="U62" s="205">
        <f>+U57+U61</f>
        <v>3095</v>
      </c>
      <c r="V62" s="186">
        <f t="shared" ref="V62" si="163">+V57+V61</f>
        <v>3600</v>
      </c>
      <c r="W62" s="551">
        <f t="shared" ref="W62" si="164">+W57+W61</f>
        <v>3596</v>
      </c>
      <c r="X62" s="205">
        <f>+X57+X61</f>
        <v>0</v>
      </c>
      <c r="Y62" s="186">
        <f t="shared" ref="Y62:Z62" si="165">+Y57+Y61</f>
        <v>0</v>
      </c>
      <c r="Z62" s="551">
        <f t="shared" si="165"/>
        <v>0</v>
      </c>
      <c r="AA62" s="180">
        <f>+AA57+AA61</f>
        <v>59111</v>
      </c>
      <c r="AB62" s="184">
        <f t="shared" ref="AB62:AC62" si="166">+AB57+AB61</f>
        <v>70443</v>
      </c>
      <c r="AC62" s="185">
        <f t="shared" si="166"/>
        <v>68673</v>
      </c>
    </row>
    <row r="63" spans="1:29" s="207" customFormat="1" ht="13.5" customHeight="1">
      <c r="A63" s="108" t="s">
        <v>182</v>
      </c>
      <c r="B63" s="152" t="s">
        <v>140</v>
      </c>
      <c r="C63" s="205">
        <f>+SUM(C64:C68)</f>
        <v>249</v>
      </c>
      <c r="D63" s="205">
        <f t="shared" ref="D63:E63" si="167">+SUM(D64:D68)</f>
        <v>287</v>
      </c>
      <c r="E63" s="433">
        <f t="shared" si="167"/>
        <v>246</v>
      </c>
      <c r="F63" s="186">
        <f>+SUM(F64:F68)</f>
        <v>2969</v>
      </c>
      <c r="G63" s="205">
        <f t="shared" ref="G63" si="168">+SUM(G64:G68)</f>
        <v>3535</v>
      </c>
      <c r="H63" s="552">
        <f t="shared" ref="H63" si="169">+SUM(H64:H68)</f>
        <v>3297</v>
      </c>
      <c r="I63" s="205">
        <f>+SUM(I64:I68)</f>
        <v>6973</v>
      </c>
      <c r="J63" s="205">
        <f t="shared" ref="J63" si="170">+SUM(J64:J68)</f>
        <v>7978</v>
      </c>
      <c r="K63" s="433">
        <f t="shared" ref="K63" si="171">+SUM(K64:K68)</f>
        <v>6955</v>
      </c>
      <c r="L63" s="186">
        <f>+SUM(L64:L68)</f>
        <v>4070</v>
      </c>
      <c r="M63" s="205">
        <f t="shared" ref="M63" si="172">+SUM(M64:M68)</f>
        <v>4805</v>
      </c>
      <c r="N63" s="552">
        <f t="shared" ref="N63" si="173">+SUM(N64:N68)</f>
        <v>4384</v>
      </c>
      <c r="O63" s="205">
        <f>+SUM(O64:O68)</f>
        <v>2091</v>
      </c>
      <c r="P63" s="205">
        <f t="shared" ref="P63" si="174">+SUM(P64:P68)</f>
        <v>2470</v>
      </c>
      <c r="Q63" s="433">
        <f t="shared" ref="Q63" si="175">+SUM(Q64:Q68)</f>
        <v>2327</v>
      </c>
      <c r="R63" s="186">
        <f>+SUM(R64:R68)</f>
        <v>605</v>
      </c>
      <c r="S63" s="205">
        <f t="shared" ref="S63" si="176">+SUM(S64:S68)</f>
        <v>768</v>
      </c>
      <c r="T63" s="552">
        <f t="shared" ref="T63" si="177">+SUM(T64:T68)</f>
        <v>714</v>
      </c>
      <c r="U63" s="205">
        <f>+SUM(U64:U68)</f>
        <v>936</v>
      </c>
      <c r="V63" s="205">
        <f t="shared" ref="V63" si="178">+SUM(V64:V68)</f>
        <v>1072</v>
      </c>
      <c r="W63" s="552">
        <f t="shared" ref="W63" si="179">+SUM(W64:W68)</f>
        <v>987</v>
      </c>
      <c r="X63" s="205">
        <f>+SUM(X64:X68)</f>
        <v>0</v>
      </c>
      <c r="Y63" s="205">
        <f t="shared" ref="Y63:Z63" si="180">+SUM(Y64:Y68)</f>
        <v>0</v>
      </c>
      <c r="Z63" s="552">
        <f t="shared" si="180"/>
        <v>0</v>
      </c>
      <c r="AA63" s="180">
        <f>+SUM(AA64:AA68)</f>
        <v>17893</v>
      </c>
      <c r="AB63" s="184">
        <f t="shared" ref="AB63:AC63" si="181">+SUM(AB64:AB68)</f>
        <v>20915</v>
      </c>
      <c r="AC63" s="185">
        <f t="shared" si="181"/>
        <v>18910</v>
      </c>
    </row>
    <row r="64" spans="1:29" ht="13.5" customHeight="1">
      <c r="A64" s="109" t="s">
        <v>182</v>
      </c>
      <c r="B64" s="153" t="s">
        <v>283</v>
      </c>
      <c r="C64" s="117">
        <f>+'[4]3.SZ.TÁBL. SEGÍTŐ SZOLGÁLAT'!$C$62</f>
        <v>207</v>
      </c>
      <c r="D64" s="113">
        <f>+'[5]3.SZ.TÁBL. SEGÍTŐ SZOLGÁLAT'!$E62</f>
        <v>245</v>
      </c>
      <c r="E64" s="118">
        <v>221</v>
      </c>
      <c r="F64" s="115">
        <f>+'[4]3.SZ.TÁBL. SEGÍTŐ SZOLGÁLAT'!$F$62</f>
        <v>2621</v>
      </c>
      <c r="G64" s="113">
        <f>+'[5]3.SZ.TÁBL. SEGÍTŐ SZOLGÁLAT'!$H62</f>
        <v>3211</v>
      </c>
      <c r="H64" s="116">
        <v>3210</v>
      </c>
      <c r="I64" s="117">
        <f>+'[4]3.SZ.TÁBL. SEGÍTŐ SZOLGÁLAT'!$I$62</f>
        <v>5779</v>
      </c>
      <c r="J64" s="113">
        <f>+'[5]3.SZ.TÁBL. SEGÍTŐ SZOLGÁLAT'!$K62</f>
        <v>6784</v>
      </c>
      <c r="K64" s="118">
        <v>6567</v>
      </c>
      <c r="L64" s="115">
        <f>+'[4]3.SZ.TÁBL. SEGÍTŐ SZOLGÁLAT'!$L$62</f>
        <v>3592</v>
      </c>
      <c r="M64" s="113">
        <f>+'[5]3.SZ.TÁBL. SEGÍTŐ SZOLGÁLAT'!$N62</f>
        <v>4327</v>
      </c>
      <c r="N64" s="116">
        <v>4183</v>
      </c>
      <c r="O64" s="117">
        <f>+'[4]3.SZ.TÁBL. SEGÍTŐ SZOLGÁLAT'!$O62</f>
        <v>1793</v>
      </c>
      <c r="P64" s="113">
        <f>+'[5]3.SZ.TÁBL. SEGÍTŐ SZOLGÁLAT'!$Q62</f>
        <v>2180</v>
      </c>
      <c r="Q64" s="118">
        <v>2180</v>
      </c>
      <c r="R64" s="115">
        <f>+'[4]3.SZ.TÁBL. SEGÍTŐ SZOLGÁLAT'!$R62</f>
        <v>521</v>
      </c>
      <c r="S64" s="113">
        <f>+'[5]3.SZ.TÁBL. SEGÍTŐ SZOLGÁLAT'!$T62</f>
        <v>651</v>
      </c>
      <c r="T64" s="116">
        <v>652</v>
      </c>
      <c r="U64" s="117">
        <f>+'[4]3.SZ.TÁBL. SEGÍTŐ SZOLGÁLAT'!$U62</f>
        <v>810</v>
      </c>
      <c r="V64" s="113">
        <f>+'[5]3.SZ.TÁBL. SEGÍTŐ SZOLGÁLAT'!$W62</f>
        <v>946</v>
      </c>
      <c r="W64" s="116">
        <v>931</v>
      </c>
      <c r="X64" s="117"/>
      <c r="Y64" s="113"/>
      <c r="Z64" s="114"/>
      <c r="AA64" s="126">
        <f t="shared" ref="AA64:AA71" si="182">+C64+F64+I64+L64+O64+R64+U64+X64</f>
        <v>15323</v>
      </c>
      <c r="AB64" s="122">
        <f t="shared" ref="AB64:AB71" si="183">+D64+G64+J64+M64+P64+S64+V64+Y64</f>
        <v>18344</v>
      </c>
      <c r="AC64" s="127">
        <f t="shared" ref="AC64:AC71" si="184">+E64+H64+K64+N64+Q64+T64+W64+Z64</f>
        <v>17944</v>
      </c>
    </row>
    <row r="65" spans="1:29" ht="13.5" customHeight="1">
      <c r="A65" s="110" t="s">
        <v>182</v>
      </c>
      <c r="B65" s="154" t="s">
        <v>284</v>
      </c>
      <c r="C65" s="117">
        <f>+'[4]3.SZ.TÁBL. SEGÍTŐ SZOLGÁLAT'!$C$63</f>
        <v>32</v>
      </c>
      <c r="D65" s="113">
        <f>+'[5]3.SZ.TÁBL. SEGÍTŐ SZOLGÁLAT'!$E63</f>
        <v>20</v>
      </c>
      <c r="E65" s="118">
        <v>4</v>
      </c>
      <c r="F65" s="115">
        <f>+'[4]3.SZ.TÁBL. SEGÍTŐ SZOLGÁLAT'!$F$63</f>
        <v>253</v>
      </c>
      <c r="G65" s="113">
        <f>+'[5]3.SZ.TÁBL. SEGÍTŐ SZOLGÁLAT'!$H63</f>
        <v>229</v>
      </c>
      <c r="H65" s="116">
        <v>32</v>
      </c>
      <c r="I65" s="117">
        <f>+'[4]3.SZ.TÁBL. SEGÍTŐ SZOLGÁLAT'!$I$63</f>
        <v>917</v>
      </c>
      <c r="J65" s="113">
        <f>+'[5]3.SZ.TÁBL. SEGÍTŐ SZOLGÁLAT'!$K63</f>
        <v>917</v>
      </c>
      <c r="K65" s="118">
        <v>115</v>
      </c>
      <c r="L65" s="115">
        <f>+'[4]3.SZ.TÁBL. SEGÍTŐ SZOLGÁLAT'!$L$63</f>
        <v>348</v>
      </c>
      <c r="M65" s="113">
        <f>+'[5]3.SZ.TÁBL. SEGÍTŐ SZOLGÁLAT'!$N63</f>
        <v>321</v>
      </c>
      <c r="N65" s="116">
        <v>43</v>
      </c>
      <c r="O65" s="117">
        <f>+'[4]3.SZ.TÁBL. SEGÍTŐ SZOLGÁLAT'!$O63</f>
        <v>221</v>
      </c>
      <c r="P65" s="113">
        <f>+'[5]3.SZ.TÁBL. SEGÍTŐ SZOLGÁLAT'!$Q63</f>
        <v>171</v>
      </c>
      <c r="Q65" s="118">
        <v>28</v>
      </c>
      <c r="R65" s="115">
        <f>+'[4]3.SZ.TÁBL. SEGÍTŐ SZOLGÁLAT'!$R63</f>
        <v>63</v>
      </c>
      <c r="S65" s="113">
        <f>+'[5]3.SZ.TÁBL. SEGÍTŐ SZOLGÁLAT'!$T63</f>
        <v>63</v>
      </c>
      <c r="T65" s="116">
        <v>9</v>
      </c>
      <c r="U65" s="117">
        <f>+'[4]3.SZ.TÁBL. SEGÍTŐ SZOLGÁLAT'!$U63</f>
        <v>95</v>
      </c>
      <c r="V65" s="113">
        <f>+'[5]3.SZ.TÁBL. SEGÍTŐ SZOLGÁLAT'!$W63</f>
        <v>82</v>
      </c>
      <c r="W65" s="116">
        <v>12</v>
      </c>
      <c r="X65" s="117"/>
      <c r="Y65" s="113"/>
      <c r="Z65" s="114"/>
      <c r="AA65" s="126">
        <f t="shared" si="182"/>
        <v>1929</v>
      </c>
      <c r="AB65" s="122">
        <f t="shared" si="183"/>
        <v>1803</v>
      </c>
      <c r="AC65" s="127">
        <f t="shared" si="184"/>
        <v>243</v>
      </c>
    </row>
    <row r="66" spans="1:29" ht="13.5" customHeight="1">
      <c r="A66" s="110" t="s">
        <v>182</v>
      </c>
      <c r="B66" s="154" t="s">
        <v>285</v>
      </c>
      <c r="C66" s="117">
        <f>+'[4]3.SZ.TÁBL. SEGÍTŐ SZOLGÁLAT'!$C$64</f>
        <v>5</v>
      </c>
      <c r="D66" s="113">
        <f>+'[5]3.SZ.TÁBL. SEGÍTŐ SZOLGÁLAT'!$E64</f>
        <v>11</v>
      </c>
      <c r="E66" s="118">
        <v>10</v>
      </c>
      <c r="F66" s="115">
        <f>+'[4]3.SZ.TÁBL. SEGÍTŐ SZOLGÁLAT'!$F$64</f>
        <v>48</v>
      </c>
      <c r="G66" s="113">
        <f>+'[5]3.SZ.TÁBL. SEGÍTŐ SZOLGÁLAT'!$H64</f>
        <v>48</v>
      </c>
      <c r="H66" s="116">
        <v>27</v>
      </c>
      <c r="I66" s="117">
        <f>+'[4]3.SZ.TÁBL. SEGÍTŐ SZOLGÁLAT'!$I$64</f>
        <v>135</v>
      </c>
      <c r="J66" s="113">
        <f>+'[5]3.SZ.TÁBL. SEGÍTŐ SZOLGÁLAT'!$K64</f>
        <v>135</v>
      </c>
      <c r="K66" s="118">
        <v>131</v>
      </c>
      <c r="L66" s="115">
        <f>+'[4]3.SZ.TÁBL. SEGÍTŐ SZOLGÁLAT'!$L$64</f>
        <v>65</v>
      </c>
      <c r="M66" s="113">
        <f>+'[5]3.SZ.TÁBL. SEGÍTŐ SZOLGÁLAT'!$N64</f>
        <v>76</v>
      </c>
      <c r="N66" s="116">
        <v>76</v>
      </c>
      <c r="O66" s="117">
        <f>+'[4]3.SZ.TÁBL. SEGÍTŐ SZOLGÁLAT'!$O64</f>
        <v>38</v>
      </c>
      <c r="P66" s="113">
        <f>+'[5]3.SZ.TÁBL. SEGÍTŐ SZOLGÁLAT'!$Q64</f>
        <v>43</v>
      </c>
      <c r="Q66" s="118">
        <v>43</v>
      </c>
      <c r="R66" s="115">
        <f>+'[4]3.SZ.TÁBL. SEGÍTŐ SZOLGÁLAT'!$R64</f>
        <v>10</v>
      </c>
      <c r="S66" s="113">
        <f>+'[5]3.SZ.TÁBL. SEGÍTŐ SZOLGÁLAT'!$T64</f>
        <v>11</v>
      </c>
      <c r="T66" s="116">
        <v>11</v>
      </c>
      <c r="U66" s="117">
        <f>+'[4]3.SZ.TÁBL. SEGÍTŐ SZOLGÁLAT'!$U64</f>
        <v>15</v>
      </c>
      <c r="V66" s="113">
        <f>+'[5]3.SZ.TÁBL. SEGÍTŐ SZOLGÁLAT'!$W64</f>
        <v>21</v>
      </c>
      <c r="W66" s="116">
        <v>21</v>
      </c>
      <c r="X66" s="117"/>
      <c r="Y66" s="113"/>
      <c r="Z66" s="114"/>
      <c r="AA66" s="126">
        <f t="shared" si="182"/>
        <v>316</v>
      </c>
      <c r="AB66" s="122">
        <f t="shared" si="183"/>
        <v>345</v>
      </c>
      <c r="AC66" s="127">
        <f t="shared" si="184"/>
        <v>319</v>
      </c>
    </row>
    <row r="67" spans="1:29" ht="13.5" customHeight="1">
      <c r="A67" s="110" t="s">
        <v>182</v>
      </c>
      <c r="B67" s="83" t="s">
        <v>391</v>
      </c>
      <c r="C67" s="117">
        <f>+'[4]3.SZ.TÁBL. SEGÍTŐ SZOLGÁLAT'!$C$65</f>
        <v>0</v>
      </c>
      <c r="D67" s="113">
        <f>+'[5]3.SZ.TÁBL. SEGÍTŐ SZOLGÁLAT'!$E65</f>
        <v>0</v>
      </c>
      <c r="E67" s="118"/>
      <c r="F67" s="115">
        <f>+'[9]3.SZ.TÁBL. SEGÍTŐ SZOLGÁLAT'!$F65</f>
        <v>0</v>
      </c>
      <c r="G67" s="113">
        <f>+'[5]3.SZ.TÁBL. SEGÍTŐ SZOLGÁLAT'!$H65</f>
        <v>0</v>
      </c>
      <c r="H67" s="116">
        <v>0</v>
      </c>
      <c r="I67" s="117">
        <f>+'[9]3.SZ.TÁBL. SEGÍTŐ SZOLGÁLAT'!$I65</f>
        <v>0</v>
      </c>
      <c r="J67" s="113">
        <f>+'[5]3.SZ.TÁBL. SEGÍTŐ SZOLGÁLAT'!$K65</f>
        <v>0</v>
      </c>
      <c r="K67" s="118">
        <v>0</v>
      </c>
      <c r="L67" s="115">
        <f>+'[9]3.SZ.TÁBL. SEGÍTŐ SZOLGÁLAT'!$L65</f>
        <v>0</v>
      </c>
      <c r="M67" s="113">
        <f>+'[5]3.SZ.TÁBL. SEGÍTŐ SZOLGÁLAT'!$N65</f>
        <v>0</v>
      </c>
      <c r="N67" s="116">
        <v>2</v>
      </c>
      <c r="O67" s="117">
        <f>+'[4]3.SZ.TÁBL. SEGÍTŐ SZOLGÁLAT'!$O65</f>
        <v>0</v>
      </c>
      <c r="P67" s="113">
        <f>+'[5]3.SZ.TÁBL. SEGÍTŐ SZOLGÁLAT'!$Q65</f>
        <v>30</v>
      </c>
      <c r="Q67" s="118">
        <v>30</v>
      </c>
      <c r="R67" s="115">
        <f>+'[4]3.SZ.TÁBL. SEGÍTŐ SZOLGÁLAT'!$R65</f>
        <v>0</v>
      </c>
      <c r="S67" s="113">
        <f>+'[5]3.SZ.TÁBL. SEGÍTŐ SZOLGÁLAT'!$T65</f>
        <v>31</v>
      </c>
      <c r="T67" s="116">
        <v>30</v>
      </c>
      <c r="U67" s="117">
        <f>+'[4]3.SZ.TÁBL. SEGÍTŐ SZOLGÁLAT'!$U65</f>
        <v>0</v>
      </c>
      <c r="V67" s="113">
        <f>+'[5]3.SZ.TÁBL. SEGÍTŐ SZOLGÁLAT'!$W65</f>
        <v>0</v>
      </c>
      <c r="W67" s="116"/>
      <c r="X67" s="117"/>
      <c r="Y67" s="113"/>
      <c r="Z67" s="114"/>
      <c r="AA67" s="126">
        <f t="shared" si="182"/>
        <v>0</v>
      </c>
      <c r="AB67" s="122">
        <f t="shared" si="183"/>
        <v>61</v>
      </c>
      <c r="AC67" s="127">
        <f t="shared" si="184"/>
        <v>62</v>
      </c>
    </row>
    <row r="68" spans="1:29" ht="13.5" customHeight="1">
      <c r="A68" s="110" t="s">
        <v>182</v>
      </c>
      <c r="B68" s="154" t="s">
        <v>286</v>
      </c>
      <c r="C68" s="117">
        <f>+'[4]3.SZ.TÁBL. SEGÍTŐ SZOLGÁLAT'!$C$66</f>
        <v>5</v>
      </c>
      <c r="D68" s="113">
        <f>+'[5]3.SZ.TÁBL. SEGÍTŐ SZOLGÁLAT'!$E$66</f>
        <v>11</v>
      </c>
      <c r="E68" s="118">
        <v>11</v>
      </c>
      <c r="F68" s="115">
        <f>+'[4]3.SZ.TÁBL. SEGÍTŐ SZOLGÁLAT'!$F$66</f>
        <v>47</v>
      </c>
      <c r="G68" s="113">
        <f>+'[5]3.SZ.TÁBL. SEGÍTŐ SZOLGÁLAT'!$H66</f>
        <v>47</v>
      </c>
      <c r="H68" s="116">
        <v>28</v>
      </c>
      <c r="I68" s="117">
        <f>+'[4]3.SZ.TÁBL. SEGÍTŐ SZOLGÁLAT'!$I$66</f>
        <v>142</v>
      </c>
      <c r="J68" s="113">
        <f>+'[5]3.SZ.TÁBL. SEGÍTŐ SZOLGÁLAT'!$K66</f>
        <v>142</v>
      </c>
      <c r="K68" s="118">
        <v>142</v>
      </c>
      <c r="L68" s="115">
        <f>+'[4]3.SZ.TÁBL. SEGÍTŐ SZOLGÁLAT'!$L$66</f>
        <v>65</v>
      </c>
      <c r="M68" s="113">
        <f>+'[5]3.SZ.TÁBL. SEGÍTŐ SZOLGÁLAT'!$N66</f>
        <v>81</v>
      </c>
      <c r="N68" s="116">
        <v>80</v>
      </c>
      <c r="O68" s="117">
        <f>+'[4]3.SZ.TÁBL. SEGÍTŐ SZOLGÁLAT'!$O66</f>
        <v>39</v>
      </c>
      <c r="P68" s="113">
        <f>+'[5]3.SZ.TÁBL. SEGÍTŐ SZOLGÁLAT'!$Q66</f>
        <v>46</v>
      </c>
      <c r="Q68" s="118">
        <v>46</v>
      </c>
      <c r="R68" s="115">
        <f>+'[4]3.SZ.TÁBL. SEGÍTŐ SZOLGÁLAT'!$R66</f>
        <v>11</v>
      </c>
      <c r="S68" s="113">
        <f>+'[5]3.SZ.TÁBL. SEGÍTŐ SZOLGÁLAT'!$T66</f>
        <v>12</v>
      </c>
      <c r="T68" s="116">
        <v>12</v>
      </c>
      <c r="U68" s="117">
        <f>+'[4]3.SZ.TÁBL. SEGÍTŐ SZOLGÁLAT'!$U66</f>
        <v>16</v>
      </c>
      <c r="V68" s="113">
        <f>+'[5]3.SZ.TÁBL. SEGÍTŐ SZOLGÁLAT'!$W66</f>
        <v>23</v>
      </c>
      <c r="W68" s="116">
        <v>23</v>
      </c>
      <c r="X68" s="117"/>
      <c r="Y68" s="113"/>
      <c r="Z68" s="114"/>
      <c r="AA68" s="126">
        <f t="shared" si="182"/>
        <v>325</v>
      </c>
      <c r="AB68" s="122">
        <f t="shared" si="183"/>
        <v>362</v>
      </c>
      <c r="AC68" s="127">
        <f t="shared" si="184"/>
        <v>342</v>
      </c>
    </row>
    <row r="69" spans="1:29" ht="13.5" customHeight="1">
      <c r="A69" s="105" t="s">
        <v>225</v>
      </c>
      <c r="B69" s="149" t="s">
        <v>226</v>
      </c>
      <c r="C69" s="117">
        <f>+'[4]3.SZ.TÁBL. SEGÍTŐ SZOLGÁLAT'!$C$67</f>
        <v>10</v>
      </c>
      <c r="D69" s="113">
        <f>+'[5]3.SZ.TÁBL. SEGÍTŐ SZOLGÁLAT'!$E$67</f>
        <v>34</v>
      </c>
      <c r="E69" s="118">
        <v>34</v>
      </c>
      <c r="F69" s="115">
        <f>+'[4]3.SZ.TÁBL. SEGÍTŐ SZOLGÁLAT'!$F$67</f>
        <v>10</v>
      </c>
      <c r="G69" s="113">
        <f>+'[5]3.SZ.TÁBL. SEGÍTŐ SZOLGÁLAT'!$H$67</f>
        <v>58</v>
      </c>
      <c r="H69" s="116">
        <v>58</v>
      </c>
      <c r="I69" s="117">
        <f>+'[9]3.SZ.TÁBL. SEGÍTŐ SZOLGÁLAT'!$I67</f>
        <v>0</v>
      </c>
      <c r="J69" s="113">
        <f>+'[6]3.SZ.TÁBL. SEGÍTŐ SZOLGÁLAT'!$K68</f>
        <v>0</v>
      </c>
      <c r="K69" s="118"/>
      <c r="L69" s="115">
        <f>+'[4]3.SZ.TÁBL. SEGÍTŐ SZOLGÁLAT'!$L$67</f>
        <v>8</v>
      </c>
      <c r="M69" s="113">
        <f>+'[5]3.SZ.TÁBL. SEGÍTŐ SZOLGÁLAT'!$N$67</f>
        <v>173</v>
      </c>
      <c r="N69" s="116">
        <v>76</v>
      </c>
      <c r="O69" s="117">
        <f>+'[9]3.SZ.TÁBL. SEGÍTŐ SZOLGÁLAT'!$O67</f>
        <v>0</v>
      </c>
      <c r="P69" s="113">
        <f>+'[6]3.SZ.TÁBL. SEGÍTŐ SZOLGÁLAT'!$Q68</f>
        <v>0</v>
      </c>
      <c r="Q69" s="118"/>
      <c r="R69" s="115">
        <f>+'[9]3.SZ.TÁBL. SEGÍTŐ SZOLGÁLAT'!$R67</f>
        <v>0</v>
      </c>
      <c r="S69" s="113">
        <f>+'[6]3.SZ.TÁBL. SEGÍTŐ SZOLGÁLAT'!$T68</f>
        <v>0</v>
      </c>
      <c r="T69" s="116"/>
      <c r="U69" s="117">
        <f>+'[4]3.SZ.TÁBL. SEGÍTŐ SZOLGÁLAT'!$U$67</f>
        <v>30</v>
      </c>
      <c r="V69" s="113">
        <f>+'[5]3.SZ.TÁBL. SEGÍTŐ SZOLGÁLAT'!$W$67</f>
        <v>47</v>
      </c>
      <c r="W69" s="116">
        <v>47</v>
      </c>
      <c r="X69" s="117"/>
      <c r="Y69" s="113"/>
      <c r="Z69" s="114"/>
      <c r="AA69" s="126">
        <f t="shared" si="182"/>
        <v>58</v>
      </c>
      <c r="AB69" s="122">
        <f t="shared" si="183"/>
        <v>312</v>
      </c>
      <c r="AC69" s="127">
        <f t="shared" si="184"/>
        <v>215</v>
      </c>
    </row>
    <row r="70" spans="1:29" ht="15.75" customHeight="1">
      <c r="A70" s="106" t="s">
        <v>227</v>
      </c>
      <c r="B70" s="150" t="s">
        <v>382</v>
      </c>
      <c r="C70" s="117">
        <f>+'[4]3.SZ.TÁBL. SEGÍTŐ SZOLGÁLAT'!$C$68</f>
        <v>228</v>
      </c>
      <c r="D70" s="113">
        <f>+'[5]3.SZ.TÁBL. SEGÍTŐ SZOLGÁLAT'!$E$68</f>
        <v>292</v>
      </c>
      <c r="E70" s="118">
        <v>281</v>
      </c>
      <c r="F70" s="115">
        <f>+'[4]3.SZ.TÁBL. SEGÍTŐ SZOLGÁLAT'!$F$68</f>
        <v>420</v>
      </c>
      <c r="G70" s="113">
        <f>+'[5]3.SZ.TÁBL. SEGÍTŐ SZOLGÁLAT'!$H$68</f>
        <v>441</v>
      </c>
      <c r="H70" s="116">
        <v>335</v>
      </c>
      <c r="I70" s="117">
        <f>+'[4]3.SZ.TÁBL. SEGÍTŐ SZOLGÁLAT'!$I$68</f>
        <v>870</v>
      </c>
      <c r="J70" s="113">
        <f>+'[5]3.SZ.TÁBL. SEGÍTŐ SZOLGÁLAT'!$K$68</f>
        <v>697</v>
      </c>
      <c r="K70" s="118">
        <v>661</v>
      </c>
      <c r="L70" s="115">
        <f>+'[4]3.SZ.TÁBL. SEGÍTŐ SZOLGÁLAT'!$L$68</f>
        <v>225</v>
      </c>
      <c r="M70" s="113">
        <f>+'[5]3.SZ.TÁBL. SEGÍTŐ SZOLGÁLAT'!$N$68</f>
        <v>239</v>
      </c>
      <c r="N70" s="116">
        <v>235</v>
      </c>
      <c r="O70" s="117">
        <f>+'[4]3.SZ.TÁBL. SEGÍTŐ SZOLGÁLAT'!$O$68</f>
        <v>1280</v>
      </c>
      <c r="P70" s="113">
        <f>+'[5]3.SZ.TÁBL. SEGÍTŐ SZOLGÁLAT'!$Q$68</f>
        <v>1048</v>
      </c>
      <c r="Q70" s="118">
        <v>877</v>
      </c>
      <c r="R70" s="115">
        <f>+'[4]3.SZ.TÁBL. SEGÍTŐ SZOLGÁLAT'!$R$68</f>
        <v>1252</v>
      </c>
      <c r="S70" s="113">
        <f>+'[5]3.SZ.TÁBL. SEGÍTŐ SZOLGÁLAT'!$T$68</f>
        <v>938</v>
      </c>
      <c r="T70" s="116">
        <v>919</v>
      </c>
      <c r="U70" s="117">
        <f>+'[4]3.SZ.TÁBL. SEGÍTŐ SZOLGÁLAT'!$U$68</f>
        <v>75</v>
      </c>
      <c r="V70" s="113">
        <f>+'[5]3.SZ.TÁBL. SEGÍTŐ SZOLGÁLAT'!$W$68+'[5]3.SZ.TÁBL. SEGÍTŐ SZOLGÁLAT'!$W$69</f>
        <v>57</v>
      </c>
      <c r="W70" s="116">
        <v>51</v>
      </c>
      <c r="X70" s="117">
        <f>+'[4]3.SZ.TÁBL. SEGÍTŐ SZOLGÁLAT'!$X$68</f>
        <v>5</v>
      </c>
      <c r="Y70" s="113">
        <f>+'[5]3.SZ.TÁBL. SEGÍTŐ SZOLGÁLAT'!$Z$68</f>
        <v>5</v>
      </c>
      <c r="Z70" s="114">
        <v>2</v>
      </c>
      <c r="AA70" s="126">
        <f t="shared" si="182"/>
        <v>4355</v>
      </c>
      <c r="AB70" s="122">
        <f t="shared" si="183"/>
        <v>3717</v>
      </c>
      <c r="AC70" s="127">
        <f t="shared" si="184"/>
        <v>3361</v>
      </c>
    </row>
    <row r="71" spans="1:29" ht="13.5" customHeight="1">
      <c r="A71" s="107" t="s">
        <v>229</v>
      </c>
      <c r="B71" s="151" t="s">
        <v>230</v>
      </c>
      <c r="C71" s="117">
        <f>+'[9]3.SZ.TÁBL. SEGÍTŐ SZOLGÁLAT'!$C69</f>
        <v>0</v>
      </c>
      <c r="D71" s="113">
        <f>+'[7]3.SZ.TÁBL. SEGÍTŐ SZOLGÁLAT'!$D71</f>
        <v>0</v>
      </c>
      <c r="E71" s="118"/>
      <c r="F71" s="115">
        <f>+'[9]3.SZ.TÁBL. SEGÍTŐ SZOLGÁLAT'!$F69</f>
        <v>0</v>
      </c>
      <c r="G71" s="113">
        <f>+'[6]3.SZ.TÁBL. SEGÍTŐ SZOLGÁLAT'!$H70</f>
        <v>0</v>
      </c>
      <c r="H71" s="116"/>
      <c r="I71" s="117">
        <f>+'[9]3.SZ.TÁBL. SEGÍTŐ SZOLGÁLAT'!$I69</f>
        <v>0</v>
      </c>
      <c r="J71" s="113">
        <f>+'[6]3.SZ.TÁBL. SEGÍTŐ SZOLGÁLAT'!$K70</f>
        <v>0</v>
      </c>
      <c r="K71" s="118"/>
      <c r="L71" s="115">
        <f>+'[9]3.SZ.TÁBL. SEGÍTŐ SZOLGÁLAT'!$L69</f>
        <v>0</v>
      </c>
      <c r="M71" s="113">
        <f>+'[6]3.SZ.TÁBL. SEGÍTŐ SZOLGÁLAT'!$N70</f>
        <v>0</v>
      </c>
      <c r="N71" s="116"/>
      <c r="O71" s="117">
        <f>+'[9]3.SZ.TÁBL. SEGÍTŐ SZOLGÁLAT'!$O69</f>
        <v>0</v>
      </c>
      <c r="P71" s="113">
        <f>+'[6]3.SZ.TÁBL. SEGÍTŐ SZOLGÁLAT'!$Q70</f>
        <v>0</v>
      </c>
      <c r="Q71" s="118"/>
      <c r="R71" s="115">
        <f>+'[9]3.SZ.TÁBL. SEGÍTŐ SZOLGÁLAT'!$R69</f>
        <v>0</v>
      </c>
      <c r="S71" s="113">
        <f>+'[6]3.SZ.TÁBL. SEGÍTŐ SZOLGÁLAT'!$T70</f>
        <v>0</v>
      </c>
      <c r="T71" s="116"/>
      <c r="U71" s="117">
        <f>+'[9]3.SZ.TÁBL. SEGÍTŐ SZOLGÁLAT'!$U69</f>
        <v>0</v>
      </c>
      <c r="V71" s="113">
        <f>+'[6]3.SZ.TÁBL. SEGÍTŐ SZOLGÁLAT'!$W70</f>
        <v>0</v>
      </c>
      <c r="W71" s="116"/>
      <c r="X71" s="117"/>
      <c r="Y71" s="113"/>
      <c r="Z71" s="114"/>
      <c r="AA71" s="126">
        <f t="shared" si="182"/>
        <v>0</v>
      </c>
      <c r="AB71" s="122">
        <f t="shared" si="183"/>
        <v>0</v>
      </c>
      <c r="AC71" s="127">
        <f t="shared" si="184"/>
        <v>0</v>
      </c>
    </row>
    <row r="72" spans="1:29" s="207" customFormat="1" ht="13.5" customHeight="1">
      <c r="A72" s="108" t="s">
        <v>183</v>
      </c>
      <c r="B72" s="152" t="s">
        <v>141</v>
      </c>
      <c r="C72" s="205">
        <f>SUM(C69:C71)</f>
        <v>238</v>
      </c>
      <c r="D72" s="186">
        <f t="shared" ref="D72:E72" si="185">SUM(D69:D71)</f>
        <v>326</v>
      </c>
      <c r="E72" s="431">
        <f t="shared" si="185"/>
        <v>315</v>
      </c>
      <c r="F72" s="186">
        <f>SUM(F69:F71)</f>
        <v>430</v>
      </c>
      <c r="G72" s="186">
        <f t="shared" ref="G72" si="186">SUM(G69:G71)</f>
        <v>499</v>
      </c>
      <c r="H72" s="551">
        <f t="shared" ref="H72" si="187">SUM(H69:H71)</f>
        <v>393</v>
      </c>
      <c r="I72" s="205">
        <f>SUM(I69:I71)</f>
        <v>870</v>
      </c>
      <c r="J72" s="186">
        <f t="shared" ref="J72" si="188">SUM(J69:J71)</f>
        <v>697</v>
      </c>
      <c r="K72" s="431">
        <f t="shared" ref="K72" si="189">SUM(K69:K71)</f>
        <v>661</v>
      </c>
      <c r="L72" s="186">
        <f>SUM(L69:L71)</f>
        <v>233</v>
      </c>
      <c r="M72" s="186">
        <f t="shared" ref="M72" si="190">SUM(M69:M71)</f>
        <v>412</v>
      </c>
      <c r="N72" s="551">
        <f t="shared" ref="N72" si="191">SUM(N69:N71)</f>
        <v>311</v>
      </c>
      <c r="O72" s="205">
        <f>SUM(O69:O71)</f>
        <v>1280</v>
      </c>
      <c r="P72" s="186">
        <f t="shared" ref="P72" si="192">SUM(P69:P71)</f>
        <v>1048</v>
      </c>
      <c r="Q72" s="431">
        <f t="shared" ref="Q72" si="193">SUM(Q69:Q71)</f>
        <v>877</v>
      </c>
      <c r="R72" s="186">
        <f>SUM(R69:R71)</f>
        <v>1252</v>
      </c>
      <c r="S72" s="186">
        <f t="shared" ref="S72" si="194">SUM(S69:S71)</f>
        <v>938</v>
      </c>
      <c r="T72" s="551">
        <f t="shared" ref="T72" si="195">SUM(T69:T71)</f>
        <v>919</v>
      </c>
      <c r="U72" s="205">
        <f>SUM(U69:U71)</f>
        <v>105</v>
      </c>
      <c r="V72" s="186">
        <f t="shared" ref="V72" si="196">SUM(V69:V71)</f>
        <v>104</v>
      </c>
      <c r="W72" s="551">
        <f t="shared" ref="W72" si="197">SUM(W69:W71)</f>
        <v>98</v>
      </c>
      <c r="X72" s="205">
        <f>SUM(X69:X71)</f>
        <v>5</v>
      </c>
      <c r="Y72" s="186">
        <f t="shared" ref="Y72:Z72" si="198">SUM(Y69:Y71)</f>
        <v>5</v>
      </c>
      <c r="Z72" s="551">
        <f t="shared" si="198"/>
        <v>2</v>
      </c>
      <c r="AA72" s="180">
        <f>SUM(AA69:AA71)</f>
        <v>4413</v>
      </c>
      <c r="AB72" s="184">
        <f t="shared" ref="AB72:AC72" si="199">SUM(AB69:AB71)</f>
        <v>4029</v>
      </c>
      <c r="AC72" s="185">
        <f t="shared" si="199"/>
        <v>3576</v>
      </c>
    </row>
    <row r="73" spans="1:29" ht="13.5" customHeight="1">
      <c r="A73" s="105" t="s">
        <v>231</v>
      </c>
      <c r="B73" s="149" t="s">
        <v>232</v>
      </c>
      <c r="C73" s="117">
        <f>+'[9]3.SZ.TÁBL. SEGÍTŐ SZOLGÁLAT'!$C71</f>
        <v>0</v>
      </c>
      <c r="D73" s="113">
        <f>+'[6]3.SZ.TÁBL. SEGÍTŐ SZOLGÁLAT'!$E72</f>
        <v>0</v>
      </c>
      <c r="E73" s="118"/>
      <c r="F73" s="115">
        <f>+'[9]3.SZ.TÁBL. SEGÍTŐ SZOLGÁLAT'!$F71</f>
        <v>0</v>
      </c>
      <c r="G73" s="113">
        <f>+'[6]3.SZ.TÁBL. SEGÍTŐ SZOLGÁLAT'!$H72</f>
        <v>0</v>
      </c>
      <c r="H73" s="116"/>
      <c r="I73" s="117">
        <f>+'[9]3.SZ.TÁBL. SEGÍTŐ SZOLGÁLAT'!$I71</f>
        <v>0</v>
      </c>
      <c r="J73" s="113">
        <f>+'[6]3.SZ.TÁBL. SEGÍTŐ SZOLGÁLAT'!$K72</f>
        <v>0</v>
      </c>
      <c r="K73" s="118"/>
      <c r="L73" s="115">
        <f>+'[4]3.SZ.TÁBL. SEGÍTŐ SZOLGÁLAT'!$L$71</f>
        <v>300</v>
      </c>
      <c r="M73" s="113">
        <f>+'[5]3.SZ.TÁBL. SEGÍTŐ SZOLGÁLAT'!$N$71</f>
        <v>300</v>
      </c>
      <c r="N73" s="116">
        <v>300</v>
      </c>
      <c r="O73" s="117">
        <f>+'[9]3.SZ.TÁBL. SEGÍTŐ SZOLGÁLAT'!$O71</f>
        <v>0</v>
      </c>
      <c r="P73" s="113">
        <f>+'[6]3.SZ.TÁBL. SEGÍTŐ SZOLGÁLAT'!$Q72</f>
        <v>0</v>
      </c>
      <c r="Q73" s="118"/>
      <c r="R73" s="115">
        <f>+'[9]3.SZ.TÁBL. SEGÍTŐ SZOLGÁLAT'!$R71</f>
        <v>0</v>
      </c>
      <c r="S73" s="113">
        <f>+'[6]3.SZ.TÁBL. SEGÍTŐ SZOLGÁLAT'!$T72</f>
        <v>0</v>
      </c>
      <c r="T73" s="116"/>
      <c r="U73" s="117">
        <f>+'[9]3.SZ.TÁBL. SEGÍTŐ SZOLGÁLAT'!$U71</f>
        <v>0</v>
      </c>
      <c r="V73" s="113">
        <f>+'[6]3.SZ.TÁBL. SEGÍTŐ SZOLGÁLAT'!$W72</f>
        <v>0</v>
      </c>
      <c r="W73" s="116"/>
      <c r="X73" s="117"/>
      <c r="Y73" s="113"/>
      <c r="Z73" s="114"/>
      <c r="AA73" s="126">
        <f t="shared" ref="AA73:AA74" si="200">+C73+F73+I73+L73+O73+R73+U73+X73</f>
        <v>300</v>
      </c>
      <c r="AB73" s="122">
        <f t="shared" ref="AB73:AB74" si="201">+D73+G73+J73+M73+P73+S73+V73+Y73</f>
        <v>300</v>
      </c>
      <c r="AC73" s="127">
        <f t="shared" ref="AC73:AC74" si="202">+E73+H73+K73+N73+Q73+T73+W73+Z73</f>
        <v>300</v>
      </c>
    </row>
    <row r="74" spans="1:29" ht="13.5" customHeight="1">
      <c r="A74" s="107" t="s">
        <v>233</v>
      </c>
      <c r="B74" s="151" t="s">
        <v>234</v>
      </c>
      <c r="C74" s="117">
        <f>+'[4]3.SZ.TÁBL. SEGÍTŐ SZOLGÁLAT'!$C$72</f>
        <v>25</v>
      </c>
      <c r="D74" s="113">
        <f>+'[5]3.SZ.TÁBL. SEGÍTŐ SZOLGÁLAT'!$E$72</f>
        <v>49</v>
      </c>
      <c r="E74" s="118">
        <v>49</v>
      </c>
      <c r="F74" s="115">
        <f>+'[4]3.SZ.TÁBL. SEGÍTŐ SZOLGÁLAT'!$F$72</f>
        <v>267</v>
      </c>
      <c r="G74" s="113">
        <f>+'[5]3.SZ.TÁBL. SEGÍTŐ SZOLGÁLAT'!$H$72</f>
        <v>267</v>
      </c>
      <c r="H74" s="116">
        <v>161</v>
      </c>
      <c r="I74" s="117">
        <f>+'[4]3.SZ.TÁBL. SEGÍTŐ SZOLGÁLAT'!$I$72</f>
        <v>87</v>
      </c>
      <c r="J74" s="113">
        <f>+'[5]3.SZ.TÁBL. SEGÍTŐ SZOLGÁLAT'!$K$72</f>
        <v>87</v>
      </c>
      <c r="K74" s="118">
        <v>51</v>
      </c>
      <c r="L74" s="115">
        <f>+'[4]3.SZ.TÁBL. SEGÍTŐ SZOLGÁLAT'!$L$72</f>
        <v>175</v>
      </c>
      <c r="M74" s="113">
        <f>+'[5]3.SZ.TÁBL. SEGÍTŐ SZOLGÁLAT'!$N$72</f>
        <v>175</v>
      </c>
      <c r="N74" s="116">
        <v>123</v>
      </c>
      <c r="O74" s="117">
        <f>+'[4]3.SZ.TÁBL. SEGÍTŐ SZOLGÁLAT'!$O$72</f>
        <v>87</v>
      </c>
      <c r="P74" s="113">
        <f>+'[5]3.SZ.TÁBL. SEGÍTŐ SZOLGÁLAT'!$Q$72</f>
        <v>87</v>
      </c>
      <c r="Q74" s="118">
        <v>77</v>
      </c>
      <c r="R74" s="115">
        <f>+'[4]3.SZ.TÁBL. SEGÍTŐ SZOLGÁLAT'!$R$72</f>
        <v>12</v>
      </c>
      <c r="S74" s="113">
        <f>+'[5]3.SZ.TÁBL. SEGÍTŐ SZOLGÁLAT'!$T$72</f>
        <v>12</v>
      </c>
      <c r="T74" s="116">
        <v>5</v>
      </c>
      <c r="U74" s="117">
        <f>+'[4]3.SZ.TÁBL. SEGÍTŐ SZOLGÁLAT'!$U$72</f>
        <v>50</v>
      </c>
      <c r="V74" s="113">
        <f>+'[5]3.SZ.TÁBL. SEGÍTŐ SZOLGÁLAT'!$W$72</f>
        <v>52</v>
      </c>
      <c r="W74" s="116">
        <v>52</v>
      </c>
      <c r="X74" s="117">
        <f>+'[4]3.SZ.TÁBL. SEGÍTŐ SZOLGÁLAT'!$X$72</f>
        <v>24</v>
      </c>
      <c r="Y74" s="113">
        <f>+'[5]3.SZ.TÁBL. SEGÍTŐ SZOLGÁLAT'!$Z$72</f>
        <v>24</v>
      </c>
      <c r="Z74" s="114"/>
      <c r="AA74" s="126">
        <f t="shared" si="200"/>
        <v>727</v>
      </c>
      <c r="AB74" s="122">
        <f t="shared" si="201"/>
        <v>753</v>
      </c>
      <c r="AC74" s="127">
        <f t="shared" si="202"/>
        <v>518</v>
      </c>
    </row>
    <row r="75" spans="1:29" s="207" customFormat="1" ht="13.5" customHeight="1">
      <c r="A75" s="108" t="s">
        <v>184</v>
      </c>
      <c r="B75" s="152" t="s">
        <v>142</v>
      </c>
      <c r="C75" s="205">
        <f>SUM(C73:C74)</f>
        <v>25</v>
      </c>
      <c r="D75" s="186">
        <f t="shared" ref="D75:E75" si="203">SUM(D73:D74)</f>
        <v>49</v>
      </c>
      <c r="E75" s="431">
        <f t="shared" si="203"/>
        <v>49</v>
      </c>
      <c r="F75" s="186">
        <f>SUM(F73:F74)</f>
        <v>267</v>
      </c>
      <c r="G75" s="186">
        <f t="shared" ref="G75" si="204">SUM(G73:G74)</f>
        <v>267</v>
      </c>
      <c r="H75" s="551">
        <f t="shared" ref="H75" si="205">SUM(H73:H74)</f>
        <v>161</v>
      </c>
      <c r="I75" s="205">
        <f>SUM(I73:I74)</f>
        <v>87</v>
      </c>
      <c r="J75" s="186">
        <f t="shared" ref="J75" si="206">SUM(J73:J74)</f>
        <v>87</v>
      </c>
      <c r="K75" s="431">
        <f t="shared" ref="K75" si="207">SUM(K73:K74)</f>
        <v>51</v>
      </c>
      <c r="L75" s="186">
        <f>SUM(L73:L74)</f>
        <v>475</v>
      </c>
      <c r="M75" s="186">
        <f t="shared" ref="M75" si="208">SUM(M73:M74)</f>
        <v>475</v>
      </c>
      <c r="N75" s="551">
        <f t="shared" ref="N75" si="209">SUM(N73:N74)</f>
        <v>423</v>
      </c>
      <c r="O75" s="205">
        <f>SUM(O73:O74)</f>
        <v>87</v>
      </c>
      <c r="P75" s="186">
        <f t="shared" ref="P75" si="210">SUM(P73:P74)</f>
        <v>87</v>
      </c>
      <c r="Q75" s="431">
        <f t="shared" ref="Q75" si="211">SUM(Q73:Q74)</f>
        <v>77</v>
      </c>
      <c r="R75" s="186">
        <f>SUM(R73:R74)</f>
        <v>12</v>
      </c>
      <c r="S75" s="186">
        <f t="shared" ref="S75" si="212">SUM(S73:S74)</f>
        <v>12</v>
      </c>
      <c r="T75" s="551">
        <f t="shared" ref="T75" si="213">SUM(T73:T74)</f>
        <v>5</v>
      </c>
      <c r="U75" s="205">
        <f>SUM(U73:U74)</f>
        <v>50</v>
      </c>
      <c r="V75" s="186">
        <f t="shared" ref="V75" si="214">SUM(V73:V74)</f>
        <v>52</v>
      </c>
      <c r="W75" s="551">
        <f t="shared" ref="W75" si="215">SUM(W73:W74)</f>
        <v>52</v>
      </c>
      <c r="X75" s="205">
        <f>SUM(X73:X74)</f>
        <v>24</v>
      </c>
      <c r="Y75" s="186">
        <f t="shared" ref="Y75:Z75" si="216">SUM(Y73:Y74)</f>
        <v>24</v>
      </c>
      <c r="Z75" s="551">
        <f t="shared" si="216"/>
        <v>0</v>
      </c>
      <c r="AA75" s="180">
        <f>SUM(AA73:AA74)</f>
        <v>1027</v>
      </c>
      <c r="AB75" s="184">
        <f t="shared" ref="AB75:AC75" si="217">SUM(AB73:AB74)</f>
        <v>1053</v>
      </c>
      <c r="AC75" s="185">
        <f t="shared" si="217"/>
        <v>818</v>
      </c>
    </row>
    <row r="76" spans="1:29" ht="13.5" customHeight="1">
      <c r="A76" s="105" t="s">
        <v>235</v>
      </c>
      <c r="B76" s="149" t="s">
        <v>236</v>
      </c>
      <c r="C76" s="117">
        <f>+'[4]3.SZ.TÁBL. SEGÍTŐ SZOLGÁLAT'!$C$74</f>
        <v>268</v>
      </c>
      <c r="D76" s="113">
        <f>+'[5]3.SZ.TÁBL. SEGÍTŐ SZOLGÁLAT'!$E74</f>
        <v>243</v>
      </c>
      <c r="E76" s="118">
        <v>143</v>
      </c>
      <c r="F76" s="115">
        <f>+'[4]3.SZ.TÁBL. SEGÍTŐ SZOLGÁLAT'!$F$74</f>
        <v>430</v>
      </c>
      <c r="G76" s="113">
        <f>+'[5]3.SZ.TÁBL. SEGÍTŐ SZOLGÁLAT'!$H74</f>
        <v>430</v>
      </c>
      <c r="H76" s="116">
        <v>230</v>
      </c>
      <c r="I76" s="117">
        <f>+'[4]3.SZ.TÁBL. SEGÍTŐ SZOLGÁLAT'!$I$74</f>
        <v>563</v>
      </c>
      <c r="J76" s="113">
        <f>+'[5]3.SZ.TÁBL. SEGÍTŐ SZOLGÁLAT'!$K74</f>
        <v>563</v>
      </c>
      <c r="K76" s="118">
        <v>301</v>
      </c>
      <c r="L76" s="115">
        <f>+'[4]3.SZ.TÁBL. SEGÍTŐ SZOLGÁLAT'!$L74</f>
        <v>430</v>
      </c>
      <c r="M76" s="113">
        <f>+'[5]3.SZ.TÁBL. SEGÍTŐ SZOLGÁLAT'!$N74</f>
        <v>430</v>
      </c>
      <c r="N76" s="116">
        <v>229</v>
      </c>
      <c r="O76" s="117">
        <f>+'[4]3.SZ.TÁBL. SEGÍTŐ SZOLGÁLAT'!$O74</f>
        <v>563</v>
      </c>
      <c r="P76" s="113">
        <f>+'[5]3.SZ.TÁBL. SEGÍTŐ SZOLGÁLAT'!$Q74</f>
        <v>563</v>
      </c>
      <c r="Q76" s="118">
        <v>301</v>
      </c>
      <c r="R76" s="115">
        <f>+'[9]3.SZ.TÁBL. SEGÍTŐ SZOLGÁLAT'!$R74</f>
        <v>0</v>
      </c>
      <c r="S76" s="113">
        <f>+'[6]3.SZ.TÁBL. SEGÍTŐ SZOLGÁLAT'!$T75</f>
        <v>0</v>
      </c>
      <c r="T76" s="116"/>
      <c r="U76" s="117">
        <f>+'[9]3.SZ.TÁBL. SEGÍTŐ SZOLGÁLAT'!$U74</f>
        <v>76</v>
      </c>
      <c r="V76" s="113">
        <f>+'[5]3.SZ.TÁBL. SEGÍTŐ SZOLGÁLAT'!$W$74</f>
        <v>45</v>
      </c>
      <c r="W76" s="116">
        <v>43</v>
      </c>
      <c r="X76" s="117"/>
      <c r="Y76" s="113"/>
      <c r="Z76" s="114"/>
      <c r="AA76" s="126">
        <f t="shared" ref="AA76:AA79" si="218">+C76+F76+I76+L76+O76+R76+U76+X76</f>
        <v>2330</v>
      </c>
      <c r="AB76" s="122">
        <f t="shared" ref="AB76:AB79" si="219">+D76+G76+J76+M76+P76+S76+V76+Y76</f>
        <v>2274</v>
      </c>
      <c r="AC76" s="127">
        <f t="shared" ref="AC76:AC79" si="220">+E76+H76+K76+N76+Q76+T76+W76+Z76</f>
        <v>1247</v>
      </c>
    </row>
    <row r="77" spans="1:29" ht="13.5" customHeight="1">
      <c r="A77" s="106" t="s">
        <v>237</v>
      </c>
      <c r="B77" s="150" t="s">
        <v>3</v>
      </c>
      <c r="C77" s="117">
        <f>+'[4]3.SZ.TÁBL. SEGÍTŐ SZOLGÁLAT'!$C$75</f>
        <v>120</v>
      </c>
      <c r="D77" s="113">
        <f>+'[5]3.SZ.TÁBL. SEGÍTŐ SZOLGÁLAT'!$E75</f>
        <v>181</v>
      </c>
      <c r="E77" s="118">
        <v>181</v>
      </c>
      <c r="F77" s="115">
        <f>+'[9]3.SZ.TÁBL. SEGÍTŐ SZOLGÁLAT'!$F75</f>
        <v>0</v>
      </c>
      <c r="G77" s="113">
        <f>+'[5]3.SZ.TÁBL. SEGÍTŐ SZOLGÁLAT'!$H75</f>
        <v>0</v>
      </c>
      <c r="H77" s="116">
        <v>0</v>
      </c>
      <c r="I77" s="117">
        <f>+'[9]3.SZ.TÁBL. SEGÍTŐ SZOLGÁLAT'!$I75</f>
        <v>0</v>
      </c>
      <c r="J77" s="113">
        <f>+'[5]3.SZ.TÁBL. SEGÍTŐ SZOLGÁLAT'!$K75</f>
        <v>0</v>
      </c>
      <c r="K77" s="118"/>
      <c r="L77" s="115">
        <f>+'[4]3.SZ.TÁBL. SEGÍTŐ SZOLGÁLAT'!$L75</f>
        <v>0</v>
      </c>
      <c r="M77" s="113">
        <f>+'[5]3.SZ.TÁBL. SEGÍTŐ SZOLGÁLAT'!$N75</f>
        <v>105</v>
      </c>
      <c r="N77" s="116">
        <v>105</v>
      </c>
      <c r="O77" s="117">
        <f>+'[4]3.SZ.TÁBL. SEGÍTŐ SZOLGÁLAT'!$O75</f>
        <v>0</v>
      </c>
      <c r="P77" s="113">
        <f>+'[5]3.SZ.TÁBL. SEGÍTŐ SZOLGÁLAT'!$Q75</f>
        <v>0</v>
      </c>
      <c r="Q77" s="118"/>
      <c r="R77" s="115">
        <f>+'[9]3.SZ.TÁBL. SEGÍTŐ SZOLGÁLAT'!$R75</f>
        <v>0</v>
      </c>
      <c r="S77" s="113">
        <f>+'[6]3.SZ.TÁBL. SEGÍTŐ SZOLGÁLAT'!$T76</f>
        <v>0</v>
      </c>
      <c r="T77" s="116"/>
      <c r="U77" s="117">
        <f>+'[9]3.SZ.TÁBL. SEGÍTŐ SZOLGÁLAT'!$U75</f>
        <v>0</v>
      </c>
      <c r="V77" s="113">
        <f>+'[7]3.SZ.TÁBL. SEGÍTŐ SZOLGÁLAT'!$V77</f>
        <v>0</v>
      </c>
      <c r="W77" s="116"/>
      <c r="X77" s="117">
        <f>+'[4]3.SZ.TÁBL. SEGÍTŐ SZOLGÁLAT'!$X$75</f>
        <v>2300</v>
      </c>
      <c r="Y77" s="113">
        <f>+'[5]3.SZ.TÁBL. SEGÍTŐ SZOLGÁLAT'!$Z$75</f>
        <v>2300</v>
      </c>
      <c r="Z77" s="114">
        <v>1006</v>
      </c>
      <c r="AA77" s="126">
        <f t="shared" si="218"/>
        <v>2420</v>
      </c>
      <c r="AB77" s="122">
        <f t="shared" si="219"/>
        <v>2586</v>
      </c>
      <c r="AC77" s="127">
        <f t="shared" si="220"/>
        <v>1292</v>
      </c>
    </row>
    <row r="78" spans="1:29" ht="13.5" customHeight="1">
      <c r="A78" s="106" t="s">
        <v>238</v>
      </c>
      <c r="B78" s="150" t="s">
        <v>239</v>
      </c>
      <c r="C78" s="117">
        <f>+'[9]3.SZ.TÁBL. SEGÍTŐ SZOLGÁLAT'!$C76</f>
        <v>0</v>
      </c>
      <c r="D78" s="113">
        <f>+'[5]3.SZ.TÁBL. SEGÍTŐ SZOLGÁLAT'!$E76</f>
        <v>0</v>
      </c>
      <c r="E78" s="118"/>
      <c r="F78" s="115">
        <f>+'[9]3.SZ.TÁBL. SEGÍTŐ SZOLGÁLAT'!$F76</f>
        <v>0</v>
      </c>
      <c r="G78" s="113">
        <f>+'[5]3.SZ.TÁBL. SEGÍTŐ SZOLGÁLAT'!$H76</f>
        <v>0</v>
      </c>
      <c r="H78" s="116"/>
      <c r="I78" s="117">
        <f>+'[9]3.SZ.TÁBL. SEGÍTŐ SZOLGÁLAT'!$I76</f>
        <v>0</v>
      </c>
      <c r="J78" s="113">
        <f>+'[5]3.SZ.TÁBL. SEGÍTŐ SZOLGÁLAT'!$K76</f>
        <v>0</v>
      </c>
      <c r="K78" s="118"/>
      <c r="L78" s="115">
        <f>+'[4]3.SZ.TÁBL. SEGÍTŐ SZOLGÁLAT'!$L76</f>
        <v>0</v>
      </c>
      <c r="M78" s="113">
        <f>+'[5]3.SZ.TÁBL. SEGÍTŐ SZOLGÁLAT'!$N76</f>
        <v>0</v>
      </c>
      <c r="N78" s="116"/>
      <c r="O78" s="117">
        <f>+'[4]3.SZ.TÁBL. SEGÍTŐ SZOLGÁLAT'!$O76</f>
        <v>0</v>
      </c>
      <c r="P78" s="113">
        <f>+'[5]3.SZ.TÁBL. SEGÍTŐ SZOLGÁLAT'!$Q76</f>
        <v>0</v>
      </c>
      <c r="Q78" s="118"/>
      <c r="R78" s="115">
        <f>+'[9]3.SZ.TÁBL. SEGÍTŐ SZOLGÁLAT'!$R76</f>
        <v>0</v>
      </c>
      <c r="S78" s="113">
        <f>+'[6]3.SZ.TÁBL. SEGÍTŐ SZOLGÁLAT'!$T77</f>
        <v>0</v>
      </c>
      <c r="T78" s="116"/>
      <c r="U78" s="117">
        <f>+'[9]3.SZ.TÁBL. SEGÍTŐ SZOLGÁLAT'!$U76</f>
        <v>0</v>
      </c>
      <c r="V78" s="113">
        <f>+'[7]3.SZ.TÁBL. SEGÍTŐ SZOLGÁLAT'!$V78</f>
        <v>0</v>
      </c>
      <c r="W78" s="116"/>
      <c r="X78" s="117"/>
      <c r="Y78" s="113"/>
      <c r="Z78" s="114"/>
      <c r="AA78" s="126">
        <f t="shared" si="218"/>
        <v>0</v>
      </c>
      <c r="AB78" s="122">
        <f t="shared" si="219"/>
        <v>0</v>
      </c>
      <c r="AC78" s="127">
        <f t="shared" si="220"/>
        <v>0</v>
      </c>
    </row>
    <row r="79" spans="1:29" ht="13.5" customHeight="1">
      <c r="A79" s="106" t="s">
        <v>240</v>
      </c>
      <c r="B79" s="150" t="s">
        <v>241</v>
      </c>
      <c r="C79" s="117">
        <f>+'[4]3.SZ.TÁBL. SEGÍTŐ SZOLGÁLAT'!$C$77</f>
        <v>40</v>
      </c>
      <c r="D79" s="113">
        <f>+'[5]3.SZ.TÁBL. SEGÍTŐ SZOLGÁLAT'!$E77</f>
        <v>128</v>
      </c>
      <c r="E79" s="118">
        <v>128</v>
      </c>
      <c r="F79" s="115">
        <f>+'[4]3.SZ.TÁBL. SEGÍTŐ SZOLGÁLAT'!$F$77</f>
        <v>200</v>
      </c>
      <c r="G79" s="113">
        <f>+'[5]3.SZ.TÁBL. SEGÍTŐ SZOLGÁLAT'!$H$77</f>
        <v>200</v>
      </c>
      <c r="H79" s="116">
        <v>166</v>
      </c>
      <c r="I79" s="117">
        <f>+'[4]3.SZ.TÁBL. SEGÍTŐ SZOLGÁLAT'!$I$77</f>
        <v>200</v>
      </c>
      <c r="J79" s="113">
        <f>+'[5]3.SZ.TÁBL. SEGÍTŐ SZOLGÁLAT'!$K77</f>
        <v>200</v>
      </c>
      <c r="K79" s="118">
        <v>181</v>
      </c>
      <c r="L79" s="115">
        <f>+'[4]3.SZ.TÁBL. SEGÍTŐ SZOLGÁLAT'!$L77</f>
        <v>0</v>
      </c>
      <c r="M79" s="113">
        <f>+'[5]3.SZ.TÁBL. SEGÍTŐ SZOLGÁLAT'!$N77</f>
        <v>0</v>
      </c>
      <c r="N79" s="116">
        <v>0</v>
      </c>
      <c r="O79" s="117">
        <f>+'[4]3.SZ.TÁBL. SEGÍTŐ SZOLGÁLAT'!$O77</f>
        <v>400</v>
      </c>
      <c r="P79" s="113">
        <f>+'[5]3.SZ.TÁBL. SEGÍTŐ SZOLGÁLAT'!$Q77</f>
        <v>400</v>
      </c>
      <c r="Q79" s="118">
        <v>81</v>
      </c>
      <c r="R79" s="115">
        <f>+'[4]3.SZ.TÁBL. SEGÍTŐ SZOLGÁLAT'!$R$77</f>
        <v>1000</v>
      </c>
      <c r="S79" s="113">
        <f>+'[5]3.SZ.TÁBL. SEGÍTŐ SZOLGÁLAT'!$T$77</f>
        <v>959</v>
      </c>
      <c r="T79" s="116">
        <v>727</v>
      </c>
      <c r="U79" s="117">
        <f>+'[9]3.SZ.TÁBL. SEGÍTŐ SZOLGÁLAT'!$U77</f>
        <v>0</v>
      </c>
      <c r="V79" s="113">
        <f>+'[7]3.SZ.TÁBL. SEGÍTŐ SZOLGÁLAT'!$V79</f>
        <v>0</v>
      </c>
      <c r="W79" s="116"/>
      <c r="X79" s="117"/>
      <c r="Y79" s="113"/>
      <c r="Z79" s="114"/>
      <c r="AA79" s="126">
        <f t="shared" si="218"/>
        <v>1840</v>
      </c>
      <c r="AB79" s="122">
        <f t="shared" si="219"/>
        <v>1887</v>
      </c>
      <c r="AC79" s="127">
        <f t="shared" si="220"/>
        <v>1283</v>
      </c>
    </row>
    <row r="80" spans="1:29" ht="13.5" customHeight="1">
      <c r="A80" s="106" t="s">
        <v>242</v>
      </c>
      <c r="B80" s="150" t="s">
        <v>243</v>
      </c>
      <c r="C80" s="117">
        <f>+'[9]3.SZ.TÁBL. SEGÍTŐ SZOLGÁLAT'!$C78</f>
        <v>0</v>
      </c>
      <c r="D80" s="113">
        <f>D81+D82</f>
        <v>0</v>
      </c>
      <c r="E80" s="118"/>
      <c r="F80" s="115">
        <f>+'[9]3.SZ.TÁBL. SEGÍTŐ SZOLGÁLAT'!$F78</f>
        <v>0</v>
      </c>
      <c r="G80" s="113">
        <f>G81+G82</f>
        <v>41</v>
      </c>
      <c r="H80" s="116">
        <f>H81+H82</f>
        <v>42</v>
      </c>
      <c r="I80" s="117">
        <f>+'[9]3.SZ.TÁBL. SEGÍTŐ SZOLGÁLAT'!$I78</f>
        <v>0</v>
      </c>
      <c r="J80" s="113">
        <f>J81+J82</f>
        <v>16</v>
      </c>
      <c r="K80" s="118">
        <f>K81+K82</f>
        <v>16</v>
      </c>
      <c r="L80" s="115">
        <f>+'[4]3.SZ.TÁBL. SEGÍTŐ SZOLGÁLAT'!$L78</f>
        <v>0</v>
      </c>
      <c r="M80" s="113">
        <f>+'[6]3.SZ.TÁBL. SEGÍTŐ SZOLGÁLAT'!$N79</f>
        <v>0</v>
      </c>
      <c r="N80" s="116"/>
      <c r="O80" s="117">
        <f>+'[9]3.SZ.TÁBL. SEGÍTŐ SZOLGÁLAT'!$O78</f>
        <v>0</v>
      </c>
      <c r="P80" s="113">
        <f>P82+P81</f>
        <v>2</v>
      </c>
      <c r="Q80" s="118">
        <f>Q81+Q82</f>
        <v>2</v>
      </c>
      <c r="R80" s="115">
        <f>+'[9]3.SZ.TÁBL. SEGÍTŐ SZOLGÁLAT'!$R78</f>
        <v>0</v>
      </c>
      <c r="S80" s="113">
        <f>+'[6]3.SZ.TÁBL. SEGÍTŐ SZOLGÁLAT'!$T79</f>
        <v>0</v>
      </c>
      <c r="T80" s="116"/>
      <c r="U80" s="117">
        <f>+'[9]3.SZ.TÁBL. SEGÍTŐ SZOLGÁLAT'!$U78</f>
        <v>0</v>
      </c>
      <c r="V80" s="113">
        <f>V81+V82</f>
        <v>0</v>
      </c>
      <c r="W80" s="116">
        <f>W81+W82</f>
        <v>0</v>
      </c>
      <c r="X80" s="117"/>
      <c r="Y80" s="113"/>
      <c r="Z80" s="114"/>
      <c r="AA80" s="119">
        <f>+SUM(AA81:AA82)</f>
        <v>0</v>
      </c>
      <c r="AB80" s="113">
        <f t="shared" ref="AB80" si="221">+SUM(AB81:AB82)</f>
        <v>59</v>
      </c>
      <c r="AC80" s="114">
        <f>+SUM(AC81:AC82)</f>
        <v>60</v>
      </c>
    </row>
    <row r="81" spans="1:29" ht="13.5" customHeight="1">
      <c r="A81" s="110" t="s">
        <v>242</v>
      </c>
      <c r="B81" s="154" t="s">
        <v>287</v>
      </c>
      <c r="C81" s="117">
        <f>+'[9]3.SZ.TÁBL. SEGÍTŐ SZOLGÁLAT'!$C79</f>
        <v>0</v>
      </c>
      <c r="D81" s="113">
        <f>+'[6]3.SZ.TÁBL. SEGÍTŐ SZOLGÁLAT'!$E80</f>
        <v>0</v>
      </c>
      <c r="E81" s="118"/>
      <c r="F81" s="115">
        <f>+'[9]3.SZ.TÁBL. SEGÍTŐ SZOLGÁLAT'!$F79</f>
        <v>0</v>
      </c>
      <c r="G81" s="113">
        <f>+'[6]3.SZ.TÁBL. SEGÍTŐ SZOLGÁLAT'!$H80</f>
        <v>0</v>
      </c>
      <c r="H81" s="116"/>
      <c r="I81" s="117">
        <f>+'[9]3.SZ.TÁBL. SEGÍTŐ SZOLGÁLAT'!$I79</f>
        <v>0</v>
      </c>
      <c r="J81" s="113">
        <f>+'[6]3.SZ.TÁBL. SEGÍTŐ SZOLGÁLAT'!$K80</f>
        <v>0</v>
      </c>
      <c r="K81" s="118"/>
      <c r="L81" s="115">
        <f>+'[4]3.SZ.TÁBL. SEGÍTŐ SZOLGÁLAT'!$L79</f>
        <v>0</v>
      </c>
      <c r="M81" s="113">
        <f>+'[6]3.SZ.TÁBL. SEGÍTŐ SZOLGÁLAT'!$N80</f>
        <v>0</v>
      </c>
      <c r="N81" s="116"/>
      <c r="O81" s="117">
        <f>+'[9]3.SZ.TÁBL. SEGÍTŐ SZOLGÁLAT'!$O79</f>
        <v>0</v>
      </c>
      <c r="P81" s="113">
        <f>+'[6]3.SZ.TÁBL. SEGÍTŐ SZOLGÁLAT'!$Q80</f>
        <v>0</v>
      </c>
      <c r="Q81" s="118"/>
      <c r="R81" s="115">
        <f>+'[9]3.SZ.TÁBL. SEGÍTŐ SZOLGÁLAT'!$R79</f>
        <v>0</v>
      </c>
      <c r="S81" s="113">
        <f>+'[6]3.SZ.TÁBL. SEGÍTŐ SZOLGÁLAT'!$T80</f>
        <v>0</v>
      </c>
      <c r="T81" s="116"/>
      <c r="U81" s="117">
        <f>+'[9]3.SZ.TÁBL. SEGÍTŐ SZOLGÁLAT'!$U79</f>
        <v>0</v>
      </c>
      <c r="V81" s="113">
        <f>+'[6]3.SZ.TÁBL. SEGÍTŐ SZOLGÁLAT'!$W80</f>
        <v>0</v>
      </c>
      <c r="W81" s="116"/>
      <c r="X81" s="117"/>
      <c r="Y81" s="113"/>
      <c r="Z81" s="114"/>
      <c r="AA81" s="126">
        <f t="shared" ref="AA81:AA84" si="222">+C81+F81+I81+L81+O81+R81+U81+X81</f>
        <v>0</v>
      </c>
      <c r="AB81" s="122">
        <f t="shared" ref="AB81:AB84" si="223">+D81+G81+J81+M81+P81+S81+V81+Y81</f>
        <v>0</v>
      </c>
      <c r="AC81" s="127">
        <f t="shared" ref="AC81:AC84" si="224">+E81+H81+K81+N81+Q81+T81+W81+Z81</f>
        <v>0</v>
      </c>
    </row>
    <row r="82" spans="1:29" ht="13.5" customHeight="1">
      <c r="A82" s="110" t="s">
        <v>242</v>
      </c>
      <c r="B82" s="154" t="s">
        <v>288</v>
      </c>
      <c r="C82" s="117">
        <f>+'[9]3.SZ.TÁBL. SEGÍTŐ SZOLGÁLAT'!$C80</f>
        <v>0</v>
      </c>
      <c r="D82" s="113"/>
      <c r="E82" s="118"/>
      <c r="F82" s="115">
        <f>+'[9]3.SZ.TÁBL. SEGÍTŐ SZOLGÁLAT'!$F80</f>
        <v>0</v>
      </c>
      <c r="G82" s="113">
        <f>+'[5]3.SZ.TÁBL. SEGÍTŐ SZOLGÁLAT'!$H$80</f>
        <v>41</v>
      </c>
      <c r="H82" s="116">
        <v>42</v>
      </c>
      <c r="I82" s="117">
        <f>+'[9]3.SZ.TÁBL. SEGÍTŐ SZOLGÁLAT'!$I80</f>
        <v>0</v>
      </c>
      <c r="J82" s="113">
        <f>+'[5]3.SZ.TÁBL. SEGÍTŐ SZOLGÁLAT'!$K$80</f>
        <v>16</v>
      </c>
      <c r="K82" s="118">
        <v>16</v>
      </c>
      <c r="L82" s="115">
        <f>+'[4]3.SZ.TÁBL. SEGÍTŐ SZOLGÁLAT'!$L80</f>
        <v>0</v>
      </c>
      <c r="M82" s="113">
        <f>+'[6]3.SZ.TÁBL. SEGÍTŐ SZOLGÁLAT'!$N81</f>
        <v>0</v>
      </c>
      <c r="N82" s="116"/>
      <c r="O82" s="117">
        <f>+'[9]3.SZ.TÁBL. SEGÍTŐ SZOLGÁLAT'!$O80</f>
        <v>0</v>
      </c>
      <c r="P82" s="113">
        <f>+'[5]3.SZ.TÁBL. SEGÍTŐ SZOLGÁLAT'!$Q$80</f>
        <v>2</v>
      </c>
      <c r="Q82" s="118">
        <v>2</v>
      </c>
      <c r="R82" s="115">
        <f>+'[9]3.SZ.TÁBL. SEGÍTŐ SZOLGÁLAT'!$R80</f>
        <v>0</v>
      </c>
      <c r="S82" s="113">
        <f>+'[6]3.SZ.TÁBL. SEGÍTŐ SZOLGÁLAT'!$T81</f>
        <v>0</v>
      </c>
      <c r="T82" s="116"/>
      <c r="U82" s="117">
        <f>+'[9]3.SZ.TÁBL. SEGÍTŐ SZOLGÁLAT'!$U80</f>
        <v>0</v>
      </c>
      <c r="V82" s="113"/>
      <c r="W82" s="116">
        <v>0</v>
      </c>
      <c r="X82" s="117"/>
      <c r="Y82" s="113"/>
      <c r="Z82" s="114"/>
      <c r="AA82" s="126">
        <f t="shared" si="222"/>
        <v>0</v>
      </c>
      <c r="AB82" s="122">
        <f t="shared" si="223"/>
        <v>59</v>
      </c>
      <c r="AC82" s="127">
        <f t="shared" si="224"/>
        <v>60</v>
      </c>
    </row>
    <row r="83" spans="1:29" ht="13.5" customHeight="1">
      <c r="A83" s="106" t="s">
        <v>244</v>
      </c>
      <c r="B83" s="150" t="s">
        <v>245</v>
      </c>
      <c r="C83" s="117">
        <f>+'[9]3.SZ.TÁBL. SEGÍTŐ SZOLGÁLAT'!$C81</f>
        <v>0</v>
      </c>
      <c r="D83" s="113"/>
      <c r="E83" s="118"/>
      <c r="F83" s="115">
        <f>+'[4]3.SZ.TÁBL. SEGÍTŐ SZOLGÁLAT'!$F$81</f>
        <v>800</v>
      </c>
      <c r="G83" s="113">
        <f>+'[5]3.SZ.TÁBL. SEGÍTŐ SZOLGÁLAT'!$H$81</f>
        <v>800</v>
      </c>
      <c r="H83" s="116">
        <v>800</v>
      </c>
      <c r="I83" s="117">
        <f>+'[9]3.SZ.TÁBL. SEGÍTŐ SZOLGÁLAT'!$I81</f>
        <v>0</v>
      </c>
      <c r="J83" s="113">
        <f>+'[5]3.SZ.TÁBL. SEGÍTŐ SZOLGÁLAT'!$K$81</f>
        <v>18</v>
      </c>
      <c r="K83" s="118">
        <v>18</v>
      </c>
      <c r="L83" s="115">
        <f>+'[4]3.SZ.TÁBL. SEGÍTŐ SZOLGÁLAT'!$L81</f>
        <v>980</v>
      </c>
      <c r="M83" s="113">
        <f>+'[5]3.SZ.TÁBL. SEGÍTŐ SZOLGÁLAT'!$N$81</f>
        <v>778</v>
      </c>
      <c r="N83" s="116">
        <v>778</v>
      </c>
      <c r="O83" s="117">
        <f>+'[9]3.SZ.TÁBL. SEGÍTŐ SZOLGÁLAT'!$O81</f>
        <v>0</v>
      </c>
      <c r="P83" s="113">
        <f>+'[5]3.SZ.TÁBL. SEGÍTŐ SZOLGÁLAT'!$Q$81</f>
        <v>63</v>
      </c>
      <c r="Q83" s="118"/>
      <c r="R83" s="115">
        <f>+'[9]3.SZ.TÁBL. SEGÍTŐ SZOLGÁLAT'!$R81</f>
        <v>0</v>
      </c>
      <c r="S83" s="113">
        <f>+'[6]3.SZ.TÁBL. SEGÍTŐ SZOLGÁLAT'!$T82</f>
        <v>0</v>
      </c>
      <c r="T83" s="116"/>
      <c r="U83" s="117">
        <f>+'[9]3.SZ.TÁBL. SEGÍTŐ SZOLGÁLAT'!$U81</f>
        <v>0</v>
      </c>
      <c r="V83" s="113">
        <f>+'[5]3.SZ.TÁBL. SEGÍTŐ SZOLGÁLAT'!$W$81</f>
        <v>4</v>
      </c>
      <c r="W83" s="116">
        <v>4</v>
      </c>
      <c r="X83" s="117"/>
      <c r="Y83" s="113"/>
      <c r="Z83" s="114"/>
      <c r="AA83" s="126">
        <f t="shared" si="222"/>
        <v>1780</v>
      </c>
      <c r="AB83" s="122">
        <f t="shared" si="223"/>
        <v>1663</v>
      </c>
      <c r="AC83" s="127">
        <f t="shared" si="224"/>
        <v>1600</v>
      </c>
    </row>
    <row r="84" spans="1:29" ht="13.5" customHeight="1">
      <c r="A84" s="107" t="s">
        <v>246</v>
      </c>
      <c r="B84" s="151" t="s">
        <v>380</v>
      </c>
      <c r="C84" s="117">
        <f>+'[4]3.SZ.TÁBL. SEGÍTŐ SZOLGÁLAT'!$C$82</f>
        <v>380</v>
      </c>
      <c r="D84" s="113">
        <f>+'[5]3.SZ.TÁBL. SEGÍTŐ SZOLGÁLAT'!$E$82</f>
        <v>287</v>
      </c>
      <c r="E84" s="118">
        <v>282</v>
      </c>
      <c r="F84" s="115">
        <f>+'[4]3.SZ.TÁBL. SEGÍTŐ SZOLGÁLAT'!$F$82</f>
        <v>1320</v>
      </c>
      <c r="G84" s="113">
        <f>+'[5]3.SZ.TÁBL. SEGÍTŐ SZOLGÁLAT'!$H$82</f>
        <v>1214</v>
      </c>
      <c r="H84" s="116">
        <v>1047</v>
      </c>
      <c r="I84" s="117">
        <f>+'[4]3.SZ.TÁBL. SEGÍTŐ SZOLGÁLAT'!$I$82</f>
        <v>780</v>
      </c>
      <c r="J84" s="113">
        <f>+'[5]3.SZ.TÁBL. SEGÍTŐ SZOLGÁLAT'!$K$82</f>
        <v>881</v>
      </c>
      <c r="K84" s="118">
        <v>869</v>
      </c>
      <c r="L84" s="115">
        <f>+'[4]3.SZ.TÁBL. SEGÍTŐ SZOLGÁLAT'!$L82</f>
        <v>625</v>
      </c>
      <c r="M84" s="113">
        <f>+'[5]3.SZ.TÁBL. SEGÍTŐ SZOLGÁLAT'!$N$82</f>
        <v>721</v>
      </c>
      <c r="N84" s="116">
        <v>623</v>
      </c>
      <c r="O84" s="117">
        <f>+'[4]3.SZ.TÁBL. SEGÍTŐ SZOLGÁLAT'!$O$82</f>
        <v>713</v>
      </c>
      <c r="P84" s="113">
        <f>+'[5]3.SZ.TÁBL. SEGÍTŐ SZOLGÁLAT'!$Q$82</f>
        <v>828</v>
      </c>
      <c r="Q84" s="118">
        <v>815</v>
      </c>
      <c r="R84" s="115">
        <f>+'[4]3.SZ.TÁBL. SEGÍTŐ SZOLGÁLAT'!$R$82</f>
        <v>30</v>
      </c>
      <c r="S84" s="113">
        <f>+'[5]3.SZ.TÁBL. SEGÍTŐ SZOLGÁLAT'!$T$82</f>
        <v>318</v>
      </c>
      <c r="T84" s="116">
        <v>311</v>
      </c>
      <c r="U84" s="117">
        <f>+'[4]3.SZ.TÁBL. SEGÍTŐ SZOLGÁLAT'!$U$82</f>
        <v>70</v>
      </c>
      <c r="V84" s="113">
        <f>+'[5]3.SZ.TÁBL. SEGÍTŐ SZOLGÁLAT'!$W$82</f>
        <v>95</v>
      </c>
      <c r="W84" s="116">
        <v>94</v>
      </c>
      <c r="X84" s="117"/>
      <c r="Y84" s="113"/>
      <c r="Z84" s="114"/>
      <c r="AA84" s="126">
        <f t="shared" si="222"/>
        <v>3918</v>
      </c>
      <c r="AB84" s="122">
        <f t="shared" si="223"/>
        <v>4344</v>
      </c>
      <c r="AC84" s="127">
        <f t="shared" si="224"/>
        <v>4041</v>
      </c>
    </row>
    <row r="85" spans="1:29" s="207" customFormat="1" ht="13.5" customHeight="1">
      <c r="A85" s="108" t="s">
        <v>185</v>
      </c>
      <c r="B85" s="152" t="s">
        <v>143</v>
      </c>
      <c r="C85" s="205">
        <f>+SUM(C76:C80,C83:C84)</f>
        <v>808</v>
      </c>
      <c r="D85" s="186">
        <f t="shared" ref="D85:E85" si="225">+SUM(D76:D80,D83:D84)</f>
        <v>839</v>
      </c>
      <c r="E85" s="431">
        <f t="shared" si="225"/>
        <v>734</v>
      </c>
      <c r="F85" s="186">
        <f>+SUM(F76:F80,F83:F84)</f>
        <v>2750</v>
      </c>
      <c r="G85" s="186">
        <f t="shared" ref="G85" si="226">+SUM(G76:G80,G83:G84)</f>
        <v>2685</v>
      </c>
      <c r="H85" s="551">
        <f t="shared" ref="H85" si="227">+SUM(H76:H80,H83:H84)</f>
        <v>2285</v>
      </c>
      <c r="I85" s="205">
        <f>+SUM(I76:I80,I83:I84)</f>
        <v>1543</v>
      </c>
      <c r="J85" s="186">
        <f t="shared" ref="J85" si="228">+SUM(J76:J80,J83:J84)</f>
        <v>1678</v>
      </c>
      <c r="K85" s="431">
        <f t="shared" ref="K85" si="229">+SUM(K76:K80,K83:K84)</f>
        <v>1385</v>
      </c>
      <c r="L85" s="186">
        <f>+SUM(L76:L80,L83:L84)</f>
        <v>2035</v>
      </c>
      <c r="M85" s="186">
        <f t="shared" ref="M85" si="230">+SUM(M76:M80,M83:M84)</f>
        <v>2034</v>
      </c>
      <c r="N85" s="551">
        <f t="shared" ref="N85" si="231">+SUM(N76:N80,N83:N84)</f>
        <v>1735</v>
      </c>
      <c r="O85" s="205">
        <f>+SUM(O76:O80,O83:O84)</f>
        <v>1676</v>
      </c>
      <c r="P85" s="186">
        <f t="shared" ref="P85" si="232">+SUM(P76:P80,P83:P84)</f>
        <v>1856</v>
      </c>
      <c r="Q85" s="431">
        <f t="shared" ref="Q85" si="233">+SUM(Q76:Q80,Q83:Q84)</f>
        <v>1199</v>
      </c>
      <c r="R85" s="186">
        <f>+SUM(R76:R80,R83:R84)</f>
        <v>1030</v>
      </c>
      <c r="S85" s="186">
        <f t="shared" ref="S85" si="234">+SUM(S76:S80,S83:S84)</f>
        <v>1277</v>
      </c>
      <c r="T85" s="551">
        <f t="shared" ref="T85" si="235">+SUM(T76:T80,T83:T84)</f>
        <v>1038</v>
      </c>
      <c r="U85" s="205">
        <f>+SUM(U76:U80,U83:U84)</f>
        <v>146</v>
      </c>
      <c r="V85" s="186">
        <f t="shared" ref="V85" si="236">+SUM(V76:V80,V83:V84)</f>
        <v>144</v>
      </c>
      <c r="W85" s="551">
        <f t="shared" ref="W85" si="237">+SUM(W76:W80,W83:W84)</f>
        <v>141</v>
      </c>
      <c r="X85" s="205">
        <f>+SUM(X76:X80,X83:X84)</f>
        <v>2300</v>
      </c>
      <c r="Y85" s="186">
        <f t="shared" ref="Y85:Z85" si="238">+SUM(Y76:Y80,Y83:Y84)</f>
        <v>2300</v>
      </c>
      <c r="Z85" s="551">
        <f t="shared" si="238"/>
        <v>1006</v>
      </c>
      <c r="AA85" s="180">
        <f>+SUM(AA76:AA80,AA83:AA84)</f>
        <v>12288</v>
      </c>
      <c r="AB85" s="184">
        <f t="shared" ref="AB85:AC85" si="239">+SUM(AB76:AB80,AB83:AB84)</f>
        <v>12813</v>
      </c>
      <c r="AC85" s="185">
        <f t="shared" si="239"/>
        <v>9523</v>
      </c>
    </row>
    <row r="86" spans="1:29" ht="13.5" customHeight="1">
      <c r="A86" s="105" t="s">
        <v>248</v>
      </c>
      <c r="B86" s="149" t="s">
        <v>249</v>
      </c>
      <c r="C86" s="117">
        <f>+'[4]3.SZ.TÁBL. SEGÍTŐ SZOLGÁLAT'!$C$84</f>
        <v>15</v>
      </c>
      <c r="D86" s="113">
        <f>+'[5]3.SZ.TÁBL. SEGÍTŐ SZOLGÁLAT'!$E$84</f>
        <v>0</v>
      </c>
      <c r="E86" s="118">
        <v>0</v>
      </c>
      <c r="F86" s="115">
        <f>+'[4]3.SZ.TÁBL. SEGÍTŐ SZOLGÁLAT'!$F$84</f>
        <v>200</v>
      </c>
      <c r="G86" s="113">
        <f>+'[5]3.SZ.TÁBL. SEGÍTŐ SZOLGÁLAT'!$H$84</f>
        <v>194</v>
      </c>
      <c r="H86" s="116">
        <v>115</v>
      </c>
      <c r="I86" s="117">
        <f>+'[4]3.SZ.TÁBL. SEGÍTŐ SZOLGÁLAT'!$I$84</f>
        <v>60</v>
      </c>
      <c r="J86" s="113">
        <f>+'[5]3.SZ.TÁBL. SEGÍTŐ SZOLGÁLAT'!$K$84</f>
        <v>60</v>
      </c>
      <c r="K86" s="118">
        <v>60</v>
      </c>
      <c r="L86" s="115">
        <f>+'[4]3.SZ.TÁBL. SEGÍTŐ SZOLGÁLAT'!$L84</f>
        <v>280</v>
      </c>
      <c r="M86" s="113">
        <f>+'[5]3.SZ.TÁBL. SEGÍTŐ SZOLGÁLAT'!$N$84</f>
        <v>387</v>
      </c>
      <c r="N86" s="116">
        <v>387</v>
      </c>
      <c r="O86" s="117">
        <f>+'[4]3.SZ.TÁBL. SEGÍTŐ SZOLGÁLAT'!$O$84</f>
        <v>70</v>
      </c>
      <c r="P86" s="113">
        <f>+'[5]3.SZ.TÁBL. SEGÍTŐ SZOLGÁLAT'!$Q$84</f>
        <v>82</v>
      </c>
      <c r="Q86" s="118">
        <v>82</v>
      </c>
      <c r="R86" s="115">
        <f>+'[9]3.SZ.TÁBL. SEGÍTŐ SZOLGÁLAT'!$R84</f>
        <v>0</v>
      </c>
      <c r="S86" s="113">
        <f>+'[6]3.SZ.TÁBL. SEGÍTŐ SZOLGÁLAT'!$T85</f>
        <v>0</v>
      </c>
      <c r="T86" s="116"/>
      <c r="U86" s="117">
        <f>+'[4]3.SZ.TÁBL. SEGÍTŐ SZOLGÁLAT'!$U$84</f>
        <v>15</v>
      </c>
      <c r="V86" s="113">
        <f>+'[5]3.SZ.TÁBL. SEGÍTŐ SZOLGÁLAT'!$W$84</f>
        <v>15</v>
      </c>
      <c r="W86" s="116">
        <v>10</v>
      </c>
      <c r="X86" s="117"/>
      <c r="Y86" s="113"/>
      <c r="Z86" s="114"/>
      <c r="AA86" s="126">
        <f t="shared" ref="AA86:AA87" si="240">+C86+F86+I86+L86+O86+R86+U86+X86</f>
        <v>640</v>
      </c>
      <c r="AB86" s="122">
        <f t="shared" ref="AB86:AB87" si="241">+D86+G86+J86+M86+P86+S86+V86+Y86</f>
        <v>738</v>
      </c>
      <c r="AC86" s="127">
        <f t="shared" ref="AC86:AC87" si="242">+E86+H86+K86+N86+Q86+T86+W86+Z86</f>
        <v>654</v>
      </c>
    </row>
    <row r="87" spans="1:29" ht="13.5" customHeight="1">
      <c r="A87" s="107" t="s">
        <v>250</v>
      </c>
      <c r="B87" s="151" t="s">
        <v>251</v>
      </c>
      <c r="C87" s="117">
        <f>+'[9]3.SZ.TÁBL. SEGÍTŐ SZOLGÁLAT'!$C85</f>
        <v>0</v>
      </c>
      <c r="D87" s="113">
        <f>+'[6]3.SZ.TÁBL. SEGÍTŐ SZOLGÁLAT'!$E86</f>
        <v>0</v>
      </c>
      <c r="E87" s="118"/>
      <c r="F87" s="115">
        <f>+'[9]3.SZ.TÁBL. SEGÍTŐ SZOLGÁLAT'!$F85</f>
        <v>0</v>
      </c>
      <c r="G87" s="113">
        <f>+'[6]3.SZ.TÁBL. SEGÍTŐ SZOLGÁLAT'!$H86</f>
        <v>0</v>
      </c>
      <c r="H87" s="116"/>
      <c r="I87" s="117">
        <f>+'[9]3.SZ.TÁBL. SEGÍTŐ SZOLGÁLAT'!$I85</f>
        <v>0</v>
      </c>
      <c r="J87" s="113">
        <f>+'[6]3.SZ.TÁBL. SEGÍTŐ SZOLGÁLAT'!$K86</f>
        <v>0</v>
      </c>
      <c r="K87" s="118"/>
      <c r="L87" s="115">
        <f>+'[9]3.SZ.TÁBL. SEGÍTŐ SZOLGÁLAT'!$L85</f>
        <v>0</v>
      </c>
      <c r="M87" s="113">
        <f>+'[6]3.SZ.TÁBL. SEGÍTŐ SZOLGÁLAT'!$N86</f>
        <v>0</v>
      </c>
      <c r="N87" s="116"/>
      <c r="O87" s="117">
        <f>+'[9]3.SZ.TÁBL. SEGÍTŐ SZOLGÁLAT'!$O85</f>
        <v>0</v>
      </c>
      <c r="P87" s="113">
        <f>+'[6]3.SZ.TÁBL. SEGÍTŐ SZOLGÁLAT'!$Q86</f>
        <v>0</v>
      </c>
      <c r="Q87" s="118"/>
      <c r="R87" s="115">
        <f>+'[9]3.SZ.TÁBL. SEGÍTŐ SZOLGÁLAT'!$R85</f>
        <v>0</v>
      </c>
      <c r="S87" s="113">
        <f>+'[6]3.SZ.TÁBL. SEGÍTŐ SZOLGÁLAT'!$T86</f>
        <v>0</v>
      </c>
      <c r="T87" s="116"/>
      <c r="U87" s="117">
        <f>+'[9]3.SZ.TÁBL. SEGÍTŐ SZOLGÁLAT'!$U85</f>
        <v>0</v>
      </c>
      <c r="V87" s="113">
        <f>+'[6]3.SZ.TÁBL. SEGÍTŐ SZOLGÁLAT'!$W86</f>
        <v>0</v>
      </c>
      <c r="W87" s="116"/>
      <c r="X87" s="117"/>
      <c r="Y87" s="113"/>
      <c r="Z87" s="114"/>
      <c r="AA87" s="126">
        <f t="shared" si="240"/>
        <v>0</v>
      </c>
      <c r="AB87" s="122">
        <f t="shared" si="241"/>
        <v>0</v>
      </c>
      <c r="AC87" s="127">
        <f t="shared" si="242"/>
        <v>0</v>
      </c>
    </row>
    <row r="88" spans="1:29" s="207" customFormat="1" ht="13.5" customHeight="1">
      <c r="A88" s="108" t="s">
        <v>186</v>
      </c>
      <c r="B88" s="152" t="s">
        <v>144</v>
      </c>
      <c r="C88" s="205">
        <f>+SUM(C86:C87)</f>
        <v>15</v>
      </c>
      <c r="D88" s="186">
        <f t="shared" ref="D88:E88" si="243">+SUM(D86:D87)</f>
        <v>0</v>
      </c>
      <c r="E88" s="431">
        <f t="shared" si="243"/>
        <v>0</v>
      </c>
      <c r="F88" s="186">
        <f>+SUM(F86:F87)</f>
        <v>200</v>
      </c>
      <c r="G88" s="186">
        <f t="shared" ref="G88" si="244">+SUM(G86:G87)</f>
        <v>194</v>
      </c>
      <c r="H88" s="551">
        <f t="shared" ref="H88" si="245">+SUM(H86:H87)</f>
        <v>115</v>
      </c>
      <c r="I88" s="205">
        <f>+SUM(I86:I87)</f>
        <v>60</v>
      </c>
      <c r="J88" s="186">
        <f t="shared" ref="J88" si="246">+SUM(J86:J87)</f>
        <v>60</v>
      </c>
      <c r="K88" s="431">
        <f t="shared" ref="K88" si="247">+SUM(K86:K87)</f>
        <v>60</v>
      </c>
      <c r="L88" s="186">
        <f>+SUM(L86:L87)</f>
        <v>280</v>
      </c>
      <c r="M88" s="186">
        <f t="shared" ref="M88" si="248">+SUM(M86:M87)</f>
        <v>387</v>
      </c>
      <c r="N88" s="551">
        <f t="shared" ref="N88" si="249">+SUM(N86:N87)</f>
        <v>387</v>
      </c>
      <c r="O88" s="205">
        <f>+SUM(O86:O87)</f>
        <v>70</v>
      </c>
      <c r="P88" s="186">
        <f t="shared" ref="P88" si="250">+SUM(P86:P87)</f>
        <v>82</v>
      </c>
      <c r="Q88" s="431">
        <f t="shared" ref="Q88" si="251">+SUM(Q86:Q87)</f>
        <v>82</v>
      </c>
      <c r="R88" s="186">
        <f>+SUM(R86:R87)</f>
        <v>0</v>
      </c>
      <c r="S88" s="186">
        <f t="shared" ref="S88" si="252">+SUM(S86:S87)</f>
        <v>0</v>
      </c>
      <c r="T88" s="551">
        <f t="shared" ref="T88" si="253">+SUM(T86:T87)</f>
        <v>0</v>
      </c>
      <c r="U88" s="205">
        <f>+SUM(U86:U87)</f>
        <v>15</v>
      </c>
      <c r="V88" s="186">
        <f t="shared" ref="V88" si="254">+SUM(V86:V87)</f>
        <v>15</v>
      </c>
      <c r="W88" s="551">
        <f t="shared" ref="W88" si="255">+SUM(W86:W87)</f>
        <v>10</v>
      </c>
      <c r="X88" s="205">
        <f>+SUM(X86:X87)</f>
        <v>0</v>
      </c>
      <c r="Y88" s="186">
        <f t="shared" ref="Y88:Z88" si="256">+SUM(Y86:Y87)</f>
        <v>0</v>
      </c>
      <c r="Z88" s="551">
        <f t="shared" si="256"/>
        <v>0</v>
      </c>
      <c r="AA88" s="180">
        <f>+SUM(AA86:AA87)</f>
        <v>640</v>
      </c>
      <c r="AB88" s="184">
        <f t="shared" ref="AB88:AC88" si="257">+SUM(AB86:AB87)</f>
        <v>738</v>
      </c>
      <c r="AC88" s="185">
        <f t="shared" si="257"/>
        <v>654</v>
      </c>
    </row>
    <row r="89" spans="1:29" ht="13.5" customHeight="1">
      <c r="A89" s="105" t="s">
        <v>252</v>
      </c>
      <c r="B89" s="149" t="s">
        <v>253</v>
      </c>
      <c r="C89" s="117">
        <f>+'[4]3.SZ.TÁBL. SEGÍTŐ SZOLGÁLAT'!$C$87</f>
        <v>289</v>
      </c>
      <c r="D89" s="113">
        <f>+'[5]3.SZ.TÁBL. SEGÍTŐ SZOLGÁLAT'!$E$87</f>
        <v>276</v>
      </c>
      <c r="E89" s="118">
        <v>276</v>
      </c>
      <c r="F89" s="115">
        <f>+'[4]3.SZ.TÁBL. SEGÍTŐ SZOLGÁLAT'!$F$87</f>
        <v>764</v>
      </c>
      <c r="G89" s="113">
        <f>+'[5]3.SZ.TÁBL. SEGÍTŐ SZOLGÁLAT'!$H$87</f>
        <v>764</v>
      </c>
      <c r="H89" s="116">
        <v>385</v>
      </c>
      <c r="I89" s="117">
        <f>+'[4]3.SZ.TÁBL. SEGÍTŐ SZOLGÁLAT'!$I$87</f>
        <v>675</v>
      </c>
      <c r="J89" s="113">
        <f>+'[5]3.SZ.TÁBL. SEGÍTŐ SZOLGÁLAT'!$K$87</f>
        <v>675</v>
      </c>
      <c r="K89" s="118">
        <v>429</v>
      </c>
      <c r="L89" s="115">
        <f>+'[4]3.SZ.TÁBL. SEGÍTŐ SZOLGÁLAT'!$L87</f>
        <v>696</v>
      </c>
      <c r="M89" s="113">
        <f>+'[5]3.SZ.TÁBL. SEGÍTŐ SZOLGÁLAT'!$N$87</f>
        <v>746</v>
      </c>
      <c r="N89" s="116">
        <v>319</v>
      </c>
      <c r="O89" s="117">
        <f>+'[4]3.SZ.TÁBL. SEGÍTŐ SZOLGÁLAT'!$O$87</f>
        <v>822</v>
      </c>
      <c r="P89" s="113">
        <f>+'[5]3.SZ.TÁBL. SEGÍTŐ SZOLGÁLAT'!$Q$87</f>
        <v>822</v>
      </c>
      <c r="Q89" s="118">
        <v>530</v>
      </c>
      <c r="R89" s="115">
        <f>+'[4]3.SZ.TÁBL. SEGÍTŐ SZOLGÁLAT'!$R$87</f>
        <v>611</v>
      </c>
      <c r="S89" s="113">
        <f>+'[5]3.SZ.TÁBL. SEGÍTŐ SZOLGÁLAT'!$T$87</f>
        <v>611</v>
      </c>
      <c r="T89" s="116">
        <v>443</v>
      </c>
      <c r="U89" s="117">
        <f>+'[4]3.SZ.TÁBL. SEGÍTŐ SZOLGÁLAT'!$U$87</f>
        <v>69</v>
      </c>
      <c r="V89" s="113">
        <f>+'[5]3.SZ.TÁBL. SEGÍTŐ SZOLGÁLAT'!$W$87</f>
        <v>69</v>
      </c>
      <c r="W89" s="116">
        <v>63</v>
      </c>
      <c r="X89" s="117">
        <f>+'[4]3.SZ.TÁBL. SEGÍTŐ SZOLGÁLAT'!$X$87</f>
        <v>629</v>
      </c>
      <c r="Y89" s="113">
        <f>+'[5]3.SZ.TÁBL. SEGÍTŐ SZOLGÁLAT'!$Z$87</f>
        <v>629</v>
      </c>
      <c r="Z89" s="114">
        <v>272</v>
      </c>
      <c r="AA89" s="126">
        <f t="shared" ref="AA89:AA93" si="258">+C89+F89+I89+L89+O89+R89+U89+X89</f>
        <v>4555</v>
      </c>
      <c r="AB89" s="122">
        <f t="shared" ref="AB89:AB93" si="259">+D89+G89+J89+M89+P89+S89+V89+Y89</f>
        <v>4592</v>
      </c>
      <c r="AC89" s="127">
        <f t="shared" ref="AC89:AC93" si="260">+E89+H89+K89+N89+Q89+T89+W89+Z89</f>
        <v>2717</v>
      </c>
    </row>
    <row r="90" spans="1:29" ht="13.5" customHeight="1">
      <c r="A90" s="106" t="s">
        <v>254</v>
      </c>
      <c r="B90" s="150" t="s">
        <v>255</v>
      </c>
      <c r="C90" s="117">
        <f>+'[9]3.SZ.TÁBL. SEGÍTŐ SZOLGÁLAT'!$C88</f>
        <v>0</v>
      </c>
      <c r="D90" s="113">
        <f>+'[6]3.SZ.TÁBL. SEGÍTŐ SZOLGÁLAT'!$E89</f>
        <v>0</v>
      </c>
      <c r="E90" s="118"/>
      <c r="F90" s="115">
        <f>+'[9]3.SZ.TÁBL. SEGÍTŐ SZOLGÁLAT'!$F88</f>
        <v>0</v>
      </c>
      <c r="G90" s="113">
        <f>+'[6]3.SZ.TÁBL. SEGÍTŐ SZOLGÁLAT'!$H89</f>
        <v>0</v>
      </c>
      <c r="H90" s="116"/>
      <c r="I90" s="117">
        <f>+'[9]3.SZ.TÁBL. SEGÍTŐ SZOLGÁLAT'!$I88</f>
        <v>0</v>
      </c>
      <c r="J90" s="113">
        <f>+'[6]3.SZ.TÁBL. SEGÍTŐ SZOLGÁLAT'!$K89</f>
        <v>0</v>
      </c>
      <c r="K90" s="118"/>
      <c r="L90" s="115">
        <f>+'[9]3.SZ.TÁBL. SEGÍTŐ SZOLGÁLAT'!$L88</f>
        <v>0</v>
      </c>
      <c r="M90" s="113">
        <f>+'[6]3.SZ.TÁBL. SEGÍTŐ SZOLGÁLAT'!$N89</f>
        <v>0</v>
      </c>
      <c r="N90" s="116"/>
      <c r="O90" s="117">
        <f>+'[9]3.SZ.TÁBL. SEGÍTŐ SZOLGÁLAT'!$O88</f>
        <v>0</v>
      </c>
      <c r="P90" s="113">
        <f>+'[6]3.SZ.TÁBL. SEGÍTŐ SZOLGÁLAT'!$Q89</f>
        <v>0</v>
      </c>
      <c r="Q90" s="118"/>
      <c r="R90" s="115">
        <f>+'[9]3.SZ.TÁBL. SEGÍTŐ SZOLGÁLAT'!$R88</f>
        <v>0</v>
      </c>
      <c r="S90" s="113">
        <f>+'[6]3.SZ.TÁBL. SEGÍTŐ SZOLGÁLAT'!$T89</f>
        <v>0</v>
      </c>
      <c r="T90" s="116"/>
      <c r="U90" s="117">
        <f>+'[9]3.SZ.TÁBL. SEGÍTŐ SZOLGÁLAT'!$U88</f>
        <v>0</v>
      </c>
      <c r="V90" s="113">
        <f>+'[6]3.SZ.TÁBL. SEGÍTŐ SZOLGÁLAT'!$W89</f>
        <v>0</v>
      </c>
      <c r="W90" s="116"/>
      <c r="X90" s="117"/>
      <c r="Y90" s="113"/>
      <c r="Z90" s="114"/>
      <c r="AA90" s="126">
        <f t="shared" si="258"/>
        <v>0</v>
      </c>
      <c r="AB90" s="122">
        <f t="shared" si="259"/>
        <v>0</v>
      </c>
      <c r="AC90" s="127">
        <f t="shared" si="260"/>
        <v>0</v>
      </c>
    </row>
    <row r="91" spans="1:29" ht="13.5" customHeight="1">
      <c r="A91" s="106" t="s">
        <v>256</v>
      </c>
      <c r="B91" s="150" t="s">
        <v>257</v>
      </c>
      <c r="C91" s="117">
        <f>+'[9]3.SZ.TÁBL. SEGÍTŐ SZOLGÁLAT'!$C89</f>
        <v>0</v>
      </c>
      <c r="D91" s="113">
        <f>+'[6]3.SZ.TÁBL. SEGÍTŐ SZOLGÁLAT'!$E90</f>
        <v>0</v>
      </c>
      <c r="E91" s="118"/>
      <c r="F91" s="115">
        <f>+'[9]3.SZ.TÁBL. SEGÍTŐ SZOLGÁLAT'!$F89</f>
        <v>0</v>
      </c>
      <c r="G91" s="113">
        <f>+'[6]3.SZ.TÁBL. SEGÍTŐ SZOLGÁLAT'!$H90</f>
        <v>0</v>
      </c>
      <c r="H91" s="116"/>
      <c r="I91" s="117">
        <f>+'[9]3.SZ.TÁBL. SEGÍTŐ SZOLGÁLAT'!$I89</f>
        <v>0</v>
      </c>
      <c r="J91" s="113">
        <f>+'[6]3.SZ.TÁBL. SEGÍTŐ SZOLGÁLAT'!$K90</f>
        <v>0</v>
      </c>
      <c r="K91" s="118"/>
      <c r="L91" s="115">
        <f>+'[9]3.SZ.TÁBL. SEGÍTŐ SZOLGÁLAT'!$L89</f>
        <v>0</v>
      </c>
      <c r="M91" s="113">
        <f>+'[6]3.SZ.TÁBL. SEGÍTŐ SZOLGÁLAT'!$N90</f>
        <v>0</v>
      </c>
      <c r="N91" s="116"/>
      <c r="O91" s="117">
        <f>+'[9]3.SZ.TÁBL. SEGÍTŐ SZOLGÁLAT'!$O89</f>
        <v>0</v>
      </c>
      <c r="P91" s="113">
        <f>+'[6]3.SZ.TÁBL. SEGÍTŐ SZOLGÁLAT'!$Q90</f>
        <v>0</v>
      </c>
      <c r="Q91" s="118"/>
      <c r="R91" s="115">
        <f>+'[9]3.SZ.TÁBL. SEGÍTŐ SZOLGÁLAT'!$R89</f>
        <v>0</v>
      </c>
      <c r="S91" s="113">
        <f>+'[6]3.SZ.TÁBL. SEGÍTŐ SZOLGÁLAT'!$T90</f>
        <v>0</v>
      </c>
      <c r="T91" s="116"/>
      <c r="U91" s="117">
        <f>+'[9]3.SZ.TÁBL. SEGÍTŐ SZOLGÁLAT'!$U89</f>
        <v>0</v>
      </c>
      <c r="V91" s="113">
        <f>+'[6]3.SZ.TÁBL. SEGÍTŐ SZOLGÁLAT'!$W90</f>
        <v>0</v>
      </c>
      <c r="W91" s="116"/>
      <c r="X91" s="117"/>
      <c r="Y91" s="113"/>
      <c r="Z91" s="114"/>
      <c r="AA91" s="126">
        <f t="shared" si="258"/>
        <v>0</v>
      </c>
      <c r="AB91" s="122">
        <f t="shared" si="259"/>
        <v>0</v>
      </c>
      <c r="AC91" s="127">
        <f t="shared" si="260"/>
        <v>0</v>
      </c>
    </row>
    <row r="92" spans="1:29" ht="13.5" customHeight="1">
      <c r="A92" s="106" t="s">
        <v>258</v>
      </c>
      <c r="B92" s="150" t="s">
        <v>259</v>
      </c>
      <c r="C92" s="117">
        <f>+'[9]3.SZ.TÁBL. SEGÍTŐ SZOLGÁLAT'!$C90</f>
        <v>0</v>
      </c>
      <c r="D92" s="113">
        <f>+'[6]3.SZ.TÁBL. SEGÍTŐ SZOLGÁLAT'!$E91</f>
        <v>0</v>
      </c>
      <c r="E92" s="118"/>
      <c r="F92" s="115">
        <f>+'[9]3.SZ.TÁBL. SEGÍTŐ SZOLGÁLAT'!$F90</f>
        <v>0</v>
      </c>
      <c r="G92" s="113">
        <f>+'[6]3.SZ.TÁBL. SEGÍTŐ SZOLGÁLAT'!$H91</f>
        <v>0</v>
      </c>
      <c r="H92" s="116"/>
      <c r="I92" s="117">
        <f>+'[9]3.SZ.TÁBL. SEGÍTŐ SZOLGÁLAT'!$I90</f>
        <v>0</v>
      </c>
      <c r="J92" s="113">
        <f>+'[6]3.SZ.TÁBL. SEGÍTŐ SZOLGÁLAT'!$K91</f>
        <v>0</v>
      </c>
      <c r="K92" s="118"/>
      <c r="L92" s="115">
        <f>+'[9]3.SZ.TÁBL. SEGÍTŐ SZOLGÁLAT'!$L90</f>
        <v>0</v>
      </c>
      <c r="M92" s="113">
        <f>+'[6]3.SZ.TÁBL. SEGÍTŐ SZOLGÁLAT'!$N91</f>
        <v>0</v>
      </c>
      <c r="N92" s="116"/>
      <c r="O92" s="117">
        <f>+'[9]3.SZ.TÁBL. SEGÍTŐ SZOLGÁLAT'!$O90</f>
        <v>0</v>
      </c>
      <c r="P92" s="113">
        <f>+'[6]3.SZ.TÁBL. SEGÍTŐ SZOLGÁLAT'!$Q91</f>
        <v>0</v>
      </c>
      <c r="Q92" s="118"/>
      <c r="R92" s="115">
        <f>+'[9]3.SZ.TÁBL. SEGÍTŐ SZOLGÁLAT'!$R90</f>
        <v>0</v>
      </c>
      <c r="S92" s="113">
        <f>+'[6]3.SZ.TÁBL. SEGÍTŐ SZOLGÁLAT'!$T91</f>
        <v>0</v>
      </c>
      <c r="T92" s="116"/>
      <c r="U92" s="117">
        <f>+'[9]3.SZ.TÁBL. SEGÍTŐ SZOLGÁLAT'!$U90</f>
        <v>0</v>
      </c>
      <c r="V92" s="113">
        <f>+'[6]3.SZ.TÁBL. SEGÍTŐ SZOLGÁLAT'!$W91</f>
        <v>0</v>
      </c>
      <c r="W92" s="116"/>
      <c r="X92" s="117"/>
      <c r="Y92" s="113"/>
      <c r="Z92" s="114"/>
      <c r="AA92" s="126">
        <f t="shared" si="258"/>
        <v>0</v>
      </c>
      <c r="AB92" s="122">
        <f t="shared" si="259"/>
        <v>0</v>
      </c>
      <c r="AC92" s="127">
        <f t="shared" si="260"/>
        <v>0</v>
      </c>
    </row>
    <row r="93" spans="1:29" ht="13.5" customHeight="1">
      <c r="A93" s="107" t="s">
        <v>260</v>
      </c>
      <c r="B93" s="151" t="s">
        <v>381</v>
      </c>
      <c r="C93" s="117">
        <f>+'[4]3.SZ.TÁBL. SEGÍTŐ SZOLGÁLAT'!$C$91</f>
        <v>20</v>
      </c>
      <c r="D93" s="113">
        <f>+'[5]3.SZ.TÁBL. SEGÍTŐ SZOLGÁLAT'!$E$91</f>
        <v>2</v>
      </c>
      <c r="E93" s="118">
        <v>2</v>
      </c>
      <c r="F93" s="115">
        <f>+'[4]3.SZ.TÁBL. SEGÍTŐ SZOLGÁLAT'!$F$91</f>
        <v>25</v>
      </c>
      <c r="G93" s="113">
        <f>+'[5]3.SZ.TÁBL. SEGÍTŐ SZOLGÁLAT'!$H$91</f>
        <v>25</v>
      </c>
      <c r="H93" s="116">
        <v>14</v>
      </c>
      <c r="I93" s="117">
        <f>+'[4]3.SZ.TÁBL. SEGÍTŐ SZOLGÁLAT'!$I$91</f>
        <v>70</v>
      </c>
      <c r="J93" s="113">
        <f>+'[5]3.SZ.TÁBL. SEGÍTŐ SZOLGÁLAT'!$K$91</f>
        <v>70</v>
      </c>
      <c r="K93" s="118">
        <v>2</v>
      </c>
      <c r="L93" s="115">
        <f>+'[9]3.SZ.TÁBL. SEGÍTŐ SZOLGÁLAT'!$L91</f>
        <v>0</v>
      </c>
      <c r="M93" s="113">
        <f>+'[6]3.SZ.TÁBL. SEGÍTŐ SZOLGÁLAT'!$N92</f>
        <v>0</v>
      </c>
      <c r="N93" s="116"/>
      <c r="O93" s="117">
        <f>+'[4]3.SZ.TÁBL. SEGÍTŐ SZOLGÁLAT'!$O$91</f>
        <v>200</v>
      </c>
      <c r="P93" s="113">
        <f>+'[5]3.SZ.TÁBL. SEGÍTŐ SZOLGÁLAT'!$Q$91</f>
        <v>200</v>
      </c>
      <c r="Q93" s="118">
        <v>16</v>
      </c>
      <c r="R93" s="115">
        <f>+'[4]3.SZ.TÁBL. SEGÍTŐ SZOLGÁLAT'!$R$91</f>
        <v>320</v>
      </c>
      <c r="S93" s="113">
        <f>+'[5]3.SZ.TÁBL. SEGÍTŐ SZOLGÁLAT'!$T$91</f>
        <v>320</v>
      </c>
      <c r="T93" s="116">
        <v>0</v>
      </c>
      <c r="U93" s="117">
        <f>+'[9]3.SZ.TÁBL. SEGÍTŐ SZOLGÁLAT'!$U91</f>
        <v>0</v>
      </c>
      <c r="V93" s="113">
        <f>+'[6]3.SZ.TÁBL. SEGÍTŐ SZOLGÁLAT'!$W92</f>
        <v>0</v>
      </c>
      <c r="W93" s="116"/>
      <c r="X93" s="117"/>
      <c r="Y93" s="113"/>
      <c r="Z93" s="114"/>
      <c r="AA93" s="126">
        <f t="shared" si="258"/>
        <v>635</v>
      </c>
      <c r="AB93" s="122">
        <f t="shared" si="259"/>
        <v>617</v>
      </c>
      <c r="AC93" s="127">
        <f t="shared" si="260"/>
        <v>34</v>
      </c>
    </row>
    <row r="94" spans="1:29" s="207" customFormat="1" ht="13.5" customHeight="1">
      <c r="A94" s="108" t="s">
        <v>187</v>
      </c>
      <c r="B94" s="152" t="s">
        <v>145</v>
      </c>
      <c r="C94" s="205">
        <f>SUM(C89:C93)</f>
        <v>309</v>
      </c>
      <c r="D94" s="186">
        <f t="shared" ref="D94:E94" si="261">SUM(D89:D93)</f>
        <v>278</v>
      </c>
      <c r="E94" s="431">
        <f t="shared" si="261"/>
        <v>278</v>
      </c>
      <c r="F94" s="186">
        <f>SUM(F89:F93)</f>
        <v>789</v>
      </c>
      <c r="G94" s="186">
        <f t="shared" ref="G94" si="262">SUM(G89:G93)</f>
        <v>789</v>
      </c>
      <c r="H94" s="551">
        <f t="shared" ref="H94" si="263">SUM(H89:H93)</f>
        <v>399</v>
      </c>
      <c r="I94" s="205">
        <f>SUM(I89:I93)</f>
        <v>745</v>
      </c>
      <c r="J94" s="186">
        <f t="shared" ref="J94" si="264">SUM(J89:J93)</f>
        <v>745</v>
      </c>
      <c r="K94" s="431">
        <f t="shared" ref="K94" si="265">SUM(K89:K93)</f>
        <v>431</v>
      </c>
      <c r="L94" s="186">
        <f>SUM(L89:L93)</f>
        <v>696</v>
      </c>
      <c r="M94" s="186">
        <f t="shared" ref="M94" si="266">SUM(M89:M93)</f>
        <v>746</v>
      </c>
      <c r="N94" s="551">
        <f t="shared" ref="N94" si="267">SUM(N89:N93)</f>
        <v>319</v>
      </c>
      <c r="O94" s="205">
        <f>SUM(O89:O93)</f>
        <v>1022</v>
      </c>
      <c r="P94" s="186">
        <f t="shared" ref="P94" si="268">SUM(P89:P93)</f>
        <v>1022</v>
      </c>
      <c r="Q94" s="431">
        <f t="shared" ref="Q94" si="269">SUM(Q89:Q93)</f>
        <v>546</v>
      </c>
      <c r="R94" s="186">
        <f>SUM(R89:R93)</f>
        <v>931</v>
      </c>
      <c r="S94" s="186">
        <f t="shared" ref="S94:T94" si="270">SUM(S89:S93)</f>
        <v>931</v>
      </c>
      <c r="T94" s="186">
        <f t="shared" si="270"/>
        <v>443</v>
      </c>
      <c r="U94" s="205">
        <f>SUM(U89:U93)</f>
        <v>69</v>
      </c>
      <c r="V94" s="186">
        <f t="shared" ref="V94" si="271">SUM(V89:V93)</f>
        <v>69</v>
      </c>
      <c r="W94" s="551">
        <f t="shared" ref="W94" si="272">SUM(W89:W93)</f>
        <v>63</v>
      </c>
      <c r="X94" s="205">
        <f>SUM(X89:X93)</f>
        <v>629</v>
      </c>
      <c r="Y94" s="186">
        <f t="shared" ref="Y94:Z94" si="273">SUM(Y89:Y93)</f>
        <v>629</v>
      </c>
      <c r="Z94" s="551">
        <f t="shared" si="273"/>
        <v>272</v>
      </c>
      <c r="AA94" s="180">
        <f>SUM(AA89:AA93)</f>
        <v>5190</v>
      </c>
      <c r="AB94" s="184">
        <f t="shared" ref="AB94:AC94" si="274">SUM(AB89:AB93)</f>
        <v>5209</v>
      </c>
      <c r="AC94" s="185">
        <f t="shared" si="274"/>
        <v>2751</v>
      </c>
    </row>
    <row r="95" spans="1:29" s="207" customFormat="1" ht="13.5" customHeight="1">
      <c r="A95" s="108" t="s">
        <v>188</v>
      </c>
      <c r="B95" s="152" t="s">
        <v>146</v>
      </c>
      <c r="C95" s="205">
        <f>+C72+C75+C85+C88+C94</f>
        <v>1395</v>
      </c>
      <c r="D95" s="186">
        <f t="shared" ref="D95:E95" si="275">+D72+D75+D85+D88+D94</f>
        <v>1492</v>
      </c>
      <c r="E95" s="431">
        <f t="shared" si="275"/>
        <v>1376</v>
      </c>
      <c r="F95" s="186">
        <f>+F72+F75+F85+F88+F94</f>
        <v>4436</v>
      </c>
      <c r="G95" s="186">
        <f t="shared" ref="G95" si="276">+G72+G75+G85+G88+G94</f>
        <v>4434</v>
      </c>
      <c r="H95" s="551">
        <f t="shared" ref="H95" si="277">+H72+H75+H85+H88+H94</f>
        <v>3353</v>
      </c>
      <c r="I95" s="205">
        <f>+I72+I75+I85+I88+I94</f>
        <v>3305</v>
      </c>
      <c r="J95" s="186">
        <f t="shared" ref="J95" si="278">+J72+J75+J85+J88+J94</f>
        <v>3267</v>
      </c>
      <c r="K95" s="431">
        <f t="shared" ref="K95" si="279">+K72+K75+K85+K88+K94</f>
        <v>2588</v>
      </c>
      <c r="L95" s="186">
        <f>+L72+L75+L85+L88+L94</f>
        <v>3719</v>
      </c>
      <c r="M95" s="186">
        <f t="shared" ref="M95" si="280">+M72+M75+M85+M88+M94</f>
        <v>4054</v>
      </c>
      <c r="N95" s="551">
        <f t="shared" ref="N95" si="281">+N72+N75+N85+N88+N94</f>
        <v>3175</v>
      </c>
      <c r="O95" s="205">
        <f>+O72+O75+O85+O88+O94</f>
        <v>4135</v>
      </c>
      <c r="P95" s="186">
        <f t="shared" ref="P95" si="282">+P72+P75+P85+P88+P94</f>
        <v>4095</v>
      </c>
      <c r="Q95" s="431">
        <f t="shared" ref="Q95" si="283">+Q72+Q75+Q85+Q88+Q94</f>
        <v>2781</v>
      </c>
      <c r="R95" s="186">
        <f>+R72+R75+R85+R88+R94</f>
        <v>3225</v>
      </c>
      <c r="S95" s="186">
        <f t="shared" ref="S95" si="284">+S72+S75+S85+S88+S94</f>
        <v>3158</v>
      </c>
      <c r="T95" s="186">
        <f>+T72+T75+T85+T88+T94</f>
        <v>2405</v>
      </c>
      <c r="U95" s="205">
        <f>+U72+U75+U85+U88+U94</f>
        <v>385</v>
      </c>
      <c r="V95" s="186">
        <f t="shared" ref="V95" si="285">+V72+V75+V85+V88+V94</f>
        <v>384</v>
      </c>
      <c r="W95" s="551">
        <f t="shared" ref="W95" si="286">+W72+W75+W85+W88+W94</f>
        <v>364</v>
      </c>
      <c r="X95" s="205">
        <f>+X72+X75+X85+X88+X94</f>
        <v>2958</v>
      </c>
      <c r="Y95" s="186">
        <f t="shared" ref="Y95:Z95" si="287">+Y72+Y75+Y85+Y88+Y94</f>
        <v>2958</v>
      </c>
      <c r="Z95" s="551">
        <f t="shared" si="287"/>
        <v>1280</v>
      </c>
      <c r="AA95" s="180">
        <f>+AA72+AA75+AA85+AA88+AA94</f>
        <v>23558</v>
      </c>
      <c r="AB95" s="184">
        <f t="shared" ref="AB95:AC95" si="288">+AB72+AB75+AB85+AB88+AB94</f>
        <v>23842</v>
      </c>
      <c r="AC95" s="185">
        <f t="shared" si="288"/>
        <v>17322</v>
      </c>
    </row>
    <row r="96" spans="1:29" ht="13.5" customHeight="1">
      <c r="A96" s="105" t="s">
        <v>387</v>
      </c>
      <c r="B96" s="547" t="s">
        <v>388</v>
      </c>
      <c r="C96" s="124"/>
      <c r="D96" s="113"/>
      <c r="E96" s="118"/>
      <c r="F96" s="121"/>
      <c r="G96" s="113">
        <f>+'[6]3.SZ.TÁBL. SEGÍTŐ SZOLGÁLAT'!$H95</f>
        <v>0</v>
      </c>
      <c r="H96" s="116"/>
      <c r="I96" s="124"/>
      <c r="J96" s="113"/>
      <c r="K96" s="118"/>
      <c r="L96" s="121"/>
      <c r="M96" s="113"/>
      <c r="N96" s="116">
        <v>0</v>
      </c>
      <c r="O96" s="124"/>
      <c r="P96" s="113">
        <f>+'[6]3.SZ.TÁBL. SEGÍTŐ SZOLGÁLAT'!$Q95</f>
        <v>0</v>
      </c>
      <c r="Q96" s="118"/>
      <c r="R96" s="121"/>
      <c r="S96" s="113"/>
      <c r="T96" s="116"/>
      <c r="U96" s="124"/>
      <c r="V96" s="113"/>
      <c r="W96" s="116"/>
      <c r="X96" s="124"/>
      <c r="Y96" s="113"/>
      <c r="Z96" s="114"/>
      <c r="AA96" s="126">
        <f t="shared" ref="AA96" si="289">+C96+F96+I96+L96+O96+R96+U96+X96</f>
        <v>0</v>
      </c>
      <c r="AB96" s="122">
        <f t="shared" ref="AB96" si="290">+D96+G96+J96+M96+P96+S96+V96+Y96</f>
        <v>0</v>
      </c>
      <c r="AC96" s="127">
        <f t="shared" ref="AC96" si="291">+E96+H96+K96+N96+Q96+T96+W96+Z96</f>
        <v>0</v>
      </c>
    </row>
    <row r="97" spans="1:29" ht="13.5" customHeight="1">
      <c r="A97" s="105" t="s">
        <v>308</v>
      </c>
      <c r="B97" s="548" t="s">
        <v>309</v>
      </c>
      <c r="C97" s="124">
        <f>+C98</f>
        <v>0</v>
      </c>
      <c r="D97" s="113">
        <f>+'[6]3.SZ.TÁBL. SEGÍTŐ SZOLGÁLAT'!$E96</f>
        <v>0</v>
      </c>
      <c r="E97" s="125"/>
      <c r="F97" s="121">
        <f>+F98</f>
        <v>0</v>
      </c>
      <c r="G97" s="113">
        <f>+'[6]3.SZ.TÁBL. SEGÍTŐ SZOLGÁLAT'!$H96</f>
        <v>0</v>
      </c>
      <c r="H97" s="123"/>
      <c r="I97" s="124">
        <f>+I98</f>
        <v>0</v>
      </c>
      <c r="J97" s="113">
        <f>J98</f>
        <v>46</v>
      </c>
      <c r="K97" s="113">
        <f>K98</f>
        <v>28</v>
      </c>
      <c r="L97" s="121">
        <f>+L98</f>
        <v>0</v>
      </c>
      <c r="M97" s="113">
        <f>+'[6]3.SZ.TÁBL. SEGÍTŐ SZOLGÁLAT'!$N96</f>
        <v>0</v>
      </c>
      <c r="N97" s="123"/>
      <c r="O97" s="124">
        <f>+O98</f>
        <v>0</v>
      </c>
      <c r="P97" s="113">
        <f>+'[6]3.SZ.TÁBL. SEGÍTŐ SZOLGÁLAT'!$Q96</f>
        <v>0</v>
      </c>
      <c r="Q97" s="125"/>
      <c r="R97" s="121">
        <f>+R98</f>
        <v>0</v>
      </c>
      <c r="S97" s="113">
        <f>+'[6]3.SZ.TÁBL. SEGÍTŐ SZOLGÁLAT'!$T96</f>
        <v>0</v>
      </c>
      <c r="T97" s="123"/>
      <c r="U97" s="124">
        <f>+U98</f>
        <v>0</v>
      </c>
      <c r="V97" s="113">
        <f>+'[6]3.SZ.TÁBL. SEGÍTŐ SZOLGÁLAT'!$W96</f>
        <v>0</v>
      </c>
      <c r="W97" s="123"/>
      <c r="X97" s="124"/>
      <c r="Y97" s="113"/>
      <c r="Z97" s="127"/>
      <c r="AA97" s="126">
        <f>+AA98</f>
        <v>0</v>
      </c>
      <c r="AB97" s="122">
        <f t="shared" ref="AB97:AC97" si="292">+AB98</f>
        <v>46</v>
      </c>
      <c r="AC97" s="127">
        <f t="shared" si="292"/>
        <v>28</v>
      </c>
    </row>
    <row r="98" spans="1:29" ht="13.5" customHeight="1">
      <c r="A98" s="111" t="s">
        <v>308</v>
      </c>
      <c r="B98" s="549" t="s">
        <v>117</v>
      </c>
      <c r="C98" s="132"/>
      <c r="D98" s="113">
        <f>+'[6]3.SZ.TÁBL. SEGÍTŐ SZOLGÁLAT'!$E97</f>
        <v>0</v>
      </c>
      <c r="E98" s="133"/>
      <c r="F98" s="129"/>
      <c r="G98" s="113">
        <f>+'[6]3.SZ.TÁBL. SEGÍTŐ SZOLGÁLAT'!$H97</f>
        <v>0</v>
      </c>
      <c r="H98" s="131"/>
      <c r="I98" s="132"/>
      <c r="J98" s="113">
        <f>+'[5]3.SZ.TÁBL. SEGÍTŐ SZOLGÁLAT'!$K$96</f>
        <v>46</v>
      </c>
      <c r="K98" s="133">
        <v>28</v>
      </c>
      <c r="L98" s="129"/>
      <c r="M98" s="113">
        <f>+'[6]3.SZ.TÁBL. SEGÍTŐ SZOLGÁLAT'!$N97</f>
        <v>0</v>
      </c>
      <c r="N98" s="131"/>
      <c r="O98" s="132"/>
      <c r="P98" s="113">
        <f>+'[6]3.SZ.TÁBL. SEGÍTŐ SZOLGÁLAT'!$Q97</f>
        <v>0</v>
      </c>
      <c r="Q98" s="133"/>
      <c r="R98" s="129"/>
      <c r="S98" s="113">
        <f>+'[6]3.SZ.TÁBL. SEGÍTŐ SZOLGÁLAT'!$T97</f>
        <v>0</v>
      </c>
      <c r="T98" s="131"/>
      <c r="U98" s="132"/>
      <c r="V98" s="113">
        <f>+'[6]3.SZ.TÁBL. SEGÍTŐ SZOLGÁLAT'!$W97</f>
        <v>0</v>
      </c>
      <c r="W98" s="131"/>
      <c r="X98" s="132"/>
      <c r="Y98" s="113"/>
      <c r="Z98" s="135"/>
      <c r="AA98" s="126">
        <f t="shared" ref="AA98:AA99" si="293">+C98+F98+I98+L98+O98+R98+U98+X98</f>
        <v>0</v>
      </c>
      <c r="AB98" s="122">
        <f t="shared" ref="AB98:AB99" si="294">+D98+G98+J98+M98+P98+S98+V98+Y98</f>
        <v>46</v>
      </c>
      <c r="AC98" s="127">
        <f t="shared" ref="AC98:AC99" si="295">+E98+H98+K98+N98+Q98+T98+W98+Z98</f>
        <v>28</v>
      </c>
    </row>
    <row r="99" spans="1:29" ht="13.5" customHeight="1">
      <c r="A99" s="203" t="s">
        <v>310</v>
      </c>
      <c r="B99" s="550" t="s">
        <v>311</v>
      </c>
      <c r="C99" s="161"/>
      <c r="D99" s="113">
        <f>+'[6]3.SZ.TÁBL. SEGÍTŐ SZOLGÁLAT'!$E98</f>
        <v>0</v>
      </c>
      <c r="E99" s="162"/>
      <c r="F99" s="159"/>
      <c r="G99" s="113">
        <f>+'[6]3.SZ.TÁBL. SEGÍTŐ SZOLGÁLAT'!$H98</f>
        <v>0</v>
      </c>
      <c r="H99" s="160"/>
      <c r="I99" s="161"/>
      <c r="J99" s="113">
        <f>+'[6]3.SZ.TÁBL. SEGÍTŐ SZOLGÁLAT'!$K98</f>
        <v>0</v>
      </c>
      <c r="K99" s="162"/>
      <c r="L99" s="159"/>
      <c r="M99" s="113">
        <f>+'[6]3.SZ.TÁBL. SEGÍTŐ SZOLGÁLAT'!$N98</f>
        <v>0</v>
      </c>
      <c r="N99" s="160"/>
      <c r="O99" s="161"/>
      <c r="P99" s="113">
        <f>+'[6]3.SZ.TÁBL. SEGÍTŐ SZOLGÁLAT'!$Q98</f>
        <v>0</v>
      </c>
      <c r="Q99" s="162"/>
      <c r="R99" s="159"/>
      <c r="S99" s="113">
        <f>+'[6]3.SZ.TÁBL. SEGÍTŐ SZOLGÁLAT'!$T98</f>
        <v>0</v>
      </c>
      <c r="T99" s="160"/>
      <c r="U99" s="161"/>
      <c r="V99" s="113">
        <f>+'[6]3.SZ.TÁBL. SEGÍTŐ SZOLGÁLAT'!$W98</f>
        <v>0</v>
      </c>
      <c r="W99" s="160"/>
      <c r="X99" s="161"/>
      <c r="Y99" s="113"/>
      <c r="Z99" s="158"/>
      <c r="AA99" s="126">
        <f t="shared" si="293"/>
        <v>0</v>
      </c>
      <c r="AB99" s="122">
        <f t="shared" si="294"/>
        <v>0</v>
      </c>
      <c r="AC99" s="127">
        <f t="shared" si="295"/>
        <v>0</v>
      </c>
    </row>
    <row r="100" spans="1:29" s="207" customFormat="1" ht="13.5" customHeight="1">
      <c r="A100" s="108" t="s">
        <v>189</v>
      </c>
      <c r="B100" s="152" t="s">
        <v>147</v>
      </c>
      <c r="C100" s="205">
        <f>+SUM(C96:C99)-C98</f>
        <v>0</v>
      </c>
      <c r="D100" s="186">
        <f t="shared" ref="D100:AB100" si="296">+SUM(D96:D99)-D98</f>
        <v>0</v>
      </c>
      <c r="E100" s="431">
        <f t="shared" si="296"/>
        <v>0</v>
      </c>
      <c r="F100" s="186">
        <f>+SUM(F96:F99)-F98</f>
        <v>0</v>
      </c>
      <c r="G100" s="186">
        <f t="shared" ref="G100" si="297">+SUM(G96:G99)-G98</f>
        <v>0</v>
      </c>
      <c r="H100" s="551">
        <f t="shared" ref="H100" si="298">+SUM(H96:H99)-H98</f>
        <v>0</v>
      </c>
      <c r="I100" s="205">
        <f>+SUM(I96:I99)-I98</f>
        <v>0</v>
      </c>
      <c r="J100" s="186">
        <f t="shared" ref="J100" si="299">+SUM(J96:J99)-J98</f>
        <v>46</v>
      </c>
      <c r="K100" s="431">
        <f t="shared" ref="K100" si="300">+SUM(K96:K99)-K98</f>
        <v>28</v>
      </c>
      <c r="L100" s="186">
        <f>+SUM(L96:L99)-L98</f>
        <v>0</v>
      </c>
      <c r="M100" s="186">
        <f t="shared" ref="M100" si="301">+SUM(M96:M99)-M98</f>
        <v>0</v>
      </c>
      <c r="N100" s="551">
        <f t="shared" ref="N100" si="302">+SUM(N96:N99)-N98</f>
        <v>0</v>
      </c>
      <c r="O100" s="205">
        <f>+SUM(O96:O99)-O98</f>
        <v>0</v>
      </c>
      <c r="P100" s="186">
        <f t="shared" ref="P100" si="303">+SUM(P96:P99)-P98</f>
        <v>0</v>
      </c>
      <c r="Q100" s="431">
        <f t="shared" ref="Q100" si="304">+SUM(Q96:Q99)-Q98</f>
        <v>0</v>
      </c>
      <c r="R100" s="186">
        <f>+SUM(R96:R99)-R98</f>
        <v>0</v>
      </c>
      <c r="S100" s="186">
        <f t="shared" ref="S100" si="305">+SUM(S96:S99)-S98</f>
        <v>0</v>
      </c>
      <c r="T100" s="551">
        <f t="shared" ref="T100" si="306">+SUM(T96:T99)-T98</f>
        <v>0</v>
      </c>
      <c r="U100" s="205">
        <f>+SUM(U96:U99)-U98</f>
        <v>0</v>
      </c>
      <c r="V100" s="186">
        <f t="shared" ref="V100" si="307">+SUM(V96:V99)-V98</f>
        <v>0</v>
      </c>
      <c r="W100" s="551">
        <f t="shared" ref="W100" si="308">+SUM(W96:W99)-W98</f>
        <v>0</v>
      </c>
      <c r="X100" s="205">
        <f>+SUM(X96:X99)-X98</f>
        <v>0</v>
      </c>
      <c r="Y100" s="186">
        <f t="shared" ref="Y100:Z100" si="309">+SUM(Y96:Y99)-Y98</f>
        <v>0</v>
      </c>
      <c r="Z100" s="551">
        <f t="shared" si="309"/>
        <v>0</v>
      </c>
      <c r="AA100" s="180">
        <f t="shared" si="296"/>
        <v>0</v>
      </c>
      <c r="AB100" s="184">
        <f t="shared" si="296"/>
        <v>46</v>
      </c>
      <c r="AC100" s="185">
        <f>+SUM(AC96:AC99)-AC98</f>
        <v>28</v>
      </c>
    </row>
    <row r="101" spans="1:29" ht="13.5" customHeight="1">
      <c r="A101" s="105" t="s">
        <v>261</v>
      </c>
      <c r="B101" s="149" t="s">
        <v>262</v>
      </c>
      <c r="C101" s="124"/>
      <c r="D101" s="113">
        <f>+'[6]3.SZ.TÁBL. SEGÍTŐ SZOLGÁLAT'!$E100</f>
        <v>0</v>
      </c>
      <c r="E101" s="125"/>
      <c r="F101" s="121"/>
      <c r="G101" s="113">
        <f>+'[6]3.SZ.TÁBL. SEGÍTŐ SZOLGÁLAT'!$H100</f>
        <v>0</v>
      </c>
      <c r="H101" s="123"/>
      <c r="I101" s="124"/>
      <c r="J101" s="113">
        <f>+'[6]3.SZ.TÁBL. SEGÍTŐ SZOLGÁLAT'!$K100</f>
        <v>0</v>
      </c>
      <c r="K101" s="125"/>
      <c r="L101" s="121"/>
      <c r="M101" s="113">
        <f>+'[6]3.SZ.TÁBL. SEGÍTŐ SZOLGÁLAT'!$N100</f>
        <v>0</v>
      </c>
      <c r="N101" s="123"/>
      <c r="O101" s="124"/>
      <c r="P101" s="113">
        <f>+'[6]3.SZ.TÁBL. SEGÍTŐ SZOLGÁLAT'!$Q100</f>
        <v>0</v>
      </c>
      <c r="Q101" s="125"/>
      <c r="R101" s="121"/>
      <c r="S101" s="113">
        <f>+'[6]3.SZ.TÁBL. SEGÍTŐ SZOLGÁLAT'!$T100</f>
        <v>0</v>
      </c>
      <c r="T101" s="123"/>
      <c r="U101" s="124"/>
      <c r="V101" s="113">
        <f>+'[6]3.SZ.TÁBL. SEGÍTŐ SZOLGÁLAT'!$W100</f>
        <v>0</v>
      </c>
      <c r="W101" s="123"/>
      <c r="X101" s="124"/>
      <c r="Y101" s="113"/>
      <c r="Z101" s="127"/>
      <c r="AA101" s="126">
        <f t="shared" ref="AA101:AA107" si="310">+C101+F101+I101+L101+O101+R101+U101+X101</f>
        <v>0</v>
      </c>
      <c r="AB101" s="122">
        <f t="shared" ref="AB101:AB107" si="311">+D101+G101+J101+M101+P101+S101+V101+Y101</f>
        <v>0</v>
      </c>
      <c r="AC101" s="127">
        <f t="shared" ref="AC101:AC107" si="312">+E101+H101+K101+N101+Q101+T101+W101+Z101</f>
        <v>0</v>
      </c>
    </row>
    <row r="102" spans="1:29" ht="13.5" customHeight="1">
      <c r="A102" s="106" t="s">
        <v>263</v>
      </c>
      <c r="B102" s="150" t="s">
        <v>264</v>
      </c>
      <c r="C102" s="117"/>
      <c r="D102" s="113">
        <f>+'[6]3.SZ.TÁBL. SEGÍTŐ SZOLGÁLAT'!$E101</f>
        <v>0</v>
      </c>
      <c r="E102" s="118"/>
      <c r="F102" s="115"/>
      <c r="G102" s="113">
        <f>+'[6]3.SZ.TÁBL. SEGÍTŐ SZOLGÁLAT'!$H101</f>
        <v>0</v>
      </c>
      <c r="H102" s="116"/>
      <c r="I102" s="117"/>
      <c r="J102" s="113">
        <f>+'[6]3.SZ.TÁBL. SEGÍTŐ SZOLGÁLAT'!$K101</f>
        <v>0</v>
      </c>
      <c r="K102" s="118"/>
      <c r="L102" s="115"/>
      <c r="M102" s="113">
        <f>+'[6]3.SZ.TÁBL. SEGÍTŐ SZOLGÁLAT'!$N101</f>
        <v>0</v>
      </c>
      <c r="N102" s="116"/>
      <c r="O102" s="117"/>
      <c r="P102" s="113">
        <f>+'[6]3.SZ.TÁBL. SEGÍTŐ SZOLGÁLAT'!$Q101</f>
        <v>0</v>
      </c>
      <c r="Q102" s="118"/>
      <c r="R102" s="115"/>
      <c r="S102" s="113">
        <f>+'[6]3.SZ.TÁBL. SEGÍTŐ SZOLGÁLAT'!$T101</f>
        <v>0</v>
      </c>
      <c r="T102" s="116"/>
      <c r="U102" s="117"/>
      <c r="V102" s="113">
        <f>+'[6]3.SZ.TÁBL. SEGÍTŐ SZOLGÁLAT'!$W101</f>
        <v>0</v>
      </c>
      <c r="W102" s="116"/>
      <c r="X102" s="117"/>
      <c r="Y102" s="113"/>
      <c r="Z102" s="114"/>
      <c r="AA102" s="126">
        <f t="shared" si="310"/>
        <v>0</v>
      </c>
      <c r="AB102" s="122">
        <f t="shared" si="311"/>
        <v>0</v>
      </c>
      <c r="AC102" s="127">
        <f t="shared" si="312"/>
        <v>0</v>
      </c>
    </row>
    <row r="103" spans="1:29" ht="13.5" customHeight="1">
      <c r="A103" s="106" t="s">
        <v>265</v>
      </c>
      <c r="B103" s="150" t="s">
        <v>266</v>
      </c>
      <c r="C103" s="117"/>
      <c r="D103" s="113">
        <f>+'[6]3.SZ.TÁBL. SEGÍTŐ SZOLGÁLAT'!$E102</f>
        <v>0</v>
      </c>
      <c r="E103" s="118"/>
      <c r="F103" s="115">
        <f>+'[4]3.SZ.TÁBL. SEGÍTŐ SZOLGÁLAT'!$F$100</f>
        <v>142</v>
      </c>
      <c r="G103" s="113">
        <f>+'[5]3.SZ.TÁBL. SEGÍTŐ SZOLGÁLAT'!$H$101</f>
        <v>325</v>
      </c>
      <c r="H103" s="116">
        <v>142</v>
      </c>
      <c r="I103" s="117"/>
      <c r="J103" s="113">
        <f>+'[6]3.SZ.TÁBL. SEGÍTŐ SZOLGÁLAT'!$K102</f>
        <v>0</v>
      </c>
      <c r="K103" s="118"/>
      <c r="L103" s="115"/>
      <c r="M103" s="113">
        <f>+'[6]3.SZ.TÁBL. SEGÍTŐ SZOLGÁLAT'!$N102</f>
        <v>0</v>
      </c>
      <c r="N103" s="116"/>
      <c r="O103" s="117"/>
      <c r="P103" s="113">
        <f>+'[6]3.SZ.TÁBL. SEGÍTŐ SZOLGÁLAT'!$Q102</f>
        <v>0</v>
      </c>
      <c r="Q103" s="118"/>
      <c r="R103" s="115"/>
      <c r="S103" s="113">
        <f>+'[6]3.SZ.TÁBL. SEGÍTŐ SZOLGÁLAT'!$T102</f>
        <v>0</v>
      </c>
      <c r="T103" s="116"/>
      <c r="U103" s="117"/>
      <c r="V103" s="113">
        <f>+'[6]3.SZ.TÁBL. SEGÍTŐ SZOLGÁLAT'!$W102</f>
        <v>0</v>
      </c>
      <c r="W103" s="116"/>
      <c r="X103" s="117"/>
      <c r="Y103" s="113"/>
      <c r="Z103" s="114"/>
      <c r="AA103" s="126">
        <f t="shared" si="310"/>
        <v>142</v>
      </c>
      <c r="AB103" s="122">
        <f t="shared" si="311"/>
        <v>325</v>
      </c>
      <c r="AC103" s="127">
        <f t="shared" si="312"/>
        <v>142</v>
      </c>
    </row>
    <row r="104" spans="1:29" ht="13.5" customHeight="1">
      <c r="A104" s="106" t="s">
        <v>267</v>
      </c>
      <c r="B104" s="150" t="s">
        <v>268</v>
      </c>
      <c r="C104" s="117"/>
      <c r="D104" s="113">
        <f>+'[6]3.SZ.TÁBL. SEGÍTŐ SZOLGÁLAT'!$E103</f>
        <v>0</v>
      </c>
      <c r="E104" s="118"/>
      <c r="F104" s="115">
        <f>+'[4]3.SZ.TÁBL. SEGÍTŐ SZOLGÁLAT'!$F$101</f>
        <v>1433</v>
      </c>
      <c r="G104" s="113">
        <f>+'[5]3.SZ.TÁBL. SEGÍTŐ SZOLGÁLAT'!$H$102</f>
        <v>1598</v>
      </c>
      <c r="H104" s="116">
        <v>1597</v>
      </c>
      <c r="I104" s="117"/>
      <c r="J104" s="113">
        <f>+'[6]3.SZ.TÁBL. SEGÍTŐ SZOLGÁLAT'!$K103</f>
        <v>0</v>
      </c>
      <c r="K104" s="118"/>
      <c r="L104" s="115"/>
      <c r="M104" s="113">
        <f>+'[6]3.SZ.TÁBL. SEGÍTŐ SZOLGÁLAT'!$N103</f>
        <v>0</v>
      </c>
      <c r="N104" s="116"/>
      <c r="O104" s="117"/>
      <c r="P104" s="113">
        <f>+'[6]3.SZ.TÁBL. SEGÍTŐ SZOLGÁLAT'!$Q103</f>
        <v>0</v>
      </c>
      <c r="Q104" s="118"/>
      <c r="R104" s="115"/>
      <c r="S104" s="113">
        <f>+'[6]3.SZ.TÁBL. SEGÍTŐ SZOLGÁLAT'!$T103</f>
        <v>0</v>
      </c>
      <c r="T104" s="116"/>
      <c r="U104" s="117"/>
      <c r="V104" s="113">
        <f>+'[5]3.SZ.TÁBL. SEGÍTŐ SZOLGÁLAT'!$W$102</f>
        <v>1569</v>
      </c>
      <c r="W104" s="116">
        <v>527</v>
      </c>
      <c r="X104" s="117"/>
      <c r="Y104" s="113"/>
      <c r="Z104" s="114"/>
      <c r="AA104" s="126">
        <f t="shared" si="310"/>
        <v>1433</v>
      </c>
      <c r="AB104" s="122">
        <f t="shared" si="311"/>
        <v>3167</v>
      </c>
      <c r="AC104" s="127">
        <f t="shared" si="312"/>
        <v>2124</v>
      </c>
    </row>
    <row r="105" spans="1:29" ht="13.5" customHeight="1">
      <c r="A105" s="106" t="s">
        <v>269</v>
      </c>
      <c r="B105" s="150" t="s">
        <v>270</v>
      </c>
      <c r="C105" s="117"/>
      <c r="D105" s="113">
        <f>+'[6]3.SZ.TÁBL. SEGÍTŐ SZOLGÁLAT'!$E104</f>
        <v>0</v>
      </c>
      <c r="E105" s="118"/>
      <c r="F105" s="115"/>
      <c r="G105" s="113">
        <f>+'[6]3.SZ.TÁBL. SEGÍTŐ SZOLGÁLAT'!$H104</f>
        <v>0</v>
      </c>
      <c r="H105" s="116"/>
      <c r="I105" s="117"/>
      <c r="J105" s="113">
        <f>+'[6]3.SZ.TÁBL. SEGÍTŐ SZOLGÁLAT'!$K104</f>
        <v>0</v>
      </c>
      <c r="K105" s="118"/>
      <c r="L105" s="115"/>
      <c r="M105" s="113">
        <f>+'[6]3.SZ.TÁBL. SEGÍTŐ SZOLGÁLAT'!$N104</f>
        <v>0</v>
      </c>
      <c r="N105" s="116"/>
      <c r="O105" s="117"/>
      <c r="P105" s="113">
        <f>+'[6]3.SZ.TÁBL. SEGÍTŐ SZOLGÁLAT'!$Q104</f>
        <v>0</v>
      </c>
      <c r="Q105" s="118"/>
      <c r="R105" s="115"/>
      <c r="S105" s="113">
        <f>+'[6]3.SZ.TÁBL. SEGÍTŐ SZOLGÁLAT'!$T104</f>
        <v>0</v>
      </c>
      <c r="T105" s="116"/>
      <c r="U105" s="117"/>
      <c r="V105" s="113">
        <f>+'[6]3.SZ.TÁBL. SEGÍTŐ SZOLGÁLAT'!$W104</f>
        <v>0</v>
      </c>
      <c r="W105" s="116"/>
      <c r="X105" s="117"/>
      <c r="Y105" s="113"/>
      <c r="Z105" s="114"/>
      <c r="AA105" s="126">
        <f t="shared" si="310"/>
        <v>0</v>
      </c>
      <c r="AB105" s="122">
        <f t="shared" si="311"/>
        <v>0</v>
      </c>
      <c r="AC105" s="127">
        <f t="shared" si="312"/>
        <v>0</v>
      </c>
    </row>
    <row r="106" spans="1:29" ht="13.5" customHeight="1">
      <c r="A106" s="106" t="s">
        <v>271</v>
      </c>
      <c r="B106" s="150" t="s">
        <v>272</v>
      </c>
      <c r="C106" s="117"/>
      <c r="D106" s="113">
        <f>+'[6]3.SZ.TÁBL. SEGÍTŐ SZOLGÁLAT'!$E105</f>
        <v>0</v>
      </c>
      <c r="E106" s="118"/>
      <c r="F106" s="115"/>
      <c r="G106" s="113">
        <f>+'[6]3.SZ.TÁBL. SEGÍTŐ SZOLGÁLAT'!$H105</f>
        <v>0</v>
      </c>
      <c r="H106" s="116"/>
      <c r="I106" s="117"/>
      <c r="J106" s="113">
        <f>+'[6]3.SZ.TÁBL. SEGÍTŐ SZOLGÁLAT'!$K105</f>
        <v>0</v>
      </c>
      <c r="K106" s="118"/>
      <c r="L106" s="115"/>
      <c r="M106" s="113">
        <f>+'[6]3.SZ.TÁBL. SEGÍTŐ SZOLGÁLAT'!$N105</f>
        <v>0</v>
      </c>
      <c r="N106" s="116"/>
      <c r="O106" s="117"/>
      <c r="P106" s="113">
        <f>+'[6]3.SZ.TÁBL. SEGÍTŐ SZOLGÁLAT'!$Q105</f>
        <v>0</v>
      </c>
      <c r="Q106" s="118"/>
      <c r="R106" s="115"/>
      <c r="S106" s="113">
        <f>+'[6]3.SZ.TÁBL. SEGÍTŐ SZOLGÁLAT'!$T105</f>
        <v>0</v>
      </c>
      <c r="T106" s="116"/>
      <c r="U106" s="117"/>
      <c r="V106" s="113">
        <f>+'[6]3.SZ.TÁBL. SEGÍTŐ SZOLGÁLAT'!$W105</f>
        <v>0</v>
      </c>
      <c r="W106" s="116"/>
      <c r="X106" s="117"/>
      <c r="Y106" s="113"/>
      <c r="Z106" s="114"/>
      <c r="AA106" s="126">
        <f t="shared" si="310"/>
        <v>0</v>
      </c>
      <c r="AB106" s="122">
        <f t="shared" si="311"/>
        <v>0</v>
      </c>
      <c r="AC106" s="127">
        <f t="shared" si="312"/>
        <v>0</v>
      </c>
    </row>
    <row r="107" spans="1:29" ht="13.5" customHeight="1">
      <c r="A107" s="107" t="s">
        <v>273</v>
      </c>
      <c r="B107" s="151" t="s">
        <v>274</v>
      </c>
      <c r="C107" s="132"/>
      <c r="D107" s="113">
        <f>+'[6]3.SZ.TÁBL. SEGÍTŐ SZOLGÁLAT'!$E106</f>
        <v>0</v>
      </c>
      <c r="E107" s="133"/>
      <c r="F107" s="129">
        <f>+'[4]3.SZ.TÁBL. SEGÍTŐ SZOLGÁLAT'!$F$104</f>
        <v>425</v>
      </c>
      <c r="G107" s="113">
        <f>+'[5]3.SZ.TÁBL. SEGÍTŐ SZOLGÁLAT'!$H$105</f>
        <v>90</v>
      </c>
      <c r="H107" s="131">
        <v>43</v>
      </c>
      <c r="I107" s="132"/>
      <c r="J107" s="113">
        <f>+'[6]3.SZ.TÁBL. SEGÍTŐ SZOLGÁLAT'!$K106</f>
        <v>0</v>
      </c>
      <c r="K107" s="133"/>
      <c r="L107" s="129"/>
      <c r="M107" s="113">
        <f>+'[6]3.SZ.TÁBL. SEGÍTŐ SZOLGÁLAT'!$N106</f>
        <v>0</v>
      </c>
      <c r="N107" s="131"/>
      <c r="O107" s="132"/>
      <c r="P107" s="113">
        <f>+'[6]3.SZ.TÁBL. SEGÍTŐ SZOLGÁLAT'!$Q106</f>
        <v>0</v>
      </c>
      <c r="Q107" s="133"/>
      <c r="R107" s="129"/>
      <c r="S107" s="113">
        <f>+'[6]3.SZ.TÁBL. SEGÍTŐ SZOLGÁLAT'!$T106</f>
        <v>0</v>
      </c>
      <c r="T107" s="131"/>
      <c r="U107" s="132"/>
      <c r="V107" s="113">
        <f>+'[5]3.SZ.TÁBL. SEGÍTŐ SZOLGÁLAT'!$W$105</f>
        <v>424</v>
      </c>
      <c r="W107" s="131">
        <v>142</v>
      </c>
      <c r="X107" s="132"/>
      <c r="Y107" s="113"/>
      <c r="Z107" s="135"/>
      <c r="AA107" s="126">
        <f t="shared" si="310"/>
        <v>425</v>
      </c>
      <c r="AB107" s="122">
        <f t="shared" si="311"/>
        <v>514</v>
      </c>
      <c r="AC107" s="127">
        <f t="shared" si="312"/>
        <v>185</v>
      </c>
    </row>
    <row r="108" spans="1:29" s="207" customFormat="1" ht="13.5" customHeight="1">
      <c r="A108" s="108" t="s">
        <v>190</v>
      </c>
      <c r="B108" s="152" t="s">
        <v>103</v>
      </c>
      <c r="C108" s="205">
        <f>SUM(C101:C107)</f>
        <v>0</v>
      </c>
      <c r="D108" s="186">
        <f t="shared" ref="D108:E108" si="313">SUM(D101:D107)</f>
        <v>0</v>
      </c>
      <c r="E108" s="431">
        <f t="shared" si="313"/>
        <v>0</v>
      </c>
      <c r="F108" s="186">
        <f>SUM(F101:F107)</f>
        <v>2000</v>
      </c>
      <c r="G108" s="186">
        <f t="shared" ref="G108" si="314">SUM(G101:G107)</f>
        <v>2013</v>
      </c>
      <c r="H108" s="551">
        <f t="shared" ref="H108" si="315">SUM(H101:H107)</f>
        <v>1782</v>
      </c>
      <c r="I108" s="205">
        <f>SUM(I101:I107)</f>
        <v>0</v>
      </c>
      <c r="J108" s="186">
        <f t="shared" ref="J108" si="316">SUM(J101:J107)</f>
        <v>0</v>
      </c>
      <c r="K108" s="431">
        <f t="shared" ref="K108" si="317">SUM(K101:K107)</f>
        <v>0</v>
      </c>
      <c r="L108" s="186">
        <f>SUM(L101:L107)</f>
        <v>0</v>
      </c>
      <c r="M108" s="186">
        <f t="shared" ref="M108" si="318">SUM(M101:M107)</f>
        <v>0</v>
      </c>
      <c r="N108" s="551">
        <f t="shared" ref="N108" si="319">SUM(N101:N107)</f>
        <v>0</v>
      </c>
      <c r="O108" s="205">
        <f>SUM(O101:O107)</f>
        <v>0</v>
      </c>
      <c r="P108" s="186">
        <f t="shared" ref="P108" si="320">SUM(P101:P107)</f>
        <v>0</v>
      </c>
      <c r="Q108" s="431">
        <f t="shared" ref="Q108" si="321">SUM(Q101:Q107)</f>
        <v>0</v>
      </c>
      <c r="R108" s="186">
        <f>SUM(R101:R107)</f>
        <v>0</v>
      </c>
      <c r="S108" s="186">
        <f t="shared" ref="S108" si="322">SUM(S101:S107)</f>
        <v>0</v>
      </c>
      <c r="T108" s="551">
        <f t="shared" ref="T108" si="323">SUM(T101:T107)</f>
        <v>0</v>
      </c>
      <c r="U108" s="205">
        <f>SUM(U101:U107)</f>
        <v>0</v>
      </c>
      <c r="V108" s="186">
        <f t="shared" ref="V108" si="324">SUM(V101:V107)</f>
        <v>1993</v>
      </c>
      <c r="W108" s="551">
        <f t="shared" ref="W108" si="325">SUM(W101:W107)</f>
        <v>669</v>
      </c>
      <c r="X108" s="205">
        <f>SUM(X101:X107)</f>
        <v>0</v>
      </c>
      <c r="Y108" s="186">
        <f t="shared" ref="Y108:Z108" si="326">SUM(Y101:Y107)</f>
        <v>0</v>
      </c>
      <c r="Z108" s="551">
        <f t="shared" si="326"/>
        <v>0</v>
      </c>
      <c r="AA108" s="180">
        <f>SUM(AA101:AA107)</f>
        <v>2000</v>
      </c>
      <c r="AB108" s="184">
        <f t="shared" ref="AB108:AC108" si="327">SUM(AB101:AB107)</f>
        <v>4006</v>
      </c>
      <c r="AC108" s="185">
        <f t="shared" si="327"/>
        <v>2451</v>
      </c>
    </row>
    <row r="109" spans="1:29" ht="13.5" customHeight="1">
      <c r="A109" s="105" t="s">
        <v>275</v>
      </c>
      <c r="B109" s="149" t="s">
        <v>276</v>
      </c>
      <c r="C109" s="124"/>
      <c r="D109" s="113">
        <f>+'[6]3.SZ.TÁBL. SEGÍTŐ SZOLGÁLAT'!$E108</f>
        <v>0</v>
      </c>
      <c r="E109" s="125"/>
      <c r="F109" s="121"/>
      <c r="G109" s="113">
        <f>+'[6]3.SZ.TÁBL. SEGÍTŐ SZOLGÁLAT'!$H108</f>
        <v>0</v>
      </c>
      <c r="H109" s="123"/>
      <c r="I109" s="124"/>
      <c r="J109" s="113">
        <f>+'[6]3.SZ.TÁBL. SEGÍTŐ SZOLGÁLAT'!$K108</f>
        <v>0</v>
      </c>
      <c r="K109" s="125"/>
      <c r="L109" s="121"/>
      <c r="M109" s="113">
        <f>+'[6]3.SZ.TÁBL. SEGÍTŐ SZOLGÁLAT'!$N108</f>
        <v>0</v>
      </c>
      <c r="N109" s="123"/>
      <c r="O109" s="124"/>
      <c r="P109" s="113">
        <f>+'[6]3.SZ.TÁBL. SEGÍTŐ SZOLGÁLAT'!$Q108</f>
        <v>0</v>
      </c>
      <c r="Q109" s="125"/>
      <c r="R109" s="121"/>
      <c r="S109" s="113">
        <f>+'[6]3.SZ.TÁBL. SEGÍTŐ SZOLGÁLAT'!$T108</f>
        <v>0</v>
      </c>
      <c r="T109" s="123"/>
      <c r="U109" s="124"/>
      <c r="V109" s="113">
        <f>+'[6]3.SZ.TÁBL. SEGÍTŐ SZOLGÁLAT'!$W108</f>
        <v>0</v>
      </c>
      <c r="W109" s="123"/>
      <c r="X109" s="124"/>
      <c r="Y109" s="113"/>
      <c r="Z109" s="127"/>
      <c r="AA109" s="126">
        <f t="shared" ref="AA109:AA112" si="328">+C109+F109+I109+L109+O109+R109+U109+X109</f>
        <v>0</v>
      </c>
      <c r="AB109" s="122">
        <f t="shared" ref="AB109:AB112" si="329">+D109+G109+J109+M109+P109+S109+V109+Y109</f>
        <v>0</v>
      </c>
      <c r="AC109" s="127">
        <f t="shared" ref="AC109:AC112" si="330">+E109+H109+K109+N109+Q109+T109+W109+Z109</f>
        <v>0</v>
      </c>
    </row>
    <row r="110" spans="1:29" ht="13.5" customHeight="1">
      <c r="A110" s="106" t="s">
        <v>277</v>
      </c>
      <c r="B110" s="150" t="s">
        <v>278</v>
      </c>
      <c r="C110" s="117"/>
      <c r="D110" s="113">
        <f>+'[6]3.SZ.TÁBL. SEGÍTŐ SZOLGÁLAT'!$E109</f>
        <v>0</v>
      </c>
      <c r="E110" s="118"/>
      <c r="F110" s="115"/>
      <c r="G110" s="113">
        <f>+'[6]3.SZ.TÁBL. SEGÍTŐ SZOLGÁLAT'!$H109</f>
        <v>0</v>
      </c>
      <c r="H110" s="116"/>
      <c r="I110" s="117"/>
      <c r="J110" s="113">
        <f>+'[6]3.SZ.TÁBL. SEGÍTŐ SZOLGÁLAT'!$K109</f>
        <v>0</v>
      </c>
      <c r="K110" s="118"/>
      <c r="L110" s="115"/>
      <c r="M110" s="113">
        <f>+'[6]3.SZ.TÁBL. SEGÍTŐ SZOLGÁLAT'!$N109</f>
        <v>0</v>
      </c>
      <c r="N110" s="116"/>
      <c r="O110" s="117"/>
      <c r="P110" s="113">
        <f>+'[6]3.SZ.TÁBL. SEGÍTŐ SZOLGÁLAT'!$Q109</f>
        <v>0</v>
      </c>
      <c r="Q110" s="118"/>
      <c r="R110" s="115"/>
      <c r="S110" s="113">
        <f>+'[6]3.SZ.TÁBL. SEGÍTŐ SZOLGÁLAT'!$T109</f>
        <v>0</v>
      </c>
      <c r="T110" s="116"/>
      <c r="U110" s="117"/>
      <c r="V110" s="113">
        <f>+'[6]3.SZ.TÁBL. SEGÍTŐ SZOLGÁLAT'!$W109</f>
        <v>0</v>
      </c>
      <c r="W110" s="116"/>
      <c r="X110" s="117"/>
      <c r="Y110" s="113"/>
      <c r="Z110" s="114"/>
      <c r="AA110" s="126">
        <f t="shared" si="328"/>
        <v>0</v>
      </c>
      <c r="AB110" s="122">
        <f t="shared" si="329"/>
        <v>0</v>
      </c>
      <c r="AC110" s="127">
        <f t="shared" si="330"/>
        <v>0</v>
      </c>
    </row>
    <row r="111" spans="1:29" ht="13.5" customHeight="1">
      <c r="A111" s="106" t="s">
        <v>279</v>
      </c>
      <c r="B111" s="150" t="s">
        <v>280</v>
      </c>
      <c r="C111" s="117"/>
      <c r="D111" s="113">
        <f>+'[6]3.SZ.TÁBL. SEGÍTŐ SZOLGÁLAT'!$E110</f>
        <v>0</v>
      </c>
      <c r="E111" s="118"/>
      <c r="F111" s="115"/>
      <c r="G111" s="113">
        <f>+'[6]3.SZ.TÁBL. SEGÍTŐ SZOLGÁLAT'!$H110</f>
        <v>0</v>
      </c>
      <c r="H111" s="116"/>
      <c r="I111" s="117"/>
      <c r="J111" s="113">
        <f>+'[6]3.SZ.TÁBL. SEGÍTŐ SZOLGÁLAT'!$K110</f>
        <v>0</v>
      </c>
      <c r="K111" s="118"/>
      <c r="L111" s="115"/>
      <c r="M111" s="113">
        <f>+'[6]3.SZ.TÁBL. SEGÍTŐ SZOLGÁLAT'!$N110</f>
        <v>0</v>
      </c>
      <c r="N111" s="116"/>
      <c r="O111" s="117"/>
      <c r="P111" s="113">
        <f>+'[6]3.SZ.TÁBL. SEGÍTŐ SZOLGÁLAT'!$Q110</f>
        <v>0</v>
      </c>
      <c r="Q111" s="118"/>
      <c r="R111" s="115"/>
      <c r="S111" s="113">
        <f>+'[6]3.SZ.TÁBL. SEGÍTŐ SZOLGÁLAT'!$T110</f>
        <v>0</v>
      </c>
      <c r="T111" s="116"/>
      <c r="U111" s="117"/>
      <c r="V111" s="113">
        <f>+'[6]3.SZ.TÁBL. SEGÍTŐ SZOLGÁLAT'!$W110</f>
        <v>0</v>
      </c>
      <c r="W111" s="116"/>
      <c r="X111" s="117"/>
      <c r="Y111" s="113"/>
      <c r="Z111" s="114"/>
      <c r="AA111" s="126">
        <f t="shared" si="328"/>
        <v>0</v>
      </c>
      <c r="AB111" s="122">
        <f t="shared" si="329"/>
        <v>0</v>
      </c>
      <c r="AC111" s="127">
        <f t="shared" si="330"/>
        <v>0</v>
      </c>
    </row>
    <row r="112" spans="1:29" ht="13.5" customHeight="1">
      <c r="A112" s="107" t="s">
        <v>281</v>
      </c>
      <c r="B112" s="151" t="s">
        <v>282</v>
      </c>
      <c r="C112" s="132"/>
      <c r="D112" s="113">
        <f>+'[6]3.SZ.TÁBL. SEGÍTŐ SZOLGÁLAT'!$E111</f>
        <v>0</v>
      </c>
      <c r="E112" s="133"/>
      <c r="F112" s="129"/>
      <c r="G112" s="113">
        <f>+'[6]3.SZ.TÁBL. SEGÍTŐ SZOLGÁLAT'!$H111</f>
        <v>0</v>
      </c>
      <c r="H112" s="131"/>
      <c r="I112" s="132"/>
      <c r="J112" s="113">
        <f>+'[6]3.SZ.TÁBL. SEGÍTŐ SZOLGÁLAT'!$K111</f>
        <v>0</v>
      </c>
      <c r="K112" s="133"/>
      <c r="L112" s="129"/>
      <c r="M112" s="113">
        <f>+'[6]3.SZ.TÁBL. SEGÍTŐ SZOLGÁLAT'!$N111</f>
        <v>0</v>
      </c>
      <c r="N112" s="131"/>
      <c r="O112" s="132"/>
      <c r="P112" s="113">
        <f>+'[6]3.SZ.TÁBL. SEGÍTŐ SZOLGÁLAT'!$Q111</f>
        <v>0</v>
      </c>
      <c r="Q112" s="133"/>
      <c r="R112" s="129"/>
      <c r="S112" s="113">
        <f>+'[6]3.SZ.TÁBL. SEGÍTŐ SZOLGÁLAT'!$T111</f>
        <v>0</v>
      </c>
      <c r="T112" s="131"/>
      <c r="U112" s="132"/>
      <c r="V112" s="113">
        <f>+'[6]3.SZ.TÁBL. SEGÍTŐ SZOLGÁLAT'!$W111</f>
        <v>0</v>
      </c>
      <c r="W112" s="131"/>
      <c r="X112" s="132"/>
      <c r="Y112" s="113"/>
      <c r="Z112" s="135"/>
      <c r="AA112" s="126">
        <f t="shared" si="328"/>
        <v>0</v>
      </c>
      <c r="AB112" s="122">
        <f t="shared" si="329"/>
        <v>0</v>
      </c>
      <c r="AC112" s="127">
        <f t="shared" si="330"/>
        <v>0</v>
      </c>
    </row>
    <row r="113" spans="1:29" s="207" customFormat="1" ht="13.5" customHeight="1">
      <c r="A113" s="108" t="s">
        <v>191</v>
      </c>
      <c r="B113" s="152" t="s">
        <v>148</v>
      </c>
      <c r="C113" s="205">
        <f>SUM(C109:C112)</f>
        <v>0</v>
      </c>
      <c r="D113" s="186">
        <f t="shared" ref="D113:E113" si="331">SUM(D109:D112)</f>
        <v>0</v>
      </c>
      <c r="E113" s="431">
        <f t="shared" si="331"/>
        <v>0</v>
      </c>
      <c r="F113" s="186">
        <f>SUM(F109:F112)</f>
        <v>0</v>
      </c>
      <c r="G113" s="186">
        <f t="shared" ref="G113" si="332">SUM(G109:G112)</f>
        <v>0</v>
      </c>
      <c r="H113" s="551">
        <f t="shared" ref="H113" si="333">SUM(H109:H112)</f>
        <v>0</v>
      </c>
      <c r="I113" s="205">
        <f>SUM(I109:I112)</f>
        <v>0</v>
      </c>
      <c r="J113" s="186">
        <f t="shared" ref="J113" si="334">SUM(J109:J112)</f>
        <v>0</v>
      </c>
      <c r="K113" s="431">
        <f t="shared" ref="K113" si="335">SUM(K109:K112)</f>
        <v>0</v>
      </c>
      <c r="L113" s="186">
        <f>SUM(L109:L112)</f>
        <v>0</v>
      </c>
      <c r="M113" s="186">
        <f t="shared" ref="M113" si="336">SUM(M109:M112)</f>
        <v>0</v>
      </c>
      <c r="N113" s="551">
        <f t="shared" ref="N113" si="337">SUM(N109:N112)</f>
        <v>0</v>
      </c>
      <c r="O113" s="205">
        <f>SUM(O109:O112)</f>
        <v>0</v>
      </c>
      <c r="P113" s="186">
        <f t="shared" ref="P113" si="338">SUM(P109:P112)</f>
        <v>0</v>
      </c>
      <c r="Q113" s="431">
        <f t="shared" ref="Q113" si="339">SUM(Q109:Q112)</f>
        <v>0</v>
      </c>
      <c r="R113" s="186">
        <f>SUM(R109:R112)</f>
        <v>0</v>
      </c>
      <c r="S113" s="186">
        <f t="shared" ref="S113" si="340">SUM(S109:S112)</f>
        <v>0</v>
      </c>
      <c r="T113" s="551">
        <f t="shared" ref="T113" si="341">SUM(T109:T112)</f>
        <v>0</v>
      </c>
      <c r="U113" s="205">
        <f>SUM(U109:U112)</f>
        <v>0</v>
      </c>
      <c r="V113" s="186">
        <f t="shared" ref="V113" si="342">SUM(V109:V112)</f>
        <v>0</v>
      </c>
      <c r="W113" s="551">
        <f t="shared" ref="W113" si="343">SUM(W109:W112)</f>
        <v>0</v>
      </c>
      <c r="X113" s="205">
        <f>SUM(X109:X112)</f>
        <v>0</v>
      </c>
      <c r="Y113" s="186">
        <f t="shared" ref="Y113:Z113" si="344">SUM(Y109:Y112)</f>
        <v>0</v>
      </c>
      <c r="Z113" s="551">
        <f t="shared" si="344"/>
        <v>0</v>
      </c>
      <c r="AA113" s="180">
        <f>SUM(AA109:AA112)</f>
        <v>0</v>
      </c>
      <c r="AB113" s="184">
        <f t="shared" ref="AB113:AC113" si="345">SUM(AB109:AB112)</f>
        <v>0</v>
      </c>
      <c r="AC113" s="185">
        <f t="shared" si="345"/>
        <v>0</v>
      </c>
    </row>
    <row r="114" spans="1:29" s="207" customFormat="1" ht="13.5" customHeight="1">
      <c r="A114" s="108" t="s">
        <v>192</v>
      </c>
      <c r="B114" s="152" t="s">
        <v>149</v>
      </c>
      <c r="C114" s="205"/>
      <c r="D114" s="184"/>
      <c r="E114" s="206"/>
      <c r="F114" s="186"/>
      <c r="G114" s="184"/>
      <c r="H114" s="187"/>
      <c r="I114" s="205"/>
      <c r="J114" s="184"/>
      <c r="K114" s="206"/>
      <c r="L114" s="186"/>
      <c r="M114" s="184"/>
      <c r="N114" s="187"/>
      <c r="O114" s="205"/>
      <c r="P114" s="184"/>
      <c r="Q114" s="206"/>
      <c r="R114" s="186"/>
      <c r="S114" s="184"/>
      <c r="T114" s="187"/>
      <c r="U114" s="205"/>
      <c r="V114" s="184"/>
      <c r="W114" s="1239"/>
      <c r="X114" s="205"/>
      <c r="Y114" s="184"/>
      <c r="Z114" s="1239"/>
      <c r="AA114" s="1242">
        <f t="shared" ref="AA114" si="346">+C114+F114+I114+L114+O114+R114+U114+X114</f>
        <v>0</v>
      </c>
      <c r="AB114" s="1243">
        <f t="shared" ref="AB114" si="347">+D114+G114+J114+M114+P114+S114+V114+Y114</f>
        <v>0</v>
      </c>
      <c r="AC114" s="1244">
        <f t="shared" ref="AC114" si="348">+E114+H114+K114+N114+Q114+T114+W114+Z114</f>
        <v>0</v>
      </c>
    </row>
    <row r="115" spans="1:29" s="207" customFormat="1" ht="13.5" customHeight="1">
      <c r="A115" s="112" t="s">
        <v>193</v>
      </c>
      <c r="B115" s="152" t="s">
        <v>150</v>
      </c>
      <c r="C115" s="205">
        <f>+C62+C63+C95+C100+C108+C113+C114</f>
        <v>2441</v>
      </c>
      <c r="D115" s="186">
        <f t="shared" ref="D115:E115" si="349">+D62+D63+D95+D100+D108+D113+D114</f>
        <v>2649</v>
      </c>
      <c r="E115" s="431">
        <f t="shared" si="349"/>
        <v>2492</v>
      </c>
      <c r="F115" s="186">
        <f>+F62+F63+F95+F100+F108+F113+F114</f>
        <v>19471</v>
      </c>
      <c r="G115" s="186">
        <f t="shared" ref="G115" si="350">+G62+G63+G95+G100+G108+G113+G114</f>
        <v>22279</v>
      </c>
      <c r="H115" s="551">
        <f t="shared" ref="H115" si="351">+H62+H63+H95+H100+H108+H113+H114</f>
        <v>20638</v>
      </c>
      <c r="I115" s="205">
        <f>+I62+I63+I95+I100+I108+I113+I114</f>
        <v>32523</v>
      </c>
      <c r="J115" s="186">
        <f t="shared" ref="J115" si="352">+J62+J63+J95+J100+J108+J113+J114</f>
        <v>37318</v>
      </c>
      <c r="K115" s="431">
        <f t="shared" ref="K115" si="353">+K62+K63+K95+K100+K108+K113+K114</f>
        <v>34709</v>
      </c>
      <c r="L115" s="186">
        <f>+L62+L63+L95+L100+L108+L113+L114</f>
        <v>21610</v>
      </c>
      <c r="M115" s="186">
        <f t="shared" ref="M115" si="354">+M62+M63+M95+M100+M108+M113+M114</f>
        <v>25412</v>
      </c>
      <c r="N115" s="551">
        <f t="shared" ref="N115" si="355">+N62+N63+N95+N100+N108+N113+N114</f>
        <v>23406</v>
      </c>
      <c r="O115" s="205">
        <f>+O62+O63+O95+O100+O108+O113+O114</f>
        <v>13322</v>
      </c>
      <c r="P115" s="186">
        <f t="shared" ref="P115" si="356">+P62+P63+P95+P100+P108+P113+P114</f>
        <v>15170</v>
      </c>
      <c r="Q115" s="431">
        <f t="shared" ref="Q115" si="357">+Q62+Q63+Q95+Q100+Q108+Q113+Q114</f>
        <v>13648</v>
      </c>
      <c r="R115" s="186">
        <f>+R62+R63+R95+R100+R108+R113+R114</f>
        <v>5821</v>
      </c>
      <c r="S115" s="186">
        <f t="shared" ref="S115" si="358">+S62+S63+S95+S100+S108+S113+S114</f>
        <v>6417</v>
      </c>
      <c r="T115" s="551">
        <f t="shared" ref="T115" si="359">+T62+T63+T95+T100+T108+T113+T114</f>
        <v>5595</v>
      </c>
      <c r="U115" s="205">
        <f>+U62+U63+U95+U100+U108+U113+U114</f>
        <v>4416</v>
      </c>
      <c r="V115" s="186">
        <f t="shared" ref="V115" si="360">+V62+V63+V95+V100+V108+V113+V114</f>
        <v>7049</v>
      </c>
      <c r="W115" s="551">
        <f t="shared" ref="W115" si="361">+W62+W63+W95+W100+W108+W113+W114</f>
        <v>5616</v>
      </c>
      <c r="X115" s="205">
        <f>+X62+X63+X95+X100+X108+X113+X114</f>
        <v>2958</v>
      </c>
      <c r="Y115" s="186">
        <f t="shared" ref="Y115:Z115" si="362">+Y62+Y63+Y95+Y100+Y108+Y113+Y114</f>
        <v>2958</v>
      </c>
      <c r="Z115" s="551">
        <f t="shared" si="362"/>
        <v>1280</v>
      </c>
      <c r="AA115" s="180">
        <f>+AA62+AA63+AA95+AA100+AA108+AA113+AA114</f>
        <v>102562</v>
      </c>
      <c r="AB115" s="184">
        <f t="shared" ref="AB115:AC115" si="363">+AB62+AB63+AB95+AB100+AB108+AB113+AB114</f>
        <v>119252</v>
      </c>
      <c r="AC115" s="185">
        <f t="shared" si="363"/>
        <v>107384</v>
      </c>
    </row>
    <row r="116" spans="1:29" s="207" customFormat="1" ht="13.5" customHeight="1" thickBot="1">
      <c r="A116" s="148" t="s">
        <v>194</v>
      </c>
      <c r="B116" s="155" t="s">
        <v>151</v>
      </c>
      <c r="C116" s="208"/>
      <c r="D116" s="199"/>
      <c r="E116" s="209"/>
      <c r="F116" s="201"/>
      <c r="G116" s="199"/>
      <c r="H116" s="202"/>
      <c r="I116" s="208"/>
      <c r="J116" s="199"/>
      <c r="K116" s="209"/>
      <c r="L116" s="201"/>
      <c r="M116" s="199"/>
      <c r="N116" s="202"/>
      <c r="O116" s="208"/>
      <c r="P116" s="199"/>
      <c r="Q116" s="209"/>
      <c r="R116" s="201"/>
      <c r="S116" s="199"/>
      <c r="T116" s="202"/>
      <c r="U116" s="208"/>
      <c r="V116" s="199"/>
      <c r="W116" s="202"/>
      <c r="X116" s="208"/>
      <c r="Y116" s="199"/>
      <c r="Z116" s="202"/>
      <c r="AA116" s="1242">
        <f t="shared" ref="AA116" si="364">+C116+F116+I116+L116+O116+R116+U116+X116</f>
        <v>0</v>
      </c>
      <c r="AB116" s="1243">
        <f t="shared" ref="AB116" si="365">+D116+G116+J116+M116+P116+S116+V116+Y116</f>
        <v>0</v>
      </c>
      <c r="AC116" s="1244">
        <f t="shared" ref="AC116" si="366">+E116+H116+K116+N116+Q116+T116+W116+Z116</f>
        <v>0</v>
      </c>
    </row>
    <row r="117" spans="1:29" s="207" customFormat="1" ht="13.5" customHeight="1" thickBot="1">
      <c r="A117" s="1399" t="s">
        <v>296</v>
      </c>
      <c r="B117" s="1400"/>
      <c r="C117" s="210">
        <f>+SUM(C115:C116)</f>
        <v>2441</v>
      </c>
      <c r="D117" s="194">
        <f t="shared" ref="D117:Q117" si="367">+SUM(D115:D116)</f>
        <v>2649</v>
      </c>
      <c r="E117" s="432">
        <f t="shared" si="367"/>
        <v>2492</v>
      </c>
      <c r="F117" s="194">
        <f>+SUM(F115:F116)</f>
        <v>19471</v>
      </c>
      <c r="G117" s="194">
        <f t="shared" ref="G117" si="368">+SUM(G115:G116)</f>
        <v>22279</v>
      </c>
      <c r="H117" s="460">
        <f>+SUM(H115:H116)</f>
        <v>20638</v>
      </c>
      <c r="I117" s="210">
        <f>+SUM(I115:I116)</f>
        <v>32523</v>
      </c>
      <c r="J117" s="194">
        <f t="shared" ref="J117" si="369">+SUM(J115:J116)</f>
        <v>37318</v>
      </c>
      <c r="K117" s="432">
        <f t="shared" si="367"/>
        <v>34709</v>
      </c>
      <c r="L117" s="194">
        <f>+SUM(L115:L116)</f>
        <v>21610</v>
      </c>
      <c r="M117" s="194">
        <f t="shared" ref="M117" si="370">+SUM(M115:M116)</f>
        <v>25412</v>
      </c>
      <c r="N117" s="460">
        <f t="shared" si="367"/>
        <v>23406</v>
      </c>
      <c r="O117" s="210">
        <f>+SUM(O115:O116)</f>
        <v>13322</v>
      </c>
      <c r="P117" s="194">
        <f t="shared" ref="P117" si="371">+SUM(P115:P116)</f>
        <v>15170</v>
      </c>
      <c r="Q117" s="432">
        <f t="shared" si="367"/>
        <v>13648</v>
      </c>
      <c r="R117" s="194">
        <f>+SUM(R115:R116)</f>
        <v>5821</v>
      </c>
      <c r="S117" s="194">
        <f t="shared" ref="S117" si="372">+SUM(S115:S116)</f>
        <v>6417</v>
      </c>
      <c r="T117" s="460">
        <f>+SUM(T115:T116)</f>
        <v>5595</v>
      </c>
      <c r="U117" s="210">
        <f>+SUM(U115:U116)</f>
        <v>4416</v>
      </c>
      <c r="V117" s="194">
        <f t="shared" ref="V117" si="373">+SUM(V115:V116)</f>
        <v>7049</v>
      </c>
      <c r="W117" s="460">
        <f>+SUM(W115:W116)</f>
        <v>5616</v>
      </c>
      <c r="X117" s="210">
        <f>+SUM(X115:X116)</f>
        <v>2958</v>
      </c>
      <c r="Y117" s="194">
        <f t="shared" ref="Y117" si="374">+SUM(Y115:Y116)</f>
        <v>2958</v>
      </c>
      <c r="Z117" s="460">
        <f>+SUM(Z115:Z116)</f>
        <v>1280</v>
      </c>
      <c r="AA117" s="191">
        <f>+SUM(AA115:AA116)</f>
        <v>102562</v>
      </c>
      <c r="AB117" s="192">
        <f t="shared" ref="AB117:AC117" si="375">+SUM(AB115:AB116)</f>
        <v>119252</v>
      </c>
      <c r="AC117" s="193">
        <f t="shared" si="375"/>
        <v>107384</v>
      </c>
    </row>
    <row r="118" spans="1:29" ht="13.5" customHeight="1" thickBot="1">
      <c r="N118" s="26"/>
      <c r="T118" s="26"/>
      <c r="W118" s="26"/>
      <c r="X118" s="26"/>
      <c r="Y118" s="26"/>
      <c r="Z118" s="26"/>
      <c r="AA118" s="429"/>
      <c r="AB118" s="430"/>
      <c r="AC118" s="429"/>
    </row>
    <row r="119" spans="1:29" s="207" customFormat="1" ht="13.5" customHeight="1" thickBot="1">
      <c r="A119" s="1397" t="s">
        <v>312</v>
      </c>
      <c r="B119" s="1398"/>
      <c r="C119" s="210">
        <f>+C42-C117</f>
        <v>0</v>
      </c>
      <c r="D119" s="210">
        <f t="shared" ref="D119:E119" si="376">+D42-D117</f>
        <v>0</v>
      </c>
      <c r="E119" s="210">
        <f t="shared" si="376"/>
        <v>0</v>
      </c>
      <c r="F119" s="210">
        <f>+F42-F117</f>
        <v>0</v>
      </c>
      <c r="G119" s="210">
        <f t="shared" ref="G119:H119" si="377">+G42-G117</f>
        <v>0</v>
      </c>
      <c r="H119" s="210">
        <f t="shared" si="377"/>
        <v>2</v>
      </c>
      <c r="I119" s="210">
        <f>+I42-I117</f>
        <v>0</v>
      </c>
      <c r="J119" s="210">
        <f t="shared" ref="J119:K119" si="378">+J42-J117</f>
        <v>0</v>
      </c>
      <c r="K119" s="210">
        <f t="shared" si="378"/>
        <v>0</v>
      </c>
      <c r="L119" s="210">
        <f>+L42-L117</f>
        <v>0</v>
      </c>
      <c r="M119" s="210">
        <f t="shared" ref="M119:N119" si="379">+M42-M117</f>
        <v>0</v>
      </c>
      <c r="N119" s="210">
        <f t="shared" si="379"/>
        <v>3</v>
      </c>
      <c r="O119" s="210">
        <f>+O42-O117</f>
        <v>0</v>
      </c>
      <c r="P119" s="210">
        <f t="shared" ref="P119:Q119" si="380">+P42-P117</f>
        <v>0</v>
      </c>
      <c r="Q119" s="210">
        <f t="shared" si="380"/>
        <v>2</v>
      </c>
      <c r="R119" s="210">
        <f>+R42-R117</f>
        <v>0</v>
      </c>
      <c r="S119" s="210">
        <f t="shared" ref="S119:T119" si="381">+S42-S117</f>
        <v>0</v>
      </c>
      <c r="T119" s="210">
        <f t="shared" si="381"/>
        <v>1</v>
      </c>
      <c r="U119" s="210">
        <f>+U42-U117</f>
        <v>0</v>
      </c>
      <c r="V119" s="210">
        <f t="shared" ref="V119:Z119" si="382">+V42-V117</f>
        <v>0</v>
      </c>
      <c r="W119" s="210">
        <f t="shared" si="382"/>
        <v>1</v>
      </c>
      <c r="X119" s="210">
        <f>+X42-X117</f>
        <v>0</v>
      </c>
      <c r="Y119" s="210">
        <f t="shared" si="382"/>
        <v>0</v>
      </c>
      <c r="Z119" s="210">
        <f t="shared" si="382"/>
        <v>0</v>
      </c>
      <c r="AA119" s="210">
        <f>+AA42-AA117</f>
        <v>0</v>
      </c>
      <c r="AB119" s="192">
        <f t="shared" ref="AB119:AC119" si="383">+AB42-AB117</f>
        <v>0</v>
      </c>
      <c r="AC119" s="193">
        <f t="shared" si="383"/>
        <v>9</v>
      </c>
    </row>
    <row r="120" spans="1:29" ht="13.5" customHeight="1"/>
    <row r="121" spans="1:29" ht="13.5" customHeight="1"/>
    <row r="122" spans="1:29" ht="13.5" customHeight="1">
      <c r="C122" s="215"/>
      <c r="F122" s="215"/>
      <c r="I122" s="215"/>
      <c r="J122" s="27"/>
      <c r="K122" s="27"/>
      <c r="L122" s="215"/>
      <c r="M122" s="27"/>
      <c r="O122" s="215"/>
      <c r="R122" s="215"/>
      <c r="S122" s="27"/>
      <c r="U122" s="215"/>
      <c r="V122" s="2"/>
      <c r="W122" s="2"/>
      <c r="X122" s="2"/>
      <c r="Y122" s="2"/>
      <c r="Z122" s="2"/>
      <c r="AA122" s="2"/>
      <c r="AB122" s="2"/>
      <c r="AC122" s="2"/>
    </row>
    <row r="123" spans="1:29" ht="13.5" customHeight="1">
      <c r="C123" s="212"/>
      <c r="D123" s="212"/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56"/>
      <c r="V123" s="256"/>
      <c r="W123" s="256"/>
      <c r="X123" s="256"/>
      <c r="Y123" s="256"/>
      <c r="Z123" s="256"/>
      <c r="AA123" s="256"/>
      <c r="AB123" s="256"/>
      <c r="AC123" s="256"/>
    </row>
    <row r="124" spans="1:29" ht="15" customHeight="1">
      <c r="C124" s="212"/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  <c r="AA124" s="212"/>
      <c r="AB124" s="212"/>
      <c r="AC124" s="212"/>
    </row>
    <row r="127" spans="1:29" ht="15" customHeight="1">
      <c r="B127" s="25" t="s">
        <v>359</v>
      </c>
      <c r="E127" s="26">
        <v>590</v>
      </c>
      <c r="W127" s="213"/>
      <c r="X127" s="213"/>
      <c r="Y127" s="213"/>
      <c r="Z127" s="213"/>
    </row>
    <row r="128" spans="1:29" ht="15" customHeight="1">
      <c r="B128" s="25" t="s">
        <v>4</v>
      </c>
      <c r="E128" s="26">
        <v>59</v>
      </c>
      <c r="V128" s="214"/>
      <c r="W128" s="215"/>
      <c r="X128" s="215"/>
      <c r="Y128" s="215"/>
      <c r="Z128" s="215"/>
      <c r="AB128" s="25" t="s">
        <v>4</v>
      </c>
      <c r="AC128" s="26">
        <f>E128+G138+P138+S138</f>
        <v>-1426</v>
      </c>
    </row>
    <row r="129" spans="2:29" ht="15" customHeight="1">
      <c r="B129" s="25" t="s">
        <v>6</v>
      </c>
      <c r="V129" s="214"/>
      <c r="W129" s="215"/>
      <c r="X129" s="215"/>
      <c r="Y129" s="215"/>
      <c r="Z129" s="215"/>
      <c r="AB129" s="25" t="s">
        <v>6</v>
      </c>
      <c r="AC129" s="26">
        <f>G139+P139</f>
        <v>-362</v>
      </c>
    </row>
    <row r="130" spans="2:29" ht="15" customHeight="1">
      <c r="B130" s="25" t="s">
        <v>7</v>
      </c>
      <c r="E130" s="26">
        <v>59</v>
      </c>
      <c r="V130" s="214"/>
      <c r="W130" s="215"/>
      <c r="X130" s="215"/>
      <c r="Y130" s="215"/>
      <c r="Z130" s="215"/>
      <c r="AB130" s="25" t="s">
        <v>7</v>
      </c>
      <c r="AC130" s="26">
        <f>E130+G140+P140</f>
        <v>-252</v>
      </c>
    </row>
    <row r="131" spans="2:29" ht="15" customHeight="1">
      <c r="B131" s="25" t="s">
        <v>8</v>
      </c>
      <c r="E131" s="26">
        <v>413</v>
      </c>
      <c r="V131" s="214"/>
      <c r="W131" s="215"/>
      <c r="X131" s="215"/>
      <c r="Y131" s="215"/>
      <c r="Z131" s="215"/>
      <c r="AB131" s="25" t="s">
        <v>8</v>
      </c>
      <c r="AC131" s="26">
        <f>E131+G141+P141+Z141</f>
        <v>-1562</v>
      </c>
    </row>
    <row r="132" spans="2:29" ht="15" customHeight="1">
      <c r="B132" s="25" t="s">
        <v>9</v>
      </c>
      <c r="E132" s="26">
        <v>59</v>
      </c>
      <c r="V132" s="214"/>
      <c r="W132" s="215"/>
      <c r="X132" s="215"/>
      <c r="Y132" s="215"/>
      <c r="Z132" s="215"/>
      <c r="AB132" s="25" t="s">
        <v>9</v>
      </c>
      <c r="AC132" s="26">
        <f>E132+G142+P142</f>
        <v>-912</v>
      </c>
    </row>
    <row r="133" spans="2:29" ht="15" customHeight="1">
      <c r="B133" s="25" t="s">
        <v>10</v>
      </c>
      <c r="V133" s="214"/>
      <c r="W133" s="215"/>
      <c r="X133" s="215"/>
      <c r="Y133" s="215"/>
      <c r="Z133" s="215"/>
      <c r="AB133" s="25" t="s">
        <v>10</v>
      </c>
      <c r="AC133" s="26">
        <f>G143+P143</f>
        <v>-591</v>
      </c>
    </row>
    <row r="134" spans="2:29" ht="15" customHeight="1">
      <c r="B134" s="25" t="s">
        <v>301</v>
      </c>
      <c r="V134" s="214"/>
      <c r="W134" s="215"/>
      <c r="X134" s="215"/>
      <c r="Y134" s="215"/>
      <c r="Z134" s="215"/>
      <c r="AB134" s="25" t="s">
        <v>301</v>
      </c>
      <c r="AC134" s="26">
        <f>G144</f>
        <v>-430</v>
      </c>
    </row>
    <row r="135" spans="2:29" ht="15" customHeight="1">
      <c r="F135" s="215"/>
      <c r="V135" s="311"/>
      <c r="W135" s="215"/>
      <c r="X135" s="215"/>
      <c r="Y135" s="215"/>
      <c r="Z135" s="215"/>
      <c r="AA135" s="215"/>
      <c r="AB135" s="12" t="s">
        <v>426</v>
      </c>
      <c r="AC135" s="26">
        <v>-590</v>
      </c>
    </row>
    <row r="136" spans="2:29" ht="15" customHeight="1">
      <c r="E136" s="216"/>
    </row>
    <row r="137" spans="2:29" ht="15" customHeight="1">
      <c r="B137" s="25" t="s">
        <v>313</v>
      </c>
      <c r="E137" s="213"/>
      <c r="G137" s="26">
        <v>-3195</v>
      </c>
      <c r="P137" s="26">
        <v>-1887</v>
      </c>
      <c r="Z137" s="1363">
        <v>-352</v>
      </c>
    </row>
    <row r="138" spans="2:29" ht="15" customHeight="1">
      <c r="B138" s="28" t="s">
        <v>4</v>
      </c>
      <c r="D138" s="214"/>
      <c r="E138" s="215"/>
      <c r="F138" s="215"/>
      <c r="G138" s="26">
        <v>-472</v>
      </c>
      <c r="I138" s="215"/>
      <c r="L138" s="215"/>
      <c r="O138" s="215"/>
      <c r="P138" s="26">
        <v>-322</v>
      </c>
      <c r="S138" s="26">
        <v>-691</v>
      </c>
    </row>
    <row r="139" spans="2:29" ht="15" customHeight="1">
      <c r="B139" s="28" t="s">
        <v>6</v>
      </c>
      <c r="D139" s="214"/>
      <c r="E139" s="215"/>
      <c r="F139" s="215"/>
      <c r="G139" s="26">
        <v>-215</v>
      </c>
      <c r="I139" s="215"/>
      <c r="L139" s="215"/>
      <c r="O139" s="215"/>
      <c r="P139" s="26">
        <v>-147</v>
      </c>
    </row>
    <row r="140" spans="2:29" ht="15" customHeight="1">
      <c r="B140" s="28" t="s">
        <v>7</v>
      </c>
      <c r="D140" s="214"/>
      <c r="E140" s="215"/>
      <c r="F140" s="215"/>
      <c r="G140" s="26">
        <v>-185</v>
      </c>
      <c r="I140" s="215"/>
      <c r="L140" s="215"/>
      <c r="O140" s="215"/>
      <c r="P140" s="26">
        <v>-126</v>
      </c>
    </row>
    <row r="141" spans="2:29" ht="15" customHeight="1">
      <c r="B141" s="28" t="s">
        <v>8</v>
      </c>
      <c r="D141" s="214"/>
      <c r="E141" s="215"/>
      <c r="F141" s="215"/>
      <c r="G141" s="26">
        <v>-965</v>
      </c>
      <c r="I141" s="215"/>
      <c r="L141" s="215"/>
      <c r="O141" s="215"/>
      <c r="P141" s="26">
        <v>-658</v>
      </c>
      <c r="Z141" s="1363">
        <v>-352</v>
      </c>
    </row>
    <row r="142" spans="2:29" ht="15" customHeight="1">
      <c r="B142" s="28" t="s">
        <v>9</v>
      </c>
      <c r="D142" s="214"/>
      <c r="E142" s="215"/>
      <c r="F142" s="215"/>
      <c r="G142" s="26">
        <v>-577</v>
      </c>
      <c r="I142" s="215"/>
      <c r="L142" s="215"/>
      <c r="O142" s="215"/>
      <c r="P142" s="26">
        <v>-394</v>
      </c>
    </row>
    <row r="143" spans="2:29" ht="15" customHeight="1">
      <c r="B143" s="28" t="s">
        <v>10</v>
      </c>
      <c r="D143" s="214"/>
      <c r="E143" s="215"/>
      <c r="F143" s="215"/>
      <c r="G143" s="26">
        <v>-351</v>
      </c>
      <c r="I143" s="215"/>
      <c r="L143" s="215"/>
      <c r="O143" s="215"/>
      <c r="P143" s="26">
        <v>-240</v>
      </c>
    </row>
    <row r="144" spans="2:29" ht="15" customHeight="1">
      <c r="B144" s="28" t="s">
        <v>301</v>
      </c>
      <c r="D144" s="214"/>
      <c r="E144" s="215"/>
      <c r="F144" s="215"/>
      <c r="G144" s="26">
        <v>-430</v>
      </c>
      <c r="I144" s="215"/>
      <c r="L144" s="215"/>
      <c r="O144" s="215"/>
    </row>
    <row r="145" spans="2:18" ht="15" customHeight="1">
      <c r="B145" s="28"/>
      <c r="D145" s="218"/>
      <c r="E145" s="215"/>
      <c r="F145" s="215"/>
      <c r="G145" s="215">
        <f>SUM(G138:G144)</f>
        <v>-3195</v>
      </c>
      <c r="I145" s="215"/>
      <c r="J145" s="215"/>
      <c r="L145" s="215"/>
      <c r="M145" s="215"/>
      <c r="O145" s="215"/>
      <c r="P145" s="215">
        <f>SUM(P138:P144)</f>
        <v>-1887</v>
      </c>
      <c r="R145" s="215"/>
    </row>
    <row r="148" spans="2:18" ht="15" customHeight="1">
      <c r="B148" s="28"/>
      <c r="C148" s="217"/>
      <c r="D148" s="214"/>
    </row>
    <row r="149" spans="2:18" ht="15" customHeight="1">
      <c r="B149" s="28"/>
      <c r="C149" s="217"/>
      <c r="D149" s="214"/>
      <c r="F149" s="1342"/>
      <c r="G149" s="1342"/>
    </row>
    <row r="150" spans="2:18" ht="15" customHeight="1">
      <c r="B150" s="28"/>
      <c r="C150" s="217"/>
      <c r="D150" s="214"/>
      <c r="F150" s="1343"/>
      <c r="G150" s="1343"/>
    </row>
    <row r="151" spans="2:18" ht="15" customHeight="1">
      <c r="B151" s="28"/>
      <c r="C151" s="217"/>
      <c r="D151" s="214"/>
      <c r="F151" s="1342"/>
      <c r="G151" s="1342"/>
    </row>
    <row r="152" spans="2:18" ht="15" customHeight="1">
      <c r="B152" s="28"/>
      <c r="C152" s="217"/>
      <c r="D152" s="214"/>
      <c r="F152" s="1343"/>
      <c r="G152" s="1343"/>
      <c r="I152" s="217"/>
      <c r="J152" s="214"/>
    </row>
    <row r="153" spans="2:18" ht="15" customHeight="1">
      <c r="B153" s="28"/>
      <c r="C153" s="217"/>
      <c r="D153" s="214"/>
      <c r="F153" s="1342"/>
      <c r="G153" s="1342"/>
      <c r="I153" s="217"/>
      <c r="J153" s="214"/>
    </row>
    <row r="154" spans="2:18" ht="15" customHeight="1">
      <c r="B154" s="28"/>
      <c r="C154" s="15"/>
      <c r="D154" s="218"/>
      <c r="F154" s="1343"/>
      <c r="G154" s="1343"/>
      <c r="I154" s="217"/>
      <c r="J154" s="214"/>
    </row>
    <row r="155" spans="2:18" ht="15" customHeight="1">
      <c r="F155" s="1342"/>
      <c r="G155" s="1342"/>
      <c r="I155" s="217"/>
      <c r="J155" s="214"/>
    </row>
    <row r="156" spans="2:18" ht="15" customHeight="1">
      <c r="F156" s="1343"/>
      <c r="G156" s="1343"/>
      <c r="I156" s="217"/>
      <c r="J156" s="214"/>
    </row>
    <row r="157" spans="2:18" ht="15" customHeight="1">
      <c r="F157" s="1342"/>
      <c r="G157" s="1342"/>
      <c r="I157" s="217"/>
      <c r="J157" s="214"/>
    </row>
    <row r="158" spans="2:18" ht="15" customHeight="1">
      <c r="F158" s="1343"/>
      <c r="G158" s="1343"/>
      <c r="I158" s="217"/>
      <c r="J158" s="214"/>
    </row>
    <row r="159" spans="2:18" ht="15" customHeight="1">
      <c r="F159" s="1342"/>
      <c r="G159" s="1342"/>
      <c r="I159" s="15"/>
      <c r="J159" s="218"/>
    </row>
    <row r="160" spans="2:18" ht="15" customHeight="1">
      <c r="F160" s="1343"/>
      <c r="G160" s="1343"/>
    </row>
    <row r="161" spans="6:7" ht="15" customHeight="1">
      <c r="F161" s="1342"/>
      <c r="G161" s="1342"/>
    </row>
    <row r="162" spans="6:7" ht="15" customHeight="1">
      <c r="F162" s="1343"/>
      <c r="G162" s="1343"/>
    </row>
    <row r="163" spans="6:7" ht="15" customHeight="1">
      <c r="F163" s="1342"/>
      <c r="G163" s="1342"/>
    </row>
  </sheetData>
  <mergeCells count="14">
    <mergeCell ref="A119:B119"/>
    <mergeCell ref="A117:B117"/>
    <mergeCell ref="O1:Q1"/>
    <mergeCell ref="I1:K1"/>
    <mergeCell ref="AA1:AC1"/>
    <mergeCell ref="R1:T1"/>
    <mergeCell ref="U1:W1"/>
    <mergeCell ref="L1:N1"/>
    <mergeCell ref="A1:A2"/>
    <mergeCell ref="B1:B2"/>
    <mergeCell ref="A42:B42"/>
    <mergeCell ref="F1:H1"/>
    <mergeCell ref="C1:E1"/>
    <mergeCell ref="X1:Z1"/>
  </mergeCells>
  <phoneticPr fontId="25" type="noConversion"/>
  <printOptions horizontalCentered="1"/>
  <pageMargins left="0.15748031496062992" right="0.15748031496062992" top="1.1811023622047245" bottom="0.51181102362204722" header="0.35433070866141736" footer="0.15748031496062992"/>
  <pageSetup paperSize="8" scale="60" orientation="landscape" r:id="rId1"/>
  <headerFooter alignWithMargins="0">
    <oddHeader>&amp;L&amp;"Times New Roman,Félkövér"&amp;13Szent László Völgye TKT&amp;C&amp;"Times New Roman,Félkövér"&amp;16 2016. ÉVI ZÁRSZÁMADÁSI BESZÁMOLÓ&amp;R4. sz. táblázat
SEGÍTŐ SZOLGÁLAT
Adatok: eFt</oddHeader>
    <oddFooter>&amp;L&amp;F&amp;R&amp;P</oddFooter>
  </headerFooter>
  <rowBreaks count="1" manualBreakCount="1">
    <brk id="4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W133"/>
  <sheetViews>
    <sheetView zoomScaleSheetLayoutView="70" workbookViewId="0">
      <pane xSplit="2" ySplit="2" topLeftCell="L99" activePane="bottomRight" state="frozen"/>
      <selection activeCell="B8" sqref="B8"/>
      <selection pane="topRight" activeCell="B8" sqref="B8"/>
      <selection pane="bottomLeft" activeCell="B8" sqref="B8"/>
      <selection pane="bottomRight" activeCell="Q131" sqref="Q131"/>
    </sheetView>
  </sheetViews>
  <sheetFormatPr defaultColWidth="8.85546875" defaultRowHeight="12.75"/>
  <cols>
    <col min="1" max="1" width="6.28515625" style="2" customWidth="1"/>
    <col min="2" max="2" width="60.7109375" style="25" customWidth="1"/>
    <col min="3" max="8" width="10.7109375" style="26" customWidth="1"/>
    <col min="9" max="14" width="10.7109375" style="27" customWidth="1"/>
    <col min="15" max="17" width="10.7109375" style="26" customWidth="1"/>
    <col min="18" max="20" width="10.7109375" style="27" customWidth="1"/>
    <col min="21" max="16384" width="8.85546875" style="2"/>
  </cols>
  <sheetData>
    <row r="1" spans="1:20" s="1278" customFormat="1" ht="33" customHeight="1">
      <c r="A1" s="1401" t="s">
        <v>153</v>
      </c>
      <c r="B1" s="1403" t="s">
        <v>178</v>
      </c>
      <c r="C1" s="1463" t="s">
        <v>1373</v>
      </c>
      <c r="D1" s="1464"/>
      <c r="E1" s="1465"/>
      <c r="F1" s="1463" t="s">
        <v>297</v>
      </c>
      <c r="G1" s="1464"/>
      <c r="H1" s="1465"/>
      <c r="I1" s="1464" t="s">
        <v>16</v>
      </c>
      <c r="J1" s="1464"/>
      <c r="K1" s="1464"/>
      <c r="L1" s="1463" t="s">
        <v>298</v>
      </c>
      <c r="M1" s="1464"/>
      <c r="N1" s="1465"/>
      <c r="O1" s="1464" t="s">
        <v>17</v>
      </c>
      <c r="P1" s="1464"/>
      <c r="Q1" s="1464"/>
      <c r="R1" s="1463" t="s">
        <v>303</v>
      </c>
      <c r="S1" s="1464"/>
      <c r="T1" s="1465"/>
    </row>
    <row r="2" spans="1:20" s="1278" customFormat="1" ht="27" customHeight="1">
      <c r="A2" s="1402"/>
      <c r="B2" s="1404"/>
      <c r="C2" s="77" t="s">
        <v>92</v>
      </c>
      <c r="D2" s="1332" t="s">
        <v>93</v>
      </c>
      <c r="E2" s="74" t="s">
        <v>113</v>
      </c>
      <c r="F2" s="77" t="s">
        <v>92</v>
      </c>
      <c r="G2" s="1332" t="s">
        <v>93</v>
      </c>
      <c r="H2" s="74" t="s">
        <v>113</v>
      </c>
      <c r="I2" s="77" t="s">
        <v>92</v>
      </c>
      <c r="J2" s="1332" t="s">
        <v>93</v>
      </c>
      <c r="K2" s="74" t="s">
        <v>113</v>
      </c>
      <c r="L2" s="77" t="s">
        <v>92</v>
      </c>
      <c r="M2" s="1332" t="s">
        <v>93</v>
      </c>
      <c r="N2" s="74" t="s">
        <v>113</v>
      </c>
      <c r="O2" s="77" t="s">
        <v>92</v>
      </c>
      <c r="P2" s="1332" t="s">
        <v>93</v>
      </c>
      <c r="Q2" s="74" t="s">
        <v>113</v>
      </c>
      <c r="R2" s="77" t="s">
        <v>92</v>
      </c>
      <c r="S2" s="1332" t="s">
        <v>93</v>
      </c>
      <c r="T2" s="74" t="s">
        <v>113</v>
      </c>
    </row>
    <row r="3" spans="1:20" ht="13.5" customHeight="1">
      <c r="A3" s="90" t="s">
        <v>154</v>
      </c>
      <c r="B3" s="98" t="s">
        <v>114</v>
      </c>
      <c r="C3" s="126"/>
      <c r="D3" s="122"/>
      <c r="E3" s="127"/>
      <c r="F3" s="126"/>
      <c r="G3" s="122"/>
      <c r="H3" s="127"/>
      <c r="I3" s="126"/>
      <c r="J3" s="122"/>
      <c r="K3" s="127"/>
      <c r="L3" s="126"/>
      <c r="M3" s="122"/>
      <c r="N3" s="127"/>
      <c r="O3" s="126"/>
      <c r="P3" s="122"/>
      <c r="Q3" s="127"/>
      <c r="R3" s="126"/>
      <c r="S3" s="122"/>
      <c r="T3" s="157"/>
    </row>
    <row r="4" spans="1:20" ht="13.5" customHeight="1">
      <c r="A4" s="79" t="s">
        <v>155</v>
      </c>
      <c r="B4" s="97" t="s">
        <v>115</v>
      </c>
      <c r="C4" s="119"/>
      <c r="D4" s="113"/>
      <c r="E4" s="114"/>
      <c r="F4" s="119"/>
      <c r="G4" s="113"/>
      <c r="H4" s="114"/>
      <c r="I4" s="119"/>
      <c r="J4" s="113"/>
      <c r="K4" s="114"/>
      <c r="L4" s="119"/>
      <c r="M4" s="113"/>
      <c r="N4" s="114"/>
      <c r="O4" s="119"/>
      <c r="P4" s="113"/>
      <c r="Q4" s="114"/>
      <c r="R4" s="119">
        <f>+C4+F4+I4+L4+O4</f>
        <v>0</v>
      </c>
      <c r="S4" s="113">
        <f t="shared" ref="S4" si="0">+D4+G4+J4+M4+P4</f>
        <v>0</v>
      </c>
      <c r="T4" s="114">
        <f t="shared" ref="T4" si="1">+E4+H4+K4+N4+Q4</f>
        <v>0</v>
      </c>
    </row>
    <row r="5" spans="1:20" ht="13.5" customHeight="1">
      <c r="A5" s="81"/>
      <c r="B5" s="257" t="s">
        <v>116</v>
      </c>
      <c r="C5" s="119"/>
      <c r="D5" s="113"/>
      <c r="E5" s="114"/>
      <c r="F5" s="119"/>
      <c r="G5" s="113"/>
      <c r="H5" s="114"/>
      <c r="I5" s="119"/>
      <c r="J5" s="113"/>
      <c r="K5" s="114"/>
      <c r="L5" s="119"/>
      <c r="M5" s="113"/>
      <c r="N5" s="114"/>
      <c r="O5" s="119"/>
      <c r="P5" s="113"/>
      <c r="Q5" s="114"/>
      <c r="R5" s="119">
        <f t="shared" ref="R5:R6" si="2">+C5+F5+I5+L5+O5</f>
        <v>0</v>
      </c>
      <c r="S5" s="113">
        <f t="shared" ref="S5:S6" si="3">+D5+G5+J5+M5+P5</f>
        <v>0</v>
      </c>
      <c r="T5" s="114">
        <f t="shared" ref="T5:T6" si="4">+E5+H5+K5+N5+Q5</f>
        <v>0</v>
      </c>
    </row>
    <row r="6" spans="1:20" ht="13.5" customHeight="1">
      <c r="A6" s="89"/>
      <c r="B6" s="258" t="s">
        <v>117</v>
      </c>
      <c r="C6" s="134"/>
      <c r="D6" s="113"/>
      <c r="E6" s="135"/>
      <c r="F6" s="134"/>
      <c r="G6" s="113"/>
      <c r="H6" s="135"/>
      <c r="I6" s="134"/>
      <c r="J6" s="113"/>
      <c r="K6" s="135"/>
      <c r="L6" s="134"/>
      <c r="M6" s="113"/>
      <c r="N6" s="135"/>
      <c r="O6" s="134"/>
      <c r="P6" s="113"/>
      <c r="Q6" s="135"/>
      <c r="R6" s="119">
        <f t="shared" si="2"/>
        <v>0</v>
      </c>
      <c r="S6" s="113">
        <f t="shared" si="3"/>
        <v>0</v>
      </c>
      <c r="T6" s="114">
        <f t="shared" si="4"/>
        <v>0</v>
      </c>
    </row>
    <row r="7" spans="1:20" s="207" customFormat="1" ht="13.5" customHeight="1">
      <c r="A7" s="72" t="s">
        <v>156</v>
      </c>
      <c r="B7" s="71" t="s">
        <v>118</v>
      </c>
      <c r="C7" s="180">
        <f>SUM(C3:C4)</f>
        <v>0</v>
      </c>
      <c r="D7" s="184">
        <f>SUM(D3:D4)</f>
        <v>0</v>
      </c>
      <c r="E7" s="185"/>
      <c r="F7" s="180">
        <f>SUM(F3:F4)</f>
        <v>0</v>
      </c>
      <c r="G7" s="184">
        <f>SUM(G3:G4)</f>
        <v>0</v>
      </c>
      <c r="H7" s="185">
        <f>+SUM(H3:H4)</f>
        <v>0</v>
      </c>
      <c r="I7" s="180">
        <f>SUM(I3:I4)</f>
        <v>0</v>
      </c>
      <c r="J7" s="184">
        <f>SUM(J3:J4)</f>
        <v>0</v>
      </c>
      <c r="K7" s="185"/>
      <c r="L7" s="180">
        <f>SUM(L3:L4)</f>
        <v>0</v>
      </c>
      <c r="M7" s="184">
        <f>SUM(M3:M4)</f>
        <v>0</v>
      </c>
      <c r="N7" s="185">
        <f>+SUM(N3:N4)</f>
        <v>0</v>
      </c>
      <c r="O7" s="180">
        <f>SUM(O3:O4)</f>
        <v>0</v>
      </c>
      <c r="P7" s="184">
        <f>SUM(P3:P4)</f>
        <v>0</v>
      </c>
      <c r="Q7" s="185"/>
      <c r="R7" s="180">
        <f>SUM(R3:R4)</f>
        <v>0</v>
      </c>
      <c r="S7" s="184">
        <f t="shared" ref="S7:T7" si="5">SUM(S3:S4)</f>
        <v>0</v>
      </c>
      <c r="T7" s="185">
        <f t="shared" si="5"/>
        <v>0</v>
      </c>
    </row>
    <row r="8" spans="1:20" ht="13.5" customHeight="1">
      <c r="A8" s="90" t="s">
        <v>157</v>
      </c>
      <c r="B8" s="98" t="s">
        <v>152</v>
      </c>
      <c r="C8" s="126"/>
      <c r="D8" s="122"/>
      <c r="E8" s="127"/>
      <c r="F8" s="126"/>
      <c r="G8" s="122"/>
      <c r="H8" s="127"/>
      <c r="I8" s="126"/>
      <c r="J8" s="122"/>
      <c r="K8" s="127"/>
      <c r="L8" s="126"/>
      <c r="M8" s="122"/>
      <c r="N8" s="127"/>
      <c r="O8" s="126"/>
      <c r="P8" s="122"/>
      <c r="Q8" s="127"/>
      <c r="R8" s="126"/>
      <c r="S8" s="122"/>
      <c r="T8" s="127"/>
    </row>
    <row r="9" spans="1:20" ht="13.5" customHeight="1">
      <c r="A9" s="79" t="s">
        <v>158</v>
      </c>
      <c r="B9" s="97" t="s">
        <v>119</v>
      </c>
      <c r="C9" s="119"/>
      <c r="D9" s="113"/>
      <c r="E9" s="114"/>
      <c r="F9" s="119"/>
      <c r="G9" s="113"/>
      <c r="H9" s="114"/>
      <c r="I9" s="119"/>
      <c r="J9" s="113"/>
      <c r="K9" s="114"/>
      <c r="L9" s="119"/>
      <c r="M9" s="113"/>
      <c r="N9" s="114"/>
      <c r="O9" s="119"/>
      <c r="P9" s="113"/>
      <c r="Q9" s="114"/>
      <c r="R9" s="119"/>
      <c r="S9" s="113"/>
      <c r="T9" s="114"/>
    </row>
    <row r="10" spans="1:20" s="174" customFormat="1" ht="13.5" customHeight="1">
      <c r="A10" s="89"/>
      <c r="B10" s="258" t="s">
        <v>117</v>
      </c>
      <c r="C10" s="181"/>
      <c r="D10" s="182"/>
      <c r="E10" s="183"/>
      <c r="F10" s="181"/>
      <c r="G10" s="182"/>
      <c r="H10" s="183"/>
      <c r="I10" s="181"/>
      <c r="J10" s="182"/>
      <c r="K10" s="183"/>
      <c r="L10" s="181"/>
      <c r="M10" s="182"/>
      <c r="N10" s="183"/>
      <c r="O10" s="181"/>
      <c r="P10" s="182"/>
      <c r="Q10" s="183"/>
      <c r="R10" s="181"/>
      <c r="S10" s="182"/>
      <c r="T10" s="183"/>
    </row>
    <row r="11" spans="1:20" s="207" customFormat="1" ht="13.5" customHeight="1">
      <c r="A11" s="72" t="s">
        <v>159</v>
      </c>
      <c r="B11" s="71" t="s">
        <v>120</v>
      </c>
      <c r="C11" s="180">
        <f>SUM(C8:C9)</f>
        <v>0</v>
      </c>
      <c r="D11" s="184"/>
      <c r="E11" s="185"/>
      <c r="F11" s="180">
        <f>SUM(F8:F9)</f>
        <v>0</v>
      </c>
      <c r="G11" s="184"/>
      <c r="H11" s="185"/>
      <c r="I11" s="180">
        <f>SUM(I8:I9)</f>
        <v>0</v>
      </c>
      <c r="J11" s="184"/>
      <c r="K11" s="185"/>
      <c r="L11" s="180">
        <f>SUM(L8:L9)</f>
        <v>0</v>
      </c>
      <c r="M11" s="184"/>
      <c r="N11" s="185"/>
      <c r="O11" s="180">
        <f>SUM(O8:O9)</f>
        <v>0</v>
      </c>
      <c r="P11" s="184"/>
      <c r="Q11" s="185"/>
      <c r="R11" s="180">
        <f>SUM(R8:R9)</f>
        <v>0</v>
      </c>
      <c r="S11" s="184">
        <f t="shared" ref="S11:T11" si="6">SUM(S8:S9)</f>
        <v>0</v>
      </c>
      <c r="T11" s="185">
        <f t="shared" si="6"/>
        <v>0</v>
      </c>
    </row>
    <row r="12" spans="1:20" ht="13.5" customHeight="1">
      <c r="A12" s="90" t="s">
        <v>160</v>
      </c>
      <c r="B12" s="98" t="s">
        <v>121</v>
      </c>
      <c r="C12" s="126"/>
      <c r="D12" s="113">
        <f>+'[6]4.SZ.TÁBL. ÓVODA'!$E12</f>
        <v>0</v>
      </c>
      <c r="E12" s="127"/>
      <c r="F12" s="126"/>
      <c r="G12" s="113">
        <f>+'[6]4.SZ.TÁBL. ÓVODA'!$H12</f>
        <v>0</v>
      </c>
      <c r="H12" s="127"/>
      <c r="I12" s="126"/>
      <c r="J12" s="113">
        <f>+'[6]4.SZ.TÁBL. ÓVODA'!$K12</f>
        <v>0</v>
      </c>
      <c r="K12" s="127"/>
      <c r="L12" s="126"/>
      <c r="M12" s="113">
        <f>+'[6]4.SZ.TÁBL. ÓVODA'!$N12</f>
        <v>0</v>
      </c>
      <c r="N12" s="127"/>
      <c r="O12" s="126"/>
      <c r="P12" s="113">
        <f>+'[6]4.SZ.TÁBL. ÓVODA'!$Q12</f>
        <v>0</v>
      </c>
      <c r="Q12" s="127"/>
      <c r="R12" s="126"/>
      <c r="S12" s="122"/>
      <c r="T12" s="127"/>
    </row>
    <row r="13" spans="1:20" ht="13.5" customHeight="1">
      <c r="A13" s="79" t="s">
        <v>161</v>
      </c>
      <c r="B13" s="97" t="s">
        <v>122</v>
      </c>
      <c r="C13" s="119"/>
      <c r="D13" s="113">
        <f>+'[6]4.SZ.TÁBL. ÓVODA'!$E13</f>
        <v>0</v>
      </c>
      <c r="E13" s="114"/>
      <c r="F13" s="119"/>
      <c r="G13" s="113">
        <f>+'[6]4.SZ.TÁBL. ÓVODA'!$H13</f>
        <v>0</v>
      </c>
      <c r="H13" s="114"/>
      <c r="I13" s="119"/>
      <c r="J13" s="113">
        <f>+'[6]4.SZ.TÁBL. ÓVODA'!$K13</f>
        <v>0</v>
      </c>
      <c r="K13" s="114"/>
      <c r="L13" s="119"/>
      <c r="M13" s="113">
        <f>+'[6]4.SZ.TÁBL. ÓVODA'!$N13</f>
        <v>0</v>
      </c>
      <c r="N13" s="114"/>
      <c r="O13" s="119"/>
      <c r="P13" s="113">
        <f>+'[6]4.SZ.TÁBL. ÓVODA'!$Q13</f>
        <v>0</v>
      </c>
      <c r="Q13" s="114"/>
      <c r="R13" s="119"/>
      <c r="S13" s="113"/>
      <c r="T13" s="114"/>
    </row>
    <row r="14" spans="1:20" ht="13.5" customHeight="1">
      <c r="A14" s="79" t="s">
        <v>162</v>
      </c>
      <c r="B14" s="97" t="s">
        <v>123</v>
      </c>
      <c r="C14" s="119"/>
      <c r="D14" s="113">
        <f>+'[6]4.SZ.TÁBL. ÓVODA'!$E14</f>
        <v>0</v>
      </c>
      <c r="E14" s="114"/>
      <c r="F14" s="119"/>
      <c r="G14" s="113">
        <f>+'[6]4.SZ.TÁBL. ÓVODA'!$H14</f>
        <v>0</v>
      </c>
      <c r="H14" s="114"/>
      <c r="I14" s="119"/>
      <c r="J14" s="113">
        <f>+'[6]4.SZ.TÁBL. ÓVODA'!$K14</f>
        <v>0</v>
      </c>
      <c r="K14" s="114"/>
      <c r="L14" s="119"/>
      <c r="M14" s="113">
        <f>+'[6]4.SZ.TÁBL. ÓVODA'!$N14</f>
        <v>0</v>
      </c>
      <c r="N14" s="114"/>
      <c r="O14" s="119"/>
      <c r="P14" s="113">
        <f>+'[6]4.SZ.TÁBL. ÓVODA'!$Q14</f>
        <v>0</v>
      </c>
      <c r="Q14" s="114"/>
      <c r="R14" s="119"/>
      <c r="S14" s="113"/>
      <c r="T14" s="114"/>
    </row>
    <row r="15" spans="1:20" ht="13.5" customHeight="1">
      <c r="A15" s="79" t="s">
        <v>163</v>
      </c>
      <c r="B15" s="97" t="s">
        <v>124</v>
      </c>
      <c r="C15" s="119"/>
      <c r="D15" s="113">
        <f>+'[6]4.SZ.TÁBL. ÓVODA'!$E15</f>
        <v>0</v>
      </c>
      <c r="E15" s="114"/>
      <c r="F15" s="119"/>
      <c r="G15" s="113">
        <f>+'[6]4.SZ.TÁBL. ÓVODA'!$H15</f>
        <v>0</v>
      </c>
      <c r="H15" s="114"/>
      <c r="I15" s="119"/>
      <c r="J15" s="113">
        <f>+'[6]4.SZ.TÁBL. ÓVODA'!$K15</f>
        <v>0</v>
      </c>
      <c r="K15" s="114"/>
      <c r="L15" s="119"/>
      <c r="M15" s="113">
        <f>+'[6]4.SZ.TÁBL. ÓVODA'!$N15</f>
        <v>0</v>
      </c>
      <c r="N15" s="114"/>
      <c r="O15" s="119"/>
      <c r="P15" s="113">
        <f>+'[6]4.SZ.TÁBL. ÓVODA'!$Q15</f>
        <v>0</v>
      </c>
      <c r="Q15" s="114"/>
      <c r="R15" s="119"/>
      <c r="S15" s="113"/>
      <c r="T15" s="114"/>
    </row>
    <row r="16" spans="1:20" ht="13.5" customHeight="1">
      <c r="A16" s="79" t="s">
        <v>164</v>
      </c>
      <c r="B16" s="97" t="s">
        <v>125</v>
      </c>
      <c r="C16" s="119">
        <f>+'[4]4.SZ.TÁBL. ÓVODA'!$C$16</f>
        <v>0</v>
      </c>
      <c r="D16" s="113"/>
      <c r="E16" s="114"/>
      <c r="F16" s="119">
        <f>+'[9]4.SZ.TÁBL. ÓVODA'!$F16</f>
        <v>0</v>
      </c>
      <c r="G16" s="113">
        <f>+'[6]4.SZ.TÁBL. ÓVODA'!$H16</f>
        <v>0</v>
      </c>
      <c r="H16" s="114"/>
      <c r="I16" s="119">
        <f>+'[9]4.SZ.TÁBL. ÓVODA'!$I16</f>
        <v>0</v>
      </c>
      <c r="J16" s="113">
        <f>+'[6]4.SZ.TÁBL. ÓVODA'!$K16</f>
        <v>0</v>
      </c>
      <c r="K16" s="114"/>
      <c r="L16" s="119">
        <f>+'[9]4.SZ.TÁBL. ÓVODA'!$L16</f>
        <v>0</v>
      </c>
      <c r="M16" s="113">
        <f>+'[6]4.SZ.TÁBL. ÓVODA'!$N16</f>
        <v>0</v>
      </c>
      <c r="N16" s="114"/>
      <c r="O16" s="119">
        <f>+'[9]4.SZ.TÁBL. ÓVODA'!$O16</f>
        <v>0</v>
      </c>
      <c r="P16" s="113">
        <f>+'[6]4.SZ.TÁBL. ÓVODA'!$Q16</f>
        <v>0</v>
      </c>
      <c r="Q16" s="114"/>
      <c r="R16" s="119">
        <f>+C16+F16+I16+L16+O16</f>
        <v>0</v>
      </c>
      <c r="S16" s="113">
        <f t="shared" ref="S16:T16" si="7">+D16+G16+J16+M16+P16</f>
        <v>0</v>
      </c>
      <c r="T16" s="114">
        <f t="shared" si="7"/>
        <v>0</v>
      </c>
    </row>
    <row r="17" spans="1:23" ht="13.5" customHeight="1">
      <c r="A17" s="79" t="s">
        <v>165</v>
      </c>
      <c r="B17" s="97" t="s">
        <v>126</v>
      </c>
      <c r="C17" s="119"/>
      <c r="D17" s="113">
        <f>+'[6]4.SZ.TÁBL. ÓVODA'!$E17</f>
        <v>0</v>
      </c>
      <c r="E17" s="114"/>
      <c r="F17" s="119"/>
      <c r="G17" s="113">
        <f>+'[6]4.SZ.TÁBL. ÓVODA'!$H17</f>
        <v>0</v>
      </c>
      <c r="H17" s="114"/>
      <c r="I17" s="119"/>
      <c r="J17" s="113">
        <f>+'[6]4.SZ.TÁBL. ÓVODA'!$K17</f>
        <v>0</v>
      </c>
      <c r="K17" s="114"/>
      <c r="L17" s="119"/>
      <c r="M17" s="113">
        <f>+'[6]4.SZ.TÁBL. ÓVODA'!$N17</f>
        <v>0</v>
      </c>
      <c r="N17" s="114"/>
      <c r="O17" s="119"/>
      <c r="P17" s="113">
        <f>+'[6]4.SZ.TÁBL. ÓVODA'!$Q17</f>
        <v>0</v>
      </c>
      <c r="Q17" s="114"/>
      <c r="R17" s="119">
        <f t="shared" ref="R17:R19" si="8">+C17+F17+I17+L17+O17</f>
        <v>0</v>
      </c>
      <c r="S17" s="113">
        <f t="shared" ref="S17:S19" si="9">+D17+G17+J17+M17+P17</f>
        <v>0</v>
      </c>
      <c r="T17" s="114">
        <f t="shared" ref="T17:T19" si="10">+E17+H17+K17+N17+Q17</f>
        <v>0</v>
      </c>
    </row>
    <row r="18" spans="1:23" ht="13.5" customHeight="1">
      <c r="A18" s="79" t="s">
        <v>166</v>
      </c>
      <c r="B18" s="97" t="s">
        <v>127</v>
      </c>
      <c r="C18" s="119"/>
      <c r="D18" s="113">
        <f>+'[6]4.SZ.TÁBL. ÓVODA'!$E18</f>
        <v>0</v>
      </c>
      <c r="E18" s="114"/>
      <c r="F18" s="119"/>
      <c r="G18" s="113">
        <f>+'[6]4.SZ.TÁBL. ÓVODA'!$H18</f>
        <v>0</v>
      </c>
      <c r="H18" s="114"/>
      <c r="I18" s="119"/>
      <c r="J18" s="113">
        <f>+'[6]4.SZ.TÁBL. ÓVODA'!$K18</f>
        <v>0</v>
      </c>
      <c r="K18" s="114"/>
      <c r="L18" s="119"/>
      <c r="M18" s="113">
        <f>+'[6]4.SZ.TÁBL. ÓVODA'!$N18</f>
        <v>0</v>
      </c>
      <c r="N18" s="114"/>
      <c r="O18" s="119"/>
      <c r="P18" s="113">
        <f>+'[6]4.SZ.TÁBL. ÓVODA'!$Q18</f>
        <v>0</v>
      </c>
      <c r="Q18" s="114"/>
      <c r="R18" s="119">
        <f t="shared" si="8"/>
        <v>0</v>
      </c>
      <c r="S18" s="113">
        <f t="shared" si="9"/>
        <v>0</v>
      </c>
      <c r="T18" s="114">
        <f t="shared" si="10"/>
        <v>0</v>
      </c>
    </row>
    <row r="19" spans="1:23" ht="13.5" customHeight="1">
      <c r="A19" s="79" t="s">
        <v>167</v>
      </c>
      <c r="B19" s="97" t="s">
        <v>128</v>
      </c>
      <c r="C19" s="119"/>
      <c r="D19" s="113">
        <f>+'[6]4.SZ.TÁBL. ÓVODA'!$E19</f>
        <v>0</v>
      </c>
      <c r="E19" s="114"/>
      <c r="F19" s="119"/>
      <c r="G19" s="113">
        <f>+'[6]4.SZ.TÁBL. ÓVODA'!$H19</f>
        <v>0</v>
      </c>
      <c r="H19" s="114"/>
      <c r="I19" s="119"/>
      <c r="J19" s="113">
        <f>+'[6]4.SZ.TÁBL. ÓVODA'!$K19</f>
        <v>0</v>
      </c>
      <c r="K19" s="114"/>
      <c r="L19" s="119"/>
      <c r="M19" s="113">
        <f>+'[6]4.SZ.TÁBL. ÓVODA'!$N19</f>
        <v>0</v>
      </c>
      <c r="N19" s="114"/>
      <c r="O19" s="119"/>
      <c r="P19" s="113">
        <v>0</v>
      </c>
      <c r="Q19" s="114"/>
      <c r="R19" s="119">
        <f t="shared" si="8"/>
        <v>0</v>
      </c>
      <c r="S19" s="113">
        <f t="shared" si="9"/>
        <v>0</v>
      </c>
      <c r="T19" s="114">
        <f t="shared" si="10"/>
        <v>0</v>
      </c>
    </row>
    <row r="20" spans="1:23" ht="13.5" customHeight="1">
      <c r="A20" s="91" t="s">
        <v>168</v>
      </c>
      <c r="B20" s="99" t="s">
        <v>129</v>
      </c>
      <c r="C20" s="134"/>
      <c r="D20" s="113">
        <f>+'[6]4.SZ.TÁBL. ÓVODA'!$E20</f>
        <v>0</v>
      </c>
      <c r="E20" s="135"/>
      <c r="F20" s="134"/>
      <c r="G20" s="113">
        <f>+'[6]4.SZ.TÁBL. ÓVODA'!$H20</f>
        <v>0</v>
      </c>
      <c r="H20" s="135"/>
      <c r="I20" s="134"/>
      <c r="J20" s="113">
        <f>+'[6]4.SZ.TÁBL. ÓVODA'!$K20</f>
        <v>0</v>
      </c>
      <c r="K20" s="135"/>
      <c r="L20" s="134"/>
      <c r="M20" s="113">
        <f>+'[6]4.SZ.TÁBL. ÓVODA'!$N20</f>
        <v>0</v>
      </c>
      <c r="N20" s="135"/>
      <c r="O20" s="134"/>
      <c r="P20" s="113">
        <v>0</v>
      </c>
      <c r="Q20" s="135"/>
      <c r="R20" s="119">
        <f>+C20+F20+I20+L20+O20</f>
        <v>0</v>
      </c>
      <c r="S20" s="113">
        <f t="shared" ref="S20" si="11">+D20+G20+J20+M20+P20</f>
        <v>0</v>
      </c>
      <c r="T20" s="114">
        <f t="shared" ref="T20" si="12">+E20+H20+K20+N20+Q20</f>
        <v>0</v>
      </c>
    </row>
    <row r="21" spans="1:23" s="207" customFormat="1" ht="13.5" customHeight="1">
      <c r="A21" s="72" t="s">
        <v>169</v>
      </c>
      <c r="B21" s="71" t="s">
        <v>130</v>
      </c>
      <c r="C21" s="434">
        <f>SUM(C12:C20)</f>
        <v>0</v>
      </c>
      <c r="D21" s="184">
        <f t="shared" ref="D21:E21" si="13">SUM(D12:D20)</f>
        <v>0</v>
      </c>
      <c r="E21" s="186">
        <f t="shared" si="13"/>
        <v>0</v>
      </c>
      <c r="F21" s="434">
        <f>SUM(F12:F20)</f>
        <v>0</v>
      </c>
      <c r="G21" s="184">
        <f t="shared" ref="G21" si="14">SUM(G12:G20)</f>
        <v>0</v>
      </c>
      <c r="H21" s="186">
        <f t="shared" ref="H21" si="15">SUM(H12:H20)</f>
        <v>0</v>
      </c>
      <c r="I21" s="434">
        <f>SUM(I12:I20)</f>
        <v>0</v>
      </c>
      <c r="J21" s="184">
        <f t="shared" ref="J21" si="16">SUM(J12:J20)</f>
        <v>0</v>
      </c>
      <c r="K21" s="186">
        <f t="shared" ref="K21" si="17">SUM(K12:K20)</f>
        <v>0</v>
      </c>
      <c r="L21" s="434">
        <f>SUM(L12:L20)</f>
        <v>0</v>
      </c>
      <c r="M21" s="184">
        <f t="shared" ref="M21" si="18">SUM(M12:M20)</f>
        <v>0</v>
      </c>
      <c r="N21" s="186">
        <f t="shared" ref="N21" si="19">SUM(N12:N20)</f>
        <v>0</v>
      </c>
      <c r="O21" s="434">
        <f>SUM(O12:O20)</f>
        <v>0</v>
      </c>
      <c r="P21" s="184">
        <f t="shared" ref="P21" si="20">SUM(P12:P20)</f>
        <v>0</v>
      </c>
      <c r="Q21" s="186">
        <f t="shared" ref="Q21" si="21">SUM(Q12:Q20)</f>
        <v>0</v>
      </c>
      <c r="R21" s="180">
        <f>SUM(R12:R20)</f>
        <v>0</v>
      </c>
      <c r="S21" s="184">
        <f t="shared" ref="S21:T21" si="22">SUM(S12:S20)</f>
        <v>0</v>
      </c>
      <c r="T21" s="185">
        <f t="shared" si="22"/>
        <v>0</v>
      </c>
    </row>
    <row r="22" spans="1:23" s="207" customFormat="1" ht="13.5" customHeight="1">
      <c r="A22" s="72" t="s">
        <v>170</v>
      </c>
      <c r="B22" s="71" t="s">
        <v>131</v>
      </c>
      <c r="C22" s="180"/>
      <c r="D22" s="184"/>
      <c r="E22" s="185"/>
      <c r="F22" s="180"/>
      <c r="G22" s="184"/>
      <c r="H22" s="185"/>
      <c r="I22" s="180"/>
      <c r="J22" s="184"/>
      <c r="K22" s="185"/>
      <c r="L22" s="180"/>
      <c r="M22" s="184"/>
      <c r="N22" s="185"/>
      <c r="O22" s="180"/>
      <c r="P22" s="184"/>
      <c r="Q22" s="185"/>
      <c r="R22" s="180"/>
      <c r="S22" s="184"/>
      <c r="T22" s="185"/>
    </row>
    <row r="23" spans="1:23" ht="13.5" customHeight="1">
      <c r="A23" s="92" t="s">
        <v>171</v>
      </c>
      <c r="B23" s="100" t="s">
        <v>132</v>
      </c>
      <c r="C23" s="145"/>
      <c r="D23" s="141"/>
      <c r="E23" s="146"/>
      <c r="F23" s="145"/>
      <c r="G23" s="141"/>
      <c r="H23" s="146"/>
      <c r="I23" s="145"/>
      <c r="J23" s="141"/>
      <c r="K23" s="146"/>
      <c r="L23" s="145"/>
      <c r="M23" s="141"/>
      <c r="N23" s="146"/>
      <c r="O23" s="145"/>
      <c r="P23" s="141"/>
      <c r="Q23" s="146"/>
      <c r="R23" s="145"/>
      <c r="S23" s="141"/>
      <c r="T23" s="146"/>
    </row>
    <row r="24" spans="1:23" s="207" customFormat="1" ht="13.5" customHeight="1">
      <c r="A24" s="72" t="s">
        <v>172</v>
      </c>
      <c r="B24" s="71" t="s">
        <v>291</v>
      </c>
      <c r="C24" s="434">
        <f>+C23</f>
        <v>0</v>
      </c>
      <c r="D24" s="184">
        <f t="shared" ref="D24:E24" si="23">+D23</f>
        <v>0</v>
      </c>
      <c r="E24" s="186">
        <f t="shared" si="23"/>
        <v>0</v>
      </c>
      <c r="F24" s="434">
        <f>+F23</f>
        <v>0</v>
      </c>
      <c r="G24" s="184">
        <f t="shared" ref="G24" si="24">+G23</f>
        <v>0</v>
      </c>
      <c r="H24" s="186">
        <f t="shared" ref="H24" si="25">+H23</f>
        <v>0</v>
      </c>
      <c r="I24" s="434">
        <f>+I23</f>
        <v>0</v>
      </c>
      <c r="J24" s="184">
        <f t="shared" ref="J24" si="26">+J23</f>
        <v>0</v>
      </c>
      <c r="K24" s="186">
        <f t="shared" ref="K24" si="27">+K23</f>
        <v>0</v>
      </c>
      <c r="L24" s="434">
        <f>+L23</f>
        <v>0</v>
      </c>
      <c r="M24" s="184">
        <f t="shared" ref="M24" si="28">+M23</f>
        <v>0</v>
      </c>
      <c r="N24" s="186">
        <f t="shared" ref="N24" si="29">+N23</f>
        <v>0</v>
      </c>
      <c r="O24" s="434">
        <f>+O23</f>
        <v>0</v>
      </c>
      <c r="P24" s="184">
        <f t="shared" ref="P24" si="30">+P23</f>
        <v>0</v>
      </c>
      <c r="Q24" s="186">
        <f t="shared" ref="Q24" si="31">+Q23</f>
        <v>0</v>
      </c>
      <c r="R24" s="180">
        <f>+R23</f>
        <v>0</v>
      </c>
      <c r="S24" s="184">
        <f t="shared" ref="S24:T24" si="32">+S23</f>
        <v>0</v>
      </c>
      <c r="T24" s="185">
        <f t="shared" si="32"/>
        <v>0</v>
      </c>
    </row>
    <row r="25" spans="1:23" ht="13.5" customHeight="1">
      <c r="A25" s="92" t="s">
        <v>173</v>
      </c>
      <c r="B25" s="100" t="s">
        <v>133</v>
      </c>
      <c r="C25" s="145"/>
      <c r="D25" s="141"/>
      <c r="E25" s="146"/>
      <c r="F25" s="145"/>
      <c r="G25" s="141"/>
      <c r="H25" s="146"/>
      <c r="I25" s="145"/>
      <c r="J25" s="141"/>
      <c r="K25" s="146"/>
      <c r="L25" s="145"/>
      <c r="M25" s="141"/>
      <c r="N25" s="146"/>
      <c r="O25" s="145"/>
      <c r="P25" s="141"/>
      <c r="Q25" s="146"/>
      <c r="R25" s="145"/>
      <c r="S25" s="141"/>
      <c r="T25" s="146"/>
    </row>
    <row r="26" spans="1:23" s="207" customFormat="1" ht="13.5" customHeight="1">
      <c r="A26" s="72" t="s">
        <v>174</v>
      </c>
      <c r="B26" s="71" t="s">
        <v>292</v>
      </c>
      <c r="C26" s="434">
        <f>+C25</f>
        <v>0</v>
      </c>
      <c r="D26" s="184">
        <f t="shared" ref="D26:E26" si="33">+D25</f>
        <v>0</v>
      </c>
      <c r="E26" s="186">
        <f t="shared" si="33"/>
        <v>0</v>
      </c>
      <c r="F26" s="434">
        <f>+F25</f>
        <v>0</v>
      </c>
      <c r="G26" s="184">
        <f t="shared" ref="G26" si="34">+G25</f>
        <v>0</v>
      </c>
      <c r="H26" s="186">
        <f t="shared" ref="H26" si="35">+H25</f>
        <v>0</v>
      </c>
      <c r="I26" s="434">
        <f>+I25</f>
        <v>0</v>
      </c>
      <c r="J26" s="184">
        <f t="shared" ref="J26" si="36">+J25</f>
        <v>0</v>
      </c>
      <c r="K26" s="186">
        <f t="shared" ref="K26" si="37">+K25</f>
        <v>0</v>
      </c>
      <c r="L26" s="434">
        <f>+L25</f>
        <v>0</v>
      </c>
      <c r="M26" s="184">
        <f t="shared" ref="M26" si="38">+M25</f>
        <v>0</v>
      </c>
      <c r="N26" s="186">
        <f t="shared" ref="N26" si="39">+N25</f>
        <v>0</v>
      </c>
      <c r="O26" s="434">
        <f>+O25</f>
        <v>0</v>
      </c>
      <c r="P26" s="184">
        <f t="shared" ref="P26" si="40">+P25</f>
        <v>0</v>
      </c>
      <c r="Q26" s="186">
        <f t="shared" ref="Q26" si="41">+Q25</f>
        <v>0</v>
      </c>
      <c r="R26" s="180">
        <f>+R25</f>
        <v>0</v>
      </c>
      <c r="S26" s="184">
        <f t="shared" ref="S26:T26" si="42">+S25</f>
        <v>0</v>
      </c>
      <c r="T26" s="185">
        <f t="shared" si="42"/>
        <v>0</v>
      </c>
    </row>
    <row r="27" spans="1:23" s="207" customFormat="1" ht="13.5" customHeight="1">
      <c r="A27" s="72" t="s">
        <v>175</v>
      </c>
      <c r="B27" s="71" t="s">
        <v>134</v>
      </c>
      <c r="C27" s="180">
        <f>+C7+C11+C21+C22+C24+C26</f>
        <v>0</v>
      </c>
      <c r="D27" s="184">
        <f t="shared" ref="D27:E27" si="43">+D7+D11+D21+D22+D24+D26</f>
        <v>0</v>
      </c>
      <c r="E27" s="185">
        <f t="shared" si="43"/>
        <v>0</v>
      </c>
      <c r="F27" s="180">
        <f>+F7+F11+F21+F22+F24+F26</f>
        <v>0</v>
      </c>
      <c r="G27" s="184">
        <f t="shared" ref="G27" si="44">+G7+G11+G21+G22+G24+G26</f>
        <v>0</v>
      </c>
      <c r="H27" s="185">
        <f>+H7+H11+H21+H22+H24+H26</f>
        <v>0</v>
      </c>
      <c r="I27" s="180">
        <f>+I7+I11+I21+I22+I24+I26</f>
        <v>0</v>
      </c>
      <c r="J27" s="184">
        <f t="shared" ref="J27" si="45">+J7+J11+J21+J22+J24+J26</f>
        <v>0</v>
      </c>
      <c r="K27" s="185">
        <f t="shared" ref="K27" si="46">+K7+K11+K21+K22+K24+K26</f>
        <v>0</v>
      </c>
      <c r="L27" s="180">
        <f>+L7+L11+L21+L22+L24+L26</f>
        <v>0</v>
      </c>
      <c r="M27" s="184">
        <f t="shared" ref="M27" si="47">+M7+M11+M21+M22+M24+M26</f>
        <v>0</v>
      </c>
      <c r="N27" s="185">
        <f t="shared" ref="N27" si="48">+N7+N11+N21+N22+N24+N26</f>
        <v>0</v>
      </c>
      <c r="O27" s="180">
        <f>+O7+O11+O21+O22+O24+O26</f>
        <v>0</v>
      </c>
      <c r="P27" s="184">
        <f t="shared" ref="P27" si="49">+P7+P11+P21+P22+P24+P26</f>
        <v>0</v>
      </c>
      <c r="Q27" s="185">
        <f t="shared" ref="Q27" si="50">+Q7+Q11+Q21+Q22+Q24+Q26</f>
        <v>0</v>
      </c>
      <c r="R27" s="180">
        <f>+R7+R11+R21+R22+R24+R26</f>
        <v>0</v>
      </c>
      <c r="S27" s="184">
        <f t="shared" ref="S27:T27" si="51">+S7+S11+S21+S22+S24+S26</f>
        <v>0</v>
      </c>
      <c r="T27" s="185">
        <f t="shared" si="51"/>
        <v>0</v>
      </c>
    </row>
    <row r="28" spans="1:23" s="207" customFormat="1" ht="13.5" customHeight="1">
      <c r="A28" s="147" t="s">
        <v>176</v>
      </c>
      <c r="B28" s="71" t="s">
        <v>135</v>
      </c>
      <c r="C28" s="180"/>
      <c r="D28" s="113">
        <f>+'[5]4.SZ.TÁBL. ÓVODA'!$E$28</f>
        <v>571</v>
      </c>
      <c r="E28" s="428">
        <v>571</v>
      </c>
      <c r="F28" s="180"/>
      <c r="G28" s="113"/>
      <c r="H28" s="428"/>
      <c r="I28" s="180"/>
      <c r="J28" s="113">
        <f>+'[6]4.SZ.TÁBL. ÓVODA'!$K28</f>
        <v>0</v>
      </c>
      <c r="K28" s="185"/>
      <c r="L28" s="180"/>
      <c r="M28" s="113">
        <f>+'[6]4.SZ.TÁBL. ÓVODA'!$N28</f>
        <v>0</v>
      </c>
      <c r="N28" s="185"/>
      <c r="O28" s="180"/>
      <c r="P28" s="113">
        <f>+'[6]4.SZ.TÁBL. ÓVODA'!$Q28</f>
        <v>0</v>
      </c>
      <c r="Q28" s="428"/>
      <c r="R28" s="119">
        <f>+C28+F28+I28+L28+O28</f>
        <v>0</v>
      </c>
      <c r="S28" s="427">
        <f t="shared" ref="S28:T28" si="52">+D28+G28+J28+M28+P28</f>
        <v>571</v>
      </c>
      <c r="T28" s="428">
        <f t="shared" si="52"/>
        <v>571</v>
      </c>
    </row>
    <row r="29" spans="1:23" s="207" customFormat="1" ht="13.5" customHeight="1">
      <c r="A29" s="147" t="s">
        <v>289</v>
      </c>
      <c r="B29" s="71" t="s">
        <v>290</v>
      </c>
      <c r="C29" s="180">
        <f t="shared" ref="C29:T29" si="53">+SUM(C30:C32)+SUM(C36:C36)</f>
        <v>33688</v>
      </c>
      <c r="D29" s="184">
        <f t="shared" si="53"/>
        <v>34746</v>
      </c>
      <c r="E29" s="185">
        <f t="shared" si="53"/>
        <v>33898</v>
      </c>
      <c r="F29" s="180">
        <f t="shared" si="53"/>
        <v>53963</v>
      </c>
      <c r="G29" s="184">
        <f t="shared" ref="G29" si="54">+SUM(G30:G32)+SUM(G36:G36)</f>
        <v>54047</v>
      </c>
      <c r="H29" s="185">
        <f t="shared" si="53"/>
        <v>50098</v>
      </c>
      <c r="I29" s="180">
        <f t="shared" si="53"/>
        <v>28489</v>
      </c>
      <c r="J29" s="184">
        <f t="shared" si="53"/>
        <v>28684</v>
      </c>
      <c r="K29" s="185">
        <f t="shared" si="53"/>
        <v>28904</v>
      </c>
      <c r="L29" s="180">
        <f t="shared" si="53"/>
        <v>50679</v>
      </c>
      <c r="M29" s="184">
        <f t="shared" ref="M29" si="55">+SUM(M30:M32)+SUM(M36:M36)</f>
        <v>50784</v>
      </c>
      <c r="N29" s="185">
        <f t="shared" si="53"/>
        <v>48575</v>
      </c>
      <c r="O29" s="180">
        <f t="shared" si="53"/>
        <v>11045</v>
      </c>
      <c r="P29" s="184">
        <f t="shared" si="53"/>
        <v>11164</v>
      </c>
      <c r="Q29" s="185">
        <f t="shared" si="53"/>
        <v>9707</v>
      </c>
      <c r="R29" s="180">
        <f t="shared" si="53"/>
        <v>177864</v>
      </c>
      <c r="S29" s="184">
        <f t="shared" si="53"/>
        <v>179425</v>
      </c>
      <c r="T29" s="185">
        <f t="shared" si="53"/>
        <v>171182</v>
      </c>
      <c r="U29" s="2"/>
      <c r="V29" s="207">
        <v>171182</v>
      </c>
      <c r="W29" s="255">
        <f>+V29-T29</f>
        <v>0</v>
      </c>
    </row>
    <row r="30" spans="1:23" ht="13.5" customHeight="1">
      <c r="A30" s="166"/>
      <c r="B30" s="96" t="s">
        <v>299</v>
      </c>
      <c r="C30" s="164">
        <f>+'[4]4.SZ.TÁBL. ÓVODA'!$C$30</f>
        <v>27747</v>
      </c>
      <c r="D30" s="113">
        <f>+'[5]4.SZ.TÁBL. ÓVODA'!$E$30</f>
        <v>27956</v>
      </c>
      <c r="E30" s="114">
        <f>+'6.SZ.TÁBL. ÓVODAI NORMATÍVA'!B47</f>
        <v>27485</v>
      </c>
      <c r="F30" s="164">
        <f>+'[4]4.SZ.TÁBL. ÓVODA'!$F$30</f>
        <v>50466</v>
      </c>
      <c r="G30" s="113">
        <f>+'[5]4.SZ.TÁBL. ÓVODA'!$H$30</f>
        <v>50550</v>
      </c>
      <c r="H30" s="114">
        <f>+'6.SZ.TÁBL. ÓVODAI NORMATÍVA'!E47</f>
        <v>49574</v>
      </c>
      <c r="I30" s="164">
        <f>+'[4]4.SZ.TÁBL. ÓVODA'!$I$30</f>
        <v>25297</v>
      </c>
      <c r="J30" s="113">
        <f>+'[5]4.SZ.TÁBL. ÓVODA'!$K$30</f>
        <v>25492</v>
      </c>
      <c r="K30" s="114">
        <f>+'6.SZ.TÁBL. ÓVODAI NORMATÍVA'!H47</f>
        <v>24336</v>
      </c>
      <c r="L30" s="164">
        <f>+'[4]4.SZ.TÁBL. ÓVODA'!$L$30</f>
        <v>50679</v>
      </c>
      <c r="M30" s="113">
        <f>+'[5]4.SZ.TÁBL. ÓVODA'!$N$30</f>
        <v>50784</v>
      </c>
      <c r="N30" s="114">
        <f>+'6.SZ.TÁBL. ÓVODAI NORMATÍVA'!K47</f>
        <v>49669</v>
      </c>
      <c r="O30" s="164">
        <f>+'[4]4.SZ.TÁBL. ÓVODA'!$O$30</f>
        <v>5298</v>
      </c>
      <c r="P30" s="113">
        <f>+'[5]4.SZ.TÁBL. ÓVODA'!$Q$30</f>
        <v>5417</v>
      </c>
      <c r="Q30" s="114">
        <f>+'6.SZ.TÁBL. ÓVODAI NORMATÍVA'!N47</f>
        <v>5417</v>
      </c>
      <c r="R30" s="164">
        <f t="shared" ref="R30:R35" si="56">+C30+F30+I30+L30+O30</f>
        <v>159487</v>
      </c>
      <c r="S30" s="163">
        <f t="shared" ref="S30:S35" si="57">+D30+G30+J30+M30+P30</f>
        <v>160199</v>
      </c>
      <c r="T30" s="165">
        <f t="shared" ref="T30:T35" si="58">+E30+H30+K30+N30+Q30</f>
        <v>156481</v>
      </c>
    </row>
    <row r="31" spans="1:23" ht="13.5" customHeight="1">
      <c r="A31" s="1123"/>
      <c r="B31" s="80" t="s">
        <v>1348</v>
      </c>
      <c r="C31" s="126"/>
      <c r="D31" s="113">
        <f>+'[5]4.SZ.TÁBL. ÓVODA'!$E$31</f>
        <v>849</v>
      </c>
      <c r="E31" s="114">
        <v>849</v>
      </c>
      <c r="F31" s="126"/>
      <c r="G31" s="113"/>
      <c r="H31" s="114"/>
      <c r="I31" s="126"/>
      <c r="J31" s="113"/>
      <c r="K31" s="114"/>
      <c r="L31" s="126"/>
      <c r="M31" s="113"/>
      <c r="N31" s="114"/>
      <c r="O31" s="126"/>
      <c r="P31" s="113"/>
      <c r="Q31" s="114"/>
      <c r="R31" s="119">
        <f t="shared" ref="R31" si="59">+C31+F31+I31+L31+O31</f>
        <v>0</v>
      </c>
      <c r="S31" s="113">
        <f t="shared" ref="S31" si="60">+D31+G31+J31+M31+P31</f>
        <v>849</v>
      </c>
      <c r="T31" s="114">
        <f t="shared" ref="T31" si="61">+E31+H31+K31+N31+Q31</f>
        <v>849</v>
      </c>
    </row>
    <row r="32" spans="1:23" ht="13.5" customHeight="1">
      <c r="A32" s="167"/>
      <c r="B32" s="97" t="s">
        <v>300</v>
      </c>
      <c r="C32" s="119">
        <f>+SUM(C33:C35)</f>
        <v>5941</v>
      </c>
      <c r="D32" s="113">
        <f t="shared" ref="D32:Q32" si="62">+SUM(D33:D35)</f>
        <v>5941</v>
      </c>
      <c r="E32" s="114">
        <f t="shared" si="62"/>
        <v>5941</v>
      </c>
      <c r="F32" s="119">
        <f t="shared" ref="F32" si="63">+SUM(F33:F35)</f>
        <v>3497</v>
      </c>
      <c r="G32" s="113">
        <f t="shared" ref="G32" si="64">+SUM(G33:G35)</f>
        <v>3497</v>
      </c>
      <c r="H32" s="114">
        <f t="shared" si="62"/>
        <v>3497</v>
      </c>
      <c r="I32" s="119">
        <f t="shared" ref="I32" si="65">+SUM(I33:I35)</f>
        <v>3192</v>
      </c>
      <c r="J32" s="113">
        <f t="shared" ref="J32" si="66">+SUM(J33:J35)</f>
        <v>3192</v>
      </c>
      <c r="K32" s="114">
        <f t="shared" si="62"/>
        <v>3192</v>
      </c>
      <c r="L32" s="119">
        <f t="shared" ref="L32" si="67">+SUM(L33:L35)</f>
        <v>0</v>
      </c>
      <c r="M32" s="113">
        <f t="shared" ref="M32" si="68">+SUM(M33:M35)</f>
        <v>0</v>
      </c>
      <c r="N32" s="114">
        <f t="shared" si="62"/>
        <v>0</v>
      </c>
      <c r="O32" s="119">
        <f t="shared" ref="O32" si="69">+SUM(O33:O35)</f>
        <v>5747</v>
      </c>
      <c r="P32" s="113">
        <f t="shared" ref="P32" si="70">+SUM(P33:P35)</f>
        <v>5747</v>
      </c>
      <c r="Q32" s="114">
        <f t="shared" si="62"/>
        <v>5747</v>
      </c>
      <c r="R32" s="119">
        <f t="shared" si="56"/>
        <v>18377</v>
      </c>
      <c r="S32" s="113">
        <f t="shared" si="57"/>
        <v>18377</v>
      </c>
      <c r="T32" s="114">
        <f t="shared" si="58"/>
        <v>18377</v>
      </c>
    </row>
    <row r="33" spans="1:20" s="174" customFormat="1" ht="13.5" customHeight="1">
      <c r="A33" s="168"/>
      <c r="B33" s="257" t="s">
        <v>4</v>
      </c>
      <c r="C33" s="119">
        <f>+'[4]4.SZ.TÁBL. ÓVODA'!$C$32</f>
        <v>2376</v>
      </c>
      <c r="D33" s="113">
        <f>+'[5]4.SZ.TÁBL. ÓVODA'!$E$33</f>
        <v>2376</v>
      </c>
      <c r="E33" s="114">
        <v>2376</v>
      </c>
      <c r="F33" s="119">
        <f>+'[4]4.SZ.TÁBL. ÓVODA'!$F$32</f>
        <v>3497</v>
      </c>
      <c r="G33" s="113">
        <f>+'[5]4.SZ.TÁBL. ÓVODA'!$H$33</f>
        <v>3497</v>
      </c>
      <c r="H33" s="114">
        <v>3497</v>
      </c>
      <c r="I33" s="119">
        <f>+'[9]4.SZ.TÁBL. ÓVODA'!$I32</f>
        <v>0</v>
      </c>
      <c r="J33" s="113">
        <f>+'[6]4.SZ.TÁBL. ÓVODA'!$K32</f>
        <v>0</v>
      </c>
      <c r="K33" s="114"/>
      <c r="L33" s="119">
        <f>+'[9]4.SZ.TÁBL. ÓVODA'!$L32</f>
        <v>0</v>
      </c>
      <c r="M33" s="113">
        <f>+'[6]4.SZ.TÁBL. ÓVODA'!$N32</f>
        <v>0</v>
      </c>
      <c r="N33" s="114"/>
      <c r="O33" s="119">
        <f>+'[4]4.SZ.TÁBL. ÓVODA'!$O$32</f>
        <v>2299</v>
      </c>
      <c r="P33" s="113">
        <f>+'[5]4.SZ.TÁBL. ÓVODA'!$Q$33</f>
        <v>2299</v>
      </c>
      <c r="Q33" s="114">
        <v>2299</v>
      </c>
      <c r="R33" s="172">
        <f t="shared" si="56"/>
        <v>8172</v>
      </c>
      <c r="S33" s="170">
        <f t="shared" si="57"/>
        <v>8172</v>
      </c>
      <c r="T33" s="173">
        <f t="shared" si="58"/>
        <v>8172</v>
      </c>
    </row>
    <row r="34" spans="1:20" s="174" customFormat="1" ht="13.5" customHeight="1">
      <c r="A34" s="168"/>
      <c r="B34" s="257" t="s">
        <v>6</v>
      </c>
      <c r="C34" s="119">
        <f>+'[4]4.SZ.TÁBL. ÓVODA'!$C$33</f>
        <v>1189</v>
      </c>
      <c r="D34" s="113">
        <f>+'[5]4.SZ.TÁBL. ÓVODA'!$E$34</f>
        <v>1189</v>
      </c>
      <c r="E34" s="114">
        <v>1189</v>
      </c>
      <c r="F34" s="119">
        <f>+'[9]4.SZ.TÁBL. ÓVODA'!$F33</f>
        <v>0</v>
      </c>
      <c r="G34" s="113">
        <f>+'[6]4.SZ.TÁBL. ÓVODA'!$H33</f>
        <v>0</v>
      </c>
      <c r="H34" s="114"/>
      <c r="I34" s="119">
        <f>+'[4]4.SZ.TÁBL. ÓVODA'!$I$33</f>
        <v>3192</v>
      </c>
      <c r="J34" s="113">
        <f>+'[5]4.SZ.TÁBL. ÓVODA'!$K$34</f>
        <v>3192</v>
      </c>
      <c r="K34" s="114">
        <v>3192</v>
      </c>
      <c r="L34" s="119">
        <f>+'[9]4.SZ.TÁBL. ÓVODA'!$L33</f>
        <v>0</v>
      </c>
      <c r="M34" s="113">
        <f>+'[6]4.SZ.TÁBL. ÓVODA'!$N33</f>
        <v>0</v>
      </c>
      <c r="N34" s="114"/>
      <c r="O34" s="119">
        <f>+'[4]4.SZ.TÁBL. ÓVODA'!$O$33</f>
        <v>1149</v>
      </c>
      <c r="P34" s="113">
        <f>+'[5]4.SZ.TÁBL. ÓVODA'!$Q$34</f>
        <v>1149</v>
      </c>
      <c r="Q34" s="114">
        <v>1149</v>
      </c>
      <c r="R34" s="172">
        <f t="shared" si="56"/>
        <v>5530</v>
      </c>
      <c r="S34" s="170">
        <f t="shared" si="57"/>
        <v>5530</v>
      </c>
      <c r="T34" s="173">
        <f t="shared" si="58"/>
        <v>5530</v>
      </c>
    </row>
    <row r="35" spans="1:20" s="174" customFormat="1" ht="13.5" customHeight="1">
      <c r="A35" s="459"/>
      <c r="B35" s="258" t="s">
        <v>10</v>
      </c>
      <c r="C35" s="119">
        <f>+'[4]4.SZ.TÁBL. ÓVODA'!$C$34</f>
        <v>2376</v>
      </c>
      <c r="D35" s="113">
        <f>+'[5]4.SZ.TÁBL. ÓVODA'!$E$35</f>
        <v>2376</v>
      </c>
      <c r="E35" s="135">
        <v>2376</v>
      </c>
      <c r="F35" s="119">
        <f>+'[9]4.SZ.TÁBL. ÓVODA'!$F34</f>
        <v>0</v>
      </c>
      <c r="G35" s="113">
        <f>+'[6]4.SZ.TÁBL. ÓVODA'!$H34</f>
        <v>0</v>
      </c>
      <c r="H35" s="135"/>
      <c r="I35" s="119">
        <f>+'[9]4.SZ.TÁBL. ÓVODA'!$I34</f>
        <v>0</v>
      </c>
      <c r="J35" s="113">
        <f>+'[6]4.SZ.TÁBL. ÓVODA'!$K34</f>
        <v>0</v>
      </c>
      <c r="K35" s="135"/>
      <c r="L35" s="119">
        <f>+'[9]4.SZ.TÁBL. ÓVODA'!$L34</f>
        <v>0</v>
      </c>
      <c r="M35" s="113">
        <f>+'[6]4.SZ.TÁBL. ÓVODA'!$N34</f>
        <v>0</v>
      </c>
      <c r="N35" s="135"/>
      <c r="O35" s="119">
        <f>+'[4]4.SZ.TÁBL. ÓVODA'!$O$34</f>
        <v>2299</v>
      </c>
      <c r="P35" s="113">
        <f>+'[5]4.SZ.TÁBL. ÓVODA'!$Q$35</f>
        <v>2299</v>
      </c>
      <c r="Q35" s="135">
        <v>2299</v>
      </c>
      <c r="R35" s="181">
        <f t="shared" si="56"/>
        <v>4675</v>
      </c>
      <c r="S35" s="182">
        <f t="shared" si="57"/>
        <v>4675</v>
      </c>
      <c r="T35" s="183">
        <f t="shared" si="58"/>
        <v>4675</v>
      </c>
    </row>
    <row r="36" spans="1:20" s="174" customFormat="1" ht="13.5" customHeight="1">
      <c r="A36" s="554"/>
      <c r="B36" s="138" t="s">
        <v>459</v>
      </c>
      <c r="C36" s="134"/>
      <c r="D36" s="130"/>
      <c r="E36" s="135">
        <v>-377</v>
      </c>
      <c r="F36" s="134"/>
      <c r="G36" s="130"/>
      <c r="H36" s="135">
        <v>-2973</v>
      </c>
      <c r="I36" s="134"/>
      <c r="J36" s="130"/>
      <c r="K36" s="135">
        <v>1376</v>
      </c>
      <c r="L36" s="134"/>
      <c r="M36" s="130"/>
      <c r="N36" s="135">
        <v>-1094</v>
      </c>
      <c r="O36" s="134"/>
      <c r="P36" s="130"/>
      <c r="Q36" s="135">
        <v>-1457</v>
      </c>
      <c r="R36" s="134"/>
      <c r="S36" s="130"/>
      <c r="T36" s="135">
        <f t="shared" ref="T36" si="71">+E36+H36+K36+N36+Q36</f>
        <v>-4525</v>
      </c>
    </row>
    <row r="37" spans="1:20" s="207" customFormat="1" ht="13.5" customHeight="1" thickBot="1">
      <c r="A37" s="178" t="s">
        <v>177</v>
      </c>
      <c r="B37" s="179" t="s">
        <v>136</v>
      </c>
      <c r="C37" s="188">
        <f>SUM(C28:C29)</f>
        <v>33688</v>
      </c>
      <c r="D37" s="189">
        <f t="shared" ref="D37:E37" si="72">SUM(D28:D29)</f>
        <v>35317</v>
      </c>
      <c r="E37" s="190">
        <f t="shared" si="72"/>
        <v>34469</v>
      </c>
      <c r="F37" s="188">
        <f>SUM(F28:F29)</f>
        <v>53963</v>
      </c>
      <c r="G37" s="189">
        <f t="shared" ref="G37" si="73">SUM(G28:G29)</f>
        <v>54047</v>
      </c>
      <c r="H37" s="190">
        <f>SUM(H28:H29)</f>
        <v>50098</v>
      </c>
      <c r="I37" s="188">
        <f>SUM(I28:I29)</f>
        <v>28489</v>
      </c>
      <c r="J37" s="189">
        <f t="shared" ref="J37" si="74">SUM(J28:J29)</f>
        <v>28684</v>
      </c>
      <c r="K37" s="190">
        <f t="shared" ref="K37" si="75">SUM(K28:K29)</f>
        <v>28904</v>
      </c>
      <c r="L37" s="188">
        <f>SUM(L28:L29)</f>
        <v>50679</v>
      </c>
      <c r="M37" s="189">
        <f t="shared" ref="M37" si="76">SUM(M28:M29)</f>
        <v>50784</v>
      </c>
      <c r="N37" s="190">
        <f t="shared" ref="N37" si="77">SUM(N28:N29)</f>
        <v>48575</v>
      </c>
      <c r="O37" s="188">
        <f>SUM(O28:O29)</f>
        <v>11045</v>
      </c>
      <c r="P37" s="189">
        <f t="shared" ref="P37" si="78">SUM(P28:P29)</f>
        <v>11164</v>
      </c>
      <c r="Q37" s="190">
        <f t="shared" ref="Q37" si="79">SUM(Q28:Q29)</f>
        <v>9707</v>
      </c>
      <c r="R37" s="188">
        <f>SUM(R28:R29)</f>
        <v>177864</v>
      </c>
      <c r="S37" s="189">
        <f t="shared" ref="S37" si="80">SUM(S28:S29)</f>
        <v>179996</v>
      </c>
      <c r="T37" s="190">
        <f>SUM(T28:T29)</f>
        <v>171753</v>
      </c>
    </row>
    <row r="38" spans="1:20" s="207" customFormat="1" ht="13.5" customHeight="1" thickBot="1">
      <c r="A38" s="1397" t="s">
        <v>0</v>
      </c>
      <c r="B38" s="1458"/>
      <c r="C38" s="191">
        <f t="shared" ref="C38:T38" si="81">+C27+C37</f>
        <v>33688</v>
      </c>
      <c r="D38" s="192">
        <f t="shared" si="81"/>
        <v>35317</v>
      </c>
      <c r="E38" s="193">
        <f t="shared" si="81"/>
        <v>34469</v>
      </c>
      <c r="F38" s="191">
        <f t="shared" si="81"/>
        <v>53963</v>
      </c>
      <c r="G38" s="192">
        <f t="shared" ref="G38" si="82">+G27+G37</f>
        <v>54047</v>
      </c>
      <c r="H38" s="193">
        <f t="shared" si="81"/>
        <v>50098</v>
      </c>
      <c r="I38" s="191">
        <f t="shared" si="81"/>
        <v>28489</v>
      </c>
      <c r="J38" s="192">
        <f t="shared" si="81"/>
        <v>28684</v>
      </c>
      <c r="K38" s="193">
        <f t="shared" si="81"/>
        <v>28904</v>
      </c>
      <c r="L38" s="191">
        <f t="shared" si="81"/>
        <v>50679</v>
      </c>
      <c r="M38" s="192">
        <f t="shared" ref="M38" si="83">+M27+M37</f>
        <v>50784</v>
      </c>
      <c r="N38" s="193">
        <f t="shared" si="81"/>
        <v>48575</v>
      </c>
      <c r="O38" s="191">
        <f t="shared" si="81"/>
        <v>11045</v>
      </c>
      <c r="P38" s="192">
        <f t="shared" si="81"/>
        <v>11164</v>
      </c>
      <c r="Q38" s="193">
        <f t="shared" si="81"/>
        <v>9707</v>
      </c>
      <c r="R38" s="191">
        <f t="shared" si="81"/>
        <v>177864</v>
      </c>
      <c r="S38" s="192">
        <f t="shared" si="81"/>
        <v>179996</v>
      </c>
      <c r="T38" s="193">
        <f t="shared" si="81"/>
        <v>171753</v>
      </c>
    </row>
    <row r="39" spans="1:20" ht="13.5" customHeight="1">
      <c r="A39" s="105" t="s">
        <v>195</v>
      </c>
      <c r="B39" s="149" t="s">
        <v>196</v>
      </c>
      <c r="C39" s="126">
        <f>+'[4]4.SZ.TÁBL. ÓVODA'!$C37</f>
        <v>18252</v>
      </c>
      <c r="D39" s="113">
        <f>+'[5]4.SZ.TÁBL. ÓVODA'!$E38</f>
        <v>18629</v>
      </c>
      <c r="E39" s="127">
        <v>18629</v>
      </c>
      <c r="F39" s="126">
        <f>+'[4]4.SZ.TÁBL. ÓVODA'!$F37</f>
        <v>34244</v>
      </c>
      <c r="G39" s="113">
        <f>+'[5]4.SZ.TÁBL. ÓVODA'!$H38</f>
        <v>28839</v>
      </c>
      <c r="H39" s="127">
        <v>28623</v>
      </c>
      <c r="I39" s="126">
        <f>+'[4]4.SZ.TÁBL. ÓVODA'!$I37</f>
        <v>19558</v>
      </c>
      <c r="J39" s="113">
        <f>+'[5]4.SZ.TÁBL. ÓVODA'!$K38</f>
        <v>18633</v>
      </c>
      <c r="K39" s="127">
        <v>18633</v>
      </c>
      <c r="L39" s="126">
        <f>+'[4]4.SZ.TÁBL. ÓVODA'!$L37</f>
        <v>30492</v>
      </c>
      <c r="M39" s="113">
        <f>+'[5]4.SZ.TÁBL. ÓVODA'!$N38</f>
        <v>26910</v>
      </c>
      <c r="N39" s="127">
        <v>26309</v>
      </c>
      <c r="O39" s="126">
        <f>+'[4]4.SZ.TÁBL. ÓVODA'!$O37</f>
        <v>5801</v>
      </c>
      <c r="P39" s="113">
        <f>+'[5]4.SZ.TÁBL. ÓVODA'!$Q$38</f>
        <v>5646</v>
      </c>
      <c r="Q39" s="127">
        <v>5590</v>
      </c>
      <c r="R39" s="126">
        <f>+C39+F39+I39+L39+O39</f>
        <v>108347</v>
      </c>
      <c r="S39" s="122">
        <f t="shared" ref="S39:T52" si="84">+D39+G39+J39+M39+P39</f>
        <v>98657</v>
      </c>
      <c r="T39" s="127">
        <f t="shared" si="84"/>
        <v>97784</v>
      </c>
    </row>
    <row r="40" spans="1:20" ht="13.5" customHeight="1">
      <c r="A40" s="106" t="s">
        <v>197</v>
      </c>
      <c r="B40" s="150" t="s">
        <v>198</v>
      </c>
      <c r="C40" s="126">
        <f>+'[4]4.SZ.TÁBL. ÓVODA'!$C38</f>
        <v>0</v>
      </c>
      <c r="D40" s="113">
        <f>+'[5]4.SZ.TÁBL. ÓVODA'!$E39</f>
        <v>0</v>
      </c>
      <c r="E40" s="114"/>
      <c r="F40" s="126">
        <f>+'[4]4.SZ.TÁBL. ÓVODA'!$F38</f>
        <v>0</v>
      </c>
      <c r="G40" s="113">
        <f>+'[5]4.SZ.TÁBL. ÓVODA'!$H39</f>
        <v>0</v>
      </c>
      <c r="H40" s="114"/>
      <c r="I40" s="126">
        <f>+'[4]4.SZ.TÁBL. ÓVODA'!$I38</f>
        <v>0</v>
      </c>
      <c r="J40" s="113">
        <f>+'[5]4.SZ.TÁBL. ÓVODA'!$K39</f>
        <v>0</v>
      </c>
      <c r="K40" s="114"/>
      <c r="L40" s="126">
        <f>+'[4]4.SZ.TÁBL. ÓVODA'!$L38</f>
        <v>0</v>
      </c>
      <c r="M40" s="113">
        <f>+'[5]4.SZ.TÁBL. ÓVODA'!$N39</f>
        <v>0</v>
      </c>
      <c r="N40" s="114"/>
      <c r="O40" s="126">
        <f>+'[4]4.SZ.TÁBL. ÓVODA'!$O38</f>
        <v>0</v>
      </c>
      <c r="P40" s="113">
        <f>+'[7]4.SZ.TÁBL. ÓVODA'!$P40</f>
        <v>0</v>
      </c>
      <c r="Q40" s="114"/>
      <c r="R40" s="126">
        <f t="shared" ref="R40:R56" si="85">+C40+F40+I40+L40+O40</f>
        <v>0</v>
      </c>
      <c r="S40" s="113">
        <f t="shared" si="84"/>
        <v>0</v>
      </c>
      <c r="T40" s="114">
        <f t="shared" si="84"/>
        <v>0</v>
      </c>
    </row>
    <row r="41" spans="1:20" ht="13.5" customHeight="1">
      <c r="A41" s="106" t="s">
        <v>199</v>
      </c>
      <c r="B41" s="150" t="s">
        <v>200</v>
      </c>
      <c r="C41" s="126">
        <f>+'[4]4.SZ.TÁBL. ÓVODA'!$C39</f>
        <v>0</v>
      </c>
      <c r="D41" s="113">
        <f>+'[5]4.SZ.TÁBL. ÓVODA'!$E40</f>
        <v>0</v>
      </c>
      <c r="E41" s="114"/>
      <c r="F41" s="126">
        <f>+'[4]4.SZ.TÁBL. ÓVODA'!$F39</f>
        <v>0</v>
      </c>
      <c r="G41" s="113">
        <f>+'[5]4.SZ.TÁBL. ÓVODA'!$H40</f>
        <v>0</v>
      </c>
      <c r="H41" s="114"/>
      <c r="I41" s="126">
        <f>+'[4]4.SZ.TÁBL. ÓVODA'!$I39</f>
        <v>0</v>
      </c>
      <c r="J41" s="113">
        <f>+'[5]4.SZ.TÁBL. ÓVODA'!$K40</f>
        <v>0</v>
      </c>
      <c r="K41" s="114"/>
      <c r="L41" s="126">
        <f>+'[4]4.SZ.TÁBL. ÓVODA'!$L39</f>
        <v>0</v>
      </c>
      <c r="M41" s="113">
        <f>+'[5]4.SZ.TÁBL. ÓVODA'!$N40</f>
        <v>0</v>
      </c>
      <c r="N41" s="114"/>
      <c r="O41" s="126">
        <f>+'[4]4.SZ.TÁBL. ÓVODA'!$O39</f>
        <v>0</v>
      </c>
      <c r="P41" s="113">
        <f>+'[7]4.SZ.TÁBL. ÓVODA'!$P41</f>
        <v>0</v>
      </c>
      <c r="Q41" s="114"/>
      <c r="R41" s="126">
        <f t="shared" si="85"/>
        <v>0</v>
      </c>
      <c r="S41" s="113">
        <f t="shared" si="84"/>
        <v>0</v>
      </c>
      <c r="T41" s="114">
        <f t="shared" si="84"/>
        <v>0</v>
      </c>
    </row>
    <row r="42" spans="1:20" ht="13.5" customHeight="1">
      <c r="A42" s="106" t="s">
        <v>201</v>
      </c>
      <c r="B42" s="150" t="s">
        <v>202</v>
      </c>
      <c r="C42" s="126">
        <f>+'[4]4.SZ.TÁBL. ÓVODA'!$C40</f>
        <v>302</v>
      </c>
      <c r="D42" s="113">
        <f>+'[5]4.SZ.TÁBL. ÓVODA'!$E41</f>
        <v>101</v>
      </c>
      <c r="E42" s="114">
        <v>101</v>
      </c>
      <c r="F42" s="126">
        <f>+'[4]4.SZ.TÁBL. ÓVODA'!$F40</f>
        <v>665</v>
      </c>
      <c r="G42" s="113">
        <f>+'[5]4.SZ.TÁBL. ÓVODA'!$H41</f>
        <v>976</v>
      </c>
      <c r="H42" s="114">
        <v>976</v>
      </c>
      <c r="I42" s="126">
        <f>+'[4]4.SZ.TÁBL. ÓVODA'!$I40</f>
        <v>303</v>
      </c>
      <c r="J42" s="113">
        <f>+'[5]4.SZ.TÁBL. ÓVODA'!$K41</f>
        <v>1250</v>
      </c>
      <c r="K42" s="114">
        <v>1250</v>
      </c>
      <c r="L42" s="126">
        <f>+'[4]4.SZ.TÁBL. ÓVODA'!$L40</f>
        <v>605</v>
      </c>
      <c r="M42" s="113">
        <f>+'[5]4.SZ.TÁBL. ÓVODA'!$N41</f>
        <v>873</v>
      </c>
      <c r="N42" s="114">
        <v>873</v>
      </c>
      <c r="O42" s="126">
        <f>+'[4]4.SZ.TÁBL. ÓVODA'!$O40</f>
        <v>91</v>
      </c>
      <c r="P42" s="113">
        <f>+'[5]4.SZ.TÁBL. ÓVODA'!$Q$41</f>
        <v>91</v>
      </c>
      <c r="Q42" s="114">
        <v>67</v>
      </c>
      <c r="R42" s="126">
        <f t="shared" si="85"/>
        <v>1966</v>
      </c>
      <c r="S42" s="113">
        <f t="shared" si="84"/>
        <v>3291</v>
      </c>
      <c r="T42" s="114">
        <f t="shared" si="84"/>
        <v>3267</v>
      </c>
    </row>
    <row r="43" spans="1:20" ht="13.5" customHeight="1">
      <c r="A43" s="106" t="s">
        <v>203</v>
      </c>
      <c r="B43" s="150" t="s">
        <v>204</v>
      </c>
      <c r="C43" s="126">
        <f>+'[4]4.SZ.TÁBL. ÓVODA'!$C41</f>
        <v>0</v>
      </c>
      <c r="D43" s="113">
        <f>+'[5]4.SZ.TÁBL. ÓVODA'!$E42</f>
        <v>0</v>
      </c>
      <c r="E43" s="114"/>
      <c r="F43" s="126">
        <f>+'[4]4.SZ.TÁBL. ÓVODA'!$F41</f>
        <v>0</v>
      </c>
      <c r="G43" s="113">
        <f>+'[5]4.SZ.TÁBL. ÓVODA'!$H42</f>
        <v>0</v>
      </c>
      <c r="H43" s="114"/>
      <c r="I43" s="126">
        <f>+'[4]4.SZ.TÁBL. ÓVODA'!$I41</f>
        <v>0</v>
      </c>
      <c r="J43" s="113">
        <f>+'[5]4.SZ.TÁBL. ÓVODA'!$K42</f>
        <v>0</v>
      </c>
      <c r="K43" s="114"/>
      <c r="L43" s="126">
        <f>+'[4]4.SZ.TÁBL. ÓVODA'!$L41</f>
        <v>0</v>
      </c>
      <c r="M43" s="113">
        <f>+'[5]4.SZ.TÁBL. ÓVODA'!$N42</f>
        <v>0</v>
      </c>
      <c r="N43" s="114"/>
      <c r="O43" s="126">
        <f>+'[4]4.SZ.TÁBL. ÓVODA'!$O41</f>
        <v>0</v>
      </c>
      <c r="P43" s="113">
        <f>+'[7]4.SZ.TÁBL. ÓVODA'!$P43</f>
        <v>0</v>
      </c>
      <c r="Q43" s="114"/>
      <c r="R43" s="126">
        <f t="shared" si="85"/>
        <v>0</v>
      </c>
      <c r="S43" s="113">
        <f t="shared" si="84"/>
        <v>0</v>
      </c>
      <c r="T43" s="114">
        <f t="shared" si="84"/>
        <v>0</v>
      </c>
    </row>
    <row r="44" spans="1:20" ht="13.5" customHeight="1">
      <c r="A44" s="106" t="s">
        <v>205</v>
      </c>
      <c r="B44" s="150" t="s">
        <v>1</v>
      </c>
      <c r="C44" s="126">
        <f>+'[4]4.SZ.TÁBL. ÓVODA'!$C42</f>
        <v>1772</v>
      </c>
      <c r="D44" s="113">
        <f>+'[5]4.SZ.TÁBL. ÓVODA'!$E43</f>
        <v>1714</v>
      </c>
      <c r="E44" s="114">
        <v>1714</v>
      </c>
      <c r="F44" s="126">
        <f>+'[4]4.SZ.TÁBL. ÓVODA'!$F42</f>
        <v>0</v>
      </c>
      <c r="G44" s="113">
        <f>+'[5]4.SZ.TÁBL. ÓVODA'!$H43</f>
        <v>0</v>
      </c>
      <c r="H44" s="114"/>
      <c r="I44" s="126">
        <f>+'[4]4.SZ.TÁBL. ÓVODA'!$I42</f>
        <v>1771</v>
      </c>
      <c r="J44" s="113">
        <f>+'[5]4.SZ.TÁBL. ÓVODA'!$K43</f>
        <v>1772</v>
      </c>
      <c r="K44" s="114">
        <v>1771</v>
      </c>
      <c r="L44" s="126">
        <f>+'[4]4.SZ.TÁBL. ÓVODA'!$L42</f>
        <v>0</v>
      </c>
      <c r="M44" s="113">
        <f>+'[5]4.SZ.TÁBL. ÓVODA'!$N43</f>
        <v>0</v>
      </c>
      <c r="N44" s="114"/>
      <c r="O44" s="126">
        <f>+'[4]4.SZ.TÁBL. ÓVODA'!$O42</f>
        <v>0</v>
      </c>
      <c r="P44" s="113">
        <f>+'[7]4.SZ.TÁBL. ÓVODA'!$P44</f>
        <v>0</v>
      </c>
      <c r="Q44" s="114"/>
      <c r="R44" s="126">
        <f t="shared" si="85"/>
        <v>3543</v>
      </c>
      <c r="S44" s="113">
        <f t="shared" si="84"/>
        <v>3486</v>
      </c>
      <c r="T44" s="114">
        <f t="shared" si="84"/>
        <v>3485</v>
      </c>
    </row>
    <row r="45" spans="1:20" ht="13.5" customHeight="1">
      <c r="A45" s="106" t="s">
        <v>206</v>
      </c>
      <c r="B45" s="150" t="s">
        <v>207</v>
      </c>
      <c r="C45" s="126">
        <f>+'[4]4.SZ.TÁBL. ÓVODA'!$C43</f>
        <v>410</v>
      </c>
      <c r="D45" s="113">
        <f>+'[5]4.SZ.TÁBL. ÓVODA'!$E44</f>
        <v>645</v>
      </c>
      <c r="E45" s="114">
        <v>645</v>
      </c>
      <c r="F45" s="126">
        <f>+'[4]4.SZ.TÁBL. ÓVODA'!$F43</f>
        <v>792</v>
      </c>
      <c r="G45" s="113">
        <f>+'[5]4.SZ.TÁBL. ÓVODA'!$H44</f>
        <v>1224</v>
      </c>
      <c r="H45" s="114">
        <v>1139</v>
      </c>
      <c r="I45" s="126">
        <f>+'[4]4.SZ.TÁBL. ÓVODA'!$I43</f>
        <v>415</v>
      </c>
      <c r="J45" s="113">
        <f>+'[5]4.SZ.TÁBL. ÓVODA'!$K44</f>
        <v>655</v>
      </c>
      <c r="K45" s="114">
        <v>655</v>
      </c>
      <c r="L45" s="126">
        <f>+'[4]4.SZ.TÁBL. ÓVODA'!$L43</f>
        <v>720</v>
      </c>
      <c r="M45" s="113">
        <f>+'[5]4.SZ.TÁBL. ÓVODA'!$N44</f>
        <v>1113</v>
      </c>
      <c r="N45" s="114">
        <v>1098</v>
      </c>
      <c r="O45" s="126">
        <f>+'[4]4.SZ.TÁBL. ÓVODA'!$O43</f>
        <v>108</v>
      </c>
      <c r="P45" s="113">
        <f>+'[5]4.SZ.TÁBL. ÓVODA'!$Q$44</f>
        <v>180</v>
      </c>
      <c r="Q45" s="114">
        <v>180</v>
      </c>
      <c r="R45" s="126">
        <f t="shared" si="85"/>
        <v>2445</v>
      </c>
      <c r="S45" s="113">
        <f t="shared" si="84"/>
        <v>3817</v>
      </c>
      <c r="T45" s="114">
        <f t="shared" si="84"/>
        <v>3717</v>
      </c>
    </row>
    <row r="46" spans="1:20" ht="13.5" customHeight="1">
      <c r="A46" s="106" t="s">
        <v>208</v>
      </c>
      <c r="B46" s="150" t="s">
        <v>209</v>
      </c>
      <c r="C46" s="126">
        <f>+'[4]4.SZ.TÁBL. ÓVODA'!$C44</f>
        <v>0</v>
      </c>
      <c r="D46" s="113">
        <f>+'[5]4.SZ.TÁBL. ÓVODA'!$E45</f>
        <v>0</v>
      </c>
      <c r="E46" s="114"/>
      <c r="F46" s="126">
        <f>+'[4]4.SZ.TÁBL. ÓVODA'!$F44</f>
        <v>0</v>
      </c>
      <c r="G46" s="113">
        <f>+'[5]4.SZ.TÁBL. ÓVODA'!$H45</f>
        <v>0</v>
      </c>
      <c r="H46" s="114"/>
      <c r="I46" s="126">
        <f>+'[4]4.SZ.TÁBL. ÓVODA'!$I44</f>
        <v>0</v>
      </c>
      <c r="J46" s="113">
        <f>+'[5]4.SZ.TÁBL. ÓVODA'!$K45</f>
        <v>0</v>
      </c>
      <c r="K46" s="114"/>
      <c r="L46" s="126">
        <f>+'[4]4.SZ.TÁBL. ÓVODA'!$L44</f>
        <v>0</v>
      </c>
      <c r="M46" s="113">
        <f>+'[5]4.SZ.TÁBL. ÓVODA'!$N45</f>
        <v>0</v>
      </c>
      <c r="N46" s="114"/>
      <c r="O46" s="126">
        <f>+'[4]4.SZ.TÁBL. ÓVODA'!$O44</f>
        <v>0</v>
      </c>
      <c r="P46" s="113">
        <f>+'[7]4.SZ.TÁBL. ÓVODA'!$P46</f>
        <v>0</v>
      </c>
      <c r="Q46" s="114"/>
      <c r="R46" s="126">
        <f t="shared" si="85"/>
        <v>0</v>
      </c>
      <c r="S46" s="113">
        <f t="shared" si="84"/>
        <v>0</v>
      </c>
      <c r="T46" s="114">
        <f t="shared" si="84"/>
        <v>0</v>
      </c>
    </row>
    <row r="47" spans="1:20" ht="13.5" customHeight="1">
      <c r="A47" s="106" t="s">
        <v>210</v>
      </c>
      <c r="B47" s="150" t="s">
        <v>2</v>
      </c>
      <c r="C47" s="126">
        <f>+'[4]4.SZ.TÁBL. ÓVODA'!$C45</f>
        <v>142</v>
      </c>
      <c r="D47" s="113">
        <f>+'[5]4.SZ.TÁBL. ÓVODA'!$E46</f>
        <v>127</v>
      </c>
      <c r="E47" s="114">
        <v>89</v>
      </c>
      <c r="F47" s="126">
        <f>+'[4]4.SZ.TÁBL. ÓVODA'!$F45</f>
        <v>320</v>
      </c>
      <c r="G47" s="113">
        <f>+'[5]4.SZ.TÁBL. ÓVODA'!$H46</f>
        <v>320</v>
      </c>
      <c r="H47" s="114">
        <v>143</v>
      </c>
      <c r="I47" s="126">
        <f>+'[4]4.SZ.TÁBL. ÓVODA'!$I45</f>
        <v>114</v>
      </c>
      <c r="J47" s="113">
        <f>+'[5]4.SZ.TÁBL. ÓVODA'!$K46</f>
        <v>147</v>
      </c>
      <c r="K47" s="114">
        <v>147</v>
      </c>
      <c r="L47" s="126">
        <f>+'[4]4.SZ.TÁBL. ÓVODA'!$L45</f>
        <v>286</v>
      </c>
      <c r="M47" s="113">
        <f>+'[5]4.SZ.TÁBL. ÓVODA'!$N46</f>
        <v>286</v>
      </c>
      <c r="N47" s="114">
        <v>202</v>
      </c>
      <c r="O47" s="126">
        <f>+'[4]4.SZ.TÁBL. ÓVODA'!$O45</f>
        <v>36</v>
      </c>
      <c r="P47" s="113">
        <f>+'[5]4.SZ.TÁBL. ÓVODA'!$Q$46</f>
        <v>0</v>
      </c>
      <c r="Q47" s="114"/>
      <c r="R47" s="126">
        <f t="shared" si="85"/>
        <v>898</v>
      </c>
      <c r="S47" s="113">
        <f t="shared" si="84"/>
        <v>880</v>
      </c>
      <c r="T47" s="114">
        <f t="shared" si="84"/>
        <v>581</v>
      </c>
    </row>
    <row r="48" spans="1:20" ht="13.5" customHeight="1">
      <c r="A48" s="106" t="s">
        <v>211</v>
      </c>
      <c r="B48" s="150" t="s">
        <v>212</v>
      </c>
      <c r="C48" s="126">
        <f>+'[4]4.SZ.TÁBL. ÓVODA'!$C46</f>
        <v>0</v>
      </c>
      <c r="D48" s="113">
        <f>+'[5]4.SZ.TÁBL. ÓVODA'!$E47</f>
        <v>0</v>
      </c>
      <c r="E48" s="114"/>
      <c r="F48" s="126">
        <f>+'[4]4.SZ.TÁBL. ÓVODA'!$F46</f>
        <v>0</v>
      </c>
      <c r="G48" s="113">
        <f>+'[5]4.SZ.TÁBL. ÓVODA'!$H47</f>
        <v>0</v>
      </c>
      <c r="H48" s="114"/>
      <c r="I48" s="126">
        <f>+'[4]4.SZ.TÁBL. ÓVODA'!$I46</f>
        <v>0</v>
      </c>
      <c r="J48" s="113">
        <f>+'[5]4.SZ.TÁBL. ÓVODA'!$K47</f>
        <v>0</v>
      </c>
      <c r="K48" s="114"/>
      <c r="L48" s="126">
        <f>+'[4]4.SZ.TÁBL. ÓVODA'!$L46</f>
        <v>0</v>
      </c>
      <c r="M48" s="113">
        <f>+'[5]4.SZ.TÁBL. ÓVODA'!$N47</f>
        <v>0</v>
      </c>
      <c r="N48" s="114"/>
      <c r="O48" s="126">
        <f>+'[4]4.SZ.TÁBL. ÓVODA'!$O46</f>
        <v>0</v>
      </c>
      <c r="P48" s="113">
        <f>+'[7]4.SZ.TÁBL. ÓVODA'!$P48</f>
        <v>0</v>
      </c>
      <c r="Q48" s="114"/>
      <c r="R48" s="126">
        <f t="shared" si="85"/>
        <v>0</v>
      </c>
      <c r="S48" s="113">
        <f t="shared" si="84"/>
        <v>0</v>
      </c>
      <c r="T48" s="114">
        <f t="shared" si="84"/>
        <v>0</v>
      </c>
    </row>
    <row r="49" spans="1:20" ht="13.5" customHeight="1">
      <c r="A49" s="106" t="s">
        <v>213</v>
      </c>
      <c r="B49" s="150" t="s">
        <v>214</v>
      </c>
      <c r="C49" s="126">
        <f>+'[4]4.SZ.TÁBL. ÓVODA'!$C47</f>
        <v>0</v>
      </c>
      <c r="D49" s="113">
        <f>+'[5]4.SZ.TÁBL. ÓVODA'!$E48</f>
        <v>0</v>
      </c>
      <c r="E49" s="114"/>
      <c r="F49" s="126">
        <f>+'[4]4.SZ.TÁBL. ÓVODA'!$F47</f>
        <v>0</v>
      </c>
      <c r="G49" s="113">
        <f>+'[5]4.SZ.TÁBL. ÓVODA'!$H48</f>
        <v>0</v>
      </c>
      <c r="H49" s="114"/>
      <c r="I49" s="126">
        <f>+'[4]4.SZ.TÁBL. ÓVODA'!$I47</f>
        <v>0</v>
      </c>
      <c r="J49" s="113">
        <f>+'[5]4.SZ.TÁBL. ÓVODA'!$K48</f>
        <v>0</v>
      </c>
      <c r="K49" s="114"/>
      <c r="L49" s="126">
        <f>+'[4]4.SZ.TÁBL. ÓVODA'!$L47</f>
        <v>0</v>
      </c>
      <c r="M49" s="113">
        <f>+'[5]4.SZ.TÁBL. ÓVODA'!$N48</f>
        <v>0</v>
      </c>
      <c r="N49" s="114"/>
      <c r="O49" s="126">
        <f>+'[4]4.SZ.TÁBL. ÓVODA'!$O47</f>
        <v>0</v>
      </c>
      <c r="P49" s="113">
        <f>+'[7]4.SZ.TÁBL. ÓVODA'!$P49</f>
        <v>0</v>
      </c>
      <c r="Q49" s="114"/>
      <c r="R49" s="126">
        <f t="shared" si="85"/>
        <v>0</v>
      </c>
      <c r="S49" s="113">
        <f t="shared" si="84"/>
        <v>0</v>
      </c>
      <c r="T49" s="114">
        <f t="shared" si="84"/>
        <v>0</v>
      </c>
    </row>
    <row r="50" spans="1:20" ht="13.5" customHeight="1">
      <c r="A50" s="106" t="s">
        <v>215</v>
      </c>
      <c r="B50" s="150" t="s">
        <v>216</v>
      </c>
      <c r="C50" s="126">
        <f>+'[4]4.SZ.TÁBL. ÓVODA'!$C48</f>
        <v>0</v>
      </c>
      <c r="D50" s="113">
        <f>+'[5]4.SZ.TÁBL. ÓVODA'!$E49</f>
        <v>0</v>
      </c>
      <c r="E50" s="114"/>
      <c r="F50" s="126">
        <f>+'[4]4.SZ.TÁBL. ÓVODA'!$F48</f>
        <v>0</v>
      </c>
      <c r="G50" s="113">
        <f>+'[5]4.SZ.TÁBL. ÓVODA'!$H49</f>
        <v>0</v>
      </c>
      <c r="H50" s="114"/>
      <c r="I50" s="126">
        <f>+'[4]4.SZ.TÁBL. ÓVODA'!$I48</f>
        <v>0</v>
      </c>
      <c r="J50" s="113">
        <f>+'[5]4.SZ.TÁBL. ÓVODA'!$K49</f>
        <v>0</v>
      </c>
      <c r="K50" s="114"/>
      <c r="L50" s="126">
        <f>+'[4]4.SZ.TÁBL. ÓVODA'!$L48</f>
        <v>0</v>
      </c>
      <c r="M50" s="113">
        <f>+'[5]4.SZ.TÁBL. ÓVODA'!$N49</f>
        <v>0</v>
      </c>
      <c r="N50" s="114"/>
      <c r="O50" s="126">
        <f>+'[4]4.SZ.TÁBL. ÓVODA'!$O48</f>
        <v>0</v>
      </c>
      <c r="P50" s="113">
        <f>+'[7]4.SZ.TÁBL. ÓVODA'!$P50</f>
        <v>0</v>
      </c>
      <c r="Q50" s="114"/>
      <c r="R50" s="126">
        <f t="shared" si="85"/>
        <v>0</v>
      </c>
      <c r="S50" s="113">
        <f t="shared" si="84"/>
        <v>0</v>
      </c>
      <c r="T50" s="114">
        <f t="shared" si="84"/>
        <v>0</v>
      </c>
    </row>
    <row r="51" spans="1:20" ht="13.5" customHeight="1">
      <c r="A51" s="106" t="s">
        <v>217</v>
      </c>
      <c r="B51" s="150" t="s">
        <v>386</v>
      </c>
      <c r="C51" s="126">
        <f>+'[4]4.SZ.TÁBL. ÓVODA'!$C49</f>
        <v>0</v>
      </c>
      <c r="D51" s="113">
        <f>+'[5]4.SZ.TÁBL. ÓVODA'!$E50</f>
        <v>525</v>
      </c>
      <c r="E51" s="114">
        <v>525</v>
      </c>
      <c r="F51" s="126">
        <f>+'[4]4.SZ.TÁBL. ÓVODA'!$F49</f>
        <v>0</v>
      </c>
      <c r="G51" s="113">
        <f>+'[5]4.SZ.TÁBL. ÓVODA'!$H50</f>
        <v>573</v>
      </c>
      <c r="H51" s="114">
        <v>568</v>
      </c>
      <c r="I51" s="126">
        <f>+'[4]4.SZ.TÁBL. ÓVODA'!$I49</f>
        <v>0</v>
      </c>
      <c r="J51" s="113">
        <f>+'[5]4.SZ.TÁBL. ÓVODA'!$K50</f>
        <v>176</v>
      </c>
      <c r="K51" s="114">
        <v>176</v>
      </c>
      <c r="L51" s="126">
        <f>+'[4]4.SZ.TÁBL. ÓVODA'!$L49</f>
        <v>0</v>
      </c>
      <c r="M51" s="113">
        <f>+'[5]4.SZ.TÁBL. ÓVODA'!$N50</f>
        <v>575</v>
      </c>
      <c r="N51" s="114">
        <v>575</v>
      </c>
      <c r="O51" s="126">
        <f>+'[4]4.SZ.TÁBL. ÓVODA'!$O49</f>
        <v>0</v>
      </c>
      <c r="P51" s="113">
        <f>+'[5]4.SZ.TÁBL. ÓVODA'!$Q$50</f>
        <v>264</v>
      </c>
      <c r="Q51" s="114">
        <v>235</v>
      </c>
      <c r="R51" s="126">
        <f t="shared" si="85"/>
        <v>0</v>
      </c>
      <c r="S51" s="113">
        <f t="shared" si="84"/>
        <v>2113</v>
      </c>
      <c r="T51" s="114">
        <f>+E51+H51+K51+N51+Q51</f>
        <v>2079</v>
      </c>
    </row>
    <row r="52" spans="1:20" ht="13.5" customHeight="1">
      <c r="A52" s="107" t="s">
        <v>217</v>
      </c>
      <c r="B52" s="151" t="s">
        <v>218</v>
      </c>
      <c r="C52" s="126">
        <f>+'[9]4.SZ.TÁBL. ÓVODA'!$C50</f>
        <v>0</v>
      </c>
      <c r="D52" s="113">
        <f>+'[6]4.SZ.TÁBL. ÓVODA'!$E50</f>
        <v>0</v>
      </c>
      <c r="E52" s="135"/>
      <c r="F52" s="126">
        <f>+'[9]4.SZ.TÁBL. ÓVODA'!$F50</f>
        <v>0</v>
      </c>
      <c r="G52" s="113">
        <f>+'[6]4.SZ.TÁBL. ÓVODA'!$H50</f>
        <v>0</v>
      </c>
      <c r="H52" s="135"/>
      <c r="I52" s="126">
        <f>+'[9]4.SZ.TÁBL. ÓVODA'!$I50</f>
        <v>0</v>
      </c>
      <c r="J52" s="113">
        <f>+'[6]4.SZ.TÁBL. ÓVODA'!$K50</f>
        <v>0</v>
      </c>
      <c r="K52" s="135"/>
      <c r="L52" s="126">
        <f>+'[9]4.SZ.TÁBL. ÓVODA'!$L50</f>
        <v>0</v>
      </c>
      <c r="M52" s="113">
        <f>+'[6]4.SZ.TÁBL. ÓVODA'!$N50</f>
        <v>0</v>
      </c>
      <c r="N52" s="135"/>
      <c r="O52" s="126">
        <f>+'[9]4.SZ.TÁBL. ÓVODA'!$O50</f>
        <v>0</v>
      </c>
      <c r="P52" s="113">
        <f>+'[6]4.SZ.TÁBL. ÓVODA'!$Q50</f>
        <v>0</v>
      </c>
      <c r="Q52" s="135"/>
      <c r="R52" s="126">
        <f t="shared" si="85"/>
        <v>0</v>
      </c>
      <c r="S52" s="130">
        <f t="shared" si="84"/>
        <v>0</v>
      </c>
      <c r="T52" s="135">
        <f t="shared" si="84"/>
        <v>0</v>
      </c>
    </row>
    <row r="53" spans="1:20" s="207" customFormat="1" ht="13.5" customHeight="1">
      <c r="A53" s="108" t="s">
        <v>179</v>
      </c>
      <c r="B53" s="152" t="s">
        <v>137</v>
      </c>
      <c r="C53" s="180">
        <f>SUM(C39:C52)</f>
        <v>20878</v>
      </c>
      <c r="D53" s="184">
        <f t="shared" ref="D53:E53" si="86">SUM(D39:D52)</f>
        <v>21741</v>
      </c>
      <c r="E53" s="185">
        <f t="shared" si="86"/>
        <v>21703</v>
      </c>
      <c r="F53" s="180">
        <f>SUM(F39:F52)</f>
        <v>36021</v>
      </c>
      <c r="G53" s="184">
        <f t="shared" ref="G53" si="87">SUM(G39:G52)</f>
        <v>31932</v>
      </c>
      <c r="H53" s="185">
        <f t="shared" ref="H53" si="88">SUM(H39:H52)</f>
        <v>31449</v>
      </c>
      <c r="I53" s="180">
        <f>SUM(I39:I52)</f>
        <v>22161</v>
      </c>
      <c r="J53" s="184">
        <f t="shared" ref="J53" si="89">SUM(J39:J52)</f>
        <v>22633</v>
      </c>
      <c r="K53" s="185">
        <f t="shared" ref="K53" si="90">SUM(K39:K52)</f>
        <v>22632</v>
      </c>
      <c r="L53" s="180">
        <f>SUM(L39:L52)</f>
        <v>32103</v>
      </c>
      <c r="M53" s="184">
        <f t="shared" ref="M53" si="91">SUM(M39:M52)</f>
        <v>29757</v>
      </c>
      <c r="N53" s="185">
        <f t="shared" ref="N53" si="92">SUM(N39:N52)</f>
        <v>29057</v>
      </c>
      <c r="O53" s="180">
        <f>SUM(O39:O52)</f>
        <v>6036</v>
      </c>
      <c r="P53" s="184">
        <f t="shared" ref="P53" si="93">SUM(P39:P52)</f>
        <v>6181</v>
      </c>
      <c r="Q53" s="185">
        <f t="shared" ref="Q53" si="94">SUM(Q39:Q52)</f>
        <v>6072</v>
      </c>
      <c r="R53" s="180">
        <f>SUM(R39:R52)</f>
        <v>117199</v>
      </c>
      <c r="S53" s="184">
        <f t="shared" ref="S53:T53" si="95">SUM(S39:S52)</f>
        <v>112244</v>
      </c>
      <c r="T53" s="185">
        <f t="shared" si="95"/>
        <v>110913</v>
      </c>
    </row>
    <row r="54" spans="1:20" ht="13.5" customHeight="1">
      <c r="A54" s="105" t="s">
        <v>219</v>
      </c>
      <c r="B54" s="149" t="s">
        <v>220</v>
      </c>
      <c r="C54" s="126">
        <f>+'[9]4.SZ.TÁBL. ÓVODA'!$C52</f>
        <v>0</v>
      </c>
      <c r="D54" s="113">
        <f>+'[6]4.SZ.TÁBL. ÓVODA'!$E52</f>
        <v>0</v>
      </c>
      <c r="E54" s="127">
        <v>0</v>
      </c>
      <c r="F54" s="126">
        <f>+'[9]4.SZ.TÁBL. ÓVODA'!$F52</f>
        <v>0</v>
      </c>
      <c r="G54" s="113">
        <f>+'[6]4.SZ.TÁBL. ÓVODA'!$H52</f>
        <v>0</v>
      </c>
      <c r="H54" s="127">
        <v>0</v>
      </c>
      <c r="I54" s="126">
        <f>+'[9]4.SZ.TÁBL. ÓVODA'!$I52</f>
        <v>0</v>
      </c>
      <c r="J54" s="113">
        <f>+'[6]4.SZ.TÁBL. ÓVODA'!$K52</f>
        <v>0</v>
      </c>
      <c r="K54" s="127"/>
      <c r="L54" s="126">
        <f>+'[9]4.SZ.TÁBL. ÓVODA'!$L52</f>
        <v>0</v>
      </c>
      <c r="M54" s="113">
        <f>+'[6]4.SZ.TÁBL. ÓVODA'!$N52</f>
        <v>0</v>
      </c>
      <c r="N54" s="127"/>
      <c r="O54" s="126">
        <f>+'[9]4.SZ.TÁBL. ÓVODA'!$O52</f>
        <v>0</v>
      </c>
      <c r="P54" s="113">
        <f>+'[6]4.SZ.TÁBL. ÓVODA'!$Q52</f>
        <v>0</v>
      </c>
      <c r="Q54" s="127"/>
      <c r="R54" s="126">
        <f t="shared" si="85"/>
        <v>0</v>
      </c>
      <c r="S54" s="122">
        <f t="shared" ref="S54:S56" si="96">+D54+G54+J54+M54+P54</f>
        <v>0</v>
      </c>
      <c r="T54" s="127">
        <f t="shared" ref="T54:T56" si="97">+E54+H54+K54+N54+Q54</f>
        <v>0</v>
      </c>
    </row>
    <row r="55" spans="1:20" ht="13.5" customHeight="1">
      <c r="A55" s="106" t="s">
        <v>221</v>
      </c>
      <c r="B55" s="150" t="s">
        <v>222</v>
      </c>
      <c r="C55" s="126">
        <f>+'[4]4.SZ.TÁBL. ÓVODA'!$C$53</f>
        <v>0</v>
      </c>
      <c r="D55" s="113">
        <v>0</v>
      </c>
      <c r="E55" s="114">
        <v>0</v>
      </c>
      <c r="F55" s="126">
        <f>+'[4]4.SZ.TÁBL. ÓVODA'!$F$53</f>
        <v>112</v>
      </c>
      <c r="G55" s="113">
        <f>+'[5]4.SZ.TÁBL. ÓVODA'!$H$54</f>
        <v>112</v>
      </c>
      <c r="H55" s="114">
        <v>0</v>
      </c>
      <c r="I55" s="126">
        <f>+'[9]4.SZ.TÁBL. ÓVODA'!$I53</f>
        <v>0</v>
      </c>
      <c r="J55" s="113"/>
      <c r="K55" s="114"/>
      <c r="L55" s="126">
        <f>+'[4]4.SZ.TÁBL. ÓVODA'!$L$53</f>
        <v>441</v>
      </c>
      <c r="M55" s="113">
        <f>+'[5]4.SZ.TÁBL. ÓVODA'!$N$54</f>
        <v>400</v>
      </c>
      <c r="N55" s="114"/>
      <c r="O55" s="126">
        <f>+'[9]4.SZ.TÁBL. ÓVODA'!$O53</f>
        <v>0</v>
      </c>
      <c r="P55" s="113">
        <f>+'[6]4.SZ.TÁBL. ÓVODA'!$Q53</f>
        <v>0</v>
      </c>
      <c r="Q55" s="114"/>
      <c r="R55" s="126">
        <f t="shared" si="85"/>
        <v>553</v>
      </c>
      <c r="S55" s="113">
        <f t="shared" si="96"/>
        <v>512</v>
      </c>
      <c r="T55" s="114">
        <f t="shared" si="97"/>
        <v>0</v>
      </c>
    </row>
    <row r="56" spans="1:20" ht="13.5" customHeight="1">
      <c r="A56" s="107" t="s">
        <v>223</v>
      </c>
      <c r="B56" s="151" t="s">
        <v>224</v>
      </c>
      <c r="C56" s="126">
        <f>+'[4]4.SZ.TÁBL. ÓVODA'!$C$54</f>
        <v>10</v>
      </c>
      <c r="D56" s="113">
        <f>+'[5]4.SZ.TÁBL. ÓVODA'!$E$55</f>
        <v>10</v>
      </c>
      <c r="E56" s="135"/>
      <c r="F56" s="126">
        <f>+'[4]4.SZ.TÁBL. ÓVODA'!$F$54</f>
        <v>30</v>
      </c>
      <c r="G56" s="113">
        <f>+'[5]4.SZ.TÁBL. ÓVODA'!$H$55</f>
        <v>30</v>
      </c>
      <c r="H56" s="135">
        <v>6</v>
      </c>
      <c r="I56" s="126">
        <f>+'[9]4.SZ.TÁBL. ÓVODA'!$I54</f>
        <v>0</v>
      </c>
      <c r="J56" s="113">
        <f>+'[6]4.SZ.TÁBL. ÓVODA'!$K54</f>
        <v>0</v>
      </c>
      <c r="K56" s="135"/>
      <c r="L56" s="126">
        <f>+'[9]4.SZ.TÁBL. ÓVODA'!$L54</f>
        <v>0</v>
      </c>
      <c r="M56" s="113">
        <f>+'[6]4.SZ.TÁBL. ÓVODA'!$N54</f>
        <v>0</v>
      </c>
      <c r="N56" s="135"/>
      <c r="O56" s="126">
        <f>+'[4]4.SZ.TÁBL. ÓVODA'!$O$54</f>
        <v>200</v>
      </c>
      <c r="P56" s="113">
        <f>+'[5]4.SZ.TÁBL. ÓVODA'!$Q$55</f>
        <v>200</v>
      </c>
      <c r="Q56" s="135">
        <v>199</v>
      </c>
      <c r="R56" s="126">
        <f t="shared" si="85"/>
        <v>240</v>
      </c>
      <c r="S56" s="130">
        <f t="shared" si="96"/>
        <v>240</v>
      </c>
      <c r="T56" s="135">
        <f t="shared" si="97"/>
        <v>205</v>
      </c>
    </row>
    <row r="57" spans="1:20" s="207" customFormat="1" ht="13.5" customHeight="1">
      <c r="A57" s="108" t="s">
        <v>180</v>
      </c>
      <c r="B57" s="152" t="s">
        <v>138</v>
      </c>
      <c r="C57" s="180">
        <f>SUM(C54:C56)</f>
        <v>10</v>
      </c>
      <c r="D57" s="184">
        <f t="shared" ref="D57:E57" si="98">SUM(D54:D56)</f>
        <v>10</v>
      </c>
      <c r="E57" s="185">
        <f t="shared" si="98"/>
        <v>0</v>
      </c>
      <c r="F57" s="180">
        <f>SUM(F54:F56)</f>
        <v>142</v>
      </c>
      <c r="G57" s="184">
        <f t="shared" ref="G57" si="99">SUM(G54:G56)</f>
        <v>142</v>
      </c>
      <c r="H57" s="185">
        <f t="shared" ref="H57" si="100">SUM(H54:H56)</f>
        <v>6</v>
      </c>
      <c r="I57" s="180">
        <f>SUM(I54:I56)</f>
        <v>0</v>
      </c>
      <c r="J57" s="184">
        <f t="shared" ref="J57" si="101">SUM(J54:J56)</f>
        <v>0</v>
      </c>
      <c r="K57" s="185">
        <f t="shared" ref="K57" si="102">SUM(K54:K56)</f>
        <v>0</v>
      </c>
      <c r="L57" s="180">
        <f>SUM(L54:L56)</f>
        <v>441</v>
      </c>
      <c r="M57" s="184">
        <f t="shared" ref="M57" si="103">SUM(M54:M56)</f>
        <v>400</v>
      </c>
      <c r="N57" s="185">
        <f t="shared" ref="N57" si="104">SUM(N54:N56)</f>
        <v>0</v>
      </c>
      <c r="O57" s="180">
        <f>SUM(O54:O56)</f>
        <v>200</v>
      </c>
      <c r="P57" s="184">
        <f t="shared" ref="P57" si="105">SUM(P54:P56)</f>
        <v>200</v>
      </c>
      <c r="Q57" s="185">
        <f t="shared" ref="Q57" si="106">SUM(Q54:Q56)</f>
        <v>199</v>
      </c>
      <c r="R57" s="180">
        <f>SUM(R54:R56)</f>
        <v>793</v>
      </c>
      <c r="S57" s="184">
        <f t="shared" ref="S57:T57" si="107">SUM(S54:S56)</f>
        <v>752</v>
      </c>
      <c r="T57" s="185">
        <f t="shared" si="107"/>
        <v>205</v>
      </c>
    </row>
    <row r="58" spans="1:20" s="207" customFormat="1" ht="13.5" customHeight="1">
      <c r="A58" s="108" t="s">
        <v>181</v>
      </c>
      <c r="B58" s="152" t="s">
        <v>139</v>
      </c>
      <c r="C58" s="180">
        <f>+C53+C57</f>
        <v>20888</v>
      </c>
      <c r="D58" s="184">
        <f t="shared" ref="D58:E58" si="108">+D53+D57</f>
        <v>21751</v>
      </c>
      <c r="E58" s="185">
        <f t="shared" si="108"/>
        <v>21703</v>
      </c>
      <c r="F58" s="180">
        <f>+F53+F57</f>
        <v>36163</v>
      </c>
      <c r="G58" s="184">
        <f t="shared" ref="G58" si="109">+G53+G57</f>
        <v>32074</v>
      </c>
      <c r="H58" s="185">
        <f t="shared" ref="H58" si="110">+H53+H57</f>
        <v>31455</v>
      </c>
      <c r="I58" s="180">
        <f>+I53+I57</f>
        <v>22161</v>
      </c>
      <c r="J58" s="184">
        <f t="shared" ref="J58" si="111">+J53+J57</f>
        <v>22633</v>
      </c>
      <c r="K58" s="185">
        <f t="shared" ref="K58" si="112">+K53+K57</f>
        <v>22632</v>
      </c>
      <c r="L58" s="180">
        <f>+L53+L57</f>
        <v>32544</v>
      </c>
      <c r="M58" s="184">
        <f t="shared" ref="M58" si="113">+M53+M57</f>
        <v>30157</v>
      </c>
      <c r="N58" s="185">
        <f t="shared" ref="N58" si="114">+N53+N57</f>
        <v>29057</v>
      </c>
      <c r="O58" s="180">
        <f>+O53+O57</f>
        <v>6236</v>
      </c>
      <c r="P58" s="184">
        <f t="shared" ref="P58" si="115">+P53+P57</f>
        <v>6381</v>
      </c>
      <c r="Q58" s="185">
        <f t="shared" ref="Q58" si="116">+Q53+Q57</f>
        <v>6271</v>
      </c>
      <c r="R58" s="180">
        <f>+R53+R57</f>
        <v>117992</v>
      </c>
      <c r="S58" s="184">
        <f t="shared" ref="S58:T58" si="117">+S53+S57</f>
        <v>112996</v>
      </c>
      <c r="T58" s="185">
        <f t="shared" si="117"/>
        <v>111118</v>
      </c>
    </row>
    <row r="59" spans="1:20" s="207" customFormat="1" ht="13.5" customHeight="1">
      <c r="A59" s="108" t="s">
        <v>182</v>
      </c>
      <c r="B59" s="152" t="s">
        <v>140</v>
      </c>
      <c r="C59" s="180">
        <f>SUM(C60:C64)</f>
        <v>5952</v>
      </c>
      <c r="D59" s="184">
        <f t="shared" ref="D59:E59" si="118">SUM(D60:D64)</f>
        <v>6072</v>
      </c>
      <c r="E59" s="185">
        <f t="shared" si="118"/>
        <v>5960</v>
      </c>
      <c r="F59" s="180">
        <f>SUM(F60:F64)</f>
        <v>10389</v>
      </c>
      <c r="G59" s="184">
        <f t="shared" ref="G59" si="119">SUM(G60:G64)</f>
        <v>9299</v>
      </c>
      <c r="H59" s="185">
        <f t="shared" ref="H59" si="120">SUM(H60:H64)</f>
        <v>8277</v>
      </c>
      <c r="I59" s="180">
        <f>SUM(I60:I64)</f>
        <v>6277</v>
      </c>
      <c r="J59" s="184">
        <f t="shared" ref="J59" si="121">SUM(J60:J64)</f>
        <v>6258</v>
      </c>
      <c r="K59" s="185">
        <f t="shared" ref="K59" si="122">SUM(K60:K64)</f>
        <v>6165</v>
      </c>
      <c r="L59" s="180">
        <f>SUM(L60:L64)</f>
        <v>9350</v>
      </c>
      <c r="M59" s="184">
        <f t="shared" ref="M59" si="123">SUM(M60:M64)</f>
        <v>8940</v>
      </c>
      <c r="N59" s="185">
        <f t="shared" ref="N59" si="124">SUM(N60:N64)</f>
        <v>8099</v>
      </c>
      <c r="O59" s="180">
        <f>SUM(O60:O64)</f>
        <v>1816</v>
      </c>
      <c r="P59" s="184">
        <f t="shared" ref="P59" si="125">SUM(P60:P64)</f>
        <v>1867</v>
      </c>
      <c r="Q59" s="185">
        <f t="shared" ref="Q59" si="126">SUM(Q60:Q64)</f>
        <v>1601</v>
      </c>
      <c r="R59" s="180">
        <f>SUM(R60:R64)</f>
        <v>33784</v>
      </c>
      <c r="S59" s="184">
        <f t="shared" ref="S59:T59" si="127">SUM(S60:S64)</f>
        <v>32436</v>
      </c>
      <c r="T59" s="185">
        <f t="shared" si="127"/>
        <v>30102</v>
      </c>
    </row>
    <row r="60" spans="1:20" s="174" customFormat="1" ht="13.5" customHeight="1">
      <c r="A60" s="109" t="s">
        <v>182</v>
      </c>
      <c r="B60" s="153" t="s">
        <v>283</v>
      </c>
      <c r="C60" s="126">
        <f>+'[4]4.SZ.TÁBL. ÓVODA'!$C58</f>
        <v>5488</v>
      </c>
      <c r="D60" s="113">
        <f>+'[5]4.SZ.TÁBL. ÓVODA'!$E59</f>
        <v>5662</v>
      </c>
      <c r="E60" s="127">
        <v>5662</v>
      </c>
      <c r="F60" s="126">
        <f>+'[4]4.SZ.TÁBL. ÓVODA'!$F58</f>
        <v>9456</v>
      </c>
      <c r="G60" s="113">
        <f>+'[5]4.SZ.TÁBL. ÓVODA'!$H59</f>
        <v>8211</v>
      </c>
      <c r="H60" s="127">
        <v>7558</v>
      </c>
      <c r="I60" s="126">
        <f>+'[4]4.SZ.TÁBL. ÓVODA'!$I58</f>
        <v>5841</v>
      </c>
      <c r="J60" s="113">
        <f>+'[5]4.SZ.TÁBL. ÓVODA'!$K59</f>
        <v>5894</v>
      </c>
      <c r="K60" s="127">
        <v>5894</v>
      </c>
      <c r="L60" s="126">
        <f>+'[4]4.SZ.TÁBL. ÓVODA'!$L58</f>
        <v>8515</v>
      </c>
      <c r="M60" s="113">
        <f>+'[5]4.SZ.TÁBL. ÓVODA'!$N59</f>
        <v>7965</v>
      </c>
      <c r="N60" s="127">
        <v>7516</v>
      </c>
      <c r="O60" s="126">
        <f>+'[4]4.SZ.TÁBL. ÓVODA'!$O58</f>
        <v>1591</v>
      </c>
      <c r="P60" s="113">
        <f>+'[5]4.SZ.TÁBL. ÓVODA'!$Q59</f>
        <v>1617</v>
      </c>
      <c r="Q60" s="127">
        <v>1591</v>
      </c>
      <c r="R60" s="195">
        <f t="shared" ref="R60:R89" si="128">+C60+F60+I60+L60+O60</f>
        <v>30891</v>
      </c>
      <c r="S60" s="196">
        <f t="shared" ref="S60:S67" si="129">+D60+G60+J60+M60+P60</f>
        <v>29349</v>
      </c>
      <c r="T60" s="197">
        <f t="shared" ref="T60:T67" si="130">+E60+H60+K60+N60+Q60</f>
        <v>28221</v>
      </c>
    </row>
    <row r="61" spans="1:20" s="174" customFormat="1" ht="13.5" customHeight="1">
      <c r="A61" s="110" t="s">
        <v>182</v>
      </c>
      <c r="B61" s="154" t="s">
        <v>284</v>
      </c>
      <c r="C61" s="126">
        <f>+'[4]4.SZ.TÁBL. ÓVODA'!$C59</f>
        <v>317</v>
      </c>
      <c r="D61" s="113">
        <f>+'[5]4.SZ.TÁBL. ÓVODA'!$E60</f>
        <v>152</v>
      </c>
      <c r="E61" s="114">
        <v>40</v>
      </c>
      <c r="F61" s="126">
        <f>+'[4]4.SZ.TÁBL. ÓVODA'!$F59</f>
        <v>645</v>
      </c>
      <c r="G61" s="113">
        <f>+'[5]4.SZ.TÁBL. ÓVODA'!$H60</f>
        <v>449</v>
      </c>
      <c r="H61" s="114">
        <v>81</v>
      </c>
      <c r="I61" s="126">
        <f>+'[4]4.SZ.TÁBL. ÓVODA'!$I59</f>
        <v>293</v>
      </c>
      <c r="J61" s="113">
        <f>+'[5]4.SZ.TÁBL. ÓVODA'!$K60</f>
        <v>130</v>
      </c>
      <c r="K61" s="114">
        <v>37</v>
      </c>
      <c r="L61" s="126">
        <f>+'[4]4.SZ.TÁBL. ÓVODA'!$L59</f>
        <v>586</v>
      </c>
      <c r="M61" s="113">
        <f>+'[5]4.SZ.TÁBL. ÓVODA'!$N60</f>
        <v>426</v>
      </c>
      <c r="N61" s="114">
        <v>74</v>
      </c>
      <c r="O61" s="126">
        <f>+'[4]4.SZ.TÁBL. ÓVODA'!$O59</f>
        <v>88</v>
      </c>
      <c r="P61" s="113">
        <f>+'[5]4.SZ.TÁBL. ÓVODA'!$Q60</f>
        <v>88</v>
      </c>
      <c r="Q61" s="114">
        <v>10</v>
      </c>
      <c r="R61" s="195">
        <f t="shared" si="128"/>
        <v>1929</v>
      </c>
      <c r="S61" s="170">
        <f t="shared" si="129"/>
        <v>1245</v>
      </c>
      <c r="T61" s="173">
        <f t="shared" si="130"/>
        <v>242</v>
      </c>
    </row>
    <row r="62" spans="1:20" s="174" customFormat="1" ht="13.5" customHeight="1">
      <c r="A62" s="110" t="s">
        <v>182</v>
      </c>
      <c r="B62" s="154" t="s">
        <v>285</v>
      </c>
      <c r="C62" s="126">
        <f>+'[4]4.SZ.TÁBL. ÓVODA'!$C60</f>
        <v>72</v>
      </c>
      <c r="D62" s="113">
        <f>+'[5]4.SZ.TÁBL. ÓVODA'!$E61</f>
        <v>125</v>
      </c>
      <c r="E62" s="114">
        <v>125</v>
      </c>
      <c r="F62" s="126">
        <f>+'[4]4.SZ.TÁBL. ÓVODA'!$F60</f>
        <v>141</v>
      </c>
      <c r="G62" s="113">
        <f>+'[5]4.SZ.TÁBL. ÓVODA'!$H61</f>
        <v>281</v>
      </c>
      <c r="H62" s="114">
        <v>281</v>
      </c>
      <c r="I62" s="126">
        <f>+'[4]4.SZ.TÁBL. ÓVODA'!$I60</f>
        <v>69</v>
      </c>
      <c r="J62" s="113">
        <f>+'[5]4.SZ.TÁBL. ÓVODA'!$K61</f>
        <v>113</v>
      </c>
      <c r="K62" s="114">
        <v>113</v>
      </c>
      <c r="L62" s="126">
        <f>+'[4]4.SZ.TÁBL. ÓVODA'!$L60</f>
        <v>120</v>
      </c>
      <c r="M62" s="113">
        <f>+'[5]4.SZ.TÁBL. ÓVODA'!$N61</f>
        <v>185</v>
      </c>
      <c r="N62" s="114">
        <v>168</v>
      </c>
      <c r="O62" s="126">
        <f>+'[4]4.SZ.TÁBL. ÓVODA'!$O60</f>
        <v>82</v>
      </c>
      <c r="P62" s="113">
        <f>+'[5]4.SZ.TÁBL. ÓVODA'!$Q61</f>
        <v>94</v>
      </c>
      <c r="Q62" s="114">
        <v>0</v>
      </c>
      <c r="R62" s="195">
        <f t="shared" si="128"/>
        <v>484</v>
      </c>
      <c r="S62" s="170">
        <f t="shared" si="129"/>
        <v>798</v>
      </c>
      <c r="T62" s="173">
        <f t="shared" si="130"/>
        <v>687</v>
      </c>
    </row>
    <row r="63" spans="1:20" s="174" customFormat="1" ht="13.5" customHeight="1">
      <c r="A63" s="110" t="s">
        <v>182</v>
      </c>
      <c r="B63" s="83" t="s">
        <v>391</v>
      </c>
      <c r="C63" s="126">
        <f>+'[4]4.SZ.TÁBL. ÓVODA'!$C61</f>
        <v>0</v>
      </c>
      <c r="D63" s="113">
        <f>+'[5]4.SZ.TÁBL. ÓVODA'!$E62</f>
        <v>0</v>
      </c>
      <c r="E63" s="114">
        <v>0</v>
      </c>
      <c r="F63" s="126">
        <f>+'[4]4.SZ.TÁBL. ÓVODA'!$F61</f>
        <v>0</v>
      </c>
      <c r="G63" s="113">
        <f>+'[5]4.SZ.TÁBL. ÓVODA'!$H62</f>
        <v>90</v>
      </c>
      <c r="H63" s="114">
        <v>90</v>
      </c>
      <c r="I63" s="126">
        <f>+'[4]4.SZ.TÁBL. ÓVODA'!$I61</f>
        <v>0</v>
      </c>
      <c r="J63" s="113">
        <f>+'[5]4.SZ.TÁBL. ÓVODA'!$K62</f>
        <v>0</v>
      </c>
      <c r="K63" s="114">
        <v>0</v>
      </c>
      <c r="L63" s="126">
        <f>+'[4]4.SZ.TÁBL. ÓVODA'!$L61</f>
        <v>0</v>
      </c>
      <c r="M63" s="113">
        <f>+'[5]4.SZ.TÁBL. ÓVODA'!$N62</f>
        <v>160</v>
      </c>
      <c r="N63" s="114">
        <v>160</v>
      </c>
      <c r="O63" s="126">
        <f>+'[4]4.SZ.TÁBL. ÓVODA'!$O61</f>
        <v>0</v>
      </c>
      <c r="P63" s="113">
        <f>+'[5]4.SZ.TÁBL. ÓVODA'!$Q62</f>
        <v>0</v>
      </c>
      <c r="Q63" s="114">
        <v>0</v>
      </c>
      <c r="R63" s="195">
        <f t="shared" si="128"/>
        <v>0</v>
      </c>
      <c r="S63" s="170">
        <f t="shared" si="129"/>
        <v>250</v>
      </c>
      <c r="T63" s="173">
        <f t="shared" si="130"/>
        <v>250</v>
      </c>
    </row>
    <row r="64" spans="1:20" s="174" customFormat="1" ht="13.5" customHeight="1">
      <c r="A64" s="110" t="s">
        <v>182</v>
      </c>
      <c r="B64" s="154" t="s">
        <v>286</v>
      </c>
      <c r="C64" s="126">
        <f>+'[4]4.SZ.TÁBL. ÓVODA'!$C62</f>
        <v>75</v>
      </c>
      <c r="D64" s="113">
        <f>+'[5]4.SZ.TÁBL. ÓVODA'!$E63</f>
        <v>133</v>
      </c>
      <c r="E64" s="114">
        <v>133</v>
      </c>
      <c r="F64" s="126">
        <f>+'[4]4.SZ.TÁBL. ÓVODA'!$F62</f>
        <v>147</v>
      </c>
      <c r="G64" s="113">
        <f>+'[5]4.SZ.TÁBL. ÓVODA'!$H63</f>
        <v>268</v>
      </c>
      <c r="H64" s="114">
        <v>267</v>
      </c>
      <c r="I64" s="126">
        <f>+'[4]4.SZ.TÁBL. ÓVODA'!$I62</f>
        <v>74</v>
      </c>
      <c r="J64" s="113">
        <f>+'[5]4.SZ.TÁBL. ÓVODA'!$K63</f>
        <v>121</v>
      </c>
      <c r="K64" s="114">
        <v>121</v>
      </c>
      <c r="L64" s="126">
        <f>+'[4]4.SZ.TÁBL. ÓVODA'!$L62</f>
        <v>129</v>
      </c>
      <c r="M64" s="113">
        <f>+'[5]4.SZ.TÁBL. ÓVODA'!$N63</f>
        <v>204</v>
      </c>
      <c r="N64" s="114">
        <v>181</v>
      </c>
      <c r="O64" s="126">
        <f>+'[4]4.SZ.TÁBL. ÓVODA'!$O62</f>
        <v>55</v>
      </c>
      <c r="P64" s="113">
        <f>+'[5]4.SZ.TÁBL. ÓVODA'!$Q63</f>
        <v>68</v>
      </c>
      <c r="Q64" s="114">
        <v>0</v>
      </c>
      <c r="R64" s="195">
        <f t="shared" si="128"/>
        <v>480</v>
      </c>
      <c r="S64" s="170">
        <f t="shared" si="129"/>
        <v>794</v>
      </c>
      <c r="T64" s="173">
        <f t="shared" si="130"/>
        <v>702</v>
      </c>
    </row>
    <row r="65" spans="1:20" ht="13.5" customHeight="1">
      <c r="A65" s="105" t="s">
        <v>225</v>
      </c>
      <c r="B65" s="149" t="s">
        <v>226</v>
      </c>
      <c r="C65" s="126">
        <f>+'[4]4.SZ.TÁBL. ÓVODA'!$C$63</f>
        <v>160</v>
      </c>
      <c r="D65" s="113">
        <f>+'[5]4.SZ.TÁBL. ÓVODA'!$E$64</f>
        <v>245</v>
      </c>
      <c r="E65" s="127">
        <v>186</v>
      </c>
      <c r="F65" s="126">
        <f>+'[4]4.SZ.TÁBL. ÓVODA'!$F$63</f>
        <v>531</v>
      </c>
      <c r="G65" s="113">
        <f>+'[5]4.SZ.TÁBL. ÓVODA'!$H$64</f>
        <v>631</v>
      </c>
      <c r="H65" s="127">
        <v>556</v>
      </c>
      <c r="I65" s="126">
        <f>+'[9]4.SZ.TÁBL. ÓVODA'!$I63</f>
        <v>0</v>
      </c>
      <c r="J65" s="113">
        <f>+'[6]4.SZ.TÁBL. ÓVODA'!$K63</f>
        <v>0</v>
      </c>
      <c r="K65" s="127"/>
      <c r="L65" s="126">
        <f>+'[9]4.SZ.TÁBL. ÓVODA'!$L63</f>
        <v>0</v>
      </c>
      <c r="M65" s="113">
        <f>+'[6]4.SZ.TÁBL. ÓVODA'!$N63</f>
        <v>0</v>
      </c>
      <c r="N65" s="127"/>
      <c r="O65" s="126">
        <f>+'[4]4.SZ.TÁBL. ÓVODA'!$O$63</f>
        <v>92</v>
      </c>
      <c r="P65" s="113">
        <f>+'[5]4.SZ.TÁBL. ÓVODA'!$Q$64</f>
        <v>63</v>
      </c>
      <c r="Q65" s="127">
        <v>62</v>
      </c>
      <c r="R65" s="126">
        <f t="shared" si="128"/>
        <v>783</v>
      </c>
      <c r="S65" s="122">
        <f t="shared" si="129"/>
        <v>939</v>
      </c>
      <c r="T65" s="127">
        <f t="shared" si="130"/>
        <v>804</v>
      </c>
    </row>
    <row r="66" spans="1:20" ht="13.5" customHeight="1">
      <c r="A66" s="106" t="s">
        <v>227</v>
      </c>
      <c r="B66" s="150" t="s">
        <v>228</v>
      </c>
      <c r="C66" s="126">
        <f>+'[4]4.SZ.TÁBL. ÓVODA'!$C$64</f>
        <v>275</v>
      </c>
      <c r="D66" s="113">
        <f>+'[5]4.SZ.TÁBL. ÓVODA'!$E$65</f>
        <v>275</v>
      </c>
      <c r="E66" s="114">
        <v>219</v>
      </c>
      <c r="F66" s="126">
        <f>+'[4]4.SZ.TÁBL. ÓVODA'!$F$64</f>
        <v>430</v>
      </c>
      <c r="G66" s="113">
        <f>+'[5]4.SZ.TÁBL. ÓVODA'!$H$65</f>
        <v>736</v>
      </c>
      <c r="H66" s="114">
        <v>697</v>
      </c>
      <c r="I66" s="126">
        <f>+'[9]4.SZ.TÁBL. ÓVODA'!$I64</f>
        <v>0</v>
      </c>
      <c r="J66" s="113">
        <f>+'[5]4.SZ.TÁBL. ÓVODA'!$K$65</f>
        <v>15</v>
      </c>
      <c r="K66" s="114">
        <v>15</v>
      </c>
      <c r="L66" s="126">
        <f>+'[9]4.SZ.TÁBL. ÓVODA'!$L64</f>
        <v>0</v>
      </c>
      <c r="M66" s="113">
        <f>+'[6]4.SZ.TÁBL. ÓVODA'!$N64</f>
        <v>0</v>
      </c>
      <c r="N66" s="114"/>
      <c r="O66" s="126">
        <f>+'[4]4.SZ.TÁBL. ÓVODA'!$O$64</f>
        <v>240</v>
      </c>
      <c r="P66" s="113">
        <f>+'[5]4.SZ.TÁBL. ÓVODA'!$Q$65</f>
        <v>238</v>
      </c>
      <c r="Q66" s="114">
        <v>170</v>
      </c>
      <c r="R66" s="119">
        <f t="shared" si="128"/>
        <v>945</v>
      </c>
      <c r="S66" s="113">
        <f t="shared" si="129"/>
        <v>1264</v>
      </c>
      <c r="T66" s="114">
        <f t="shared" si="130"/>
        <v>1101</v>
      </c>
    </row>
    <row r="67" spans="1:20" ht="13.5" customHeight="1">
      <c r="A67" s="107" t="s">
        <v>229</v>
      </c>
      <c r="B67" s="151" t="s">
        <v>230</v>
      </c>
      <c r="C67" s="126">
        <f>+'[9]4.SZ.TÁBL. ÓVODA'!$C65</f>
        <v>0</v>
      </c>
      <c r="D67" s="113">
        <f>+'[6]4.SZ.TÁBL. ÓVODA'!$E65</f>
        <v>0</v>
      </c>
      <c r="E67" s="135"/>
      <c r="F67" s="126">
        <f>+'[9]4.SZ.TÁBL. ÓVODA'!$F65</f>
        <v>0</v>
      </c>
      <c r="G67" s="113">
        <f>+'[6]4.SZ.TÁBL. ÓVODA'!$H65</f>
        <v>0</v>
      </c>
      <c r="H67" s="135"/>
      <c r="I67" s="126">
        <f>+'[9]4.SZ.TÁBL. ÓVODA'!$I65</f>
        <v>0</v>
      </c>
      <c r="J67" s="113">
        <f>+'[6]4.SZ.TÁBL. ÓVODA'!$K65</f>
        <v>0</v>
      </c>
      <c r="K67" s="135"/>
      <c r="L67" s="126">
        <f>+'[9]4.SZ.TÁBL. ÓVODA'!$L65</f>
        <v>0</v>
      </c>
      <c r="M67" s="113">
        <f>+'[6]4.SZ.TÁBL. ÓVODA'!$N65</f>
        <v>0</v>
      </c>
      <c r="N67" s="135"/>
      <c r="O67" s="126">
        <f>+'[9]4.SZ.TÁBL. ÓVODA'!$O65</f>
        <v>0</v>
      </c>
      <c r="P67" s="113">
        <f>+'[6]4.SZ.TÁBL. ÓVODA'!$Q65</f>
        <v>0</v>
      </c>
      <c r="Q67" s="135"/>
      <c r="R67" s="134">
        <f t="shared" si="128"/>
        <v>0</v>
      </c>
      <c r="S67" s="130">
        <f t="shared" si="129"/>
        <v>0</v>
      </c>
      <c r="T67" s="135">
        <f t="shared" si="130"/>
        <v>0</v>
      </c>
    </row>
    <row r="68" spans="1:20" s="207" customFormat="1" ht="13.5" customHeight="1">
      <c r="A68" s="108" t="s">
        <v>183</v>
      </c>
      <c r="B68" s="152" t="s">
        <v>141</v>
      </c>
      <c r="C68" s="180">
        <f>SUM(C65:C67)</f>
        <v>435</v>
      </c>
      <c r="D68" s="184">
        <f>SUM(D65:D67)</f>
        <v>520</v>
      </c>
      <c r="E68" s="185">
        <f>SUM(E65:E67)</f>
        <v>405</v>
      </c>
      <c r="F68" s="180">
        <f>SUM(F65:F67)</f>
        <v>961</v>
      </c>
      <c r="G68" s="184">
        <f>SUM(G65:G67)</f>
        <v>1367</v>
      </c>
      <c r="H68" s="185">
        <f t="shared" ref="H68" si="131">SUM(H65:H67)</f>
        <v>1253</v>
      </c>
      <c r="I68" s="180">
        <f>SUM(I65:I67)</f>
        <v>0</v>
      </c>
      <c r="J68" s="184">
        <f>SUM(J65:J67)</f>
        <v>15</v>
      </c>
      <c r="K68" s="185">
        <f t="shared" ref="K68" si="132">SUM(K65:K67)</f>
        <v>15</v>
      </c>
      <c r="L68" s="180">
        <f>SUM(L65:L67)</f>
        <v>0</v>
      </c>
      <c r="M68" s="184">
        <f>SUM(M65:M67)</f>
        <v>0</v>
      </c>
      <c r="N68" s="185">
        <f t="shared" ref="N68" si="133">SUM(N65:N67)</f>
        <v>0</v>
      </c>
      <c r="O68" s="180">
        <f>SUM(O65:O67)</f>
        <v>332</v>
      </c>
      <c r="P68" s="184">
        <f>SUM(P65:P67)</f>
        <v>301</v>
      </c>
      <c r="Q68" s="185">
        <f t="shared" ref="Q68" si="134">SUM(Q65:Q67)</f>
        <v>232</v>
      </c>
      <c r="R68" s="180">
        <f>SUM(R65:R67)</f>
        <v>1728</v>
      </c>
      <c r="S68" s="184">
        <f t="shared" ref="S68:T68" si="135">SUM(S65:S67)</f>
        <v>2203</v>
      </c>
      <c r="T68" s="185">
        <f t="shared" si="135"/>
        <v>1905</v>
      </c>
    </row>
    <row r="69" spans="1:20" ht="13.5" customHeight="1">
      <c r="A69" s="105" t="s">
        <v>231</v>
      </c>
      <c r="B69" s="149" t="s">
        <v>232</v>
      </c>
      <c r="C69" s="126">
        <f>+'[9]4.SZ.TÁBL. ÓVODA'!$C67</f>
        <v>0</v>
      </c>
      <c r="D69" s="113">
        <f>+'[6]4.SZ.TÁBL. ÓVODA'!$E67</f>
        <v>0</v>
      </c>
      <c r="E69" s="127"/>
      <c r="F69" s="126">
        <f>+'[9]4.SZ.TÁBL. ÓVODA'!$F67</f>
        <v>0</v>
      </c>
      <c r="G69" s="113">
        <f>+'[6]4.SZ.TÁBL. ÓVODA'!$H67</f>
        <v>0</v>
      </c>
      <c r="H69" s="127"/>
      <c r="I69" s="126">
        <f>+'[9]4.SZ.TÁBL. ÓVODA'!$I67</f>
        <v>0</v>
      </c>
      <c r="J69" s="113">
        <f>+'[6]4.SZ.TÁBL. ÓVODA'!$K67</f>
        <v>0</v>
      </c>
      <c r="K69" s="127"/>
      <c r="L69" s="126">
        <f>+'[9]4.SZ.TÁBL. ÓVODA'!$L67</f>
        <v>0</v>
      </c>
      <c r="M69" s="113">
        <f>+'[6]4.SZ.TÁBL. ÓVODA'!$N67</f>
        <v>0</v>
      </c>
      <c r="N69" s="127"/>
      <c r="O69" s="126">
        <f>+'[4]4.SZ.TÁBL. ÓVODA'!$O$67</f>
        <v>180</v>
      </c>
      <c r="P69" s="113">
        <f>+'[5]4.SZ.TÁBL. ÓVODA'!$Q$68</f>
        <v>180</v>
      </c>
      <c r="Q69" s="127">
        <v>180</v>
      </c>
      <c r="R69" s="126">
        <f t="shared" si="128"/>
        <v>180</v>
      </c>
      <c r="S69" s="122">
        <f t="shared" ref="S69:S70" si="136">+D69+G69+J69+M69+P69</f>
        <v>180</v>
      </c>
      <c r="T69" s="127">
        <f t="shared" ref="T69:T70" si="137">+E69+H69+K69+N69+Q69</f>
        <v>180</v>
      </c>
    </row>
    <row r="70" spans="1:20" ht="13.5" customHeight="1">
      <c r="A70" s="107" t="s">
        <v>233</v>
      </c>
      <c r="B70" s="151" t="s">
        <v>234</v>
      </c>
      <c r="C70" s="126">
        <f>+'[4]4.SZ.TÁBL. ÓVODA'!$C$68</f>
        <v>200</v>
      </c>
      <c r="D70" s="113">
        <f>+'[5]4.SZ.TÁBL. ÓVODA'!$E$69</f>
        <v>200</v>
      </c>
      <c r="E70" s="135">
        <v>169</v>
      </c>
      <c r="F70" s="126">
        <f>+'[4]4.SZ.TÁBL. ÓVODA'!$F$68</f>
        <v>150</v>
      </c>
      <c r="G70" s="113">
        <f>+'[5]4.SZ.TÁBL. ÓVODA'!$H$69</f>
        <v>150</v>
      </c>
      <c r="H70" s="135">
        <v>121</v>
      </c>
      <c r="I70" s="126">
        <f>+'[4]4.SZ.TÁBL. ÓVODA'!$I$68</f>
        <v>40</v>
      </c>
      <c r="J70" s="113">
        <f>+'[5]4.SZ.TÁBL. ÓVODA'!$K$69</f>
        <v>40</v>
      </c>
      <c r="K70" s="135">
        <v>28</v>
      </c>
      <c r="L70" s="126">
        <f>+'[4]4.SZ.TÁBL. ÓVODA'!$L$68</f>
        <v>40</v>
      </c>
      <c r="M70" s="113">
        <f>+'[5]4.SZ.TÁBL. ÓVODA'!$N$69</f>
        <v>40</v>
      </c>
      <c r="N70" s="135">
        <v>34</v>
      </c>
      <c r="O70" s="126">
        <f>+'[4]4.SZ.TÁBL. ÓVODA'!$O$68</f>
        <v>105</v>
      </c>
      <c r="P70" s="113">
        <f>+'[5]4.SZ.TÁBL. ÓVODA'!$Q$69</f>
        <v>105</v>
      </c>
      <c r="Q70" s="135">
        <v>59</v>
      </c>
      <c r="R70" s="134">
        <f t="shared" si="128"/>
        <v>535</v>
      </c>
      <c r="S70" s="130">
        <f t="shared" si="136"/>
        <v>535</v>
      </c>
      <c r="T70" s="135">
        <f t="shared" si="137"/>
        <v>411</v>
      </c>
    </row>
    <row r="71" spans="1:20" s="207" customFormat="1" ht="13.5" customHeight="1">
      <c r="A71" s="108" t="s">
        <v>184</v>
      </c>
      <c r="B71" s="152" t="s">
        <v>142</v>
      </c>
      <c r="C71" s="180">
        <f>SUM(C69:C70)</f>
        <v>200</v>
      </c>
      <c r="D71" s="184">
        <f t="shared" ref="D71:E71" si="138">SUM(D69:D70)</f>
        <v>200</v>
      </c>
      <c r="E71" s="185">
        <f t="shared" si="138"/>
        <v>169</v>
      </c>
      <c r="F71" s="180">
        <f>SUM(F69:F70)</f>
        <v>150</v>
      </c>
      <c r="G71" s="184">
        <f t="shared" ref="G71" si="139">SUM(G69:G70)</f>
        <v>150</v>
      </c>
      <c r="H71" s="185">
        <f t="shared" ref="H71" si="140">SUM(H69:H70)</f>
        <v>121</v>
      </c>
      <c r="I71" s="180">
        <f>SUM(I69:I70)</f>
        <v>40</v>
      </c>
      <c r="J71" s="184">
        <f t="shared" ref="J71" si="141">SUM(J69:J70)</f>
        <v>40</v>
      </c>
      <c r="K71" s="185">
        <f t="shared" ref="K71" si="142">SUM(K69:K70)</f>
        <v>28</v>
      </c>
      <c r="L71" s="180">
        <f>SUM(L69:L70)</f>
        <v>40</v>
      </c>
      <c r="M71" s="184">
        <f t="shared" ref="M71" si="143">SUM(M69:M70)</f>
        <v>40</v>
      </c>
      <c r="N71" s="185">
        <f t="shared" ref="N71" si="144">SUM(N69:N70)</f>
        <v>34</v>
      </c>
      <c r="O71" s="180">
        <f>SUM(O69:O70)</f>
        <v>285</v>
      </c>
      <c r="P71" s="184">
        <f t="shared" ref="P71" si="145">SUM(P69:P70)</f>
        <v>285</v>
      </c>
      <c r="Q71" s="185">
        <f t="shared" ref="Q71" si="146">SUM(Q69:Q70)</f>
        <v>239</v>
      </c>
      <c r="R71" s="180">
        <f>SUM(R69:R70)</f>
        <v>715</v>
      </c>
      <c r="S71" s="184">
        <f t="shared" ref="S71:T71" si="147">SUM(S69:S70)</f>
        <v>715</v>
      </c>
      <c r="T71" s="185">
        <f t="shared" si="147"/>
        <v>591</v>
      </c>
    </row>
    <row r="72" spans="1:20" ht="13.5" customHeight="1">
      <c r="A72" s="105" t="s">
        <v>235</v>
      </c>
      <c r="B72" s="149" t="s">
        <v>236</v>
      </c>
      <c r="C72" s="126">
        <f>+'[4]4.SZ.TÁBL. ÓVODA'!$C$70</f>
        <v>865</v>
      </c>
      <c r="D72" s="113">
        <f>+'[5]4.SZ.TÁBL. ÓVODA'!$E71</f>
        <v>864</v>
      </c>
      <c r="E72" s="127">
        <v>704</v>
      </c>
      <c r="F72" s="126">
        <f>+'[4]4.SZ.TÁBL. ÓVODA'!$F70</f>
        <v>2300</v>
      </c>
      <c r="G72" s="113">
        <f>+'[5]4.SZ.TÁBL. ÓVODA'!$H71</f>
        <v>2300</v>
      </c>
      <c r="H72" s="127">
        <v>2157</v>
      </c>
      <c r="I72" s="126">
        <f>+'[9]4.SZ.TÁBL. ÓVODA'!$I70</f>
        <v>0</v>
      </c>
      <c r="J72" s="113">
        <f>+'[6]4.SZ.TÁBL. ÓVODA'!$K70</f>
        <v>0</v>
      </c>
      <c r="K72" s="127"/>
      <c r="L72" s="126">
        <f>+'[9]4.SZ.TÁBL. ÓVODA'!$L70</f>
        <v>0</v>
      </c>
      <c r="M72" s="113">
        <f>+'[6]4.SZ.TÁBL. ÓVODA'!$N70</f>
        <v>0</v>
      </c>
      <c r="N72" s="127"/>
      <c r="O72" s="126">
        <f>+'[9]4.SZ.TÁBL. ÓVODA'!$O70</f>
        <v>0</v>
      </c>
      <c r="P72" s="113">
        <f>+'[6]4.SZ.TÁBL. ÓVODA'!$Q70</f>
        <v>0</v>
      </c>
      <c r="Q72" s="127"/>
      <c r="R72" s="126">
        <f t="shared" si="128"/>
        <v>3165</v>
      </c>
      <c r="S72" s="122">
        <f t="shared" ref="S72:S75" si="148">+D72+G72+J72+M72+P72</f>
        <v>3164</v>
      </c>
      <c r="T72" s="127">
        <f t="shared" ref="T72:T75" si="149">+E72+H72+K72+N72+Q72</f>
        <v>2861</v>
      </c>
    </row>
    <row r="73" spans="1:20" ht="13.5" customHeight="1">
      <c r="A73" s="106" t="s">
        <v>237</v>
      </c>
      <c r="B73" s="150" t="s">
        <v>3</v>
      </c>
      <c r="C73" s="126">
        <f>+'[4]4.SZ.TÁBL. ÓVODA'!$C$71</f>
        <v>3083</v>
      </c>
      <c r="D73" s="113">
        <f>+'[5]4.SZ.TÁBL. ÓVODA'!$E72</f>
        <v>2538</v>
      </c>
      <c r="E73" s="114">
        <v>2396</v>
      </c>
      <c r="F73" s="126">
        <f>+'[4]4.SZ.TÁBL. ÓVODA'!$F71</f>
        <v>0</v>
      </c>
      <c r="G73" s="113">
        <f>+'[5]4.SZ.TÁBL. ÓVODA'!$H72</f>
        <v>0</v>
      </c>
      <c r="H73" s="114"/>
      <c r="I73" s="126">
        <f>+'[9]4.SZ.TÁBL. ÓVODA'!$I71</f>
        <v>0</v>
      </c>
      <c r="J73" s="113">
        <f>+'[6]4.SZ.TÁBL. ÓVODA'!$K71</f>
        <v>0</v>
      </c>
      <c r="K73" s="114"/>
      <c r="L73" s="126">
        <f>+'[9]4.SZ.TÁBL. ÓVODA'!$L71</f>
        <v>0</v>
      </c>
      <c r="M73" s="113">
        <f>+'[6]4.SZ.TÁBL. ÓVODA'!$N71</f>
        <v>0</v>
      </c>
      <c r="N73" s="114"/>
      <c r="O73" s="126">
        <f>+'[9]4.SZ.TÁBL. ÓVODA'!$O71</f>
        <v>0</v>
      </c>
      <c r="P73" s="113">
        <f>+'[6]4.SZ.TÁBL. ÓVODA'!$Q71</f>
        <v>0</v>
      </c>
      <c r="Q73" s="114"/>
      <c r="R73" s="119">
        <f t="shared" si="128"/>
        <v>3083</v>
      </c>
      <c r="S73" s="113">
        <f t="shared" si="148"/>
        <v>2538</v>
      </c>
      <c r="T73" s="114">
        <f t="shared" si="149"/>
        <v>2396</v>
      </c>
    </row>
    <row r="74" spans="1:20" ht="13.5" customHeight="1">
      <c r="A74" s="106" t="s">
        <v>238</v>
      </c>
      <c r="B74" s="150" t="s">
        <v>239</v>
      </c>
      <c r="C74" s="126">
        <f>+'[9]4.SZ.TÁBL. ÓVODA'!$C72</f>
        <v>0</v>
      </c>
      <c r="D74" s="113">
        <f>+'[5]4.SZ.TÁBL. ÓVODA'!$E73</f>
        <v>0</v>
      </c>
      <c r="E74" s="114"/>
      <c r="F74" s="126">
        <f>+'[4]4.SZ.TÁBL. ÓVODA'!$F72</f>
        <v>0</v>
      </c>
      <c r="G74" s="113">
        <f>+'[5]4.SZ.TÁBL. ÓVODA'!$H73</f>
        <v>0</v>
      </c>
      <c r="H74" s="114"/>
      <c r="I74" s="126">
        <f>+'[9]4.SZ.TÁBL. ÓVODA'!$I72</f>
        <v>0</v>
      </c>
      <c r="J74" s="113">
        <f>+'[6]4.SZ.TÁBL. ÓVODA'!$K72</f>
        <v>0</v>
      </c>
      <c r="K74" s="114"/>
      <c r="L74" s="126">
        <f>+'[9]4.SZ.TÁBL. ÓVODA'!$L72</f>
        <v>0</v>
      </c>
      <c r="M74" s="113">
        <f>+'[6]4.SZ.TÁBL. ÓVODA'!$N72</f>
        <v>0</v>
      </c>
      <c r="N74" s="114"/>
      <c r="O74" s="126">
        <f>+'[9]4.SZ.TÁBL. ÓVODA'!$O72</f>
        <v>0</v>
      </c>
      <c r="P74" s="113">
        <f>+'[6]4.SZ.TÁBL. ÓVODA'!$Q72</f>
        <v>0</v>
      </c>
      <c r="Q74" s="114"/>
      <c r="R74" s="119">
        <f t="shared" si="128"/>
        <v>0</v>
      </c>
      <c r="S74" s="113">
        <f t="shared" si="148"/>
        <v>0</v>
      </c>
      <c r="T74" s="114">
        <f t="shared" si="149"/>
        <v>0</v>
      </c>
    </row>
    <row r="75" spans="1:20" ht="13.5" customHeight="1">
      <c r="A75" s="106" t="s">
        <v>240</v>
      </c>
      <c r="B75" s="150" t="s">
        <v>241</v>
      </c>
      <c r="C75" s="126">
        <f>+'[4]4.SZ.TÁBL. ÓVODA'!$C$73</f>
        <v>100</v>
      </c>
      <c r="D75" s="113">
        <f>+'[5]4.SZ.TÁBL. ÓVODA'!$E74</f>
        <v>127</v>
      </c>
      <c r="E75" s="114">
        <v>127</v>
      </c>
      <c r="F75" s="126">
        <f>+'[4]4.SZ.TÁBL. ÓVODA'!$F73</f>
        <v>950</v>
      </c>
      <c r="G75" s="113">
        <f>+'[5]4.SZ.TÁBL. ÓVODA'!$H74</f>
        <v>2029</v>
      </c>
      <c r="H75" s="114">
        <v>2029</v>
      </c>
      <c r="I75" s="126">
        <f>+'[9]4.SZ.TÁBL. ÓVODA'!$I73</f>
        <v>0</v>
      </c>
      <c r="J75" s="113">
        <f>+'[6]4.SZ.TÁBL. ÓVODA'!$K73</f>
        <v>0</v>
      </c>
      <c r="K75" s="114"/>
      <c r="L75" s="126">
        <f>+'[9]4.SZ.TÁBL. ÓVODA'!$L73</f>
        <v>0</v>
      </c>
      <c r="M75" s="113">
        <f>+'[6]4.SZ.TÁBL. ÓVODA'!$N73</f>
        <v>0</v>
      </c>
      <c r="N75" s="114"/>
      <c r="O75" s="126">
        <f>+'[4]4.SZ.TÁBL. ÓVODA'!$O$73</f>
        <v>100</v>
      </c>
      <c r="P75" s="113"/>
      <c r="Q75" s="114"/>
      <c r="R75" s="119">
        <f t="shared" si="128"/>
        <v>1150</v>
      </c>
      <c r="S75" s="113">
        <f t="shared" si="148"/>
        <v>2156</v>
      </c>
      <c r="T75" s="114">
        <f t="shared" si="149"/>
        <v>2156</v>
      </c>
    </row>
    <row r="76" spans="1:20" ht="13.5" customHeight="1">
      <c r="A76" s="106" t="s">
        <v>242</v>
      </c>
      <c r="B76" s="150" t="s">
        <v>243</v>
      </c>
      <c r="C76" s="126">
        <f>+'[9]4.SZ.TÁBL. ÓVODA'!$C74</f>
        <v>0</v>
      </c>
      <c r="D76" s="113">
        <f>+'[6]4.SZ.TÁBL. ÓVODA'!$E74</f>
        <v>0</v>
      </c>
      <c r="E76" s="114"/>
      <c r="F76" s="126">
        <f>+'[9]4.SZ.TÁBL. ÓVODA'!$F74</f>
        <v>0</v>
      </c>
      <c r="G76" s="113">
        <f>+'[6]4.SZ.TÁBL. ÓVODA'!$H74</f>
        <v>0</v>
      </c>
      <c r="H76" s="114"/>
      <c r="I76" s="126">
        <f>+'[9]4.SZ.TÁBL. ÓVODA'!$I74</f>
        <v>0</v>
      </c>
      <c r="J76" s="113">
        <f>+'[6]4.SZ.TÁBL. ÓVODA'!$K74</f>
        <v>0</v>
      </c>
      <c r="K76" s="114"/>
      <c r="L76" s="126">
        <f>+'[9]4.SZ.TÁBL. ÓVODA'!$L74</f>
        <v>0</v>
      </c>
      <c r="M76" s="113">
        <f>+'[6]4.SZ.TÁBL. ÓVODA'!$N74</f>
        <v>0</v>
      </c>
      <c r="N76" s="114"/>
      <c r="O76" s="126">
        <f>+'[9]4.SZ.TÁBL. ÓVODA'!$O74</f>
        <v>0</v>
      </c>
      <c r="P76" s="113">
        <f>+'[6]4.SZ.TÁBL. ÓVODA'!$Q74</f>
        <v>0</v>
      </c>
      <c r="Q76" s="114"/>
      <c r="R76" s="119">
        <f>SUM(R77:R78)</f>
        <v>0</v>
      </c>
      <c r="S76" s="113">
        <f t="shared" ref="S76:T76" si="150">SUM(S77:S78)</f>
        <v>0</v>
      </c>
      <c r="T76" s="114">
        <f t="shared" si="150"/>
        <v>0</v>
      </c>
    </row>
    <row r="77" spans="1:20" s="174" customFormat="1" ht="13.5" customHeight="1">
      <c r="A77" s="110" t="s">
        <v>242</v>
      </c>
      <c r="B77" s="154" t="s">
        <v>287</v>
      </c>
      <c r="C77" s="126">
        <f>+'[9]4.SZ.TÁBL. ÓVODA'!$C75</f>
        <v>0</v>
      </c>
      <c r="D77" s="113">
        <f>+'[6]4.SZ.TÁBL. ÓVODA'!$E75</f>
        <v>0</v>
      </c>
      <c r="E77" s="114"/>
      <c r="F77" s="126">
        <f>+'[9]4.SZ.TÁBL. ÓVODA'!$F75</f>
        <v>0</v>
      </c>
      <c r="G77" s="113">
        <f>+'[6]4.SZ.TÁBL. ÓVODA'!$H75</f>
        <v>0</v>
      </c>
      <c r="H77" s="114"/>
      <c r="I77" s="126">
        <f>+'[9]4.SZ.TÁBL. ÓVODA'!$I75</f>
        <v>0</v>
      </c>
      <c r="J77" s="113">
        <f>+'[6]4.SZ.TÁBL. ÓVODA'!$K75</f>
        <v>0</v>
      </c>
      <c r="K77" s="114"/>
      <c r="L77" s="126">
        <f>+'[9]4.SZ.TÁBL. ÓVODA'!$L75</f>
        <v>0</v>
      </c>
      <c r="M77" s="113">
        <f>+'[6]4.SZ.TÁBL. ÓVODA'!$N75</f>
        <v>0</v>
      </c>
      <c r="N77" s="114"/>
      <c r="O77" s="126">
        <f>+'[9]4.SZ.TÁBL. ÓVODA'!$O75</f>
        <v>0</v>
      </c>
      <c r="P77" s="113">
        <f>+'[6]4.SZ.TÁBL. ÓVODA'!$Q75</f>
        <v>0</v>
      </c>
      <c r="Q77" s="114"/>
      <c r="R77" s="119">
        <f t="shared" si="128"/>
        <v>0</v>
      </c>
      <c r="S77" s="113">
        <f t="shared" ref="S77:S80" si="151">+D77+G77+J77+M77+P77</f>
        <v>0</v>
      </c>
      <c r="T77" s="114">
        <f t="shared" ref="T77:T80" si="152">+E77+H77+K77+N77+Q77</f>
        <v>0</v>
      </c>
    </row>
    <row r="78" spans="1:20" s="174" customFormat="1" ht="13.5" customHeight="1">
      <c r="A78" s="110" t="s">
        <v>242</v>
      </c>
      <c r="B78" s="154" t="s">
        <v>288</v>
      </c>
      <c r="C78" s="126">
        <f>+'[9]4.SZ.TÁBL. ÓVODA'!$C76</f>
        <v>0</v>
      </c>
      <c r="D78" s="113">
        <f>+'[6]4.SZ.TÁBL. ÓVODA'!$E76</f>
        <v>0</v>
      </c>
      <c r="E78" s="114"/>
      <c r="F78" s="126">
        <f>+'[9]4.SZ.TÁBL. ÓVODA'!$F76</f>
        <v>0</v>
      </c>
      <c r="G78" s="113">
        <f>+'[6]4.SZ.TÁBL. ÓVODA'!$H76</f>
        <v>0</v>
      </c>
      <c r="H78" s="114"/>
      <c r="I78" s="126">
        <f>+'[9]4.SZ.TÁBL. ÓVODA'!$I76</f>
        <v>0</v>
      </c>
      <c r="J78" s="113">
        <f>+'[6]4.SZ.TÁBL. ÓVODA'!$K76</f>
        <v>0</v>
      </c>
      <c r="K78" s="114"/>
      <c r="L78" s="126">
        <f>+'[9]4.SZ.TÁBL. ÓVODA'!$L76</f>
        <v>0</v>
      </c>
      <c r="M78" s="113">
        <f>+'[6]4.SZ.TÁBL. ÓVODA'!$N76</f>
        <v>0</v>
      </c>
      <c r="N78" s="114"/>
      <c r="O78" s="126">
        <f>+'[9]4.SZ.TÁBL. ÓVODA'!$O76</f>
        <v>0</v>
      </c>
      <c r="P78" s="113">
        <f>+'[6]4.SZ.TÁBL. ÓVODA'!$Q76</f>
        <v>0</v>
      </c>
      <c r="Q78" s="114"/>
      <c r="R78" s="119">
        <f t="shared" si="128"/>
        <v>0</v>
      </c>
      <c r="S78" s="113">
        <f t="shared" si="151"/>
        <v>0</v>
      </c>
      <c r="T78" s="114">
        <f t="shared" si="152"/>
        <v>0</v>
      </c>
    </row>
    <row r="79" spans="1:20" ht="13.5" customHeight="1">
      <c r="A79" s="106" t="s">
        <v>244</v>
      </c>
      <c r="B79" s="150" t="s">
        <v>245</v>
      </c>
      <c r="C79" s="126">
        <f>+'[4]4.SZ.TÁBL. ÓVODA'!$C$77</f>
        <v>570</v>
      </c>
      <c r="D79" s="113">
        <f>+'[5]4.SZ.TÁBL. ÓVODA'!$E$78</f>
        <v>355</v>
      </c>
      <c r="E79" s="114">
        <v>355</v>
      </c>
      <c r="F79" s="126">
        <f>+'[4]4.SZ.TÁBL. ÓVODA'!$F$77</f>
        <v>735</v>
      </c>
      <c r="G79" s="113">
        <f>+'[5]4.SZ.TÁBL. ÓVODA'!$H$78</f>
        <v>665</v>
      </c>
      <c r="H79" s="114">
        <v>665</v>
      </c>
      <c r="I79" s="126">
        <f>+'[9]4.SZ.TÁBL. ÓVODA'!$I77</f>
        <v>0</v>
      </c>
      <c r="J79" s="113"/>
      <c r="K79" s="114"/>
      <c r="L79" s="126">
        <f>+'[4]4.SZ.TÁBL. ÓVODA'!$L$77</f>
        <v>494</v>
      </c>
      <c r="M79" s="113">
        <f>+'[5]4.SZ.TÁBL. ÓVODA'!$N$78</f>
        <v>343</v>
      </c>
      <c r="N79" s="114">
        <v>189</v>
      </c>
      <c r="O79" s="126">
        <f>+'[4]4.SZ.TÁBL. ÓVODA'!$O$77</f>
        <v>250</v>
      </c>
      <c r="P79" s="113">
        <f>+'[5]4.SZ.TÁBL. ÓVODA'!$Q$78</f>
        <v>237</v>
      </c>
      <c r="Q79" s="114">
        <v>235</v>
      </c>
      <c r="R79" s="119">
        <f t="shared" si="128"/>
        <v>2049</v>
      </c>
      <c r="S79" s="113">
        <f t="shared" si="151"/>
        <v>1600</v>
      </c>
      <c r="T79" s="114">
        <f t="shared" si="152"/>
        <v>1444</v>
      </c>
    </row>
    <row r="80" spans="1:20" ht="13.5" customHeight="1">
      <c r="A80" s="107" t="s">
        <v>246</v>
      </c>
      <c r="B80" s="151" t="s">
        <v>247</v>
      </c>
      <c r="C80" s="126">
        <f>+'[4]4.SZ.TÁBL. ÓVODA'!$C$78</f>
        <v>100</v>
      </c>
      <c r="D80" s="113">
        <f>+'[5]4.SZ.TÁBL. ÓVODA'!$E$79</f>
        <v>229</v>
      </c>
      <c r="E80" s="135">
        <v>141</v>
      </c>
      <c r="F80" s="126">
        <f>+'[4]4.SZ.TÁBL. ÓVODA'!$F$78</f>
        <v>300</v>
      </c>
      <c r="G80" s="113">
        <f>+'[5]4.SZ.TÁBL. ÓVODA'!$H$79</f>
        <v>352</v>
      </c>
      <c r="H80" s="135">
        <v>317</v>
      </c>
      <c r="I80" s="126">
        <f>+'[9]4.SZ.TÁBL. ÓVODA'!$I78</f>
        <v>0</v>
      </c>
      <c r="J80" s="113">
        <f>+'[5]4.SZ.TÁBL. ÓVODA'!$K$79</f>
        <v>38</v>
      </c>
      <c r="K80" s="135">
        <v>38</v>
      </c>
      <c r="L80" s="126">
        <f>+'[9]4.SZ.TÁBL. ÓVODA'!$L78</f>
        <v>0</v>
      </c>
      <c r="M80" s="113">
        <f>+'[5]4.SZ.TÁBL. ÓVODA'!$N$79</f>
        <v>30</v>
      </c>
      <c r="N80" s="135">
        <v>30</v>
      </c>
      <c r="O80" s="126">
        <f>+'[4]4.SZ.TÁBL. ÓVODA'!$O$78</f>
        <v>1200</v>
      </c>
      <c r="P80" s="113">
        <f>+'[5]4.SZ.TÁBL. ÓVODA'!$Q$79</f>
        <v>642</v>
      </c>
      <c r="Q80" s="135">
        <v>610</v>
      </c>
      <c r="R80" s="134">
        <f t="shared" si="128"/>
        <v>1600</v>
      </c>
      <c r="S80" s="130">
        <f t="shared" si="151"/>
        <v>1291</v>
      </c>
      <c r="T80" s="135">
        <f t="shared" si="152"/>
        <v>1136</v>
      </c>
    </row>
    <row r="81" spans="1:20" s="207" customFormat="1" ht="13.5" customHeight="1">
      <c r="A81" s="108" t="s">
        <v>185</v>
      </c>
      <c r="B81" s="152" t="s">
        <v>143</v>
      </c>
      <c r="C81" s="180">
        <f>SUM(C72:C80)-SUM(C77:C78)</f>
        <v>4718</v>
      </c>
      <c r="D81" s="184">
        <f t="shared" ref="D81:E81" si="153">SUM(D72:D80)-SUM(D77:D78)</f>
        <v>4113</v>
      </c>
      <c r="E81" s="185">
        <f t="shared" si="153"/>
        <v>3723</v>
      </c>
      <c r="F81" s="180">
        <f>SUM(F72:F80)-SUM(F77:F78)</f>
        <v>4285</v>
      </c>
      <c r="G81" s="184">
        <f t="shared" ref="G81" si="154">SUM(G72:G80)-SUM(G77:G78)</f>
        <v>5346</v>
      </c>
      <c r="H81" s="185">
        <f t="shared" ref="H81" si="155">SUM(H72:H80)-SUM(H77:H78)</f>
        <v>5168</v>
      </c>
      <c r="I81" s="180">
        <f>SUM(I72:I80)-SUM(I77:I78)</f>
        <v>0</v>
      </c>
      <c r="J81" s="184">
        <f t="shared" ref="J81" si="156">SUM(J72:J80)-SUM(J77:J78)</f>
        <v>38</v>
      </c>
      <c r="K81" s="185">
        <f t="shared" ref="K81" si="157">SUM(K72:K80)-SUM(K77:K78)</f>
        <v>38</v>
      </c>
      <c r="L81" s="180">
        <f>SUM(L72:L80)-SUM(L77:L78)</f>
        <v>494</v>
      </c>
      <c r="M81" s="184">
        <f t="shared" ref="M81" si="158">SUM(M72:M80)-SUM(M77:M78)</f>
        <v>373</v>
      </c>
      <c r="N81" s="185">
        <f t="shared" ref="N81" si="159">SUM(N72:N80)-SUM(N77:N78)</f>
        <v>219</v>
      </c>
      <c r="O81" s="180">
        <f>SUM(O72:O80)-SUM(O77:O78)</f>
        <v>1550</v>
      </c>
      <c r="P81" s="184">
        <f t="shared" ref="P81" si="160">SUM(P72:P80)-SUM(P77:P78)</f>
        <v>879</v>
      </c>
      <c r="Q81" s="185">
        <f t="shared" ref="Q81" si="161">SUM(Q72:Q80)-SUM(Q77:Q78)</f>
        <v>845</v>
      </c>
      <c r="R81" s="180">
        <f>SUM(R72:R80)-SUM(R77:R78)</f>
        <v>11047</v>
      </c>
      <c r="S81" s="184">
        <f t="shared" ref="S81:T81" si="162">SUM(S72:S80)-SUM(S77:S78)</f>
        <v>10749</v>
      </c>
      <c r="T81" s="185">
        <f t="shared" si="162"/>
        <v>9993</v>
      </c>
    </row>
    <row r="82" spans="1:20" ht="13.5" customHeight="1">
      <c r="A82" s="105" t="s">
        <v>248</v>
      </c>
      <c r="B82" s="149" t="s">
        <v>249</v>
      </c>
      <c r="C82" s="126">
        <f>+'[4]4.SZ.TÁBL. ÓVODA'!$C$80</f>
        <v>50</v>
      </c>
      <c r="D82" s="113">
        <f>+'[5]4.SZ.TÁBL. ÓVODA'!$E$81</f>
        <v>50</v>
      </c>
      <c r="E82" s="127">
        <v>19</v>
      </c>
      <c r="F82" s="126">
        <f>+'[4]4.SZ.TÁBL. ÓVODA'!$F$80</f>
        <v>50</v>
      </c>
      <c r="G82" s="113">
        <f>+'[5]4.SZ.TÁBL. ÓVODA'!$H$81</f>
        <v>46</v>
      </c>
      <c r="H82" s="127">
        <v>20</v>
      </c>
      <c r="I82" s="126">
        <f>+'[9]4.SZ.TÁBL. ÓVODA'!$I80</f>
        <v>0</v>
      </c>
      <c r="J82" s="113">
        <f>+'[5]4.SZ.TÁBL. ÓVODA'!$K$81</f>
        <v>4</v>
      </c>
      <c r="K82" s="127">
        <v>4</v>
      </c>
      <c r="L82" s="126">
        <f>+'[9]4.SZ.TÁBL. ÓVODA'!$L80</f>
        <v>0</v>
      </c>
      <c r="M82" s="113">
        <f>+'[5]4.SZ.TÁBL. ÓVODA'!$N$81</f>
        <v>23</v>
      </c>
      <c r="N82" s="127">
        <v>23</v>
      </c>
      <c r="O82" s="126">
        <f>+'[4]4.SZ.TÁBL. ÓVODA'!$O$80</f>
        <v>50</v>
      </c>
      <c r="P82" s="113">
        <f>+'[5]4.SZ.TÁBL. ÓVODA'!$Q$81</f>
        <v>55</v>
      </c>
      <c r="Q82" s="127">
        <v>55</v>
      </c>
      <c r="R82" s="126">
        <f t="shared" si="128"/>
        <v>150</v>
      </c>
      <c r="S82" s="122">
        <f t="shared" ref="S82:S83" si="163">+D82+G82+J82+M82+P82</f>
        <v>178</v>
      </c>
      <c r="T82" s="127">
        <f t="shared" ref="T82:T83" si="164">+E82+H82+K82+N82+Q82</f>
        <v>121</v>
      </c>
    </row>
    <row r="83" spans="1:20" ht="13.5" customHeight="1">
      <c r="A83" s="107" t="s">
        <v>250</v>
      </c>
      <c r="B83" s="151" t="s">
        <v>251</v>
      </c>
      <c r="C83" s="126">
        <f>+'[9]4.SZ.TÁBL. ÓVODA'!$C81</f>
        <v>0</v>
      </c>
      <c r="D83" s="113">
        <f>+'[6]4.SZ.TÁBL. ÓVODA'!$E81</f>
        <v>0</v>
      </c>
      <c r="E83" s="135"/>
      <c r="F83" s="126">
        <f>+'[9]4.SZ.TÁBL. ÓVODA'!$F81</f>
        <v>0</v>
      </c>
      <c r="G83" s="113">
        <f>+'[6]4.SZ.TÁBL. ÓVODA'!$H81</f>
        <v>0</v>
      </c>
      <c r="H83" s="135"/>
      <c r="I83" s="126">
        <f>+'[9]4.SZ.TÁBL. ÓVODA'!$I81</f>
        <v>0</v>
      </c>
      <c r="J83" s="113">
        <f>+'[6]4.SZ.TÁBL. ÓVODA'!$K81</f>
        <v>0</v>
      </c>
      <c r="K83" s="135"/>
      <c r="L83" s="126">
        <f>+'[9]4.SZ.TÁBL. ÓVODA'!$L81</f>
        <v>0</v>
      </c>
      <c r="M83" s="113">
        <f>+'[6]4.SZ.TÁBL. ÓVODA'!$N81</f>
        <v>0</v>
      </c>
      <c r="N83" s="135"/>
      <c r="O83" s="126">
        <f>+'[9]4.SZ.TÁBL. ÓVODA'!$O81</f>
        <v>0</v>
      </c>
      <c r="P83" s="113">
        <f>+'[6]4.SZ.TÁBL. ÓVODA'!$Q81</f>
        <v>0</v>
      </c>
      <c r="Q83" s="135"/>
      <c r="R83" s="134">
        <f t="shared" si="128"/>
        <v>0</v>
      </c>
      <c r="S83" s="130">
        <f t="shared" si="163"/>
        <v>0</v>
      </c>
      <c r="T83" s="135">
        <f t="shared" si="164"/>
        <v>0</v>
      </c>
    </row>
    <row r="84" spans="1:20" s="207" customFormat="1" ht="13.5" customHeight="1">
      <c r="A84" s="108" t="s">
        <v>186</v>
      </c>
      <c r="B84" s="152" t="s">
        <v>144</v>
      </c>
      <c r="C84" s="180">
        <f>SUM(C82:C83)</f>
        <v>50</v>
      </c>
      <c r="D84" s="184">
        <f t="shared" ref="D84:E84" si="165">SUM(D82:D83)</f>
        <v>50</v>
      </c>
      <c r="E84" s="185">
        <f t="shared" si="165"/>
        <v>19</v>
      </c>
      <c r="F84" s="180">
        <f>SUM(F82:F83)</f>
        <v>50</v>
      </c>
      <c r="G84" s="184">
        <f t="shared" ref="G84" si="166">SUM(G82:G83)</f>
        <v>46</v>
      </c>
      <c r="H84" s="185">
        <f t="shared" ref="H84" si="167">SUM(H82:H83)</f>
        <v>20</v>
      </c>
      <c r="I84" s="180">
        <f>SUM(I82:I83)</f>
        <v>0</v>
      </c>
      <c r="J84" s="184">
        <f t="shared" ref="J84" si="168">SUM(J82:J83)</f>
        <v>4</v>
      </c>
      <c r="K84" s="185">
        <f t="shared" ref="K84" si="169">SUM(K82:K83)</f>
        <v>4</v>
      </c>
      <c r="L84" s="180">
        <f>SUM(L82:L83)</f>
        <v>0</v>
      </c>
      <c r="M84" s="184">
        <f t="shared" ref="M84" si="170">SUM(M82:M83)</f>
        <v>23</v>
      </c>
      <c r="N84" s="185">
        <f t="shared" ref="N84" si="171">SUM(N82:N83)</f>
        <v>23</v>
      </c>
      <c r="O84" s="180">
        <f>SUM(O82:O83)</f>
        <v>50</v>
      </c>
      <c r="P84" s="184">
        <f t="shared" ref="P84" si="172">SUM(P82:P83)</f>
        <v>55</v>
      </c>
      <c r="Q84" s="185">
        <f t="shared" ref="Q84" si="173">SUM(Q82:Q83)</f>
        <v>55</v>
      </c>
      <c r="R84" s="180">
        <f>SUM(R82:R83)</f>
        <v>150</v>
      </c>
      <c r="S84" s="184">
        <f t="shared" ref="S84:T84" si="174">SUM(S82:S83)</f>
        <v>178</v>
      </c>
      <c r="T84" s="185">
        <f t="shared" si="174"/>
        <v>121</v>
      </c>
    </row>
    <row r="85" spans="1:20" ht="13.5" customHeight="1">
      <c r="A85" s="105" t="s">
        <v>252</v>
      </c>
      <c r="B85" s="149" t="s">
        <v>253</v>
      </c>
      <c r="C85" s="126">
        <f>+'[4]4.SZ.TÁBL. ÓVODA'!$C$83</f>
        <v>1445</v>
      </c>
      <c r="D85" s="113">
        <f>+'[5]4.SZ.TÁBL. ÓVODA'!$E$84</f>
        <v>1445</v>
      </c>
      <c r="E85" s="127">
        <v>1033</v>
      </c>
      <c r="F85" s="126">
        <f>+'[4]4.SZ.TÁBL. ÓVODA'!$F$83</f>
        <v>1457</v>
      </c>
      <c r="G85" s="113">
        <f>+'[5]4.SZ.TÁBL. ÓVODA'!$H$84</f>
        <v>1731</v>
      </c>
      <c r="H85" s="127">
        <v>1447</v>
      </c>
      <c r="I85" s="126">
        <f>+'[4]4.SZ.TÁBL. ÓVODA'!$I$83</f>
        <v>11</v>
      </c>
      <c r="J85" s="113">
        <f>+'[5]4.SZ.TÁBL. ÓVODA'!$K$84</f>
        <v>22</v>
      </c>
      <c r="K85" s="127">
        <v>22</v>
      </c>
      <c r="L85" s="126">
        <f>+'[4]4.SZ.TÁBL. ÓVODA'!$L$83</f>
        <v>144</v>
      </c>
      <c r="M85" s="113">
        <f>+'[5]4.SZ.TÁBL. ÓVODA'!$N$84</f>
        <v>144</v>
      </c>
      <c r="N85" s="127">
        <v>20</v>
      </c>
      <c r="O85" s="126">
        <f>+'[4]4.SZ.TÁBL. ÓVODA'!$O$83</f>
        <v>585</v>
      </c>
      <c r="P85" s="113">
        <f>+'[5]4.SZ.TÁBL. ÓVODA'!$Q$84</f>
        <v>468</v>
      </c>
      <c r="Q85" s="127">
        <v>128</v>
      </c>
      <c r="R85" s="126">
        <f t="shared" si="128"/>
        <v>3642</v>
      </c>
      <c r="S85" s="122">
        <f t="shared" ref="S85:S89" si="175">+D85+G85+J85+M85+P85</f>
        <v>3810</v>
      </c>
      <c r="T85" s="127">
        <f t="shared" ref="T85:T89" si="176">+E85+H85+K85+N85+Q85</f>
        <v>2650</v>
      </c>
    </row>
    <row r="86" spans="1:20" ht="13.5" customHeight="1">
      <c r="A86" s="106" t="s">
        <v>254</v>
      </c>
      <c r="B86" s="150" t="s">
        <v>255</v>
      </c>
      <c r="C86" s="126">
        <f>+'[9]4.SZ.TÁBL. ÓVODA'!$C84</f>
        <v>0</v>
      </c>
      <c r="D86" s="113">
        <f>+'[6]4.SZ.TÁBL. ÓVODA'!$E84</f>
        <v>0</v>
      </c>
      <c r="E86" s="114"/>
      <c r="F86" s="126">
        <f>+'[9]4.SZ.TÁBL. ÓVODA'!$F84</f>
        <v>0</v>
      </c>
      <c r="G86" s="113">
        <f>+'[6]4.SZ.TÁBL. ÓVODA'!$H84</f>
        <v>0</v>
      </c>
      <c r="H86" s="114"/>
      <c r="I86" s="126">
        <f>+'[9]4.SZ.TÁBL. ÓVODA'!$I84</f>
        <v>0</v>
      </c>
      <c r="J86" s="113">
        <f>+'[6]4.SZ.TÁBL. ÓVODA'!$K84</f>
        <v>0</v>
      </c>
      <c r="K86" s="114"/>
      <c r="L86" s="126">
        <f>+'[9]4.SZ.TÁBL. ÓVODA'!$L84</f>
        <v>0</v>
      </c>
      <c r="M86" s="113">
        <f>+'[6]4.SZ.TÁBL. ÓVODA'!$N84</f>
        <v>0</v>
      </c>
      <c r="N86" s="114"/>
      <c r="O86" s="126">
        <f>+'[9]4.SZ.TÁBL. ÓVODA'!$O84</f>
        <v>0</v>
      </c>
      <c r="P86" s="113">
        <f>+'[6]4.SZ.TÁBL. ÓVODA'!$Q84</f>
        <v>0</v>
      </c>
      <c r="Q86" s="114"/>
      <c r="R86" s="119">
        <f t="shared" si="128"/>
        <v>0</v>
      </c>
      <c r="S86" s="113">
        <f t="shared" si="175"/>
        <v>0</v>
      </c>
      <c r="T86" s="114">
        <f t="shared" si="176"/>
        <v>0</v>
      </c>
    </row>
    <row r="87" spans="1:20" ht="13.5" customHeight="1">
      <c r="A87" s="106" t="s">
        <v>256</v>
      </c>
      <c r="B87" s="150" t="s">
        <v>257</v>
      </c>
      <c r="C87" s="126">
        <f>+'[9]4.SZ.TÁBL. ÓVODA'!$C85</f>
        <v>0</v>
      </c>
      <c r="D87" s="113">
        <f>+'[6]4.SZ.TÁBL. ÓVODA'!$E85</f>
        <v>0</v>
      </c>
      <c r="E87" s="114"/>
      <c r="F87" s="126">
        <f>+'[9]4.SZ.TÁBL. ÓVODA'!$F85</f>
        <v>0</v>
      </c>
      <c r="G87" s="113">
        <f>+'[6]4.SZ.TÁBL. ÓVODA'!$H85</f>
        <v>0</v>
      </c>
      <c r="H87" s="114"/>
      <c r="I87" s="126">
        <f>+'[9]4.SZ.TÁBL. ÓVODA'!$I85</f>
        <v>0</v>
      </c>
      <c r="J87" s="113">
        <f>+'[6]4.SZ.TÁBL. ÓVODA'!$K85</f>
        <v>0</v>
      </c>
      <c r="K87" s="114"/>
      <c r="L87" s="126">
        <f>+'[9]4.SZ.TÁBL. ÓVODA'!$L85</f>
        <v>0</v>
      </c>
      <c r="M87" s="113">
        <f>+'[6]4.SZ.TÁBL. ÓVODA'!$N85</f>
        <v>0</v>
      </c>
      <c r="N87" s="114"/>
      <c r="O87" s="126">
        <f>+'[9]4.SZ.TÁBL. ÓVODA'!$O85</f>
        <v>0</v>
      </c>
      <c r="P87" s="113">
        <f>+'[6]4.SZ.TÁBL. ÓVODA'!$Q85</f>
        <v>0</v>
      </c>
      <c r="Q87" s="114"/>
      <c r="R87" s="119">
        <f t="shared" si="128"/>
        <v>0</v>
      </c>
      <c r="S87" s="113">
        <f t="shared" si="175"/>
        <v>0</v>
      </c>
      <c r="T87" s="114">
        <f t="shared" si="176"/>
        <v>0</v>
      </c>
    </row>
    <row r="88" spans="1:20" ht="13.5" customHeight="1">
      <c r="A88" s="106" t="s">
        <v>258</v>
      </c>
      <c r="B88" s="150" t="s">
        <v>259</v>
      </c>
      <c r="C88" s="126">
        <f>+'[9]4.SZ.TÁBL. ÓVODA'!$C86</f>
        <v>0</v>
      </c>
      <c r="D88" s="113">
        <f>+'[6]4.SZ.TÁBL. ÓVODA'!$E86</f>
        <v>0</v>
      </c>
      <c r="E88" s="114"/>
      <c r="F88" s="126">
        <f>+'[9]4.SZ.TÁBL. ÓVODA'!$F86</f>
        <v>0</v>
      </c>
      <c r="G88" s="113">
        <f>+'[6]4.SZ.TÁBL. ÓVODA'!$H86</f>
        <v>0</v>
      </c>
      <c r="H88" s="114"/>
      <c r="I88" s="126">
        <f>+'[9]4.SZ.TÁBL. ÓVODA'!$I86</f>
        <v>0</v>
      </c>
      <c r="J88" s="113">
        <f>+'[6]4.SZ.TÁBL. ÓVODA'!$K86</f>
        <v>0</v>
      </c>
      <c r="K88" s="114"/>
      <c r="L88" s="126">
        <f>+'[9]4.SZ.TÁBL. ÓVODA'!$L86</f>
        <v>0</v>
      </c>
      <c r="M88" s="113">
        <f>+'[6]4.SZ.TÁBL. ÓVODA'!$N86</f>
        <v>0</v>
      </c>
      <c r="N88" s="114"/>
      <c r="O88" s="126">
        <f>+'[9]4.SZ.TÁBL. ÓVODA'!$O86</f>
        <v>0</v>
      </c>
      <c r="P88" s="113">
        <f>+'[6]4.SZ.TÁBL. ÓVODA'!$Q86</f>
        <v>0</v>
      </c>
      <c r="Q88" s="114"/>
      <c r="R88" s="119">
        <f t="shared" si="128"/>
        <v>0</v>
      </c>
      <c r="S88" s="113">
        <f t="shared" si="175"/>
        <v>0</v>
      </c>
      <c r="T88" s="114">
        <f t="shared" si="176"/>
        <v>0</v>
      </c>
    </row>
    <row r="89" spans="1:20" ht="13.5" customHeight="1">
      <c r="A89" s="107" t="s">
        <v>260</v>
      </c>
      <c r="B89" s="151" t="s">
        <v>18</v>
      </c>
      <c r="C89" s="126">
        <f>+'[9]4.SZ.TÁBL. ÓVODA'!$C87</f>
        <v>0</v>
      </c>
      <c r="D89" s="113">
        <f>+'[5]4.SZ.TÁBL. ÓVODA'!$E$88</f>
        <v>1</v>
      </c>
      <c r="E89" s="135">
        <v>1</v>
      </c>
      <c r="F89" s="126">
        <f>+'[9]4.SZ.TÁBL. ÓVODA'!$F87</f>
        <v>0</v>
      </c>
      <c r="G89" s="113">
        <f>+'[6]4.SZ.TÁBL. ÓVODA'!$H87</f>
        <v>0</v>
      </c>
      <c r="H89" s="135"/>
      <c r="I89" s="126">
        <f>+'[9]4.SZ.TÁBL. ÓVODA'!$I87</f>
        <v>0</v>
      </c>
      <c r="J89" s="113">
        <f>+'[6]4.SZ.TÁBL. ÓVODA'!$K87</f>
        <v>0</v>
      </c>
      <c r="K89" s="135"/>
      <c r="L89" s="126">
        <f>+'[9]4.SZ.TÁBL. ÓVODA'!$L87</f>
        <v>0</v>
      </c>
      <c r="M89" s="113">
        <f>+'[6]4.SZ.TÁBL. ÓVODA'!$N87</f>
        <v>0</v>
      </c>
      <c r="N89" s="135"/>
      <c r="O89" s="126">
        <f>+'[9]4.SZ.TÁBL. ÓVODA'!$O87</f>
        <v>0</v>
      </c>
      <c r="P89" s="113">
        <f>+'[5]4.SZ.TÁBL. ÓVODA'!$Q$88</f>
        <v>1</v>
      </c>
      <c r="Q89" s="135"/>
      <c r="R89" s="134">
        <f t="shared" si="128"/>
        <v>0</v>
      </c>
      <c r="S89" s="130">
        <f t="shared" si="175"/>
        <v>2</v>
      </c>
      <c r="T89" s="135">
        <f t="shared" si="176"/>
        <v>1</v>
      </c>
    </row>
    <row r="90" spans="1:20" s="207" customFormat="1" ht="13.5" customHeight="1">
      <c r="A90" s="108" t="s">
        <v>187</v>
      </c>
      <c r="B90" s="152" t="s">
        <v>145</v>
      </c>
      <c r="C90" s="180">
        <f>SUM(C85:C89)</f>
        <v>1445</v>
      </c>
      <c r="D90" s="184">
        <f t="shared" ref="D90:E90" si="177">SUM(D85:D89)</f>
        <v>1446</v>
      </c>
      <c r="E90" s="185">
        <f t="shared" si="177"/>
        <v>1034</v>
      </c>
      <c r="F90" s="180">
        <f>SUM(F85:F89)</f>
        <v>1457</v>
      </c>
      <c r="G90" s="184">
        <f t="shared" ref="G90" si="178">SUM(G85:G89)</f>
        <v>1731</v>
      </c>
      <c r="H90" s="185">
        <f t="shared" ref="H90" si="179">SUM(H85:H89)</f>
        <v>1447</v>
      </c>
      <c r="I90" s="180">
        <f>SUM(I85:I89)</f>
        <v>11</v>
      </c>
      <c r="J90" s="184">
        <f t="shared" ref="J90" si="180">SUM(J85:J89)</f>
        <v>22</v>
      </c>
      <c r="K90" s="185">
        <f t="shared" ref="K90" si="181">SUM(K85:K89)</f>
        <v>22</v>
      </c>
      <c r="L90" s="180">
        <f>SUM(L85:L89)</f>
        <v>144</v>
      </c>
      <c r="M90" s="184">
        <f t="shared" ref="M90" si="182">SUM(M85:M89)</f>
        <v>144</v>
      </c>
      <c r="N90" s="185">
        <f t="shared" ref="N90" si="183">SUM(N85:N89)</f>
        <v>20</v>
      </c>
      <c r="O90" s="180">
        <f>SUM(O85:O89)</f>
        <v>585</v>
      </c>
      <c r="P90" s="184">
        <f t="shared" ref="P90" si="184">SUM(P85:P89)</f>
        <v>469</v>
      </c>
      <c r="Q90" s="185">
        <f t="shared" ref="Q90" si="185">SUM(Q85:Q89)</f>
        <v>128</v>
      </c>
      <c r="R90" s="180">
        <f>SUM(R85:R89)</f>
        <v>3642</v>
      </c>
      <c r="S90" s="184">
        <f t="shared" ref="S90:T90" si="186">SUM(S85:S89)</f>
        <v>3812</v>
      </c>
      <c r="T90" s="185">
        <f t="shared" si="186"/>
        <v>2651</v>
      </c>
    </row>
    <row r="91" spans="1:20" s="207" customFormat="1" ht="13.5" customHeight="1">
      <c r="A91" s="108" t="s">
        <v>188</v>
      </c>
      <c r="B91" s="152" t="s">
        <v>146</v>
      </c>
      <c r="C91" s="180">
        <f>+C68+C71+C81+C84+C90</f>
        <v>6848</v>
      </c>
      <c r="D91" s="184">
        <f t="shared" ref="D91:E91" si="187">+D68+D71+D81+D84+D90</f>
        <v>6329</v>
      </c>
      <c r="E91" s="185">
        <f t="shared" si="187"/>
        <v>5350</v>
      </c>
      <c r="F91" s="180">
        <f>+F68+F71+F81+F84+F90</f>
        <v>6903</v>
      </c>
      <c r="G91" s="184">
        <f t="shared" ref="G91" si="188">+G68+G71+G81+G84+G90</f>
        <v>8640</v>
      </c>
      <c r="H91" s="185">
        <f t="shared" ref="H91" si="189">+H68+H71+H81+H84+H90</f>
        <v>8009</v>
      </c>
      <c r="I91" s="180">
        <f>+I68+I71+I81+I84+I90</f>
        <v>51</v>
      </c>
      <c r="J91" s="184">
        <f t="shared" ref="J91" si="190">+J68+J71+J81+J84+J90</f>
        <v>119</v>
      </c>
      <c r="K91" s="185">
        <f t="shared" ref="K91" si="191">+K68+K71+K81+K84+K90</f>
        <v>107</v>
      </c>
      <c r="L91" s="180">
        <f>+L68+L71+L81+L84+L90</f>
        <v>678</v>
      </c>
      <c r="M91" s="184">
        <f t="shared" ref="M91" si="192">+M68+M71+M81+M84+M90</f>
        <v>580</v>
      </c>
      <c r="N91" s="185">
        <f t="shared" ref="N91" si="193">+N68+N71+N81+N84+N90</f>
        <v>296</v>
      </c>
      <c r="O91" s="180">
        <f>+O68+O71+O81+O84+O90</f>
        <v>2802</v>
      </c>
      <c r="P91" s="184">
        <f t="shared" ref="P91" si="194">+P68+P71+P81+P84+P90</f>
        <v>1989</v>
      </c>
      <c r="Q91" s="185">
        <f t="shared" ref="Q91" si="195">+Q68+Q71+Q81+Q84+Q90</f>
        <v>1499</v>
      </c>
      <c r="R91" s="180">
        <f>+R68+R71+R81+R84+R90</f>
        <v>17282</v>
      </c>
      <c r="S91" s="184">
        <f t="shared" ref="S91:T91" si="196">+S68+S71+S81+S84+S90</f>
        <v>17657</v>
      </c>
      <c r="T91" s="185">
        <f t="shared" si="196"/>
        <v>15261</v>
      </c>
    </row>
    <row r="92" spans="1:20" ht="13.5" customHeight="1">
      <c r="A92" s="105" t="s">
        <v>387</v>
      </c>
      <c r="B92" s="204" t="s">
        <v>388</v>
      </c>
      <c r="C92" s="126">
        <v>0</v>
      </c>
      <c r="D92" s="113">
        <v>0</v>
      </c>
      <c r="E92" s="127">
        <v>0</v>
      </c>
      <c r="F92" s="126"/>
      <c r="G92" s="113">
        <f>+'[6]4.SZ.TÁBL. ÓVODA'!$H90</f>
        <v>0</v>
      </c>
      <c r="H92" s="127"/>
      <c r="I92" s="126"/>
      <c r="J92" s="113"/>
      <c r="K92" s="127"/>
      <c r="L92" s="126"/>
      <c r="M92" s="113"/>
      <c r="N92" s="127"/>
      <c r="O92" s="126"/>
      <c r="P92" s="113">
        <f>+'[6]4.SZ.TÁBL. ÓVODA'!$Q90</f>
        <v>0</v>
      </c>
      <c r="Q92" s="127"/>
      <c r="R92" s="126">
        <f t="shared" ref="R92" si="197">+C92+F92+I92+L92+O92</f>
        <v>0</v>
      </c>
      <c r="S92" s="122">
        <f t="shared" ref="S92" si="198">+D92+G92+J92+M92+P92</f>
        <v>0</v>
      </c>
      <c r="T92" s="127">
        <f t="shared" ref="T92" si="199">+E92+H92+K92+N92+Q92</f>
        <v>0</v>
      </c>
    </row>
    <row r="93" spans="1:20" ht="13.5" customHeight="1">
      <c r="A93" s="105" t="s">
        <v>308</v>
      </c>
      <c r="B93" s="103" t="s">
        <v>309</v>
      </c>
      <c r="C93" s="126">
        <f>+'[9]4.SZ.TÁBL. ÓVODA'!$C90</f>
        <v>0</v>
      </c>
      <c r="D93" s="113">
        <f>D94</f>
        <v>1420</v>
      </c>
      <c r="E93" s="127">
        <f>E94</f>
        <v>1420</v>
      </c>
      <c r="F93" s="126">
        <f>+'[9]4.SZ.TÁBL. ÓVODA'!$F90</f>
        <v>0</v>
      </c>
      <c r="G93" s="113">
        <f>+'[6]4.SZ.TÁBL. ÓVODA'!$H91</f>
        <v>0</v>
      </c>
      <c r="H93" s="127"/>
      <c r="I93" s="126">
        <f>+I94</f>
        <v>0</v>
      </c>
      <c r="J93" s="113">
        <f>J94</f>
        <v>0</v>
      </c>
      <c r="K93" s="127">
        <f>K94</f>
        <v>0</v>
      </c>
      <c r="L93" s="126">
        <f>L94</f>
        <v>8107</v>
      </c>
      <c r="M93" s="113">
        <f>M94</f>
        <v>11107</v>
      </c>
      <c r="N93" s="127">
        <f>N94</f>
        <v>11107</v>
      </c>
      <c r="O93" s="126">
        <f>+'[9]4.SZ.TÁBL. ÓVODA'!$O90</f>
        <v>0</v>
      </c>
      <c r="P93" s="113">
        <f>+'[6]4.SZ.TÁBL. ÓVODA'!$Q91</f>
        <v>0</v>
      </c>
      <c r="Q93" s="127">
        <f>+SUM(Q94:Q94)</f>
        <v>0</v>
      </c>
      <c r="R93" s="126">
        <f t="shared" ref="R93:R97" si="200">+C93+F93+I93+L93+O93</f>
        <v>8107</v>
      </c>
      <c r="S93" s="122">
        <f t="shared" ref="S93:S97" si="201">+D93+G93+J93+M93+P93</f>
        <v>12527</v>
      </c>
      <c r="T93" s="127">
        <f t="shared" ref="T93:T97" si="202">+E93+H93+K93+N93+Q93</f>
        <v>12527</v>
      </c>
    </row>
    <row r="94" spans="1:20" s="174" customFormat="1" ht="13.5" customHeight="1">
      <c r="A94" s="111" t="s">
        <v>308</v>
      </c>
      <c r="B94" s="104" t="s">
        <v>117</v>
      </c>
      <c r="C94" s="134">
        <f>+'[9]4.SZ.TÁBL. ÓVODA'!$C91</f>
        <v>0</v>
      </c>
      <c r="D94" s="113">
        <f>+'[5]4.SZ.TÁBL. ÓVODA'!$E$92</f>
        <v>1420</v>
      </c>
      <c r="E94" s="135">
        <v>1420</v>
      </c>
      <c r="F94" s="134">
        <f>+'[9]4.SZ.TÁBL. ÓVODA'!$F91</f>
        <v>0</v>
      </c>
      <c r="G94" s="113">
        <f>+'[6]4.SZ.TÁBL. ÓVODA'!$H92</f>
        <v>0</v>
      </c>
      <c r="H94" s="135"/>
      <c r="I94" s="134">
        <f>+'[4]4.SZ.TÁBL. ÓVODA'!$I$91</f>
        <v>0</v>
      </c>
      <c r="J94" s="113">
        <v>0</v>
      </c>
      <c r="K94" s="135"/>
      <c r="L94" s="134">
        <f>+'[4]4.SZ.TÁBL. ÓVODA'!$L$91</f>
        <v>8107</v>
      </c>
      <c r="M94" s="113">
        <f>+'[5]4.SZ.TÁBL. ÓVODA'!$N$92</f>
        <v>11107</v>
      </c>
      <c r="N94" s="135">
        <v>11107</v>
      </c>
      <c r="O94" s="134">
        <f>+'[9]4.SZ.TÁBL. ÓVODA'!$O91</f>
        <v>0</v>
      </c>
      <c r="P94" s="113">
        <f>+'[6]4.SZ.TÁBL. ÓVODA'!$Q92</f>
        <v>0</v>
      </c>
      <c r="Q94" s="135"/>
      <c r="R94" s="134">
        <f t="shared" ref="R94" si="203">+C94+F94+I94+L94+O94</f>
        <v>8107</v>
      </c>
      <c r="S94" s="130">
        <f t="shared" si="201"/>
        <v>12527</v>
      </c>
      <c r="T94" s="135">
        <f t="shared" si="202"/>
        <v>12527</v>
      </c>
    </row>
    <row r="95" spans="1:20" ht="13.5" customHeight="1">
      <c r="A95" s="422" t="s">
        <v>310</v>
      </c>
      <c r="B95" s="423" t="s">
        <v>311</v>
      </c>
      <c r="C95" s="134">
        <f>+'[9]4.SZ.TÁBL. ÓVODA'!$C92</f>
        <v>0</v>
      </c>
      <c r="D95" s="113">
        <f>+'[6]4.SZ.TÁBL. ÓVODA'!$E93</f>
        <v>0</v>
      </c>
      <c r="E95" s="135"/>
      <c r="F95" s="134">
        <f>+'[9]4.SZ.TÁBL. ÓVODA'!$F92</f>
        <v>0</v>
      </c>
      <c r="G95" s="113">
        <f>+'[6]4.SZ.TÁBL. ÓVODA'!$H93</f>
        <v>0</v>
      </c>
      <c r="H95" s="135"/>
      <c r="I95" s="134">
        <f>+'[9]4.SZ.TÁBL. ÓVODA'!$I92</f>
        <v>0</v>
      </c>
      <c r="J95" s="113">
        <f>+'[6]4.SZ.TÁBL. ÓVODA'!$K93</f>
        <v>0</v>
      </c>
      <c r="K95" s="135"/>
      <c r="L95" s="134">
        <f>+'[9]4.SZ.TÁBL. ÓVODA'!$L92</f>
        <v>0</v>
      </c>
      <c r="M95" s="113">
        <f>+'[6]4.SZ.TÁBL. ÓVODA'!$N93</f>
        <v>0</v>
      </c>
      <c r="N95" s="135"/>
      <c r="O95" s="134">
        <f>+'[9]4.SZ.TÁBL. ÓVODA'!$O92</f>
        <v>0</v>
      </c>
      <c r="P95" s="113">
        <f>+'[6]4.SZ.TÁBL. ÓVODA'!$Q93</f>
        <v>0</v>
      </c>
      <c r="Q95" s="135"/>
      <c r="R95" s="134">
        <f t="shared" si="200"/>
        <v>0</v>
      </c>
      <c r="S95" s="130">
        <f t="shared" si="201"/>
        <v>0</v>
      </c>
      <c r="T95" s="135">
        <f t="shared" si="202"/>
        <v>0</v>
      </c>
    </row>
    <row r="96" spans="1:20" s="174" customFormat="1" ht="13.5" customHeight="1">
      <c r="A96" s="307"/>
      <c r="B96" s="308" t="s">
        <v>349</v>
      </c>
      <c r="C96" s="134">
        <f>+'[9]4.SZ.TÁBL. ÓVODA'!$C93</f>
        <v>0</v>
      </c>
      <c r="D96" s="113">
        <f>+'[6]4.SZ.TÁBL. ÓVODA'!$E94</f>
        <v>0</v>
      </c>
      <c r="E96" s="114"/>
      <c r="F96" s="134">
        <f>+'[9]4.SZ.TÁBL. ÓVODA'!$F93</f>
        <v>0</v>
      </c>
      <c r="G96" s="113">
        <f>+'[6]4.SZ.TÁBL. ÓVODA'!$H94</f>
        <v>0</v>
      </c>
      <c r="H96" s="114"/>
      <c r="I96" s="134">
        <f>+'[9]4.SZ.TÁBL. ÓVODA'!$I93</f>
        <v>0</v>
      </c>
      <c r="J96" s="113">
        <f>+'[6]4.SZ.TÁBL. ÓVODA'!$K94</f>
        <v>0</v>
      </c>
      <c r="K96" s="114"/>
      <c r="L96" s="134">
        <f>+'[9]4.SZ.TÁBL. ÓVODA'!$L93</f>
        <v>0</v>
      </c>
      <c r="M96" s="113">
        <f>+'[6]4.SZ.TÁBL. ÓVODA'!$N94</f>
        <v>0</v>
      </c>
      <c r="N96" s="114"/>
      <c r="O96" s="134">
        <f>+'[9]4.SZ.TÁBL. ÓVODA'!$O93</f>
        <v>0</v>
      </c>
      <c r="P96" s="113">
        <f>+'[6]4.SZ.TÁBL. ÓVODA'!$Q94</f>
        <v>0</v>
      </c>
      <c r="Q96" s="114"/>
      <c r="R96" s="181">
        <f t="shared" si="200"/>
        <v>0</v>
      </c>
      <c r="S96" s="170">
        <f t="shared" si="201"/>
        <v>0</v>
      </c>
      <c r="T96" s="173">
        <f t="shared" si="202"/>
        <v>0</v>
      </c>
    </row>
    <row r="97" spans="1:20" s="174" customFormat="1" ht="13.5" customHeight="1">
      <c r="A97" s="309"/>
      <c r="B97" s="308" t="s">
        <v>350</v>
      </c>
      <c r="C97" s="134">
        <f>+'[9]4.SZ.TÁBL. ÓVODA'!$C94</f>
        <v>0</v>
      </c>
      <c r="D97" s="113">
        <f>+'[6]4.SZ.TÁBL. ÓVODA'!$E95</f>
        <v>0</v>
      </c>
      <c r="E97" s="158"/>
      <c r="F97" s="134">
        <f>+'[9]4.SZ.TÁBL. ÓVODA'!$F94</f>
        <v>0</v>
      </c>
      <c r="G97" s="113">
        <f>+'[6]4.SZ.TÁBL. ÓVODA'!$H95</f>
        <v>0</v>
      </c>
      <c r="H97" s="158"/>
      <c r="I97" s="134">
        <f>+'[9]4.SZ.TÁBL. ÓVODA'!$I94</f>
        <v>0</v>
      </c>
      <c r="J97" s="113">
        <f>+'[6]4.SZ.TÁBL. ÓVODA'!$K95</f>
        <v>0</v>
      </c>
      <c r="K97" s="158"/>
      <c r="L97" s="134">
        <f>+'[9]4.SZ.TÁBL. ÓVODA'!$L94</f>
        <v>0</v>
      </c>
      <c r="M97" s="113">
        <f>+'[6]4.SZ.TÁBL. ÓVODA'!$N95</f>
        <v>0</v>
      </c>
      <c r="N97" s="158"/>
      <c r="O97" s="134">
        <f>+'[9]4.SZ.TÁBL. ÓVODA'!$O94</f>
        <v>0</v>
      </c>
      <c r="P97" s="113">
        <f>+'[6]4.SZ.TÁBL. ÓVODA'!$Q95</f>
        <v>0</v>
      </c>
      <c r="Q97" s="158"/>
      <c r="R97" s="181">
        <f t="shared" si="200"/>
        <v>0</v>
      </c>
      <c r="S97" s="175">
        <f t="shared" si="201"/>
        <v>0</v>
      </c>
      <c r="T97" s="177">
        <f t="shared" si="202"/>
        <v>0</v>
      </c>
    </row>
    <row r="98" spans="1:20" s="207" customFormat="1" ht="13.5" customHeight="1">
      <c r="A98" s="108" t="s">
        <v>189</v>
      </c>
      <c r="B98" s="152" t="s">
        <v>147</v>
      </c>
      <c r="C98" s="180">
        <f t="shared" ref="C98:T98" si="204">+C93+C95+C92</f>
        <v>0</v>
      </c>
      <c r="D98" s="184">
        <f t="shared" si="204"/>
        <v>1420</v>
      </c>
      <c r="E98" s="185">
        <f t="shared" si="204"/>
        <v>1420</v>
      </c>
      <c r="F98" s="180">
        <f t="shared" si="204"/>
        <v>0</v>
      </c>
      <c r="G98" s="184">
        <f t="shared" ref="G98" si="205">+G93+G95+G92</f>
        <v>0</v>
      </c>
      <c r="H98" s="185">
        <f t="shared" si="204"/>
        <v>0</v>
      </c>
      <c r="I98" s="180">
        <f t="shared" si="204"/>
        <v>0</v>
      </c>
      <c r="J98" s="184">
        <f t="shared" si="204"/>
        <v>0</v>
      </c>
      <c r="K98" s="185">
        <f t="shared" si="204"/>
        <v>0</v>
      </c>
      <c r="L98" s="180">
        <f t="shared" si="204"/>
        <v>8107</v>
      </c>
      <c r="M98" s="184">
        <f t="shared" ref="M98" si="206">+M93+M95+M92</f>
        <v>11107</v>
      </c>
      <c r="N98" s="185">
        <f t="shared" si="204"/>
        <v>11107</v>
      </c>
      <c r="O98" s="180">
        <f t="shared" si="204"/>
        <v>0</v>
      </c>
      <c r="P98" s="184">
        <f t="shared" si="204"/>
        <v>0</v>
      </c>
      <c r="Q98" s="185">
        <f t="shared" si="204"/>
        <v>0</v>
      </c>
      <c r="R98" s="180">
        <f t="shared" si="204"/>
        <v>8107</v>
      </c>
      <c r="S98" s="184">
        <f t="shared" si="204"/>
        <v>12527</v>
      </c>
      <c r="T98" s="185">
        <f t="shared" si="204"/>
        <v>12527</v>
      </c>
    </row>
    <row r="99" spans="1:20" ht="13.5" customHeight="1">
      <c r="A99" s="105" t="s">
        <v>261</v>
      </c>
      <c r="B99" s="149" t="s">
        <v>262</v>
      </c>
      <c r="C99" s="134">
        <f>+'[9]4.SZ.TÁBL. ÓVODA'!$C96</f>
        <v>0</v>
      </c>
      <c r="D99" s="113">
        <f>+'[6]4.SZ.TÁBL. ÓVODA'!$E97</f>
        <v>0</v>
      </c>
      <c r="E99" s="127"/>
      <c r="F99" s="134">
        <f>+'[9]4.SZ.TÁBL. ÓVODA'!$F96</f>
        <v>0</v>
      </c>
      <c r="G99" s="113">
        <f>+'[6]4.SZ.TÁBL. ÓVODA'!$H97</f>
        <v>0</v>
      </c>
      <c r="H99" s="127"/>
      <c r="I99" s="134">
        <f>+'[9]4.SZ.TÁBL. ÓVODA'!$I96</f>
        <v>0</v>
      </c>
      <c r="J99" s="113">
        <f>+'[6]4.SZ.TÁBL. ÓVODA'!$K97</f>
        <v>0</v>
      </c>
      <c r="K99" s="127"/>
      <c r="L99" s="134">
        <f>+'[9]4.SZ.TÁBL. ÓVODA'!$L96</f>
        <v>0</v>
      </c>
      <c r="M99" s="113">
        <f>+'[6]4.SZ.TÁBL. ÓVODA'!$N97</f>
        <v>0</v>
      </c>
      <c r="N99" s="127"/>
      <c r="O99" s="134">
        <f>+'[9]4.SZ.TÁBL. ÓVODA'!$O96</f>
        <v>0</v>
      </c>
      <c r="P99" s="113">
        <f>+'[6]4.SZ.TÁBL. ÓVODA'!$Q97</f>
        <v>0</v>
      </c>
      <c r="Q99" s="127"/>
      <c r="R99" s="126">
        <f t="shared" ref="R99:R105" si="207">+C99+F99+I99+L99+O99</f>
        <v>0</v>
      </c>
      <c r="S99" s="122">
        <f t="shared" ref="S99:S105" si="208">+D99+G99+J99+M99+P99</f>
        <v>0</v>
      </c>
      <c r="T99" s="127">
        <f t="shared" ref="T99:T105" si="209">+E99+H99+K99+N99+Q99</f>
        <v>0</v>
      </c>
    </row>
    <row r="100" spans="1:20" ht="13.5" customHeight="1">
      <c r="A100" s="106" t="s">
        <v>263</v>
      </c>
      <c r="B100" s="150" t="s">
        <v>264</v>
      </c>
      <c r="C100" s="134">
        <f>+'[9]4.SZ.TÁBL. ÓVODA'!$C97</f>
        <v>0</v>
      </c>
      <c r="D100" s="113">
        <f>+'[6]4.SZ.TÁBL. ÓVODA'!$E98</f>
        <v>0</v>
      </c>
      <c r="E100" s="114"/>
      <c r="F100" s="134">
        <f>+'[9]4.SZ.TÁBL. ÓVODA'!$F97</f>
        <v>0</v>
      </c>
      <c r="G100" s="113">
        <f>+'[6]4.SZ.TÁBL. ÓVODA'!$H98</f>
        <v>0</v>
      </c>
      <c r="H100" s="114"/>
      <c r="I100" s="134">
        <f>+'[9]4.SZ.TÁBL. ÓVODA'!$I97</f>
        <v>0</v>
      </c>
      <c r="J100" s="113">
        <f>+'[6]4.SZ.TÁBL. ÓVODA'!$K98</f>
        <v>0</v>
      </c>
      <c r="K100" s="114"/>
      <c r="L100" s="134">
        <f>+'[9]4.SZ.TÁBL. ÓVODA'!$L97</f>
        <v>0</v>
      </c>
      <c r="M100" s="113">
        <f>+'[6]4.SZ.TÁBL. ÓVODA'!$N98</f>
        <v>0</v>
      </c>
      <c r="N100" s="114"/>
      <c r="O100" s="134">
        <f>+'[9]4.SZ.TÁBL. ÓVODA'!$O97</f>
        <v>0</v>
      </c>
      <c r="P100" s="113">
        <f>+'[6]4.SZ.TÁBL. ÓVODA'!$Q98</f>
        <v>0</v>
      </c>
      <c r="Q100" s="114"/>
      <c r="R100" s="119">
        <f t="shared" si="207"/>
        <v>0</v>
      </c>
      <c r="S100" s="113">
        <f t="shared" si="208"/>
        <v>0</v>
      </c>
      <c r="T100" s="114">
        <f t="shared" si="209"/>
        <v>0</v>
      </c>
    </row>
    <row r="101" spans="1:20" ht="13.5" customHeight="1">
      <c r="A101" s="106" t="s">
        <v>265</v>
      </c>
      <c r="B101" s="150" t="s">
        <v>266</v>
      </c>
      <c r="C101" s="134">
        <f>+'[9]4.SZ.TÁBL. ÓVODA'!$C98</f>
        <v>0</v>
      </c>
      <c r="D101" s="113">
        <f>+'[6]4.SZ.TÁBL. ÓVODA'!$E99</f>
        <v>0</v>
      </c>
      <c r="E101" s="114"/>
      <c r="F101" s="134">
        <f>+'[9]4.SZ.TÁBL. ÓVODA'!$F98</f>
        <v>0</v>
      </c>
      <c r="G101" s="113">
        <f>+'[6]4.SZ.TÁBL. ÓVODA'!$H99</f>
        <v>0</v>
      </c>
      <c r="H101" s="114"/>
      <c r="I101" s="134">
        <f>+'[9]4.SZ.TÁBL. ÓVODA'!$I98</f>
        <v>0</v>
      </c>
      <c r="J101" s="113">
        <f>+'[6]4.SZ.TÁBL. ÓVODA'!$K99</f>
        <v>0</v>
      </c>
      <c r="K101" s="114"/>
      <c r="L101" s="134">
        <f>+'[9]4.SZ.TÁBL. ÓVODA'!$L98</f>
        <v>0</v>
      </c>
      <c r="M101" s="113">
        <f>+'[6]4.SZ.TÁBL. ÓVODA'!$N99</f>
        <v>0</v>
      </c>
      <c r="N101" s="114"/>
      <c r="O101" s="134">
        <f>+'[4]4.SZ.TÁBL. ÓVODA'!$O$98</f>
        <v>150</v>
      </c>
      <c r="P101" s="113">
        <f>+'[5]4.SZ.TÁBL. ÓVODA'!$Q$99</f>
        <v>150</v>
      </c>
      <c r="Q101" s="114">
        <v>149</v>
      </c>
      <c r="R101" s="119">
        <f t="shared" si="207"/>
        <v>150</v>
      </c>
      <c r="S101" s="113">
        <f t="shared" si="208"/>
        <v>150</v>
      </c>
      <c r="T101" s="114">
        <f t="shared" si="209"/>
        <v>149</v>
      </c>
    </row>
    <row r="102" spans="1:20" ht="13.5" customHeight="1">
      <c r="A102" s="106" t="s">
        <v>267</v>
      </c>
      <c r="B102" s="150" t="s">
        <v>268</v>
      </c>
      <c r="C102" s="134">
        <f>+'[9]4.SZ.TÁBL. ÓVODA'!$C99</f>
        <v>0</v>
      </c>
      <c r="D102" s="113">
        <f>+'[5]4.SZ.TÁBL. ÓVODA'!$E$100</f>
        <v>24</v>
      </c>
      <c r="E102" s="114">
        <v>24</v>
      </c>
      <c r="F102" s="134">
        <f>+'[4]4.SZ.TÁBL. ÓVODA'!$F$99</f>
        <v>400</v>
      </c>
      <c r="G102" s="113">
        <f>+'[5]4.SZ.TÁBL. ÓVODA'!$H$100</f>
        <v>907</v>
      </c>
      <c r="H102" s="114">
        <v>907</v>
      </c>
      <c r="I102" s="134">
        <f>+'[9]4.SZ.TÁBL. ÓVODA'!$I99</f>
        <v>0</v>
      </c>
      <c r="J102" s="113">
        <f>+'[6]4.SZ.TÁBL. ÓVODA'!$K100</f>
        <v>0</v>
      </c>
      <c r="K102" s="114"/>
      <c r="L102" s="134">
        <f>+'[9]4.SZ.TÁBL. ÓVODA'!$L99</f>
        <v>0</v>
      </c>
      <c r="M102" s="113">
        <f>+'[6]4.SZ.TÁBL. ÓVODA'!$N100</f>
        <v>0</v>
      </c>
      <c r="N102" s="114"/>
      <c r="O102" s="134">
        <v>0</v>
      </c>
      <c r="P102" s="113">
        <f>+'[5]4.SZ.TÁBL. ÓVODA'!$Q$100</f>
        <v>99</v>
      </c>
      <c r="Q102" s="114">
        <v>99</v>
      </c>
      <c r="R102" s="119">
        <f t="shared" si="207"/>
        <v>400</v>
      </c>
      <c r="S102" s="113">
        <f t="shared" si="208"/>
        <v>1030</v>
      </c>
      <c r="T102" s="114">
        <f t="shared" si="209"/>
        <v>1030</v>
      </c>
    </row>
    <row r="103" spans="1:20" ht="13.5" customHeight="1">
      <c r="A103" s="106" t="s">
        <v>269</v>
      </c>
      <c r="B103" s="150" t="s">
        <v>270</v>
      </c>
      <c r="C103" s="134">
        <f>+'[9]4.SZ.TÁBL. ÓVODA'!$C100</f>
        <v>0</v>
      </c>
      <c r="D103" s="113">
        <f>+'[6]4.SZ.TÁBL. ÓVODA'!$E101</f>
        <v>0</v>
      </c>
      <c r="E103" s="114"/>
      <c r="F103" s="134">
        <f>+'[9]4.SZ.TÁBL. ÓVODA'!$F100</f>
        <v>0</v>
      </c>
      <c r="G103" s="113">
        <f>+'[6]4.SZ.TÁBL. ÓVODA'!$H101</f>
        <v>0</v>
      </c>
      <c r="H103" s="114"/>
      <c r="I103" s="134">
        <f>+'[9]4.SZ.TÁBL. ÓVODA'!$I100</f>
        <v>0</v>
      </c>
      <c r="J103" s="113">
        <f>+'[6]4.SZ.TÁBL. ÓVODA'!$K101</f>
        <v>0</v>
      </c>
      <c r="K103" s="114"/>
      <c r="L103" s="134">
        <f>+'[9]4.SZ.TÁBL. ÓVODA'!$L100</f>
        <v>0</v>
      </c>
      <c r="M103" s="113">
        <f>+'[6]4.SZ.TÁBL. ÓVODA'!$N101</f>
        <v>0</v>
      </c>
      <c r="N103" s="114"/>
      <c r="O103" s="134">
        <f>+'[9]4.SZ.TÁBL. ÓVODA'!$O100</f>
        <v>0</v>
      </c>
      <c r="P103" s="113">
        <f>+'[6]4.SZ.TÁBL. ÓVODA'!$Q101</f>
        <v>0</v>
      </c>
      <c r="Q103" s="114"/>
      <c r="R103" s="119">
        <f t="shared" si="207"/>
        <v>0</v>
      </c>
      <c r="S103" s="113">
        <f t="shared" si="208"/>
        <v>0</v>
      </c>
      <c r="T103" s="114">
        <f t="shared" si="209"/>
        <v>0</v>
      </c>
    </row>
    <row r="104" spans="1:20" ht="13.5" customHeight="1">
      <c r="A104" s="106" t="s">
        <v>271</v>
      </c>
      <c r="B104" s="150" t="s">
        <v>272</v>
      </c>
      <c r="C104" s="134">
        <f>+'[9]4.SZ.TÁBL. ÓVODA'!$C101</f>
        <v>0</v>
      </c>
      <c r="D104" s="113">
        <f>+'[6]4.SZ.TÁBL. ÓVODA'!$E102</f>
        <v>0</v>
      </c>
      <c r="E104" s="114"/>
      <c r="F104" s="134">
        <f>+'[9]4.SZ.TÁBL. ÓVODA'!$F101</f>
        <v>0</v>
      </c>
      <c r="G104" s="113">
        <f>+'[6]4.SZ.TÁBL. ÓVODA'!$H102</f>
        <v>0</v>
      </c>
      <c r="H104" s="114"/>
      <c r="I104" s="134">
        <f>+'[9]4.SZ.TÁBL. ÓVODA'!$I101</f>
        <v>0</v>
      </c>
      <c r="J104" s="113">
        <f>+'[6]4.SZ.TÁBL. ÓVODA'!$K102</f>
        <v>0</v>
      </c>
      <c r="K104" s="114"/>
      <c r="L104" s="134">
        <f>+'[9]4.SZ.TÁBL. ÓVODA'!$L101</f>
        <v>0</v>
      </c>
      <c r="M104" s="113">
        <f>+'[6]4.SZ.TÁBL. ÓVODA'!$N102</f>
        <v>0</v>
      </c>
      <c r="N104" s="114"/>
      <c r="O104" s="134">
        <f>+'[9]4.SZ.TÁBL. ÓVODA'!$O101</f>
        <v>0</v>
      </c>
      <c r="P104" s="113">
        <f>+'[6]4.SZ.TÁBL. ÓVODA'!$Q102</f>
        <v>0</v>
      </c>
      <c r="Q104" s="114"/>
      <c r="R104" s="119">
        <f t="shared" si="207"/>
        <v>0</v>
      </c>
      <c r="S104" s="113">
        <f t="shared" si="208"/>
        <v>0</v>
      </c>
      <c r="T104" s="114">
        <f t="shared" si="209"/>
        <v>0</v>
      </c>
    </row>
    <row r="105" spans="1:20" ht="13.5" customHeight="1">
      <c r="A105" s="107" t="s">
        <v>273</v>
      </c>
      <c r="B105" s="151" t="s">
        <v>274</v>
      </c>
      <c r="C105" s="134">
        <f>+'[9]4.SZ.TÁBL. ÓVODA'!$C102</f>
        <v>0</v>
      </c>
      <c r="D105" s="113">
        <f>+'[5]4.SZ.TÁBL. ÓVODA'!$E$103</f>
        <v>6</v>
      </c>
      <c r="E105" s="135">
        <v>6</v>
      </c>
      <c r="F105" s="134">
        <f>+'[4]4.SZ.TÁBL. ÓVODA'!$F$102</f>
        <v>108</v>
      </c>
      <c r="G105" s="113">
        <f>+'[5]4.SZ.TÁBL. ÓVODA'!$H$103</f>
        <v>205</v>
      </c>
      <c r="H105" s="135">
        <v>205</v>
      </c>
      <c r="I105" s="134">
        <f>+'[9]4.SZ.TÁBL. ÓVODA'!$I102</f>
        <v>0</v>
      </c>
      <c r="J105" s="113">
        <f>+'[6]4.SZ.TÁBL. ÓVODA'!$K103</f>
        <v>0</v>
      </c>
      <c r="K105" s="135"/>
      <c r="L105" s="134">
        <f>+'[9]4.SZ.TÁBL. ÓVODA'!$L102</f>
        <v>0</v>
      </c>
      <c r="M105" s="113">
        <f>+'[6]4.SZ.TÁBL. ÓVODA'!$N103</f>
        <v>0</v>
      </c>
      <c r="N105" s="135"/>
      <c r="O105" s="134">
        <f>+'[4]4.SZ.TÁBL. ÓVODA'!$O$102</f>
        <v>41</v>
      </c>
      <c r="P105" s="113">
        <f>+'[5]4.SZ.TÁBL. ÓVODA'!$Q$103</f>
        <v>67</v>
      </c>
      <c r="Q105" s="135">
        <v>67</v>
      </c>
      <c r="R105" s="134">
        <f t="shared" si="207"/>
        <v>149</v>
      </c>
      <c r="S105" s="130">
        <f t="shared" si="208"/>
        <v>278</v>
      </c>
      <c r="T105" s="135">
        <f t="shared" si="209"/>
        <v>278</v>
      </c>
    </row>
    <row r="106" spans="1:20" s="207" customFormat="1" ht="13.5" customHeight="1">
      <c r="A106" s="108" t="s">
        <v>190</v>
      </c>
      <c r="B106" s="152" t="s">
        <v>103</v>
      </c>
      <c r="C106" s="180">
        <f>SUM(C99:C105)</f>
        <v>0</v>
      </c>
      <c r="D106" s="184">
        <f t="shared" ref="D106:E106" si="210">SUM(D99:D105)</f>
        <v>30</v>
      </c>
      <c r="E106" s="185">
        <f t="shared" si="210"/>
        <v>30</v>
      </c>
      <c r="F106" s="180">
        <f>SUM(F99:F105)</f>
        <v>508</v>
      </c>
      <c r="G106" s="184">
        <f t="shared" ref="G106" si="211">SUM(G99:G105)</f>
        <v>1112</v>
      </c>
      <c r="H106" s="185">
        <f t="shared" ref="H106" si="212">SUM(H99:H105)</f>
        <v>1112</v>
      </c>
      <c r="I106" s="180">
        <f>SUM(I99:I105)</f>
        <v>0</v>
      </c>
      <c r="J106" s="184">
        <f t="shared" ref="J106" si="213">SUM(J99:J105)</f>
        <v>0</v>
      </c>
      <c r="K106" s="185">
        <f t="shared" ref="K106" si="214">SUM(K99:K105)</f>
        <v>0</v>
      </c>
      <c r="L106" s="180">
        <f>SUM(L99:L105)</f>
        <v>0</v>
      </c>
      <c r="M106" s="184">
        <f t="shared" ref="M106" si="215">SUM(M99:M105)</f>
        <v>0</v>
      </c>
      <c r="N106" s="185">
        <f t="shared" ref="N106" si="216">SUM(N99:N105)</f>
        <v>0</v>
      </c>
      <c r="O106" s="180">
        <f>SUM(O99:O105)</f>
        <v>191</v>
      </c>
      <c r="P106" s="184">
        <f t="shared" ref="P106" si="217">SUM(P99:P105)</f>
        <v>316</v>
      </c>
      <c r="Q106" s="185">
        <f t="shared" ref="Q106" si="218">SUM(Q99:Q105)</f>
        <v>315</v>
      </c>
      <c r="R106" s="180">
        <f>SUM(R99:R105)</f>
        <v>699</v>
      </c>
      <c r="S106" s="184">
        <f t="shared" ref="S106:T106" si="219">SUM(S99:S105)</f>
        <v>1458</v>
      </c>
      <c r="T106" s="185">
        <f t="shared" si="219"/>
        <v>1457</v>
      </c>
    </row>
    <row r="107" spans="1:20" ht="13.5" customHeight="1">
      <c r="A107" s="105" t="s">
        <v>275</v>
      </c>
      <c r="B107" s="149" t="s">
        <v>276</v>
      </c>
      <c r="C107" s="134">
        <f>+'[9]4.SZ.TÁBL. ÓVODA'!$C104</f>
        <v>0</v>
      </c>
      <c r="D107" s="113"/>
      <c r="E107" s="127"/>
      <c r="F107" s="134">
        <f>+'[9]4.SZ.TÁBL. ÓVODA'!$F104</f>
        <v>0</v>
      </c>
      <c r="G107" s="113">
        <f>+'[5]4.SZ.TÁBL. ÓVODA'!$H$105</f>
        <v>2301</v>
      </c>
      <c r="H107" s="127">
        <v>946</v>
      </c>
      <c r="I107" s="134">
        <f>+'[9]4.SZ.TÁBL. ÓVODA'!$I104</f>
        <v>0</v>
      </c>
      <c r="J107" s="113">
        <f>+'[6]4.SZ.TÁBL. ÓVODA'!$K105</f>
        <v>0</v>
      </c>
      <c r="K107" s="127"/>
      <c r="L107" s="134">
        <f>+'[9]4.SZ.TÁBL. ÓVODA'!$L104</f>
        <v>0</v>
      </c>
      <c r="M107" s="113">
        <f>+'[6]4.SZ.TÁBL. ÓVODA'!$N105</f>
        <v>0</v>
      </c>
      <c r="N107" s="127"/>
      <c r="O107" s="134">
        <f>+'[9]4.SZ.TÁBL. ÓVODA'!$O104</f>
        <v>0</v>
      </c>
      <c r="P107" s="113">
        <f>+'[6]4.SZ.TÁBL. ÓVODA'!$Q105</f>
        <v>0</v>
      </c>
      <c r="Q107" s="127"/>
      <c r="R107" s="126">
        <f t="shared" ref="R107:R110" si="220">+C107+F107+I107+L107+O107</f>
        <v>0</v>
      </c>
      <c r="S107" s="122">
        <f t="shared" ref="S107:S110" si="221">+D107+G107+J107+M107+P107</f>
        <v>2301</v>
      </c>
      <c r="T107" s="127">
        <f t="shared" ref="T107:T110" si="222">+E107+H107+K107+N107+Q107</f>
        <v>946</v>
      </c>
    </row>
    <row r="108" spans="1:20" ht="13.5" customHeight="1">
      <c r="A108" s="106" t="s">
        <v>277</v>
      </c>
      <c r="B108" s="150" t="s">
        <v>278</v>
      </c>
      <c r="C108" s="134">
        <f>+'[9]4.SZ.TÁBL. ÓVODA'!$C105</f>
        <v>0</v>
      </c>
      <c r="D108" s="113">
        <f>+'[6]4.SZ.TÁBL. ÓVODA'!$E106</f>
        <v>0</v>
      </c>
      <c r="E108" s="114"/>
      <c r="F108" s="134">
        <f>+'[9]4.SZ.TÁBL. ÓVODA'!$F105</f>
        <v>0</v>
      </c>
      <c r="G108" s="113">
        <f>+'[6]4.SZ.TÁBL. ÓVODA'!$H106</f>
        <v>0</v>
      </c>
      <c r="H108" s="114"/>
      <c r="I108" s="134">
        <f>+'[9]4.SZ.TÁBL. ÓVODA'!$I105</f>
        <v>0</v>
      </c>
      <c r="J108" s="113">
        <f>+'[6]4.SZ.TÁBL. ÓVODA'!$K106</f>
        <v>0</v>
      </c>
      <c r="K108" s="114"/>
      <c r="L108" s="134">
        <f>+'[9]4.SZ.TÁBL. ÓVODA'!$L105</f>
        <v>0</v>
      </c>
      <c r="M108" s="113">
        <f>+'[6]4.SZ.TÁBL. ÓVODA'!$N106</f>
        <v>0</v>
      </c>
      <c r="N108" s="114"/>
      <c r="O108" s="134">
        <f>+'[9]4.SZ.TÁBL. ÓVODA'!$O105</f>
        <v>0</v>
      </c>
      <c r="P108" s="113">
        <f>+'[6]4.SZ.TÁBL. ÓVODA'!$Q106</f>
        <v>0</v>
      </c>
      <c r="Q108" s="114"/>
      <c r="R108" s="119">
        <f t="shared" si="220"/>
        <v>0</v>
      </c>
      <c r="S108" s="113">
        <f t="shared" si="221"/>
        <v>0</v>
      </c>
      <c r="T108" s="114">
        <f t="shared" si="222"/>
        <v>0</v>
      </c>
    </row>
    <row r="109" spans="1:20" ht="13.5" customHeight="1">
      <c r="A109" s="106" t="s">
        <v>279</v>
      </c>
      <c r="B109" s="150" t="s">
        <v>280</v>
      </c>
      <c r="C109" s="134">
        <f>+'[9]4.SZ.TÁBL. ÓVODA'!$C106</f>
        <v>0</v>
      </c>
      <c r="D109" s="113">
        <f>+'[6]4.SZ.TÁBL. ÓVODA'!$E107</f>
        <v>0</v>
      </c>
      <c r="E109" s="114"/>
      <c r="F109" s="134">
        <f>+'[9]4.SZ.TÁBL. ÓVODA'!$F106</f>
        <v>0</v>
      </c>
      <c r="G109" s="113">
        <f>+'[6]4.SZ.TÁBL. ÓVODA'!$H107</f>
        <v>0</v>
      </c>
      <c r="H109" s="114"/>
      <c r="I109" s="134">
        <f>+'[9]4.SZ.TÁBL. ÓVODA'!$I106</f>
        <v>0</v>
      </c>
      <c r="J109" s="113">
        <f>+'[6]4.SZ.TÁBL. ÓVODA'!$K107</f>
        <v>0</v>
      </c>
      <c r="K109" s="114"/>
      <c r="L109" s="134">
        <f>+'[9]4.SZ.TÁBL. ÓVODA'!$L106</f>
        <v>0</v>
      </c>
      <c r="M109" s="113">
        <f>+'[6]4.SZ.TÁBL. ÓVODA'!$N107</f>
        <v>0</v>
      </c>
      <c r="N109" s="114"/>
      <c r="O109" s="134">
        <f>+'[9]4.SZ.TÁBL. ÓVODA'!$O106</f>
        <v>0</v>
      </c>
      <c r="P109" s="113">
        <f>+'[6]4.SZ.TÁBL. ÓVODA'!$Q107</f>
        <v>0</v>
      </c>
      <c r="Q109" s="114"/>
      <c r="R109" s="119">
        <f t="shared" si="220"/>
        <v>0</v>
      </c>
      <c r="S109" s="113">
        <f t="shared" si="221"/>
        <v>0</v>
      </c>
      <c r="T109" s="114">
        <f t="shared" si="222"/>
        <v>0</v>
      </c>
    </row>
    <row r="110" spans="1:20" ht="13.5" customHeight="1">
      <c r="A110" s="107" t="s">
        <v>281</v>
      </c>
      <c r="B110" s="151" t="s">
        <v>282</v>
      </c>
      <c r="C110" s="134">
        <f>+'[9]4.SZ.TÁBL. ÓVODA'!$C107</f>
        <v>0</v>
      </c>
      <c r="D110" s="113"/>
      <c r="E110" s="135"/>
      <c r="F110" s="134">
        <f>+'[9]4.SZ.TÁBL. ÓVODA'!$F107</f>
        <v>0</v>
      </c>
      <c r="G110" s="113">
        <f>+'[5]4.SZ.TÁBL. ÓVODA'!$H$108</f>
        <v>621</v>
      </c>
      <c r="H110" s="135">
        <v>255</v>
      </c>
      <c r="I110" s="134">
        <f>+'[9]4.SZ.TÁBL. ÓVODA'!$I107</f>
        <v>0</v>
      </c>
      <c r="J110" s="113">
        <f>+'[6]4.SZ.TÁBL. ÓVODA'!$K108</f>
        <v>0</v>
      </c>
      <c r="K110" s="135"/>
      <c r="L110" s="134">
        <f>+'[9]4.SZ.TÁBL. ÓVODA'!$L107</f>
        <v>0</v>
      </c>
      <c r="M110" s="113">
        <f>+'[6]4.SZ.TÁBL. ÓVODA'!$N108</f>
        <v>0</v>
      </c>
      <c r="N110" s="135"/>
      <c r="O110" s="134">
        <f>+'[9]4.SZ.TÁBL. ÓVODA'!$O107</f>
        <v>0</v>
      </c>
      <c r="P110" s="113">
        <f>+'[6]4.SZ.TÁBL. ÓVODA'!$Q108</f>
        <v>0</v>
      </c>
      <c r="Q110" s="135"/>
      <c r="R110" s="134">
        <f t="shared" si="220"/>
        <v>0</v>
      </c>
      <c r="S110" s="130">
        <f t="shared" si="221"/>
        <v>621</v>
      </c>
      <c r="T110" s="135">
        <f t="shared" si="222"/>
        <v>255</v>
      </c>
    </row>
    <row r="111" spans="1:20" s="207" customFormat="1" ht="13.5" customHeight="1">
      <c r="A111" s="108" t="s">
        <v>191</v>
      </c>
      <c r="B111" s="152" t="s">
        <v>148</v>
      </c>
      <c r="C111" s="180">
        <f>SUM(C107:C110)</f>
        <v>0</v>
      </c>
      <c r="D111" s="184">
        <f t="shared" ref="D111:E111" si="223">SUM(D107:D110)</f>
        <v>0</v>
      </c>
      <c r="E111" s="185">
        <f t="shared" si="223"/>
        <v>0</v>
      </c>
      <c r="F111" s="180">
        <f>SUM(F107:F110)</f>
        <v>0</v>
      </c>
      <c r="G111" s="184">
        <f t="shared" ref="G111" si="224">SUM(G107:G110)</f>
        <v>2922</v>
      </c>
      <c r="H111" s="185">
        <f t="shared" ref="H111" si="225">SUM(H107:H110)</f>
        <v>1201</v>
      </c>
      <c r="I111" s="180">
        <f>SUM(I107:I110)</f>
        <v>0</v>
      </c>
      <c r="J111" s="184">
        <f t="shared" ref="J111" si="226">SUM(J107:J110)</f>
        <v>0</v>
      </c>
      <c r="K111" s="185">
        <f t="shared" ref="K111" si="227">SUM(K107:K110)</f>
        <v>0</v>
      </c>
      <c r="L111" s="180">
        <f>SUM(L107:L110)</f>
        <v>0</v>
      </c>
      <c r="M111" s="184">
        <f t="shared" ref="M111" si="228">SUM(M107:M110)</f>
        <v>0</v>
      </c>
      <c r="N111" s="185">
        <f t="shared" ref="N111" si="229">SUM(N107:N110)</f>
        <v>0</v>
      </c>
      <c r="O111" s="180">
        <f>SUM(O107:O110)</f>
        <v>0</v>
      </c>
      <c r="P111" s="184">
        <f t="shared" ref="P111" si="230">SUM(P107:P110)</f>
        <v>0</v>
      </c>
      <c r="Q111" s="185">
        <f t="shared" ref="Q111" si="231">SUM(Q107:Q110)</f>
        <v>0</v>
      </c>
      <c r="R111" s="180">
        <f>SUM(R107:R110)</f>
        <v>0</v>
      </c>
      <c r="S111" s="184">
        <f t="shared" ref="S111:T111" si="232">SUM(S107:S110)</f>
        <v>2922</v>
      </c>
      <c r="T111" s="185">
        <f t="shared" si="232"/>
        <v>1201</v>
      </c>
    </row>
    <row r="112" spans="1:20" s="207" customFormat="1" ht="13.5" customHeight="1">
      <c r="A112" s="108" t="s">
        <v>192</v>
      </c>
      <c r="B112" s="152" t="s">
        <v>149</v>
      </c>
      <c r="C112" s="134">
        <f>+'[9]4.SZ.TÁBL. ÓVODA'!$C109</f>
        <v>0</v>
      </c>
      <c r="D112" s="184"/>
      <c r="E112" s="185"/>
      <c r="F112" s="134">
        <f>+'[9]4.SZ.TÁBL. ÓVODA'!$F109</f>
        <v>0</v>
      </c>
      <c r="G112" s="427"/>
      <c r="H112" s="185"/>
      <c r="I112" s="134">
        <f>+'[9]4.SZ.TÁBL. ÓVODA'!$I109</f>
        <v>0</v>
      </c>
      <c r="J112" s="427">
        <f>+'[6]4.SZ.TÁBL. ÓVODA'!$K110</f>
        <v>0</v>
      </c>
      <c r="K112" s="185"/>
      <c r="L112" s="134">
        <f>+'[9]4.SZ.TÁBL. ÓVODA'!$L109</f>
        <v>0</v>
      </c>
      <c r="M112" s="427">
        <f>+'[6]4.SZ.TÁBL. ÓVODA'!$N110</f>
        <v>0</v>
      </c>
      <c r="N112" s="185"/>
      <c r="O112" s="134">
        <f>+'[9]4.SZ.TÁBL. ÓVODA'!$O109</f>
        <v>0</v>
      </c>
      <c r="P112" s="427">
        <f>+'[6]4.SZ.TÁBL. ÓVODA'!$Q110</f>
        <v>0</v>
      </c>
      <c r="Q112" s="428"/>
      <c r="R112" s="137">
        <f t="shared" ref="R112" si="233">+C112+F112+I112+L112+O112</f>
        <v>0</v>
      </c>
      <c r="S112" s="427">
        <f t="shared" ref="S112" si="234">+D112+G112+J112+M112+P112</f>
        <v>0</v>
      </c>
      <c r="T112" s="428">
        <f t="shared" ref="T112" si="235">+E112+H112+K112+N112+Q112</f>
        <v>0</v>
      </c>
    </row>
    <row r="113" spans="1:20" s="207" customFormat="1" ht="13.5" customHeight="1">
      <c r="A113" s="112" t="s">
        <v>193</v>
      </c>
      <c r="B113" s="152" t="s">
        <v>150</v>
      </c>
      <c r="C113" s="180">
        <f t="shared" ref="C113:T113" si="236">+C58+C59+C91+C98+C106+C111+C112</f>
        <v>33688</v>
      </c>
      <c r="D113" s="184">
        <f t="shared" si="236"/>
        <v>35602</v>
      </c>
      <c r="E113" s="185">
        <f t="shared" si="236"/>
        <v>34463</v>
      </c>
      <c r="F113" s="180">
        <f t="shared" si="236"/>
        <v>53963</v>
      </c>
      <c r="G113" s="184">
        <f t="shared" ref="G113" si="237">+G58+G59+G91+G98+G106+G111+G112</f>
        <v>54047</v>
      </c>
      <c r="H113" s="185">
        <f t="shared" si="236"/>
        <v>50054</v>
      </c>
      <c r="I113" s="180">
        <f t="shared" si="236"/>
        <v>28489</v>
      </c>
      <c r="J113" s="184">
        <f t="shared" si="236"/>
        <v>29010</v>
      </c>
      <c r="K113" s="185">
        <f t="shared" si="236"/>
        <v>28904</v>
      </c>
      <c r="L113" s="180">
        <f t="shared" si="236"/>
        <v>50679</v>
      </c>
      <c r="M113" s="184">
        <f t="shared" ref="M113" si="238">+M58+M59+M91+M98+M106+M111+M112</f>
        <v>50784</v>
      </c>
      <c r="N113" s="185">
        <f t="shared" si="236"/>
        <v>48559</v>
      </c>
      <c r="O113" s="180">
        <f t="shared" si="236"/>
        <v>11045</v>
      </c>
      <c r="P113" s="184">
        <f t="shared" si="236"/>
        <v>10553</v>
      </c>
      <c r="Q113" s="185">
        <f t="shared" si="236"/>
        <v>9686</v>
      </c>
      <c r="R113" s="180">
        <f t="shared" si="236"/>
        <v>177864</v>
      </c>
      <c r="S113" s="184">
        <f t="shared" si="236"/>
        <v>179996</v>
      </c>
      <c r="T113" s="185">
        <f t="shared" si="236"/>
        <v>171666</v>
      </c>
    </row>
    <row r="114" spans="1:20" s="207" customFormat="1" ht="13.5" customHeight="1" thickBot="1">
      <c r="A114" s="148" t="s">
        <v>194</v>
      </c>
      <c r="B114" s="155" t="s">
        <v>151</v>
      </c>
      <c r="C114" s="198"/>
      <c r="D114" s="199"/>
      <c r="E114" s="200"/>
      <c r="F114" s="198"/>
      <c r="G114" s="199"/>
      <c r="H114" s="200"/>
      <c r="I114" s="198"/>
      <c r="J114" s="199"/>
      <c r="K114" s="200"/>
      <c r="L114" s="198"/>
      <c r="M114" s="199"/>
      <c r="N114" s="200"/>
      <c r="O114" s="198"/>
      <c r="P114" s="199"/>
      <c r="Q114" s="200"/>
      <c r="R114" s="145">
        <f t="shared" ref="R114" si="239">+C114+F114+I114+L114+O114</f>
        <v>0</v>
      </c>
      <c r="S114" s="141">
        <f t="shared" ref="S114" si="240">+D114+G114+J114+M114+P114</f>
        <v>0</v>
      </c>
      <c r="T114" s="146">
        <f t="shared" ref="T114" si="241">+E114+H114+K114+N114+Q114</f>
        <v>0</v>
      </c>
    </row>
    <row r="115" spans="1:20" s="207" customFormat="1" ht="13.5" customHeight="1" thickBot="1">
      <c r="A115" s="1399" t="s">
        <v>296</v>
      </c>
      <c r="B115" s="1400"/>
      <c r="C115" s="191">
        <f>SUM(C113:C114)</f>
        <v>33688</v>
      </c>
      <c r="D115" s="192">
        <f t="shared" ref="D115:E115" si="242">SUM(D113:D114)</f>
        <v>35602</v>
      </c>
      <c r="E115" s="193">
        <f t="shared" si="242"/>
        <v>34463</v>
      </c>
      <c r="F115" s="191">
        <f>SUM(F113:F114)</f>
        <v>53963</v>
      </c>
      <c r="G115" s="192">
        <f t="shared" ref="G115" si="243">SUM(G113:G114)</f>
        <v>54047</v>
      </c>
      <c r="H115" s="193">
        <f t="shared" ref="H115" si="244">SUM(H113:H114)</f>
        <v>50054</v>
      </c>
      <c r="I115" s="191">
        <f>SUM(I113:I114)</f>
        <v>28489</v>
      </c>
      <c r="J115" s="192">
        <f t="shared" ref="J115" si="245">SUM(J113:J114)</f>
        <v>29010</v>
      </c>
      <c r="K115" s="193">
        <f t="shared" ref="K115" si="246">SUM(K113:K114)</f>
        <v>28904</v>
      </c>
      <c r="L115" s="191">
        <f>SUM(L113:L114)</f>
        <v>50679</v>
      </c>
      <c r="M115" s="192">
        <f t="shared" ref="M115" si="247">SUM(M113:M114)</f>
        <v>50784</v>
      </c>
      <c r="N115" s="193">
        <f t="shared" ref="N115" si="248">SUM(N113:N114)</f>
        <v>48559</v>
      </c>
      <c r="O115" s="191">
        <f>SUM(O113:O114)</f>
        <v>11045</v>
      </c>
      <c r="P115" s="192">
        <f t="shared" ref="P115" si="249">SUM(P113:P114)</f>
        <v>10553</v>
      </c>
      <c r="Q115" s="193">
        <f t="shared" ref="Q115" si="250">SUM(Q113:Q114)</f>
        <v>9686</v>
      </c>
      <c r="R115" s="191">
        <f>SUM(R113:R114)</f>
        <v>177864</v>
      </c>
      <c r="S115" s="192">
        <f t="shared" ref="S115:T115" si="251">SUM(S113:S114)</f>
        <v>179996</v>
      </c>
      <c r="T115" s="193">
        <f t="shared" si="251"/>
        <v>171666</v>
      </c>
    </row>
    <row r="116" spans="1:20" ht="13.5" customHeight="1" thickBot="1">
      <c r="J116" s="26"/>
      <c r="K116" s="26"/>
      <c r="M116" s="26"/>
      <c r="N116" s="26"/>
      <c r="R116" s="26"/>
      <c r="S116" s="26"/>
      <c r="T116" s="26"/>
    </row>
    <row r="117" spans="1:20" s="207" customFormat="1" ht="13.5" customHeight="1" thickBot="1">
      <c r="A117" s="1397" t="s">
        <v>312</v>
      </c>
      <c r="B117" s="1458"/>
      <c r="C117" s="191">
        <f t="shared" ref="C117:T117" si="252">+C38-C115</f>
        <v>0</v>
      </c>
      <c r="D117" s="192">
        <f t="shared" si="252"/>
        <v>-285</v>
      </c>
      <c r="E117" s="193">
        <f t="shared" si="252"/>
        <v>6</v>
      </c>
      <c r="F117" s="191">
        <f t="shared" si="252"/>
        <v>0</v>
      </c>
      <c r="G117" s="192">
        <f t="shared" si="252"/>
        <v>0</v>
      </c>
      <c r="H117" s="193">
        <f t="shared" si="252"/>
        <v>44</v>
      </c>
      <c r="I117" s="191">
        <f t="shared" si="252"/>
        <v>0</v>
      </c>
      <c r="J117" s="192">
        <f t="shared" si="252"/>
        <v>-326</v>
      </c>
      <c r="K117" s="193">
        <f t="shared" si="252"/>
        <v>0</v>
      </c>
      <c r="L117" s="191">
        <f t="shared" si="252"/>
        <v>0</v>
      </c>
      <c r="M117" s="192">
        <f t="shared" si="252"/>
        <v>0</v>
      </c>
      <c r="N117" s="193">
        <f t="shared" si="252"/>
        <v>16</v>
      </c>
      <c r="O117" s="191">
        <f t="shared" si="252"/>
        <v>0</v>
      </c>
      <c r="P117" s="192">
        <f t="shared" si="252"/>
        <v>611</v>
      </c>
      <c r="Q117" s="193">
        <f t="shared" si="252"/>
        <v>21</v>
      </c>
      <c r="R117" s="191">
        <f t="shared" si="252"/>
        <v>0</v>
      </c>
      <c r="S117" s="192">
        <f t="shared" si="252"/>
        <v>0</v>
      </c>
      <c r="T117" s="193">
        <f t="shared" si="252"/>
        <v>87</v>
      </c>
    </row>
    <row r="118" spans="1:20" ht="13.5" customHeight="1"/>
    <row r="119" spans="1:20" ht="13.5" customHeight="1">
      <c r="C119" s="215"/>
      <c r="F119" s="215"/>
      <c r="I119" s="215"/>
      <c r="L119" s="215"/>
      <c r="O119" s="215"/>
    </row>
    <row r="120" spans="1:20" ht="13.5" customHeight="1">
      <c r="B120" s="25" t="s">
        <v>1404</v>
      </c>
      <c r="F120" s="215"/>
      <c r="H120" s="26">
        <v>-2973</v>
      </c>
      <c r="I120" s="26"/>
      <c r="K120" s="212">
        <v>1376</v>
      </c>
      <c r="L120" s="26"/>
      <c r="N120" s="212">
        <v>-1094</v>
      </c>
    </row>
    <row r="121" spans="1:20" ht="13.5" customHeight="1">
      <c r="B121" s="25" t="s">
        <v>1405</v>
      </c>
      <c r="C121" s="215"/>
      <c r="F121" s="215"/>
      <c r="H121" s="26">
        <v>1721</v>
      </c>
      <c r="I121" s="215"/>
      <c r="L121" s="215"/>
      <c r="O121" s="215"/>
    </row>
    <row r="122" spans="1:20" ht="13.5" customHeight="1"/>
    <row r="124" spans="1:20">
      <c r="B124" s="25" t="s">
        <v>1403</v>
      </c>
      <c r="E124" s="26">
        <f>E125+E126+E127</f>
        <v>288</v>
      </c>
      <c r="N124" s="26"/>
      <c r="Q124" s="27"/>
      <c r="T124" s="2"/>
    </row>
    <row r="125" spans="1:20">
      <c r="B125" s="25" t="s">
        <v>353</v>
      </c>
      <c r="E125" s="26">
        <v>115</v>
      </c>
      <c r="N125" s="26"/>
      <c r="O125" s="311"/>
      <c r="P125" s="218"/>
      <c r="Q125" s="212"/>
      <c r="T125" s="2"/>
    </row>
    <row r="126" spans="1:20">
      <c r="B126" s="25" t="s">
        <v>354</v>
      </c>
      <c r="E126" s="26">
        <v>58</v>
      </c>
      <c r="N126" s="26"/>
      <c r="O126" s="311"/>
      <c r="P126" s="218"/>
      <c r="Q126" s="212"/>
      <c r="T126" s="2"/>
    </row>
    <row r="127" spans="1:20">
      <c r="B127" s="25" t="s">
        <v>355</v>
      </c>
      <c r="E127" s="26">
        <v>115</v>
      </c>
      <c r="N127" s="26"/>
      <c r="O127" s="311"/>
      <c r="P127" s="218"/>
      <c r="Q127" s="212"/>
      <c r="T127" s="2"/>
    </row>
    <row r="128" spans="1:20">
      <c r="B128" s="25" t="s">
        <v>356</v>
      </c>
      <c r="N128" s="26"/>
      <c r="O128" s="311"/>
      <c r="P128" s="218"/>
      <c r="Q128" s="212"/>
      <c r="T128" s="2"/>
    </row>
    <row r="129" spans="2:20">
      <c r="N129" s="26"/>
      <c r="O129" s="311"/>
      <c r="P129" s="218"/>
      <c r="Q129" s="212"/>
      <c r="T129" s="2"/>
    </row>
    <row r="130" spans="2:20">
      <c r="B130" s="25" t="s">
        <v>1406</v>
      </c>
      <c r="E130" s="26">
        <f>+SUM(E131:E133)</f>
        <v>-377</v>
      </c>
      <c r="Q130" s="26">
        <f>+SUM(Q131:Q133)</f>
        <v>-1457</v>
      </c>
    </row>
    <row r="131" spans="2:20">
      <c r="B131" s="25" t="s">
        <v>353</v>
      </c>
      <c r="E131" s="26">
        <v>-151</v>
      </c>
      <c r="Q131" s="26">
        <v>-582</v>
      </c>
    </row>
    <row r="132" spans="2:20">
      <c r="B132" s="25" t="s">
        <v>354</v>
      </c>
      <c r="E132" s="26">
        <v>-75</v>
      </c>
      <c r="Q132" s="26">
        <v>-292</v>
      </c>
    </row>
    <row r="133" spans="2:20">
      <c r="B133" s="25" t="s">
        <v>355</v>
      </c>
      <c r="E133" s="26">
        <v>-151</v>
      </c>
      <c r="Q133" s="26">
        <v>-583</v>
      </c>
    </row>
  </sheetData>
  <mergeCells count="11">
    <mergeCell ref="R1:T1"/>
    <mergeCell ref="L1:N1"/>
    <mergeCell ref="O1:Q1"/>
    <mergeCell ref="A115:B115"/>
    <mergeCell ref="A117:B117"/>
    <mergeCell ref="A38:B38"/>
    <mergeCell ref="A1:A2"/>
    <mergeCell ref="B1:B2"/>
    <mergeCell ref="C1:E1"/>
    <mergeCell ref="I1:K1"/>
    <mergeCell ref="F1:H1"/>
  </mergeCells>
  <phoneticPr fontId="25" type="noConversion"/>
  <printOptions horizontalCentered="1"/>
  <pageMargins left="0.15748031496062992" right="0.15748031496062992" top="0.98425196850393704" bottom="0.43307086614173229" header="0.35433070866141736" footer="0.15748031496062992"/>
  <pageSetup paperSize="8" scale="66" orientation="landscape" r:id="rId1"/>
  <headerFooter alignWithMargins="0">
    <oddHeader>&amp;L&amp;"Times New Roman,Félkövér"&amp;13Szent László Völgye TKT&amp;C&amp;"Times New Roman,Félkövér"&amp;16 2016. ÉVI ZÁRSZÁMADÁSI BESZÁMOLÓ&amp;R5. sz. táblázat
ÓVODA
Adatok: eFt</oddHeader>
    <oddFooter>&amp;L&amp;F&amp;R&amp;P</oddFooter>
  </headerFooter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27</vt:i4>
      </vt:variant>
    </vt:vector>
  </HeadingPairs>
  <TitlesOfParts>
    <vt:vector size="50" baseType="lpstr">
      <vt:lpstr>TARTALOM</vt:lpstr>
      <vt:lpstr>1.SZ.TÁBL. KONSZOLIDÁLT MÉRLEG</vt:lpstr>
      <vt:lpstr>2.SZ.TÁBL. TÁRSULÁS KV. MÉRLEG</vt:lpstr>
      <vt:lpstr>2.1.SZ.TÁBL. BEV - KIAD</vt:lpstr>
      <vt:lpstr>2.2.SZ.TÁBL. KIADÁS COFOG</vt:lpstr>
      <vt:lpstr>2.3.SZ.TÁBL. BEVÉTEL COFOG</vt:lpstr>
      <vt:lpstr>3.SZ.TÁBL. BEVÉTELEK</vt:lpstr>
      <vt:lpstr>4.SZ.TÁBL. SEGÍTŐ SZOLGÁLAT</vt:lpstr>
      <vt:lpstr>5.SZ.TÁBL. ÓVODA</vt:lpstr>
      <vt:lpstr>6.SZ.TÁBL. ÓVODAI NORMATÍVA</vt:lpstr>
      <vt:lpstr>7.SZ.TÁBL. SZOCIÁLIS NORMATÍVA</vt:lpstr>
      <vt:lpstr>8.SZ.TÁBL. PÉNZE. ÁTAD - ÁTVÉT</vt:lpstr>
      <vt:lpstr>8.SZ.TÁBL. ELŐIRÁNYZAT FELHASZN</vt:lpstr>
      <vt:lpstr>9.SZ.TÁBL. MARADVÁNY</vt:lpstr>
      <vt:lpstr>10.SZ.TÁBL. LÉTSZÁMADATOK</vt:lpstr>
      <vt:lpstr>11.SZ.TÁBL. ÖNK. ELSZÁMOLÁSAI</vt:lpstr>
      <vt:lpstr>12.SZ.TÁBL. VAGYONKIMUTATÁS</vt:lpstr>
      <vt:lpstr>12.1.SZ.TÁBL. VAGYONK. ESZKÖZÖK</vt:lpstr>
      <vt:lpstr>12.2.SZ.TÁBL. VAGYONK. FORRÁSOK</vt:lpstr>
      <vt:lpstr>12.3.SZ.TÁBL. ÉRTÉK N. ESZKÖZÖK</vt:lpstr>
      <vt:lpstr>13.SZ.TÁBL. EREDMÉNYKIMUTATÁS</vt:lpstr>
      <vt:lpstr>14.SZ.TÁBL. PÉNZESZKÖZ VÁLT.</vt:lpstr>
      <vt:lpstr>Munka1</vt:lpstr>
      <vt:lpstr>'12.SZ.TÁBL. VAGYONKIMUTATÁS'!Nyomtatási_cím</vt:lpstr>
      <vt:lpstr>'2.1.SZ.TÁBL. BEV - KIAD'!Nyomtatási_cím</vt:lpstr>
      <vt:lpstr>'2.2.SZ.TÁBL. KIADÁS COFOG'!Nyomtatási_cím</vt:lpstr>
      <vt:lpstr>'2.3.SZ.TÁBL. BEVÉTEL COFOG'!Nyomtatási_cím</vt:lpstr>
      <vt:lpstr>'3.SZ.TÁBL. BEVÉTELEK'!Nyomtatási_cím</vt:lpstr>
      <vt:lpstr>'4.SZ.TÁBL. SEGÍTŐ SZOLGÁLAT'!Nyomtatási_cím</vt:lpstr>
      <vt:lpstr>'5.SZ.TÁBL. ÓVODA'!Nyomtatási_cím</vt:lpstr>
      <vt:lpstr>'1.SZ.TÁBL. KONSZOLIDÁLT MÉRLEG'!Nyomtatási_terület</vt:lpstr>
      <vt:lpstr>'10.SZ.TÁBL. LÉTSZÁMADATOK'!Nyomtatási_terület</vt:lpstr>
      <vt:lpstr>'11.SZ.TÁBL. ÖNK. ELSZÁMOLÁSAI'!Nyomtatási_terület</vt:lpstr>
      <vt:lpstr>'12.1.SZ.TÁBL. VAGYONK. ESZKÖZÖK'!Nyomtatási_terület</vt:lpstr>
      <vt:lpstr>'12.2.SZ.TÁBL. VAGYONK. FORRÁSOK'!Nyomtatási_terület</vt:lpstr>
      <vt:lpstr>'12.3.SZ.TÁBL. ÉRTÉK N. ESZKÖZÖK'!Nyomtatási_terület</vt:lpstr>
      <vt:lpstr>'12.SZ.TÁBL. VAGYONKIMUTATÁS'!Nyomtatási_terület</vt:lpstr>
      <vt:lpstr>'13.SZ.TÁBL. EREDMÉNYKIMUTATÁS'!Nyomtatási_terület</vt:lpstr>
      <vt:lpstr>'14.SZ.TÁBL. PÉNZESZKÖZ VÁLT.'!Nyomtatási_terület</vt:lpstr>
      <vt:lpstr>'2.1.SZ.TÁBL. BEV - KIAD'!Nyomtatási_terület</vt:lpstr>
      <vt:lpstr>'2.SZ.TÁBL. TÁRSULÁS KV. MÉRLEG'!Nyomtatási_terület</vt:lpstr>
      <vt:lpstr>'3.SZ.TÁBL. BEVÉTELEK'!Nyomtatási_terület</vt:lpstr>
      <vt:lpstr>'4.SZ.TÁBL. SEGÍTŐ SZOLGÁLAT'!Nyomtatási_terület</vt:lpstr>
      <vt:lpstr>'5.SZ.TÁBL. ÓVODA'!Nyomtatási_terület</vt:lpstr>
      <vt:lpstr>'6.SZ.TÁBL. ÓVODAI NORMATÍVA'!Nyomtatási_terület</vt:lpstr>
      <vt:lpstr>'7.SZ.TÁBL. SZOCIÁLIS NORMATÍVA'!Nyomtatási_terület</vt:lpstr>
      <vt:lpstr>'8.SZ.TÁBL. ELŐIRÁNYZAT FELHASZN'!Nyomtatási_terület</vt:lpstr>
      <vt:lpstr>'8.SZ.TÁBL. PÉNZE. ÁTAD - ÁTVÉT'!Nyomtatási_terület</vt:lpstr>
      <vt:lpstr>'9.SZ.TÁBL. MARADVÁNY'!Nyomtatási_terület</vt:lpstr>
      <vt:lpstr>TARTALOM!Nyomtatási_terület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2017-04-20T09:54:25Z</cp:lastPrinted>
  <dcterms:created xsi:type="dcterms:W3CDTF">2011-02-23T07:11:55Z</dcterms:created>
  <dcterms:modified xsi:type="dcterms:W3CDTF">2017-04-24T08:37:54Z</dcterms:modified>
</cp:coreProperties>
</file>