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570" windowHeight="7755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ÓVODA" sheetId="10" r:id="rId5"/>
    <sheet name="5.SZ.TÁBL. ÓVODAI NORMATÍVA" sheetId="15" r:id="rId6"/>
    <sheet name="6.SZ.TÁBL. SZOCIÁLIS NORMATÍVA" sheetId="18" r:id="rId7"/>
    <sheet name="7.SZ.TÁBL. PÉNZE. ÁTAD - ÁTVÉT" sheetId="21" r:id="rId8"/>
    <sheet name="8.SZ.TÁBL. ELŐIRÁNYZAT FELHASZN" sheetId="20" r:id="rId9"/>
    <sheet name="9.SZ.TÁBL. LÉTSZÁMADATOK" sheetId="1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Titles" localSheetId="4">'4.SZ.TÁBL. ÓVODA'!$1:$2</definedName>
    <definedName name="_xlnm.Print_Area" localSheetId="1">'1.1.SZ.TÁBL. BEV - KIAD'!$A$1:$Q$112</definedName>
    <definedName name="_xlnm.Print_Area" localSheetId="0">'1.SZ.TÁBL. TÁRSULÁS KON. MÉRLEG'!$A$1:$J$17</definedName>
    <definedName name="_xlnm.Print_Area" localSheetId="2">'2.SZ.TÁBL. BEVÉTELEK'!$A$3:$F$95</definedName>
    <definedName name="_xlnm.Print_Area" localSheetId="3">'3.SZ.TÁBL. SEGÍTŐ SZOLGÁLAT'!$A$1:$AC$117</definedName>
    <definedName name="_xlnm.Print_Area" localSheetId="4">'4.SZ.TÁBL. ÓVODA'!$A$1:$T$115</definedName>
    <definedName name="_xlnm.Print_Area" localSheetId="5">'5.SZ.TÁBL. ÓVODAI NORMATÍVA'!$A$1:$S$16</definedName>
    <definedName name="_xlnm.Print_Area" localSheetId="6">'6.SZ.TÁBL. SZOCIÁLIS NORMATÍVA'!$A$1:$D$33</definedName>
    <definedName name="_xlnm.Print_Area" localSheetId="7">'7.SZ.TÁBL. PÉNZE. ÁTAD - ÁTVÉT'!$A$1:$O$33</definedName>
    <definedName name="_xlnm.Print_Area" localSheetId="8">'8.SZ.TÁBL. ELŐIRÁNYZAT FELHASZN'!$A$1:$O$32</definedName>
    <definedName name="_xlnm.Print_Area" localSheetId="9">'9.SZ.TÁBL. LÉTSZÁMADATOK'!$A$1:$D$26</definedName>
    <definedName name="onev" localSheetId="9">[1]kod!$BT$34:$BT$3184</definedName>
    <definedName name="onev">[2]kod!$BT$34:$BT$3184</definedName>
  </definedNames>
  <calcPr calcId="124519"/>
</workbook>
</file>

<file path=xl/calcChain.xml><?xml version="1.0" encoding="utf-8"?>
<calcChain xmlns="http://schemas.openxmlformats.org/spreadsheetml/2006/main">
  <c r="E4" i="2"/>
  <c r="H20" i="20" l="1"/>
  <c r="G20"/>
  <c r="F20"/>
  <c r="E20"/>
  <c r="D20"/>
  <c r="C20"/>
  <c r="H19"/>
  <c r="G19"/>
  <c r="F19"/>
  <c r="E19"/>
  <c r="D19"/>
  <c r="C19"/>
  <c r="H18"/>
  <c r="G18"/>
  <c r="F18"/>
  <c r="E18"/>
  <c r="D18"/>
  <c r="C18"/>
  <c r="G22"/>
  <c r="H22"/>
  <c r="G4"/>
  <c r="H3"/>
  <c r="G3"/>
  <c r="F3"/>
  <c r="E3"/>
  <c r="D3"/>
  <c r="C3"/>
  <c r="O3" l="1"/>
  <c r="O24" i="21"/>
  <c r="H27"/>
  <c r="G18" l="1"/>
  <c r="G30"/>
  <c r="H13"/>
  <c r="G13"/>
  <c r="F13"/>
  <c r="E13"/>
  <c r="D13"/>
  <c r="C13"/>
  <c r="C86" i="1"/>
  <c r="D86"/>
  <c r="E86"/>
  <c r="P14" i="9"/>
  <c r="D78"/>
  <c r="Y78"/>
  <c r="V78"/>
  <c r="S78"/>
  <c r="M78"/>
  <c r="J14"/>
  <c r="G14"/>
  <c r="P62"/>
  <c r="V62"/>
  <c r="D62"/>
  <c r="S62"/>
  <c r="J62"/>
  <c r="G62"/>
  <c r="M62"/>
  <c r="P41"/>
  <c r="V41"/>
  <c r="D41"/>
  <c r="S41"/>
  <c r="J41"/>
  <c r="G41"/>
  <c r="M41"/>
  <c r="J53"/>
  <c r="M53"/>
  <c r="V53"/>
  <c r="D53"/>
  <c r="P53"/>
  <c r="G80"/>
  <c r="G78" s="1"/>
  <c r="G68"/>
  <c r="J96"/>
  <c r="D68"/>
  <c r="J68"/>
  <c r="P68"/>
  <c r="S68"/>
  <c r="M67"/>
  <c r="G67"/>
  <c r="S53"/>
  <c r="G53"/>
  <c r="P81"/>
  <c r="P82"/>
  <c r="J82"/>
  <c r="P80"/>
  <c r="P78" s="1"/>
  <c r="J80"/>
  <c r="J78" s="1"/>
  <c r="K78" s="1"/>
  <c r="G105"/>
  <c r="G101"/>
  <c r="G102"/>
  <c r="G82"/>
  <c r="M82"/>
  <c r="M28" i="1"/>
  <c r="D92" i="2" s="1"/>
  <c r="Q17" i="15"/>
  <c r="P59" i="10" l="1"/>
  <c r="P38"/>
  <c r="P50"/>
  <c r="M78"/>
  <c r="M79"/>
  <c r="M59"/>
  <c r="M38"/>
  <c r="M50"/>
  <c r="M41"/>
  <c r="J84"/>
  <c r="J79"/>
  <c r="J65"/>
  <c r="J60"/>
  <c r="J59"/>
  <c r="J38"/>
  <c r="J50"/>
  <c r="J41"/>
  <c r="G30"/>
  <c r="G103"/>
  <c r="G100"/>
  <c r="G84"/>
  <c r="G74"/>
  <c r="G59"/>
  <c r="G38"/>
  <c r="G50"/>
  <c r="D88"/>
  <c r="D92"/>
  <c r="D79"/>
  <c r="D78"/>
  <c r="D71"/>
  <c r="D59"/>
  <c r="D38"/>
  <c r="D50"/>
  <c r="M92" i="1"/>
  <c r="N87"/>
  <c r="M87"/>
  <c r="P87" s="1"/>
  <c r="M86"/>
  <c r="O87"/>
  <c r="Q87"/>
  <c r="M85" l="1"/>
  <c r="M78"/>
  <c r="M72"/>
  <c r="M73"/>
  <c r="M59"/>
  <c r="N59" s="1"/>
  <c r="P30" i="10"/>
  <c r="M30"/>
  <c r="J30"/>
  <c r="D30"/>
  <c r="D31"/>
  <c r="R31"/>
  <c r="S31" l="1"/>
  <c r="E31"/>
  <c r="T31" s="1"/>
  <c r="C29" i="18"/>
  <c r="C25"/>
  <c r="C24"/>
  <c r="C30"/>
  <c r="C27"/>
  <c r="C26"/>
  <c r="C28"/>
  <c r="D64" i="2" l="1"/>
  <c r="D63"/>
  <c r="L25" i="1"/>
  <c r="N25" s="1"/>
  <c r="C74" i="2" l="1"/>
  <c r="E74" s="1"/>
  <c r="B16" i="13"/>
  <c r="Q32" i="21"/>
  <c r="R32" s="1"/>
  <c r="Q31"/>
  <c r="B32"/>
  <c r="B31"/>
  <c r="B18"/>
  <c r="Q10"/>
  <c r="Q9"/>
  <c r="R9" s="1"/>
  <c r="Q8"/>
  <c r="R8" s="1"/>
  <c r="Q7"/>
  <c r="R7" s="1"/>
  <c r="Q6"/>
  <c r="Q5"/>
  <c r="R5" s="1"/>
  <c r="Q4"/>
  <c r="R4" s="1"/>
  <c r="Q3"/>
  <c r="R3" s="1"/>
  <c r="B12"/>
  <c r="B13"/>
  <c r="O12"/>
  <c r="B4"/>
  <c r="B5"/>
  <c r="B6"/>
  <c r="B7"/>
  <c r="B8"/>
  <c r="B9"/>
  <c r="B10"/>
  <c r="B3"/>
  <c r="H33" i="18"/>
  <c r="F33"/>
  <c r="F14"/>
  <c r="B33"/>
  <c r="D13"/>
  <c r="D14"/>
  <c r="C14"/>
  <c r="B14"/>
  <c r="C62" i="2"/>
  <c r="N14" i="15"/>
  <c r="N12"/>
  <c r="N11"/>
  <c r="N9"/>
  <c r="N8"/>
  <c r="N7"/>
  <c r="N6"/>
  <c r="N4"/>
  <c r="N3"/>
  <c r="N13"/>
  <c r="K14"/>
  <c r="K12"/>
  <c r="K11"/>
  <c r="K9"/>
  <c r="K8"/>
  <c r="K7"/>
  <c r="K6"/>
  <c r="K4"/>
  <c r="K3"/>
  <c r="H14"/>
  <c r="H12"/>
  <c r="H11"/>
  <c r="H9"/>
  <c r="H8"/>
  <c r="H7"/>
  <c r="H6"/>
  <c r="H4"/>
  <c r="H3"/>
  <c r="H13"/>
  <c r="E14"/>
  <c r="E12"/>
  <c r="E11"/>
  <c r="E9"/>
  <c r="E10" s="1"/>
  <c r="E8"/>
  <c r="E7"/>
  <c r="E6"/>
  <c r="E3"/>
  <c r="B14"/>
  <c r="B12"/>
  <c r="B11"/>
  <c r="B9"/>
  <c r="B8"/>
  <c r="B6"/>
  <c r="B7"/>
  <c r="B4"/>
  <c r="B3"/>
  <c r="O103" i="10"/>
  <c r="O99"/>
  <c r="O84"/>
  <c r="O81"/>
  <c r="O79"/>
  <c r="O78"/>
  <c r="O74"/>
  <c r="O69"/>
  <c r="O68"/>
  <c r="O65"/>
  <c r="O64"/>
  <c r="O63"/>
  <c r="O62"/>
  <c r="O61"/>
  <c r="O60"/>
  <c r="O59"/>
  <c r="O55"/>
  <c r="O51"/>
  <c r="O50"/>
  <c r="O49"/>
  <c r="O48"/>
  <c r="O47"/>
  <c r="O46"/>
  <c r="O45"/>
  <c r="O44"/>
  <c r="O43"/>
  <c r="O42"/>
  <c r="O41"/>
  <c r="O40"/>
  <c r="O39"/>
  <c r="O38"/>
  <c r="O35"/>
  <c r="O34"/>
  <c r="O33"/>
  <c r="O30"/>
  <c r="L92"/>
  <c r="Q96"/>
  <c r="P96"/>
  <c r="O96"/>
  <c r="M96"/>
  <c r="K96"/>
  <c r="J96"/>
  <c r="I96"/>
  <c r="H96"/>
  <c r="G96"/>
  <c r="F96"/>
  <c r="C96"/>
  <c r="L84"/>
  <c r="L78"/>
  <c r="L69"/>
  <c r="L63"/>
  <c r="L62"/>
  <c r="L61"/>
  <c r="L60"/>
  <c r="L59"/>
  <c r="L54"/>
  <c r="L51"/>
  <c r="L50"/>
  <c r="L49"/>
  <c r="L48"/>
  <c r="L47"/>
  <c r="L46"/>
  <c r="L45"/>
  <c r="L44"/>
  <c r="L43"/>
  <c r="L42"/>
  <c r="L41"/>
  <c r="L40"/>
  <c r="L39"/>
  <c r="L38"/>
  <c r="L30"/>
  <c r="I91"/>
  <c r="I84"/>
  <c r="I69"/>
  <c r="I63"/>
  <c r="I62"/>
  <c r="I61"/>
  <c r="I60"/>
  <c r="I59"/>
  <c r="I51"/>
  <c r="I50"/>
  <c r="I49"/>
  <c r="I48"/>
  <c r="I47"/>
  <c r="I46"/>
  <c r="I45"/>
  <c r="I44"/>
  <c r="I43"/>
  <c r="I42"/>
  <c r="I41"/>
  <c r="I40"/>
  <c r="I39"/>
  <c r="I38"/>
  <c r="I34"/>
  <c r="I30"/>
  <c r="F103"/>
  <c r="F100"/>
  <c r="F84"/>
  <c r="F81"/>
  <c r="F79"/>
  <c r="F78"/>
  <c r="F74"/>
  <c r="F71"/>
  <c r="F69"/>
  <c r="F65"/>
  <c r="F64"/>
  <c r="F63"/>
  <c r="F62"/>
  <c r="F61"/>
  <c r="F60"/>
  <c r="F59"/>
  <c r="F55"/>
  <c r="F54"/>
  <c r="F51"/>
  <c r="F50"/>
  <c r="F49"/>
  <c r="F48"/>
  <c r="F47"/>
  <c r="F46"/>
  <c r="F45"/>
  <c r="F44"/>
  <c r="F43"/>
  <c r="F42"/>
  <c r="F41"/>
  <c r="F40"/>
  <c r="F39"/>
  <c r="F38"/>
  <c r="F33"/>
  <c r="F30"/>
  <c r="C84"/>
  <c r="C81"/>
  <c r="C79"/>
  <c r="C78"/>
  <c r="C74"/>
  <c r="C72"/>
  <c r="C71"/>
  <c r="C69"/>
  <c r="C66"/>
  <c r="C65"/>
  <c r="C64"/>
  <c r="C63"/>
  <c r="C62"/>
  <c r="C61"/>
  <c r="C60"/>
  <c r="C59"/>
  <c r="C55"/>
  <c r="C51"/>
  <c r="C50"/>
  <c r="C49"/>
  <c r="C48"/>
  <c r="C47"/>
  <c r="C46"/>
  <c r="C45"/>
  <c r="C44"/>
  <c r="C43"/>
  <c r="C42"/>
  <c r="C41"/>
  <c r="C40"/>
  <c r="C39"/>
  <c r="C38"/>
  <c r="C35"/>
  <c r="C34"/>
  <c r="C33"/>
  <c r="C30"/>
  <c r="X87" i="9"/>
  <c r="X92" s="1"/>
  <c r="X75"/>
  <c r="X72"/>
  <c r="X68"/>
  <c r="X70" s="1"/>
  <c r="X35"/>
  <c r="Z35" s="1"/>
  <c r="X31"/>
  <c r="X30"/>
  <c r="X16"/>
  <c r="AC114"/>
  <c r="AB114"/>
  <c r="AA114"/>
  <c r="AC112"/>
  <c r="AB112"/>
  <c r="AA112"/>
  <c r="AC110"/>
  <c r="AB110"/>
  <c r="AA110"/>
  <c r="AC109"/>
  <c r="AB109"/>
  <c r="AA109"/>
  <c r="AC108"/>
  <c r="AB108"/>
  <c r="AA108"/>
  <c r="AC107"/>
  <c r="AB107"/>
  <c r="AA107"/>
  <c r="AB105"/>
  <c r="AC104"/>
  <c r="AB104"/>
  <c r="AA104"/>
  <c r="AC103"/>
  <c r="AB103"/>
  <c r="AA103"/>
  <c r="AB102"/>
  <c r="AB101"/>
  <c r="AC100"/>
  <c r="AB100"/>
  <c r="AA100"/>
  <c r="AC99"/>
  <c r="AB99"/>
  <c r="AA99"/>
  <c r="AC97"/>
  <c r="AB97"/>
  <c r="AA97"/>
  <c r="AB96"/>
  <c r="AA96"/>
  <c r="AA95"/>
  <c r="AA94"/>
  <c r="AB91"/>
  <c r="AC90"/>
  <c r="AB90"/>
  <c r="AA90"/>
  <c r="AC89"/>
  <c r="AB89"/>
  <c r="AA89"/>
  <c r="AC88"/>
  <c r="AB88"/>
  <c r="AA88"/>
  <c r="AC85"/>
  <c r="AB85"/>
  <c r="AA85"/>
  <c r="AB84"/>
  <c r="AA80"/>
  <c r="AC79"/>
  <c r="AB79"/>
  <c r="AA79"/>
  <c r="AC76"/>
  <c r="AB76"/>
  <c r="AA76"/>
  <c r="AB75"/>
  <c r="AB74"/>
  <c r="AB72"/>
  <c r="AB71"/>
  <c r="AB69"/>
  <c r="AB66"/>
  <c r="AB64"/>
  <c r="AB63"/>
  <c r="AB58"/>
  <c r="AB56"/>
  <c r="AB54"/>
  <c r="AB51"/>
  <c r="AB50"/>
  <c r="AB49"/>
  <c r="AB48"/>
  <c r="AB47"/>
  <c r="AB46"/>
  <c r="AB45"/>
  <c r="AB44"/>
  <c r="AB43"/>
  <c r="AB42"/>
  <c r="AB38"/>
  <c r="AB37"/>
  <c r="AB36"/>
  <c r="AB35"/>
  <c r="AB34"/>
  <c r="AB33"/>
  <c r="AB32"/>
  <c r="AB28"/>
  <c r="AA28"/>
  <c r="AC20"/>
  <c r="AB20"/>
  <c r="AA20"/>
  <c r="AC19"/>
  <c r="AB19"/>
  <c r="AA19"/>
  <c r="AC18"/>
  <c r="AB18"/>
  <c r="AA18"/>
  <c r="AC17"/>
  <c r="AB17"/>
  <c r="AA17"/>
  <c r="AB16"/>
  <c r="AC15"/>
  <c r="AB15"/>
  <c r="AA15"/>
  <c r="AB14"/>
  <c r="D78" i="2" s="1"/>
  <c r="AA14" i="9"/>
  <c r="AC12"/>
  <c r="AB12"/>
  <c r="AA12"/>
  <c r="Y133"/>
  <c r="X133"/>
  <c r="Z132"/>
  <c r="Y132"/>
  <c r="Z131"/>
  <c r="Y131"/>
  <c r="Z130"/>
  <c r="Y130"/>
  <c r="Z129"/>
  <c r="Y129"/>
  <c r="Z128"/>
  <c r="Y128"/>
  <c r="Z127"/>
  <c r="Z133" s="1"/>
  <c r="Y127"/>
  <c r="Z126"/>
  <c r="Y126"/>
  <c r="Y111"/>
  <c r="X111"/>
  <c r="Z110"/>
  <c r="Z109"/>
  <c r="Z108"/>
  <c r="Z107"/>
  <c r="Z111" s="1"/>
  <c r="Y106"/>
  <c r="X106"/>
  <c r="Z105"/>
  <c r="Z104"/>
  <c r="Z103"/>
  <c r="Z102"/>
  <c r="Z101"/>
  <c r="Z100"/>
  <c r="Z106" s="1"/>
  <c r="Z99"/>
  <c r="X98"/>
  <c r="Z97"/>
  <c r="Z96"/>
  <c r="Z95"/>
  <c r="Y95"/>
  <c r="X95"/>
  <c r="Z94"/>
  <c r="Z91"/>
  <c r="Z90"/>
  <c r="Z89"/>
  <c r="Z88"/>
  <c r="Y92"/>
  <c r="Y86"/>
  <c r="X86"/>
  <c r="Z85"/>
  <c r="Z84"/>
  <c r="Z86" s="1"/>
  <c r="Y83"/>
  <c r="Z82"/>
  <c r="Z81"/>
  <c r="Z80"/>
  <c r="Z79"/>
  <c r="Z78"/>
  <c r="Z77"/>
  <c r="Z76"/>
  <c r="Z74"/>
  <c r="Y73"/>
  <c r="X73"/>
  <c r="Z72"/>
  <c r="Z71"/>
  <c r="Y70"/>
  <c r="Z69"/>
  <c r="Z66"/>
  <c r="Z65"/>
  <c r="Z64"/>
  <c r="Z63"/>
  <c r="Z62"/>
  <c r="X61"/>
  <c r="Y61"/>
  <c r="Y59"/>
  <c r="Z58"/>
  <c r="Z57"/>
  <c r="Z56"/>
  <c r="Y55"/>
  <c r="Y60" s="1"/>
  <c r="Z54"/>
  <c r="Z53"/>
  <c r="Z52"/>
  <c r="Z51"/>
  <c r="Z50"/>
  <c r="Z49"/>
  <c r="Z48"/>
  <c r="Z47"/>
  <c r="Z46"/>
  <c r="Z45"/>
  <c r="Z44"/>
  <c r="Z43"/>
  <c r="Z42"/>
  <c r="Z41"/>
  <c r="Z38"/>
  <c r="Z36"/>
  <c r="Z34"/>
  <c r="Z33"/>
  <c r="Z32"/>
  <c r="Y31"/>
  <c r="Y30"/>
  <c r="Y29" s="1"/>
  <c r="Y39" s="1"/>
  <c r="Z28"/>
  <c r="Z26"/>
  <c r="Y26"/>
  <c r="X26"/>
  <c r="Z24"/>
  <c r="Y24"/>
  <c r="X24"/>
  <c r="Y21"/>
  <c r="X21"/>
  <c r="Z20"/>
  <c r="Z19"/>
  <c r="Z18"/>
  <c r="Z17"/>
  <c r="Z16"/>
  <c r="Z15"/>
  <c r="Z14"/>
  <c r="Z13"/>
  <c r="Z11"/>
  <c r="Y11"/>
  <c r="X11"/>
  <c r="Z7"/>
  <c r="Y7"/>
  <c r="Y27" s="1"/>
  <c r="X7"/>
  <c r="U87"/>
  <c r="U84"/>
  <c r="U82"/>
  <c r="U74"/>
  <c r="U72"/>
  <c r="U68"/>
  <c r="U67"/>
  <c r="U66"/>
  <c r="U65"/>
  <c r="U64"/>
  <c r="U63"/>
  <c r="U62"/>
  <c r="U54"/>
  <c r="U53"/>
  <c r="U52"/>
  <c r="U51"/>
  <c r="U50"/>
  <c r="U49"/>
  <c r="U48"/>
  <c r="U47"/>
  <c r="U46"/>
  <c r="U45"/>
  <c r="U44"/>
  <c r="U43"/>
  <c r="U42"/>
  <c r="U41"/>
  <c r="U30"/>
  <c r="U16"/>
  <c r="R91"/>
  <c r="R87"/>
  <c r="R82"/>
  <c r="R77"/>
  <c r="R72"/>
  <c r="R68"/>
  <c r="R66"/>
  <c r="R65"/>
  <c r="R64"/>
  <c r="R63"/>
  <c r="R62"/>
  <c r="R57"/>
  <c r="R47"/>
  <c r="R41"/>
  <c r="R32"/>
  <c r="R30"/>
  <c r="R13"/>
  <c r="O91"/>
  <c r="O87"/>
  <c r="O84"/>
  <c r="O82"/>
  <c r="O77"/>
  <c r="O74"/>
  <c r="O72"/>
  <c r="O68"/>
  <c r="O66"/>
  <c r="O65"/>
  <c r="O64"/>
  <c r="O63"/>
  <c r="O62"/>
  <c r="O58"/>
  <c r="O49"/>
  <c r="O54"/>
  <c r="O53"/>
  <c r="O52"/>
  <c r="O51"/>
  <c r="O50"/>
  <c r="O48"/>
  <c r="O47"/>
  <c r="O44"/>
  <c r="O41"/>
  <c r="O38"/>
  <c r="O37"/>
  <c r="O36"/>
  <c r="O35"/>
  <c r="O34"/>
  <c r="O33"/>
  <c r="O32"/>
  <c r="O30"/>
  <c r="O16"/>
  <c r="O13"/>
  <c r="L87"/>
  <c r="L84"/>
  <c r="L82"/>
  <c r="L81"/>
  <c r="L74"/>
  <c r="L72"/>
  <c r="L71"/>
  <c r="AA71" s="1"/>
  <c r="L68"/>
  <c r="L67"/>
  <c r="L66"/>
  <c r="L65"/>
  <c r="L64"/>
  <c r="L63"/>
  <c r="L62"/>
  <c r="L58"/>
  <c r="L57"/>
  <c r="L54"/>
  <c r="L53"/>
  <c r="L52"/>
  <c r="L51"/>
  <c r="L50"/>
  <c r="L49"/>
  <c r="L48"/>
  <c r="L47"/>
  <c r="L46"/>
  <c r="L45"/>
  <c r="L44"/>
  <c r="L43"/>
  <c r="L42"/>
  <c r="L41"/>
  <c r="L38"/>
  <c r="L37"/>
  <c r="L36"/>
  <c r="L35"/>
  <c r="L34"/>
  <c r="L33"/>
  <c r="L32"/>
  <c r="L30"/>
  <c r="I91"/>
  <c r="I87"/>
  <c r="I84"/>
  <c r="I82"/>
  <c r="I77"/>
  <c r="I74"/>
  <c r="I72"/>
  <c r="I68"/>
  <c r="I66"/>
  <c r="I65"/>
  <c r="I64"/>
  <c r="I63"/>
  <c r="I62"/>
  <c r="I58"/>
  <c r="I57"/>
  <c r="I54"/>
  <c r="I53"/>
  <c r="I52"/>
  <c r="I51"/>
  <c r="I50"/>
  <c r="I49"/>
  <c r="I48"/>
  <c r="I47"/>
  <c r="I46"/>
  <c r="I45"/>
  <c r="I44"/>
  <c r="I43"/>
  <c r="I42"/>
  <c r="I41"/>
  <c r="I38"/>
  <c r="I37"/>
  <c r="I36"/>
  <c r="I35"/>
  <c r="I34"/>
  <c r="I33"/>
  <c r="I32"/>
  <c r="I31"/>
  <c r="I30"/>
  <c r="I16"/>
  <c r="I13"/>
  <c r="F101"/>
  <c r="AA101" s="1"/>
  <c r="F105"/>
  <c r="AA105" s="1"/>
  <c r="F102"/>
  <c r="AA102" s="1"/>
  <c r="F91"/>
  <c r="F87"/>
  <c r="F84"/>
  <c r="F82"/>
  <c r="F81"/>
  <c r="F77"/>
  <c r="F74"/>
  <c r="F72"/>
  <c r="F69"/>
  <c r="AA69" s="1"/>
  <c r="F68"/>
  <c r="F67"/>
  <c r="F66"/>
  <c r="F65"/>
  <c r="F64"/>
  <c r="F63"/>
  <c r="F62"/>
  <c r="F58"/>
  <c r="F57"/>
  <c r="F54"/>
  <c r="F53"/>
  <c r="F52"/>
  <c r="F51"/>
  <c r="F50"/>
  <c r="F49"/>
  <c r="F48"/>
  <c r="F47"/>
  <c r="F46"/>
  <c r="F45"/>
  <c r="F44"/>
  <c r="F43"/>
  <c r="F42"/>
  <c r="F41"/>
  <c r="F38"/>
  <c r="F37"/>
  <c r="F36"/>
  <c r="F35"/>
  <c r="F34"/>
  <c r="F33"/>
  <c r="F32"/>
  <c r="F31"/>
  <c r="F30"/>
  <c r="C91"/>
  <c r="AA91" s="1"/>
  <c r="C87"/>
  <c r="C84"/>
  <c r="C82"/>
  <c r="C77"/>
  <c r="C75"/>
  <c r="C74"/>
  <c r="C72"/>
  <c r="C68"/>
  <c r="C67"/>
  <c r="C66"/>
  <c r="C65"/>
  <c r="C64"/>
  <c r="C63"/>
  <c r="C62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38"/>
  <c r="C37"/>
  <c r="C36"/>
  <c r="C35"/>
  <c r="C34"/>
  <c r="C33"/>
  <c r="C32"/>
  <c r="C31"/>
  <c r="C30"/>
  <c r="C16"/>
  <c r="C13"/>
  <c r="C55" i="2"/>
  <c r="C54"/>
  <c r="C53"/>
  <c r="C52"/>
  <c r="C51"/>
  <c r="C50"/>
  <c r="C49"/>
  <c r="C46"/>
  <c r="C45"/>
  <c r="C44"/>
  <c r="C43"/>
  <c r="C42"/>
  <c r="C41"/>
  <c r="C40"/>
  <c r="C37"/>
  <c r="C36"/>
  <c r="C35"/>
  <c r="C34"/>
  <c r="C33"/>
  <c r="C32"/>
  <c r="C31"/>
  <c r="C30"/>
  <c r="C13"/>
  <c r="C12"/>
  <c r="C11"/>
  <c r="C10"/>
  <c r="C9"/>
  <c r="C8"/>
  <c r="C7"/>
  <c r="L91" i="1"/>
  <c r="L86"/>
  <c r="L85" s="1"/>
  <c r="L82"/>
  <c r="N82" s="1"/>
  <c r="L78"/>
  <c r="L73"/>
  <c r="L72"/>
  <c r="E13" i="15" l="1"/>
  <c r="E15" s="1"/>
  <c r="AA72" i="9"/>
  <c r="AA41"/>
  <c r="AA77"/>
  <c r="AA74"/>
  <c r="K13" i="15"/>
  <c r="N5"/>
  <c r="N10"/>
  <c r="AA13" i="9"/>
  <c r="AA32"/>
  <c r="AA36"/>
  <c r="AA81"/>
  <c r="AA64"/>
  <c r="Z21"/>
  <c r="Z27" s="1"/>
  <c r="H5" i="15"/>
  <c r="H10"/>
  <c r="K5"/>
  <c r="K15" s="1"/>
  <c r="K10"/>
  <c r="AA34" i="9"/>
  <c r="AA38"/>
  <c r="AA63"/>
  <c r="AA16"/>
  <c r="AA33"/>
  <c r="AA47"/>
  <c r="C61"/>
  <c r="AA66"/>
  <c r="AA84"/>
  <c r="AA65"/>
  <c r="AA82"/>
  <c r="AA62"/>
  <c r="AA75"/>
  <c r="R31" i="21"/>
  <c r="R6"/>
  <c r="R10"/>
  <c r="Z30" i="9"/>
  <c r="Y40"/>
  <c r="H15" i="15"/>
  <c r="AA87" i="9"/>
  <c r="X83"/>
  <c r="X93" s="1"/>
  <c r="Z75"/>
  <c r="Z83" s="1"/>
  <c r="Z68"/>
  <c r="AA68"/>
  <c r="AA30"/>
  <c r="Z61"/>
  <c r="Z55"/>
  <c r="X27"/>
  <c r="Z59"/>
  <c r="Z73"/>
  <c r="Z98"/>
  <c r="Z60"/>
  <c r="Y93"/>
  <c r="Y113" s="1"/>
  <c r="Y115" s="1"/>
  <c r="Y117" s="1"/>
  <c r="X59"/>
  <c r="Y98"/>
  <c r="X55"/>
  <c r="X29"/>
  <c r="X39" s="1"/>
  <c r="Z37"/>
  <c r="Z31" s="1"/>
  <c r="Z67"/>
  <c r="Z87"/>
  <c r="O31"/>
  <c r="L31"/>
  <c r="I61"/>
  <c r="F61"/>
  <c r="N15" i="15" l="1"/>
  <c r="X120" i="9"/>
  <c r="X40"/>
  <c r="Z29"/>
  <c r="Z39" s="1"/>
  <c r="Z40" s="1"/>
  <c r="Z92"/>
  <c r="Z70"/>
  <c r="X60"/>
  <c r="X113" s="1"/>
  <c r="X115" s="1"/>
  <c r="X117" l="1"/>
  <c r="Z93"/>
  <c r="Z113" s="1"/>
  <c r="Z115" s="1"/>
  <c r="Z117" s="1"/>
  <c r="O26" i="21" l="1"/>
  <c r="O25"/>
  <c r="O23"/>
  <c r="O22"/>
  <c r="O21"/>
  <c r="O20"/>
  <c r="O19"/>
  <c r="G27"/>
  <c r="O27" s="1"/>
  <c r="O30" l="1"/>
  <c r="B28"/>
  <c r="B33" l="1"/>
  <c r="L74" i="1"/>
  <c r="F17"/>
  <c r="F18"/>
  <c r="F19"/>
  <c r="G19"/>
  <c r="F20"/>
  <c r="S17" i="10"/>
  <c r="G17" i="1" s="1"/>
  <c r="S18" i="10"/>
  <c r="G18" i="1" s="1"/>
  <c r="S19" i="10"/>
  <c r="T17"/>
  <c r="H17" i="1" s="1"/>
  <c r="S20" i="10"/>
  <c r="Q17"/>
  <c r="Q18"/>
  <c r="T18" s="1"/>
  <c r="H18" i="1" s="1"/>
  <c r="Q19" i="10"/>
  <c r="T19" s="1"/>
  <c r="H19" i="1" s="1"/>
  <c r="Q16" i="10"/>
  <c r="G80"/>
  <c r="H28"/>
  <c r="S41"/>
  <c r="G35" i="1" s="1"/>
  <c r="D91" i="10"/>
  <c r="E28"/>
  <c r="C28" i="1"/>
  <c r="D28"/>
  <c r="T94" i="9"/>
  <c r="T98" s="1"/>
  <c r="AB57"/>
  <c r="D48" i="1" s="1"/>
  <c r="M61" i="9"/>
  <c r="AB52"/>
  <c r="D43" i="1" s="1"/>
  <c r="W94" i="9"/>
  <c r="W98" s="1"/>
  <c r="D61"/>
  <c r="Q94"/>
  <c r="N94"/>
  <c r="N98" s="1"/>
  <c r="K94"/>
  <c r="H94"/>
  <c r="E94"/>
  <c r="AA98"/>
  <c r="U98"/>
  <c r="R98"/>
  <c r="Q98"/>
  <c r="P98"/>
  <c r="O98"/>
  <c r="M98"/>
  <c r="L98"/>
  <c r="I98"/>
  <c r="H98"/>
  <c r="G98"/>
  <c r="F98"/>
  <c r="D98"/>
  <c r="C98"/>
  <c r="D70"/>
  <c r="AB67"/>
  <c r="Q13"/>
  <c r="E87"/>
  <c r="J92"/>
  <c r="J83"/>
  <c r="V92"/>
  <c r="P55"/>
  <c r="P60" s="1"/>
  <c r="D55"/>
  <c r="D60" s="1"/>
  <c r="V30"/>
  <c r="S30"/>
  <c r="S29" s="1"/>
  <c r="S39" s="1"/>
  <c r="P30"/>
  <c r="P29" s="1"/>
  <c r="P39" s="1"/>
  <c r="M30"/>
  <c r="J30"/>
  <c r="J29" s="1"/>
  <c r="J39" s="1"/>
  <c r="G30"/>
  <c r="D30"/>
  <c r="N19" i="1"/>
  <c r="N21" s="1"/>
  <c r="N28"/>
  <c r="N86"/>
  <c r="M88"/>
  <c r="M93" s="1"/>
  <c r="M83"/>
  <c r="N73"/>
  <c r="N72"/>
  <c r="E83" i="2"/>
  <c r="Q28" i="10"/>
  <c r="N28"/>
  <c r="K28"/>
  <c r="W28" i="9"/>
  <c r="T28"/>
  <c r="Q28"/>
  <c r="N28"/>
  <c r="K28"/>
  <c r="H28"/>
  <c r="E28"/>
  <c r="E64" i="2"/>
  <c r="H31" i="18"/>
  <c r="G31"/>
  <c r="F31"/>
  <c r="H22"/>
  <c r="G22"/>
  <c r="G33" s="1"/>
  <c r="F22"/>
  <c r="F11"/>
  <c r="G11"/>
  <c r="H11"/>
  <c r="D30"/>
  <c r="D29"/>
  <c r="D28"/>
  <c r="D27"/>
  <c r="D26"/>
  <c r="D25"/>
  <c r="D24"/>
  <c r="D21"/>
  <c r="D20"/>
  <c r="D19"/>
  <c r="D18"/>
  <c r="D17"/>
  <c r="D16"/>
  <c r="B11"/>
  <c r="C31"/>
  <c r="B31"/>
  <c r="C22"/>
  <c r="B22"/>
  <c r="R16" i="15"/>
  <c r="Q16"/>
  <c r="P16"/>
  <c r="M16"/>
  <c r="J16"/>
  <c r="G16"/>
  <c r="D16"/>
  <c r="D4" i="18"/>
  <c r="D5"/>
  <c r="D6"/>
  <c r="D7"/>
  <c r="D8"/>
  <c r="D9"/>
  <c r="D10"/>
  <c r="D3"/>
  <c r="P14" i="15"/>
  <c r="P12"/>
  <c r="P11"/>
  <c r="M14"/>
  <c r="J14"/>
  <c r="G14"/>
  <c r="R14"/>
  <c r="R12"/>
  <c r="R11"/>
  <c r="R9"/>
  <c r="R8"/>
  <c r="R7"/>
  <c r="R6"/>
  <c r="R4"/>
  <c r="R3"/>
  <c r="O13"/>
  <c r="O10"/>
  <c r="O5"/>
  <c r="L13"/>
  <c r="L10"/>
  <c r="L5"/>
  <c r="I13"/>
  <c r="I10"/>
  <c r="I5"/>
  <c r="F13"/>
  <c r="F10"/>
  <c r="F5"/>
  <c r="C10"/>
  <c r="C13"/>
  <c r="C5"/>
  <c r="N90" i="1"/>
  <c r="T112" i="10"/>
  <c r="H109" i="1" s="1"/>
  <c r="S112" i="10"/>
  <c r="G109" i="1" s="1"/>
  <c r="T110" i="10"/>
  <c r="H107" i="1" s="1"/>
  <c r="S110" i="10"/>
  <c r="G107" i="1" s="1"/>
  <c r="S108" i="10"/>
  <c r="G105" i="1" s="1"/>
  <c r="S107" i="10"/>
  <c r="G104" i="1" s="1"/>
  <c r="S106" i="10"/>
  <c r="S105"/>
  <c r="G102" i="1" s="1"/>
  <c r="S103" i="10"/>
  <c r="G100" i="1" s="1"/>
  <c r="S102" i="10"/>
  <c r="G99" i="1" s="1"/>
  <c r="S101" i="10"/>
  <c r="G98" i="1" s="1"/>
  <c r="S100" i="10"/>
  <c r="G97" i="1" s="1"/>
  <c r="S99" i="10"/>
  <c r="G96" i="1" s="1"/>
  <c r="S98" i="10"/>
  <c r="G95" i="1" s="1"/>
  <c r="S97" i="10"/>
  <c r="S95"/>
  <c r="S94"/>
  <c r="G89" i="1" s="1"/>
  <c r="S92" i="10"/>
  <c r="G86" i="1" s="1"/>
  <c r="J86" s="1"/>
  <c r="P86" s="1"/>
  <c r="P85" s="1"/>
  <c r="S88" i="10"/>
  <c r="G82" i="1" s="1"/>
  <c r="S87" i="10"/>
  <c r="G81" i="1" s="1"/>
  <c r="S86" i="10"/>
  <c r="G80" i="1" s="1"/>
  <c r="S85" i="10"/>
  <c r="G79" i="1" s="1"/>
  <c r="S84" i="10"/>
  <c r="G78" i="1" s="1"/>
  <c r="S82" i="10"/>
  <c r="G76" i="1" s="1"/>
  <c r="S81" i="10"/>
  <c r="S79"/>
  <c r="G73" i="1" s="1"/>
  <c r="S78" i="10"/>
  <c r="G72" i="1" s="1"/>
  <c r="S77" i="10"/>
  <c r="G71" i="1" s="1"/>
  <c r="S76" i="10"/>
  <c r="G70" i="1" s="1"/>
  <c r="S74" i="10"/>
  <c r="G68" i="1" s="1"/>
  <c r="S73" i="10"/>
  <c r="G67" i="1" s="1"/>
  <c r="S72" i="10"/>
  <c r="G66" i="1" s="1"/>
  <c r="S69" i="10"/>
  <c r="G63" i="1" s="1"/>
  <c r="S68" i="10"/>
  <c r="G62" i="1" s="1"/>
  <c r="S66" i="10"/>
  <c r="G60" i="1" s="1"/>
  <c r="S65" i="10"/>
  <c r="G59" i="1" s="1"/>
  <c r="S64" i="10"/>
  <c r="S63"/>
  <c r="S61"/>
  <c r="G55" i="1" s="1"/>
  <c r="S60" i="10"/>
  <c r="G54" i="1" s="1"/>
  <c r="S55" i="10"/>
  <c r="G49" i="1" s="1"/>
  <c r="S54" i="10"/>
  <c r="G48" i="1" s="1"/>
  <c r="S53" i="10"/>
  <c r="S51"/>
  <c r="G45" i="1" s="1"/>
  <c r="S49" i="10"/>
  <c r="G43" i="1" s="1"/>
  <c r="S48" i="10"/>
  <c r="G42" i="1" s="1"/>
  <c r="S47" i="10"/>
  <c r="G41" i="1" s="1"/>
  <c r="S46" i="10"/>
  <c r="G40" i="1" s="1"/>
  <c r="S45" i="10"/>
  <c r="S44"/>
  <c r="G38" i="1" s="1"/>
  <c r="S43" i="10"/>
  <c r="G37" i="1" s="1"/>
  <c r="S42" i="10"/>
  <c r="G36" i="1" s="1"/>
  <c r="S40" i="10"/>
  <c r="G34" i="1" s="1"/>
  <c r="S39" i="10"/>
  <c r="G33" i="1" s="1"/>
  <c r="S35" i="10"/>
  <c r="S34"/>
  <c r="S33"/>
  <c r="T26"/>
  <c r="S26"/>
  <c r="T24"/>
  <c r="S24"/>
  <c r="S16"/>
  <c r="G16" i="1" s="1"/>
  <c r="T11" i="10"/>
  <c r="S11"/>
  <c r="T7"/>
  <c r="S7"/>
  <c r="P109"/>
  <c r="Q108"/>
  <c r="Q107"/>
  <c r="Q106"/>
  <c r="Q105"/>
  <c r="P104"/>
  <c r="Q102"/>
  <c r="Q101"/>
  <c r="Q99"/>
  <c r="Q98"/>
  <c r="Q97"/>
  <c r="Q95"/>
  <c r="Q94"/>
  <c r="P93"/>
  <c r="Q92"/>
  <c r="Q91"/>
  <c r="P89"/>
  <c r="Q88"/>
  <c r="Q87"/>
  <c r="Q86"/>
  <c r="Q85"/>
  <c r="P83"/>
  <c r="Q82"/>
  <c r="P80"/>
  <c r="Q77"/>
  <c r="Q76"/>
  <c r="Q75"/>
  <c r="Q73"/>
  <c r="Q72"/>
  <c r="Q71"/>
  <c r="P70"/>
  <c r="P67"/>
  <c r="Q66"/>
  <c r="P58"/>
  <c r="P56"/>
  <c r="P32"/>
  <c r="Q26"/>
  <c r="P26"/>
  <c r="Q24"/>
  <c r="P24"/>
  <c r="Q11"/>
  <c r="P11"/>
  <c r="Q7"/>
  <c r="P7"/>
  <c r="M109"/>
  <c r="N108"/>
  <c r="N107"/>
  <c r="N106"/>
  <c r="N105"/>
  <c r="M104"/>
  <c r="N103"/>
  <c r="N102"/>
  <c r="N101"/>
  <c r="N100"/>
  <c r="N99"/>
  <c r="N98"/>
  <c r="N97"/>
  <c r="N95"/>
  <c r="N94"/>
  <c r="M93"/>
  <c r="N92"/>
  <c r="M89"/>
  <c r="N88"/>
  <c r="N87"/>
  <c r="N86"/>
  <c r="N85"/>
  <c r="N84"/>
  <c r="M83"/>
  <c r="N82"/>
  <c r="N81"/>
  <c r="M80"/>
  <c r="N79"/>
  <c r="N77"/>
  <c r="N76"/>
  <c r="N75"/>
  <c r="N74"/>
  <c r="N73"/>
  <c r="N72"/>
  <c r="N71"/>
  <c r="M70"/>
  <c r="N68"/>
  <c r="M67"/>
  <c r="N66"/>
  <c r="N65"/>
  <c r="N64"/>
  <c r="M56"/>
  <c r="N35"/>
  <c r="N34"/>
  <c r="N33"/>
  <c r="M32"/>
  <c r="N26"/>
  <c r="M26"/>
  <c r="N24"/>
  <c r="M24"/>
  <c r="M21"/>
  <c r="N16"/>
  <c r="N21" s="1"/>
  <c r="N11"/>
  <c r="M11"/>
  <c r="N7"/>
  <c r="M7"/>
  <c r="J109"/>
  <c r="K108"/>
  <c r="K107"/>
  <c r="K106"/>
  <c r="K105"/>
  <c r="J104"/>
  <c r="K103"/>
  <c r="K102"/>
  <c r="K101"/>
  <c r="K100"/>
  <c r="K99"/>
  <c r="K98"/>
  <c r="K97"/>
  <c r="K95"/>
  <c r="K94"/>
  <c r="J93"/>
  <c r="K92"/>
  <c r="J89"/>
  <c r="K88"/>
  <c r="K87"/>
  <c r="K86"/>
  <c r="K85"/>
  <c r="K84"/>
  <c r="J83"/>
  <c r="K82"/>
  <c r="K81"/>
  <c r="J80"/>
  <c r="K79"/>
  <c r="K78"/>
  <c r="K77"/>
  <c r="K76"/>
  <c r="K75"/>
  <c r="K74"/>
  <c r="K73"/>
  <c r="K72"/>
  <c r="K71"/>
  <c r="J70"/>
  <c r="K68"/>
  <c r="J67"/>
  <c r="K66"/>
  <c r="K65"/>
  <c r="K64"/>
  <c r="J56"/>
  <c r="K35"/>
  <c r="K34"/>
  <c r="K33"/>
  <c r="J32"/>
  <c r="K26"/>
  <c r="J26"/>
  <c r="K24"/>
  <c r="J24"/>
  <c r="J21"/>
  <c r="K16"/>
  <c r="K21" s="1"/>
  <c r="K11"/>
  <c r="J11"/>
  <c r="K7"/>
  <c r="J7"/>
  <c r="G109"/>
  <c r="H108"/>
  <c r="H107"/>
  <c r="H106"/>
  <c r="H105"/>
  <c r="G104"/>
  <c r="H103"/>
  <c r="H102"/>
  <c r="H101"/>
  <c r="H99"/>
  <c r="H98"/>
  <c r="H97"/>
  <c r="H95"/>
  <c r="H94"/>
  <c r="G93"/>
  <c r="H92"/>
  <c r="H91"/>
  <c r="G89"/>
  <c r="H88"/>
  <c r="H87"/>
  <c r="H86"/>
  <c r="H85"/>
  <c r="H84"/>
  <c r="G83"/>
  <c r="H82"/>
  <c r="H77"/>
  <c r="H76"/>
  <c r="H75"/>
  <c r="H73"/>
  <c r="H72"/>
  <c r="G70"/>
  <c r="H68"/>
  <c r="G67"/>
  <c r="H66"/>
  <c r="G58"/>
  <c r="G56"/>
  <c r="H35"/>
  <c r="H34"/>
  <c r="H33"/>
  <c r="G32"/>
  <c r="H26"/>
  <c r="G26"/>
  <c r="H24"/>
  <c r="G24"/>
  <c r="G21"/>
  <c r="H16"/>
  <c r="H21" s="1"/>
  <c r="H11"/>
  <c r="G11"/>
  <c r="H7"/>
  <c r="G7"/>
  <c r="E108"/>
  <c r="E107"/>
  <c r="E106"/>
  <c r="E105"/>
  <c r="E102"/>
  <c r="E101"/>
  <c r="E100"/>
  <c r="E99"/>
  <c r="E98"/>
  <c r="E97"/>
  <c r="E95"/>
  <c r="E94"/>
  <c r="E92"/>
  <c r="E88"/>
  <c r="E87"/>
  <c r="E86"/>
  <c r="E85"/>
  <c r="E84"/>
  <c r="E82"/>
  <c r="E77"/>
  <c r="E76"/>
  <c r="E75"/>
  <c r="E73"/>
  <c r="E68"/>
  <c r="E66"/>
  <c r="E34"/>
  <c r="E35"/>
  <c r="E33"/>
  <c r="E16"/>
  <c r="D109"/>
  <c r="D104"/>
  <c r="D93"/>
  <c r="D89"/>
  <c r="D83"/>
  <c r="D80"/>
  <c r="D70"/>
  <c r="D67"/>
  <c r="D56"/>
  <c r="D32"/>
  <c r="E26"/>
  <c r="D26"/>
  <c r="E24"/>
  <c r="D24"/>
  <c r="D21"/>
  <c r="E11"/>
  <c r="D11"/>
  <c r="E7"/>
  <c r="D7"/>
  <c r="W110" i="9"/>
  <c r="W109"/>
  <c r="W108"/>
  <c r="W107"/>
  <c r="W111" s="1"/>
  <c r="W105"/>
  <c r="W104"/>
  <c r="W103"/>
  <c r="W102"/>
  <c r="W106" s="1"/>
  <c r="W101"/>
  <c r="W100"/>
  <c r="W99"/>
  <c r="W97"/>
  <c r="W96"/>
  <c r="W95" s="1"/>
  <c r="W91"/>
  <c r="W90"/>
  <c r="W89"/>
  <c r="W88"/>
  <c r="W85"/>
  <c r="W81"/>
  <c r="W80"/>
  <c r="W79"/>
  <c r="W78"/>
  <c r="W77"/>
  <c r="W76"/>
  <c r="W75"/>
  <c r="W71"/>
  <c r="W69"/>
  <c r="W38"/>
  <c r="W36"/>
  <c r="W34"/>
  <c r="W33"/>
  <c r="W32"/>
  <c r="W26"/>
  <c r="W24"/>
  <c r="W20"/>
  <c r="W19"/>
  <c r="W18"/>
  <c r="W17"/>
  <c r="W16"/>
  <c r="W15"/>
  <c r="W14"/>
  <c r="W13"/>
  <c r="W11"/>
  <c r="W7"/>
  <c r="T110"/>
  <c r="T109"/>
  <c r="T108"/>
  <c r="T107"/>
  <c r="T111" s="1"/>
  <c r="T105"/>
  <c r="T104"/>
  <c r="T103"/>
  <c r="T102"/>
  <c r="T101"/>
  <c r="T100"/>
  <c r="T99"/>
  <c r="T106" s="1"/>
  <c r="T97"/>
  <c r="T96"/>
  <c r="T95"/>
  <c r="T90"/>
  <c r="T89"/>
  <c r="T88"/>
  <c r="T87"/>
  <c r="T85"/>
  <c r="T84"/>
  <c r="T86" s="1"/>
  <c r="T81"/>
  <c r="T80"/>
  <c r="T79"/>
  <c r="T78"/>
  <c r="T76"/>
  <c r="T75"/>
  <c r="T74"/>
  <c r="T71"/>
  <c r="T69"/>
  <c r="T67"/>
  <c r="T38"/>
  <c r="T37"/>
  <c r="T36"/>
  <c r="T35"/>
  <c r="T34"/>
  <c r="T33"/>
  <c r="T32"/>
  <c r="T31" s="1"/>
  <c r="T26"/>
  <c r="T24"/>
  <c r="T20"/>
  <c r="T19"/>
  <c r="T18"/>
  <c r="T17"/>
  <c r="T16"/>
  <c r="T15"/>
  <c r="T14"/>
  <c r="T13"/>
  <c r="T21" s="1"/>
  <c r="T11"/>
  <c r="T7"/>
  <c r="Q110"/>
  <c r="Q109"/>
  <c r="Q108"/>
  <c r="Q107"/>
  <c r="Q111" s="1"/>
  <c r="Q105"/>
  <c r="Q104"/>
  <c r="Q103"/>
  <c r="Q102"/>
  <c r="Q101"/>
  <c r="Q100"/>
  <c r="Q106" s="1"/>
  <c r="Q99"/>
  <c r="Q97"/>
  <c r="Q96"/>
  <c r="Q95" s="1"/>
  <c r="Q90"/>
  <c r="Q89"/>
  <c r="Q88"/>
  <c r="Q85"/>
  <c r="Q81"/>
  <c r="Q80"/>
  <c r="Q79"/>
  <c r="Q78"/>
  <c r="Q76"/>
  <c r="Q75"/>
  <c r="Q71"/>
  <c r="Q69"/>
  <c r="Q67"/>
  <c r="Q38"/>
  <c r="Q37"/>
  <c r="Q36"/>
  <c r="Q35"/>
  <c r="Q34"/>
  <c r="Q33"/>
  <c r="Q32"/>
  <c r="Q26"/>
  <c r="Q24"/>
  <c r="Q20"/>
  <c r="Q19"/>
  <c r="Q18"/>
  <c r="Q17"/>
  <c r="Q16"/>
  <c r="Q15"/>
  <c r="Q14"/>
  <c r="Q11"/>
  <c r="Q7"/>
  <c r="N110"/>
  <c r="N109"/>
  <c r="N108"/>
  <c r="N107"/>
  <c r="N111" s="1"/>
  <c r="N105"/>
  <c r="N104"/>
  <c r="N103"/>
  <c r="N102"/>
  <c r="N101"/>
  <c r="N100"/>
  <c r="N99"/>
  <c r="N106" s="1"/>
  <c r="N97"/>
  <c r="N96"/>
  <c r="N95"/>
  <c r="N91"/>
  <c r="N90"/>
  <c r="N89"/>
  <c r="N88"/>
  <c r="N85"/>
  <c r="N80"/>
  <c r="N79"/>
  <c r="N78"/>
  <c r="N76"/>
  <c r="N75"/>
  <c r="N69"/>
  <c r="N38"/>
  <c r="N37"/>
  <c r="N36"/>
  <c r="N35"/>
  <c r="N34"/>
  <c r="N33"/>
  <c r="N32"/>
  <c r="N26"/>
  <c r="N24"/>
  <c r="N20"/>
  <c r="N19"/>
  <c r="N18"/>
  <c r="N17"/>
  <c r="N16"/>
  <c r="N15"/>
  <c r="N14"/>
  <c r="N13"/>
  <c r="N21" s="1"/>
  <c r="N11"/>
  <c r="N7"/>
  <c r="N27" s="1"/>
  <c r="K110"/>
  <c r="K109"/>
  <c r="K108"/>
  <c r="K107"/>
  <c r="K111" s="1"/>
  <c r="K105"/>
  <c r="K104"/>
  <c r="K103"/>
  <c r="K102"/>
  <c r="K106" s="1"/>
  <c r="K101"/>
  <c r="K100"/>
  <c r="K99"/>
  <c r="K97"/>
  <c r="K96"/>
  <c r="K90"/>
  <c r="K89"/>
  <c r="K88"/>
  <c r="K85"/>
  <c r="K81"/>
  <c r="K80"/>
  <c r="K79"/>
  <c r="K76"/>
  <c r="K75"/>
  <c r="K71"/>
  <c r="K69"/>
  <c r="K38"/>
  <c r="K37"/>
  <c r="K36"/>
  <c r="K35"/>
  <c r="K34"/>
  <c r="K33"/>
  <c r="K32"/>
  <c r="K26"/>
  <c r="K24"/>
  <c r="K20"/>
  <c r="K19"/>
  <c r="K18"/>
  <c r="K17"/>
  <c r="K16"/>
  <c r="K15"/>
  <c r="K14"/>
  <c r="K13"/>
  <c r="K11"/>
  <c r="K7"/>
  <c r="H110"/>
  <c r="H109"/>
  <c r="H108"/>
  <c r="H107"/>
  <c r="H111" s="1"/>
  <c r="H105"/>
  <c r="H104"/>
  <c r="H103"/>
  <c r="H102"/>
  <c r="AC102" s="1"/>
  <c r="H101"/>
  <c r="H100"/>
  <c r="H99"/>
  <c r="H97"/>
  <c r="H96"/>
  <c r="H95" s="1"/>
  <c r="H91"/>
  <c r="H90"/>
  <c r="H89"/>
  <c r="H88"/>
  <c r="H85"/>
  <c r="H80"/>
  <c r="H79"/>
  <c r="H77"/>
  <c r="H76"/>
  <c r="H75"/>
  <c r="H71"/>
  <c r="H69"/>
  <c r="H38"/>
  <c r="H37"/>
  <c r="H36"/>
  <c r="H35"/>
  <c r="H34"/>
  <c r="H33"/>
  <c r="H32"/>
  <c r="H26"/>
  <c r="H24"/>
  <c r="H20"/>
  <c r="H19"/>
  <c r="H18"/>
  <c r="H17"/>
  <c r="H16"/>
  <c r="H15"/>
  <c r="H14"/>
  <c r="H13"/>
  <c r="H11"/>
  <c r="H7"/>
  <c r="E110"/>
  <c r="E109"/>
  <c r="E108"/>
  <c r="E107"/>
  <c r="E105"/>
  <c r="E104"/>
  <c r="E103"/>
  <c r="E98" i="1" s="1"/>
  <c r="E102" i="9"/>
  <c r="E101"/>
  <c r="E100"/>
  <c r="E99"/>
  <c r="E97"/>
  <c r="E96"/>
  <c r="E90"/>
  <c r="E89"/>
  <c r="E80" i="1" s="1"/>
  <c r="E88" i="9"/>
  <c r="E85"/>
  <c r="E81"/>
  <c r="E80"/>
  <c r="E79"/>
  <c r="E70" i="1" s="1"/>
  <c r="E78" i="9"/>
  <c r="E76"/>
  <c r="E71"/>
  <c r="E69"/>
  <c r="E33"/>
  <c r="E34"/>
  <c r="E35"/>
  <c r="E36"/>
  <c r="AC36" s="1"/>
  <c r="E37"/>
  <c r="E38"/>
  <c r="E32"/>
  <c r="E14"/>
  <c r="E15"/>
  <c r="E16"/>
  <c r="E17"/>
  <c r="E18"/>
  <c r="E19"/>
  <c r="E20"/>
  <c r="E13"/>
  <c r="E21" s="1"/>
  <c r="AC111"/>
  <c r="AC26"/>
  <c r="AC24"/>
  <c r="AC11"/>
  <c r="AC7"/>
  <c r="AB111"/>
  <c r="AB106"/>
  <c r="AB86"/>
  <c r="AB73"/>
  <c r="AB31"/>
  <c r="AB26"/>
  <c r="AB24"/>
  <c r="AB11"/>
  <c r="AB7"/>
  <c r="V111"/>
  <c r="V106"/>
  <c r="V95"/>
  <c r="V86"/>
  <c r="V83"/>
  <c r="V73"/>
  <c r="V70"/>
  <c r="V61"/>
  <c r="V59"/>
  <c r="V31"/>
  <c r="V26"/>
  <c r="V24"/>
  <c r="V21"/>
  <c r="V11"/>
  <c r="V7"/>
  <c r="V27" s="1"/>
  <c r="S111"/>
  <c r="S106"/>
  <c r="S95"/>
  <c r="S92"/>
  <c r="S86"/>
  <c r="S83"/>
  <c r="S73"/>
  <c r="S70"/>
  <c r="S31"/>
  <c r="S26"/>
  <c r="S24"/>
  <c r="S21"/>
  <c r="S11"/>
  <c r="S7"/>
  <c r="S27" s="1"/>
  <c r="P111"/>
  <c r="P106"/>
  <c r="P95"/>
  <c r="P92"/>
  <c r="P86"/>
  <c r="P73"/>
  <c r="P70"/>
  <c r="P61"/>
  <c r="P59"/>
  <c r="P31"/>
  <c r="P26"/>
  <c r="P24"/>
  <c r="P11"/>
  <c r="P7"/>
  <c r="M111"/>
  <c r="M106"/>
  <c r="M95"/>
  <c r="M92"/>
  <c r="M86"/>
  <c r="M83"/>
  <c r="M73"/>
  <c r="M59"/>
  <c r="M55"/>
  <c r="M60" s="1"/>
  <c r="M31"/>
  <c r="M26"/>
  <c r="M24"/>
  <c r="M21"/>
  <c r="M11"/>
  <c r="M7"/>
  <c r="M27" s="1"/>
  <c r="J111"/>
  <c r="J106"/>
  <c r="J95"/>
  <c r="AB95" s="1"/>
  <c r="D85" i="1" s="1"/>
  <c r="D93" s="1"/>
  <c r="J86" i="9"/>
  <c r="J73"/>
  <c r="J70"/>
  <c r="J59"/>
  <c r="J31"/>
  <c r="J26"/>
  <c r="J24"/>
  <c r="J21"/>
  <c r="J11"/>
  <c r="J7"/>
  <c r="G111"/>
  <c r="G106"/>
  <c r="G95"/>
  <c r="G92"/>
  <c r="G86"/>
  <c r="G73"/>
  <c r="G59"/>
  <c r="G31"/>
  <c r="G26"/>
  <c r="G24"/>
  <c r="G11"/>
  <c r="G7"/>
  <c r="E111"/>
  <c r="E106"/>
  <c r="E95"/>
  <c r="E26"/>
  <c r="E24"/>
  <c r="E11"/>
  <c r="E7"/>
  <c r="D111"/>
  <c r="D106"/>
  <c r="D95"/>
  <c r="D86"/>
  <c r="D73"/>
  <c r="D59"/>
  <c r="D31"/>
  <c r="D26"/>
  <c r="D24"/>
  <c r="D21"/>
  <c r="D11"/>
  <c r="D7"/>
  <c r="E58" i="2"/>
  <c r="D57"/>
  <c r="E90"/>
  <c r="E88"/>
  <c r="E73"/>
  <c r="E75" s="1"/>
  <c r="E57"/>
  <c r="D90"/>
  <c r="D88"/>
  <c r="D73"/>
  <c r="D75" s="1"/>
  <c r="D48"/>
  <c r="D39"/>
  <c r="D29"/>
  <c r="D20"/>
  <c r="D15"/>
  <c r="D6"/>
  <c r="N92" i="1"/>
  <c r="Q25"/>
  <c r="Q23"/>
  <c r="Q24" s="1"/>
  <c r="D4" i="22" s="1"/>
  <c r="Q22" i="1"/>
  <c r="Q10"/>
  <c r="Q9" s="1"/>
  <c r="Q8"/>
  <c r="Q3"/>
  <c r="P25"/>
  <c r="P26" s="1"/>
  <c r="C12" i="22" s="1"/>
  <c r="P23" i="1"/>
  <c r="P24" s="1"/>
  <c r="C4" i="22" s="1"/>
  <c r="P22" i="1"/>
  <c r="P10"/>
  <c r="P9" s="1"/>
  <c r="P11" s="1"/>
  <c r="C11" i="22" s="1"/>
  <c r="P8" i="1"/>
  <c r="P3"/>
  <c r="N106"/>
  <c r="N101"/>
  <c r="N77"/>
  <c r="N64"/>
  <c r="N61"/>
  <c r="N52"/>
  <c r="N51"/>
  <c r="N50"/>
  <c r="N26"/>
  <c r="N24"/>
  <c r="N11"/>
  <c r="N9"/>
  <c r="M106"/>
  <c r="M101"/>
  <c r="M77"/>
  <c r="M64"/>
  <c r="M61"/>
  <c r="M52"/>
  <c r="M50"/>
  <c r="M51" s="1"/>
  <c r="M26"/>
  <c r="M24"/>
  <c r="M21"/>
  <c r="M11"/>
  <c r="M9"/>
  <c r="M5"/>
  <c r="P5" s="1"/>
  <c r="K92"/>
  <c r="K91"/>
  <c r="K26"/>
  <c r="K24"/>
  <c r="J92"/>
  <c r="P92" s="1"/>
  <c r="J91"/>
  <c r="J26"/>
  <c r="J24"/>
  <c r="H26"/>
  <c r="H24"/>
  <c r="G103"/>
  <c r="G94"/>
  <c r="G90"/>
  <c r="G57"/>
  <c r="G39"/>
  <c r="G26"/>
  <c r="G24"/>
  <c r="E109"/>
  <c r="E107"/>
  <c r="E105"/>
  <c r="E104"/>
  <c r="E103"/>
  <c r="E102"/>
  <c r="E99"/>
  <c r="E95"/>
  <c r="E88"/>
  <c r="E81"/>
  <c r="E79"/>
  <c r="E76"/>
  <c r="E67"/>
  <c r="E26"/>
  <c r="E24"/>
  <c r="E20"/>
  <c r="E19"/>
  <c r="E18"/>
  <c r="E17"/>
  <c r="E15"/>
  <c r="K15" s="1"/>
  <c r="Q15" s="1"/>
  <c r="E12"/>
  <c r="K12" s="1"/>
  <c r="D109"/>
  <c r="D107"/>
  <c r="D105"/>
  <c r="D104"/>
  <c r="D103"/>
  <c r="D102"/>
  <c r="D100"/>
  <c r="D99"/>
  <c r="D98"/>
  <c r="D97"/>
  <c r="D96"/>
  <c r="D95"/>
  <c r="D94"/>
  <c r="D88"/>
  <c r="D82"/>
  <c r="D81"/>
  <c r="D80"/>
  <c r="D79"/>
  <c r="D76"/>
  <c r="D75"/>
  <c r="D70"/>
  <c r="D67"/>
  <c r="D66"/>
  <c r="D65"/>
  <c r="D63"/>
  <c r="D62"/>
  <c r="D60"/>
  <c r="D57"/>
  <c r="D55"/>
  <c r="D54"/>
  <c r="D49"/>
  <c r="D47"/>
  <c r="D45"/>
  <c r="D42"/>
  <c r="D41"/>
  <c r="D40"/>
  <c r="D39"/>
  <c r="D38"/>
  <c r="D37"/>
  <c r="D36"/>
  <c r="D35"/>
  <c r="D34"/>
  <c r="D33"/>
  <c r="D26"/>
  <c r="D24"/>
  <c r="D20"/>
  <c r="D19"/>
  <c r="D18"/>
  <c r="D17"/>
  <c r="D16"/>
  <c r="D15"/>
  <c r="J15" s="1"/>
  <c r="P15" s="1"/>
  <c r="D12"/>
  <c r="B14" i="21"/>
  <c r="B11"/>
  <c r="E97" i="1" l="1"/>
  <c r="AC32" i="9"/>
  <c r="Q26" i="1"/>
  <c r="D12" i="22" s="1"/>
  <c r="B7" i="20"/>
  <c r="N85" i="1"/>
  <c r="Q18" i="21"/>
  <c r="R18" s="1"/>
  <c r="AC33" i="9"/>
  <c r="S93"/>
  <c r="K95"/>
  <c r="AC95" s="1"/>
  <c r="E85" i="1" s="1"/>
  <c r="E93" s="1"/>
  <c r="AC96" i="9"/>
  <c r="J98"/>
  <c r="AC38"/>
  <c r="G61"/>
  <c r="D92"/>
  <c r="AC14"/>
  <c r="E14" i="1" s="1"/>
  <c r="K14" s="1"/>
  <c r="Q14" s="1"/>
  <c r="P52" i="10"/>
  <c r="P57" s="1"/>
  <c r="E98" i="9"/>
  <c r="AC94"/>
  <c r="AB80"/>
  <c r="P91" i="1"/>
  <c r="E91" i="10"/>
  <c r="E96" s="1"/>
  <c r="D96"/>
  <c r="V98" i="9"/>
  <c r="H78"/>
  <c r="AC80"/>
  <c r="E71" i="1" s="1"/>
  <c r="S59" i="9"/>
  <c r="AB94"/>
  <c r="AB98" s="1"/>
  <c r="S55"/>
  <c r="C33" i="18"/>
  <c r="V55" i="9"/>
  <c r="V60" s="1"/>
  <c r="G52" i="10"/>
  <c r="G57" s="1"/>
  <c r="D58"/>
  <c r="J52"/>
  <c r="J57" s="1"/>
  <c r="S38"/>
  <c r="G32" i="1" s="1"/>
  <c r="AC34" i="9"/>
  <c r="J27"/>
  <c r="J40" s="1"/>
  <c r="AC28"/>
  <c r="B15" i="21"/>
  <c r="AB53" i="9"/>
  <c r="D44" i="1" s="1"/>
  <c r="AB41" i="9"/>
  <c r="D32" i="1" s="1"/>
  <c r="AC16" i="9"/>
  <c r="W87"/>
  <c r="W92" s="1"/>
  <c r="AC13"/>
  <c r="E77" i="2" s="1"/>
  <c r="N74" i="1"/>
  <c r="AB87" i="9"/>
  <c r="D78" i="1" s="1"/>
  <c r="AB68" i="9"/>
  <c r="D59" i="1" s="1"/>
  <c r="P83" i="9"/>
  <c r="P93" s="1"/>
  <c r="P113" s="1"/>
  <c r="P115" s="1"/>
  <c r="AB62"/>
  <c r="D53" i="1" s="1"/>
  <c r="G55" i="9"/>
  <c r="G60" s="1"/>
  <c r="G70"/>
  <c r="J61"/>
  <c r="P21"/>
  <c r="P27" s="1"/>
  <c r="P40" s="1"/>
  <c r="AB13"/>
  <c r="AB21" s="1"/>
  <c r="AB27" s="1"/>
  <c r="D83"/>
  <c r="D93" s="1"/>
  <c r="D113" s="1"/>
  <c r="D115" s="1"/>
  <c r="AB77"/>
  <c r="AB82"/>
  <c r="D73" i="1" s="1"/>
  <c r="J73" s="1"/>
  <c r="P73" s="1"/>
  <c r="M58" i="10"/>
  <c r="AC69" i="9"/>
  <c r="E60" i="1" s="1"/>
  <c r="AC101" i="9"/>
  <c r="E96" i="1" s="1"/>
  <c r="AC105" i="9"/>
  <c r="E100" i="1" s="1"/>
  <c r="AB65" i="9"/>
  <c r="D56" i="1" s="1"/>
  <c r="AB81" i="9"/>
  <c r="D72" i="1" s="1"/>
  <c r="J72" s="1"/>
  <c r="P72" s="1"/>
  <c r="D58"/>
  <c r="AB30" i="9"/>
  <c r="AB29" s="1"/>
  <c r="C15" i="15"/>
  <c r="S93" i="10"/>
  <c r="T102"/>
  <c r="H99" i="1" s="1"/>
  <c r="K99" s="1"/>
  <c r="Q99" s="1"/>
  <c r="T66" i="10"/>
  <c r="H60" i="1" s="1"/>
  <c r="T85" i="10"/>
  <c r="H79" i="1" s="1"/>
  <c r="K79" s="1"/>
  <c r="J39"/>
  <c r="P39" s="1"/>
  <c r="G29" i="10"/>
  <c r="G36" s="1"/>
  <c r="S62"/>
  <c r="G56" i="1" s="1"/>
  <c r="M52" i="10"/>
  <c r="M57" s="1"/>
  <c r="T16"/>
  <c r="E80" i="2" s="1"/>
  <c r="T76" i="10"/>
  <c r="H70" i="1" s="1"/>
  <c r="K70" s="1"/>
  <c r="Q70" s="1"/>
  <c r="T92" i="10"/>
  <c r="H86" i="1" s="1"/>
  <c r="K86" s="1"/>
  <c r="Q86" s="1"/>
  <c r="Q85" s="1"/>
  <c r="T98" i="10"/>
  <c r="H95" i="1" s="1"/>
  <c r="K95" s="1"/>
  <c r="Q95" s="1"/>
  <c r="H93" i="10"/>
  <c r="S30"/>
  <c r="E32"/>
  <c r="N89"/>
  <c r="N93"/>
  <c r="P90"/>
  <c r="J29"/>
  <c r="J36" s="1"/>
  <c r="J37" s="1"/>
  <c r="J58"/>
  <c r="S32"/>
  <c r="E93"/>
  <c r="T106"/>
  <c r="H103" i="1" s="1"/>
  <c r="K103" s="1"/>
  <c r="Q103" s="1"/>
  <c r="P29" i="10"/>
  <c r="P36" s="1"/>
  <c r="J76" i="1"/>
  <c r="P76" s="1"/>
  <c r="M29" i="10"/>
  <c r="M36" s="1"/>
  <c r="T88"/>
  <c r="H82" i="1" s="1"/>
  <c r="T107" i="10"/>
  <c r="H104" i="1" s="1"/>
  <c r="K104" s="1"/>
  <c r="Q104" s="1"/>
  <c r="T73" i="10"/>
  <c r="H67" i="1" s="1"/>
  <c r="K67" s="1"/>
  <c r="Q67" s="1"/>
  <c r="S56" i="10"/>
  <c r="S83"/>
  <c r="J43" i="1"/>
  <c r="P43" s="1"/>
  <c r="J60"/>
  <c r="P60" s="1"/>
  <c r="D52" i="10"/>
  <c r="D57" s="1"/>
  <c r="T77"/>
  <c r="H71" i="1" s="1"/>
  <c r="T94" i="10"/>
  <c r="H89" i="1" s="1"/>
  <c r="K89" s="1"/>
  <c r="T99" i="10"/>
  <c r="H96" i="1" s="1"/>
  <c r="T86" i="10"/>
  <c r="H80" i="1" s="1"/>
  <c r="K80" s="1"/>
  <c r="Q80" s="1"/>
  <c r="T95" i="10"/>
  <c r="H90" i="1" s="1"/>
  <c r="K90" s="1"/>
  <c r="T101" i="10"/>
  <c r="H98" i="1" s="1"/>
  <c r="K98" s="1"/>
  <c r="Q98" s="1"/>
  <c r="H109" i="10"/>
  <c r="N32"/>
  <c r="N83"/>
  <c r="T28"/>
  <c r="H28" i="1" s="1"/>
  <c r="J48"/>
  <c r="P48" s="1"/>
  <c r="J70"/>
  <c r="P70" s="1"/>
  <c r="T97" i="10"/>
  <c r="H94" i="1" s="1"/>
  <c r="T108" i="10"/>
  <c r="H105" i="1" s="1"/>
  <c r="K105" s="1"/>
  <c r="Q105" s="1"/>
  <c r="S71" i="10"/>
  <c r="G65" i="1" s="1"/>
  <c r="J65" s="1"/>
  <c r="P65" s="1"/>
  <c r="T82" i="10"/>
  <c r="H76" i="1" s="1"/>
  <c r="K76" s="1"/>
  <c r="Q76" s="1"/>
  <c r="T87" i="10"/>
  <c r="H81" i="1" s="1"/>
  <c r="K81" s="1"/>
  <c r="Q81" s="1"/>
  <c r="K93" i="10"/>
  <c r="N104"/>
  <c r="N109"/>
  <c r="S91"/>
  <c r="S104"/>
  <c r="E84" i="2"/>
  <c r="G20" i="1"/>
  <c r="G21" s="1"/>
  <c r="G27" s="1"/>
  <c r="J17"/>
  <c r="P17" s="1"/>
  <c r="J38"/>
  <c r="P38" s="1"/>
  <c r="J42"/>
  <c r="P42" s="1"/>
  <c r="H27" i="10"/>
  <c r="K67"/>
  <c r="N27"/>
  <c r="S28"/>
  <c r="G28" i="1" s="1"/>
  <c r="J28" s="1"/>
  <c r="P28" s="1"/>
  <c r="C5" i="22" s="1"/>
  <c r="S67" i="10"/>
  <c r="S89"/>
  <c r="J55" i="1"/>
  <c r="P55" s="1"/>
  <c r="J98"/>
  <c r="P98" s="1"/>
  <c r="J103"/>
  <c r="P103" s="1"/>
  <c r="J109"/>
  <c r="G47"/>
  <c r="J47" s="1"/>
  <c r="G75"/>
  <c r="G77" s="1"/>
  <c r="D29" i="10"/>
  <c r="D36" s="1"/>
  <c r="E109"/>
  <c r="G90"/>
  <c r="K27"/>
  <c r="J27"/>
  <c r="J90"/>
  <c r="K89"/>
  <c r="N67"/>
  <c r="S21"/>
  <c r="S27" s="1"/>
  <c r="S50"/>
  <c r="G44" i="1" s="1"/>
  <c r="S70" i="10"/>
  <c r="S75"/>
  <c r="G69" i="1" s="1"/>
  <c r="T105" i="10"/>
  <c r="J35" i="1"/>
  <c r="P35" s="1"/>
  <c r="Q20" i="10"/>
  <c r="T20" s="1"/>
  <c r="H20" i="1" s="1"/>
  <c r="K20" s="1"/>
  <c r="Q20" s="1"/>
  <c r="G27" i="10"/>
  <c r="H32"/>
  <c r="K32"/>
  <c r="K83"/>
  <c r="M27"/>
  <c r="G58" i="1"/>
  <c r="G61" s="1"/>
  <c r="H89" i="10"/>
  <c r="K80"/>
  <c r="K104"/>
  <c r="K109"/>
  <c r="M90"/>
  <c r="P21"/>
  <c r="P27" s="1"/>
  <c r="Q93"/>
  <c r="Q109"/>
  <c r="S109"/>
  <c r="E89"/>
  <c r="E21"/>
  <c r="E27" s="1"/>
  <c r="D14" i="1"/>
  <c r="J14" s="1"/>
  <c r="P14" s="1"/>
  <c r="E78" i="2"/>
  <c r="M70" i="9"/>
  <c r="M93" s="1"/>
  <c r="M113" s="1"/>
  <c r="M115" s="1"/>
  <c r="G21"/>
  <c r="G27" s="1"/>
  <c r="S98"/>
  <c r="G83"/>
  <c r="J55"/>
  <c r="J60" s="1"/>
  <c r="T27"/>
  <c r="G29"/>
  <c r="G39" s="1"/>
  <c r="S61"/>
  <c r="E16" i="1"/>
  <c r="W21" i="9"/>
  <c r="W27" s="1"/>
  <c r="E13" i="1"/>
  <c r="K13" s="1"/>
  <c r="Q13" s="1"/>
  <c r="Q31" i="9"/>
  <c r="Q21"/>
  <c r="Q27" s="1"/>
  <c r="N31"/>
  <c r="K31"/>
  <c r="K21"/>
  <c r="K27" s="1"/>
  <c r="H106"/>
  <c r="H31"/>
  <c r="E31"/>
  <c r="J37" i="1"/>
  <c r="P37" s="1"/>
  <c r="J54"/>
  <c r="P54" s="1"/>
  <c r="M30"/>
  <c r="N78"/>
  <c r="N83" s="1"/>
  <c r="J18"/>
  <c r="P18" s="1"/>
  <c r="J16"/>
  <c r="P16" s="1"/>
  <c r="J33"/>
  <c r="P33" s="1"/>
  <c r="J41"/>
  <c r="P41" s="1"/>
  <c r="J45"/>
  <c r="P45" s="1"/>
  <c r="J63"/>
  <c r="P63" s="1"/>
  <c r="K19"/>
  <c r="Q19" s="1"/>
  <c r="K18"/>
  <c r="Q18" s="1"/>
  <c r="K107"/>
  <c r="Q107" s="1"/>
  <c r="I13" i="22" s="1"/>
  <c r="D50" i="1"/>
  <c r="J82"/>
  <c r="P82" s="1"/>
  <c r="M74"/>
  <c r="M84" s="1"/>
  <c r="J81"/>
  <c r="P81" s="1"/>
  <c r="J97"/>
  <c r="P97" s="1"/>
  <c r="J107"/>
  <c r="P107" s="1"/>
  <c r="H13" i="22" s="1"/>
  <c r="Q92" i="1"/>
  <c r="J19"/>
  <c r="P19" s="1"/>
  <c r="J36"/>
  <c r="P36" s="1"/>
  <c r="J40"/>
  <c r="P40" s="1"/>
  <c r="J49"/>
  <c r="P49" s="1"/>
  <c r="J57"/>
  <c r="P57" s="1"/>
  <c r="J67"/>
  <c r="P67" s="1"/>
  <c r="J96"/>
  <c r="P96" s="1"/>
  <c r="J100"/>
  <c r="P100" s="1"/>
  <c r="J105"/>
  <c r="P105" s="1"/>
  <c r="K17"/>
  <c r="Q17" s="1"/>
  <c r="Q11"/>
  <c r="D11" i="22" s="1"/>
  <c r="D16" s="1"/>
  <c r="J80" i="1"/>
  <c r="P80" s="1"/>
  <c r="C16" i="22"/>
  <c r="D106" i="1"/>
  <c r="J95"/>
  <c r="P95" s="1"/>
  <c r="J99"/>
  <c r="P99" s="1"/>
  <c r="J104"/>
  <c r="P104" s="1"/>
  <c r="K109"/>
  <c r="G64"/>
  <c r="V29" i="9"/>
  <c r="V39" s="1"/>
  <c r="V40" s="1"/>
  <c r="L15" i="15"/>
  <c r="R13"/>
  <c r="P13"/>
  <c r="O15"/>
  <c r="R5"/>
  <c r="F15"/>
  <c r="I15"/>
  <c r="R10"/>
  <c r="S59" i="10"/>
  <c r="G53" i="1" s="1"/>
  <c r="S16" i="15"/>
  <c r="AB59" i="9"/>
  <c r="H21"/>
  <c r="H27" s="1"/>
  <c r="N30" i="1"/>
  <c r="D64"/>
  <c r="D68"/>
  <c r="J68" s="1"/>
  <c r="P68" s="1"/>
  <c r="J93" i="9"/>
  <c r="V93"/>
  <c r="S40"/>
  <c r="M29"/>
  <c r="M39" s="1"/>
  <c r="M40" s="1"/>
  <c r="D31" i="18"/>
  <c r="D22"/>
  <c r="E106" i="1"/>
  <c r="G88"/>
  <c r="D60" i="2"/>
  <c r="E63"/>
  <c r="G101" i="1"/>
  <c r="J90"/>
  <c r="P90" s="1"/>
  <c r="G83"/>
  <c r="G106"/>
  <c r="J89"/>
  <c r="P89" s="1"/>
  <c r="D27" i="10"/>
  <c r="D90"/>
  <c r="E94" i="1"/>
  <c r="E27" i="9"/>
  <c r="Q12" i="1"/>
  <c r="D77"/>
  <c r="J62"/>
  <c r="J102"/>
  <c r="J66"/>
  <c r="P66" s="1"/>
  <c r="D101"/>
  <c r="J12"/>
  <c r="J79"/>
  <c r="J34"/>
  <c r="P34" s="1"/>
  <c r="J94"/>
  <c r="D27" i="9"/>
  <c r="D29"/>
  <c r="D39" s="1"/>
  <c r="C25" i="13"/>
  <c r="C26" s="1"/>
  <c r="D24"/>
  <c r="D23"/>
  <c r="D22"/>
  <c r="D21"/>
  <c r="D20"/>
  <c r="D19"/>
  <c r="D18"/>
  <c r="D25" s="1"/>
  <c r="B26"/>
  <c r="D15"/>
  <c r="D14"/>
  <c r="D13"/>
  <c r="D12"/>
  <c r="D11"/>
  <c r="D10"/>
  <c r="D9"/>
  <c r="D8"/>
  <c r="D7"/>
  <c r="D6"/>
  <c r="D5"/>
  <c r="D4"/>
  <c r="AC21" i="9" l="1"/>
  <c r="AC27" s="1"/>
  <c r="S60"/>
  <c r="S113" s="1"/>
  <c r="S115" s="1"/>
  <c r="S117" s="1"/>
  <c r="K98"/>
  <c r="V113"/>
  <c r="V115" s="1"/>
  <c r="V117" s="1"/>
  <c r="J44" i="1"/>
  <c r="P44" s="1"/>
  <c r="AB92" i="9"/>
  <c r="AC78"/>
  <c r="E69" i="1" s="1"/>
  <c r="K71"/>
  <c r="Q71" s="1"/>
  <c r="G93" i="9"/>
  <c r="G113" s="1"/>
  <c r="G115" s="1"/>
  <c r="AB55"/>
  <c r="AB60" s="1"/>
  <c r="J32" i="1"/>
  <c r="P32" s="1"/>
  <c r="P111" i="10"/>
  <c r="P113" s="1"/>
  <c r="G85" i="1"/>
  <c r="J85" s="1"/>
  <c r="S96" i="10"/>
  <c r="AB78" i="9"/>
  <c r="D69" i="1" s="1"/>
  <c r="D74" s="1"/>
  <c r="D71"/>
  <c r="J71" s="1"/>
  <c r="P71" s="1"/>
  <c r="D46"/>
  <c r="D51" s="1"/>
  <c r="D33" i="18"/>
  <c r="D94" i="2"/>
  <c r="E28" i="1"/>
  <c r="K28" s="1"/>
  <c r="Q28" s="1"/>
  <c r="AC106" i="9"/>
  <c r="K60" i="1"/>
  <c r="Q60" s="1"/>
  <c r="AB70" i="9"/>
  <c r="AB61"/>
  <c r="G52" i="1"/>
  <c r="D83"/>
  <c r="J78"/>
  <c r="P78" s="1"/>
  <c r="J59"/>
  <c r="P59" s="1"/>
  <c r="D61"/>
  <c r="D52"/>
  <c r="J56"/>
  <c r="P56" s="1"/>
  <c r="K96"/>
  <c r="Q96" s="1"/>
  <c r="D16" i="13"/>
  <c r="D26" s="1"/>
  <c r="G40" i="9"/>
  <c r="G50" i="1"/>
  <c r="H16"/>
  <c r="H21" s="1"/>
  <c r="H27" s="1"/>
  <c r="M111" i="10"/>
  <c r="M113" s="1"/>
  <c r="J20" i="1"/>
  <c r="P20" s="1"/>
  <c r="S29" i="10"/>
  <c r="G29" i="1" s="1"/>
  <c r="G30" s="1"/>
  <c r="G31" s="1"/>
  <c r="T75" i="10"/>
  <c r="H69" i="1" s="1"/>
  <c r="D37" i="10"/>
  <c r="P37"/>
  <c r="K94" i="1"/>
  <c r="Q94" s="1"/>
  <c r="J111" i="10"/>
  <c r="J113" s="1"/>
  <c r="J115" s="1"/>
  <c r="G111"/>
  <c r="G113" s="1"/>
  <c r="J75" i="1"/>
  <c r="J77" s="1"/>
  <c r="H88"/>
  <c r="K88" s="1"/>
  <c r="G74"/>
  <c r="G84" s="1"/>
  <c r="T21" i="10"/>
  <c r="T27" s="1"/>
  <c r="M37"/>
  <c r="G37"/>
  <c r="S58"/>
  <c r="G46" i="1"/>
  <c r="J58"/>
  <c r="P58" s="1"/>
  <c r="T93" i="10"/>
  <c r="T109"/>
  <c r="H102" i="1"/>
  <c r="P88"/>
  <c r="P93" s="1"/>
  <c r="S52" i="10"/>
  <c r="S57" s="1"/>
  <c r="S80"/>
  <c r="S90" s="1"/>
  <c r="Q21"/>
  <c r="Q27" s="1"/>
  <c r="E85" i="2"/>
  <c r="J113" i="9"/>
  <c r="J115" s="1"/>
  <c r="J117" s="1"/>
  <c r="D85" i="2"/>
  <c r="E21" i="1"/>
  <c r="E27" s="1"/>
  <c r="P30"/>
  <c r="AB39" i="9"/>
  <c r="AB40" s="1"/>
  <c r="D29" i="1"/>
  <c r="D30" s="1"/>
  <c r="R15" i="15"/>
  <c r="J53" i="1"/>
  <c r="P53" s="1"/>
  <c r="D111" i="10"/>
  <c r="D113" s="1"/>
  <c r="AC98" i="9"/>
  <c r="D69" i="2"/>
  <c r="M6" i="1" s="1"/>
  <c r="E101"/>
  <c r="P117" i="9"/>
  <c r="M117"/>
  <c r="J88" i="1"/>
  <c r="H6" i="22"/>
  <c r="Q79" i="1"/>
  <c r="J106"/>
  <c r="P102"/>
  <c r="P106" s="1"/>
  <c r="H12" i="22" s="1"/>
  <c r="P12" i="1"/>
  <c r="J101"/>
  <c r="P94"/>
  <c r="P101" s="1"/>
  <c r="H11" i="22" s="1"/>
  <c r="J50" i="1"/>
  <c r="P47"/>
  <c r="P50" s="1"/>
  <c r="P79"/>
  <c r="N84"/>
  <c r="J64"/>
  <c r="P62"/>
  <c r="P64" s="1"/>
  <c r="D40" i="9"/>
  <c r="D117" s="1"/>
  <c r="M108" i="1"/>
  <c r="C103" i="10"/>
  <c r="E103" s="1"/>
  <c r="P115" l="1"/>
  <c r="P46" i="1"/>
  <c r="J69"/>
  <c r="P69" s="1"/>
  <c r="P74" s="1"/>
  <c r="K69"/>
  <c r="Q69" s="1"/>
  <c r="AB83" i="9"/>
  <c r="AB93" s="1"/>
  <c r="AB113" s="1"/>
  <c r="AB115" s="1"/>
  <c r="AB117" s="1"/>
  <c r="D84" i="1"/>
  <c r="D108" s="1"/>
  <c r="D110" s="1"/>
  <c r="G117" i="9"/>
  <c r="J46" i="1"/>
  <c r="J51" s="1"/>
  <c r="K16"/>
  <c r="Q16" s="1"/>
  <c r="Q21" s="1"/>
  <c r="D3" i="22" s="1"/>
  <c r="P83" i="1"/>
  <c r="J83"/>
  <c r="P52"/>
  <c r="H3" i="22" s="1"/>
  <c r="J93" i="1"/>
  <c r="G93"/>
  <c r="B12" i="20"/>
  <c r="Q30" i="1"/>
  <c r="D5" i="22"/>
  <c r="P61" i="1"/>
  <c r="M115" i="10"/>
  <c r="G115"/>
  <c r="D115"/>
  <c r="S36"/>
  <c r="S37" s="1"/>
  <c r="J74" i="1"/>
  <c r="G51"/>
  <c r="E92" i="2"/>
  <c r="E94" s="1"/>
  <c r="P75" i="1"/>
  <c r="P77" s="1"/>
  <c r="H7" i="22"/>
  <c r="S111" i="10"/>
  <c r="S113" s="1"/>
  <c r="E104"/>
  <c r="H106" i="1"/>
  <c r="K102"/>
  <c r="J61"/>
  <c r="J13"/>
  <c r="D21"/>
  <c r="D27" s="1"/>
  <c r="D31" s="1"/>
  <c r="J52"/>
  <c r="P6"/>
  <c r="P4" s="1"/>
  <c r="P7" s="1"/>
  <c r="C2" i="22" s="1"/>
  <c r="M4" i="1"/>
  <c r="M7" s="1"/>
  <c r="M27" s="1"/>
  <c r="M31" s="1"/>
  <c r="H16" i="22"/>
  <c r="D3" i="2"/>
  <c r="D71"/>
  <c r="D91" s="1"/>
  <c r="D95" s="1"/>
  <c r="J29" i="1"/>
  <c r="J30" s="1"/>
  <c r="P51"/>
  <c r="C133" i="9"/>
  <c r="W84"/>
  <c r="W86" s="1"/>
  <c r="W82"/>
  <c r="W74"/>
  <c r="W72"/>
  <c r="W73" s="1"/>
  <c r="W68"/>
  <c r="W67"/>
  <c r="T91"/>
  <c r="T92" s="1"/>
  <c r="T82"/>
  <c r="T77"/>
  <c r="T72"/>
  <c r="T73" s="1"/>
  <c r="T68"/>
  <c r="T70" s="1"/>
  <c r="Q91"/>
  <c r="Q84"/>
  <c r="Q86" s="1"/>
  <c r="Q82"/>
  <c r="Q77"/>
  <c r="Q74"/>
  <c r="Q72"/>
  <c r="Q73" s="1"/>
  <c r="Q68"/>
  <c r="Q70" s="1"/>
  <c r="N84"/>
  <c r="N86" s="1"/>
  <c r="N82"/>
  <c r="N81"/>
  <c r="N77"/>
  <c r="N74"/>
  <c r="N72"/>
  <c r="N71"/>
  <c r="AC71" s="1"/>
  <c r="N68"/>
  <c r="N67"/>
  <c r="K91"/>
  <c r="K84"/>
  <c r="K86" s="1"/>
  <c r="K82"/>
  <c r="K77"/>
  <c r="K74"/>
  <c r="K72"/>
  <c r="K73" s="1"/>
  <c r="K68"/>
  <c r="I67"/>
  <c r="H84"/>
  <c r="H86" s="1"/>
  <c r="H82"/>
  <c r="H81"/>
  <c r="H74"/>
  <c r="H72"/>
  <c r="H73" s="1"/>
  <c r="H68"/>
  <c r="H67"/>
  <c r="E91"/>
  <c r="E84"/>
  <c r="E82"/>
  <c r="E77"/>
  <c r="E75"/>
  <c r="E74"/>
  <c r="E72"/>
  <c r="E68"/>
  <c r="E67"/>
  <c r="B4" i="20" l="1"/>
  <c r="K21" i="1"/>
  <c r="K27" s="1"/>
  <c r="P84"/>
  <c r="H4" i="22" s="1"/>
  <c r="J84" i="1"/>
  <c r="J108" s="1"/>
  <c r="J110" s="1"/>
  <c r="G108"/>
  <c r="G110" s="1"/>
  <c r="G112" s="1"/>
  <c r="AC82" i="9"/>
  <c r="E73" i="1" s="1"/>
  <c r="T83" i="9"/>
  <c r="AC72"/>
  <c r="AC91"/>
  <c r="AC75"/>
  <c r="E66" i="1" s="1"/>
  <c r="K67" i="9"/>
  <c r="AC67" s="1"/>
  <c r="AA67"/>
  <c r="AC74"/>
  <c r="AC84"/>
  <c r="AC68"/>
  <c r="E59" i="1" s="1"/>
  <c r="AC77" i="9"/>
  <c r="AC81"/>
  <c r="E72" i="1" s="1"/>
  <c r="S115" i="10"/>
  <c r="Q102" i="1"/>
  <c r="Q106" s="1"/>
  <c r="I12" i="22" s="1"/>
  <c r="K106" i="1"/>
  <c r="P13"/>
  <c r="P21" s="1"/>
  <c r="C3" i="22" s="1"/>
  <c r="C9" s="1"/>
  <c r="C17" s="1"/>
  <c r="J21" i="1"/>
  <c r="J27" s="1"/>
  <c r="J31" s="1"/>
  <c r="D112"/>
  <c r="T93" i="9"/>
  <c r="M109" i="1"/>
  <c r="M110" s="1"/>
  <c r="M112" s="1"/>
  <c r="K70" i="9"/>
  <c r="W83"/>
  <c r="H83"/>
  <c r="N83"/>
  <c r="N70"/>
  <c r="E83"/>
  <c r="E86"/>
  <c r="K83"/>
  <c r="Q83"/>
  <c r="E70"/>
  <c r="E63" i="1"/>
  <c r="E73" i="9"/>
  <c r="N73"/>
  <c r="E68" i="1"/>
  <c r="H70" i="9"/>
  <c r="W70"/>
  <c r="E92"/>
  <c r="H2" i="22"/>
  <c r="W66" i="9"/>
  <c r="W65"/>
  <c r="W64"/>
  <c r="W63"/>
  <c r="W62"/>
  <c r="U58"/>
  <c r="W58" s="1"/>
  <c r="U57"/>
  <c r="W57" s="1"/>
  <c r="U56"/>
  <c r="W56" s="1"/>
  <c r="W54"/>
  <c r="W53"/>
  <c r="W52"/>
  <c r="W51"/>
  <c r="W50"/>
  <c r="W49"/>
  <c r="W48"/>
  <c r="W47"/>
  <c r="W46"/>
  <c r="W45"/>
  <c r="W44"/>
  <c r="W43"/>
  <c r="W42"/>
  <c r="W41"/>
  <c r="T66"/>
  <c r="T65"/>
  <c r="T64"/>
  <c r="T63"/>
  <c r="T62"/>
  <c r="R58"/>
  <c r="T57"/>
  <c r="R56"/>
  <c r="T56" s="1"/>
  <c r="R54"/>
  <c r="R53"/>
  <c r="R52"/>
  <c r="R51"/>
  <c r="R50"/>
  <c r="R49"/>
  <c r="R48"/>
  <c r="T47"/>
  <c r="R46"/>
  <c r="R45"/>
  <c r="T45" s="1"/>
  <c r="R44"/>
  <c r="R43"/>
  <c r="T43" s="1"/>
  <c r="R42"/>
  <c r="T42" s="1"/>
  <c r="T41"/>
  <c r="Q66"/>
  <c r="Q65"/>
  <c r="Q64"/>
  <c r="Q63"/>
  <c r="Q62"/>
  <c r="Q58"/>
  <c r="O57"/>
  <c r="O56"/>
  <c r="Q56" s="1"/>
  <c r="Q54"/>
  <c r="Q53"/>
  <c r="Q52"/>
  <c r="Q51"/>
  <c r="Q50"/>
  <c r="Q49"/>
  <c r="Q48"/>
  <c r="Q47"/>
  <c r="Q46"/>
  <c r="O45"/>
  <c r="Q44"/>
  <c r="O43"/>
  <c r="O42"/>
  <c r="Q41"/>
  <c r="N66"/>
  <c r="N65"/>
  <c r="N64"/>
  <c r="N63"/>
  <c r="N62"/>
  <c r="N58"/>
  <c r="N57"/>
  <c r="L56"/>
  <c r="N56" s="1"/>
  <c r="N54"/>
  <c r="N53"/>
  <c r="N52"/>
  <c r="N51"/>
  <c r="N50"/>
  <c r="N49"/>
  <c r="N48"/>
  <c r="N47"/>
  <c r="N46"/>
  <c r="N45"/>
  <c r="N44"/>
  <c r="N43"/>
  <c r="N42"/>
  <c r="N41"/>
  <c r="K66"/>
  <c r="K65"/>
  <c r="K64"/>
  <c r="K63"/>
  <c r="K62"/>
  <c r="K58"/>
  <c r="K57"/>
  <c r="I56"/>
  <c r="K56" s="1"/>
  <c r="K54"/>
  <c r="K53"/>
  <c r="K52"/>
  <c r="K51"/>
  <c r="K50"/>
  <c r="K49"/>
  <c r="K48"/>
  <c r="K47"/>
  <c r="K46"/>
  <c r="K45"/>
  <c r="K44"/>
  <c r="K43"/>
  <c r="K42"/>
  <c r="K41"/>
  <c r="H66"/>
  <c r="H65"/>
  <c r="H64"/>
  <c r="H63"/>
  <c r="H62"/>
  <c r="H58"/>
  <c r="H57"/>
  <c r="F56"/>
  <c r="H54"/>
  <c r="H53"/>
  <c r="H52"/>
  <c r="H51"/>
  <c r="H50"/>
  <c r="H49"/>
  <c r="H48"/>
  <c r="H47"/>
  <c r="H46"/>
  <c r="H45"/>
  <c r="H44"/>
  <c r="H43"/>
  <c r="H42"/>
  <c r="H41"/>
  <c r="E66"/>
  <c r="E65"/>
  <c r="E64"/>
  <c r="E63"/>
  <c r="AC63" s="1"/>
  <c r="E62"/>
  <c r="E58"/>
  <c r="E57"/>
  <c r="E56"/>
  <c r="E54"/>
  <c r="E53"/>
  <c r="E52"/>
  <c r="E51"/>
  <c r="E50"/>
  <c r="E49"/>
  <c r="E48"/>
  <c r="E47"/>
  <c r="AC47" s="1"/>
  <c r="E46"/>
  <c r="E45"/>
  <c r="E44"/>
  <c r="E43"/>
  <c r="E42"/>
  <c r="E41"/>
  <c r="P108" i="1" l="1"/>
  <c r="P110" s="1"/>
  <c r="AC64" i="9"/>
  <c r="E55" i="1" s="1"/>
  <c r="AC62" i="9"/>
  <c r="AC66"/>
  <c r="AC41"/>
  <c r="H56"/>
  <c r="AC56" s="1"/>
  <c r="AA56"/>
  <c r="Q45"/>
  <c r="AC45" s="1"/>
  <c r="E36" i="1" s="1"/>
  <c r="AA45" i="9"/>
  <c r="Q57"/>
  <c r="AC57" s="1"/>
  <c r="E48" i="1" s="1"/>
  <c r="AA57" i="9"/>
  <c r="T46"/>
  <c r="AA46"/>
  <c r="T50"/>
  <c r="AA50"/>
  <c r="T54"/>
  <c r="AA54"/>
  <c r="AC65"/>
  <c r="E56" i="1" s="1"/>
  <c r="Q43" i="9"/>
  <c r="AC43" s="1"/>
  <c r="E34" i="1" s="1"/>
  <c r="AA43" i="9"/>
  <c r="T49"/>
  <c r="AC49" s="1"/>
  <c r="E40" i="1" s="1"/>
  <c r="AA49" i="9"/>
  <c r="T53"/>
  <c r="AC53" s="1"/>
  <c r="E44" i="1" s="1"/>
  <c r="AA53" i="9"/>
  <c r="T58"/>
  <c r="T59" s="1"/>
  <c r="AA58"/>
  <c r="Q42"/>
  <c r="Q55" s="1"/>
  <c r="AA42"/>
  <c r="T44"/>
  <c r="AC44" s="1"/>
  <c r="E35" i="1" s="1"/>
  <c r="AA44" i="9"/>
  <c r="T48"/>
  <c r="AC48" s="1"/>
  <c r="E39" i="1" s="1"/>
  <c r="AA48" i="9"/>
  <c r="T52"/>
  <c r="AC52" s="1"/>
  <c r="E43" i="1" s="1"/>
  <c r="AA52" i="9"/>
  <c r="AC42"/>
  <c r="E33" i="1" s="1"/>
  <c r="AC46" i="9"/>
  <c r="AC50"/>
  <c r="E41" i="1" s="1"/>
  <c r="AC54" i="9"/>
  <c r="T51"/>
  <c r="AC51" s="1"/>
  <c r="E42" i="1" s="1"/>
  <c r="AA51" i="9"/>
  <c r="AC58"/>
  <c r="E49" i="1" s="1"/>
  <c r="J112"/>
  <c r="W59" i="9"/>
  <c r="P27" i="1"/>
  <c r="P31" s="1"/>
  <c r="W93" i="9"/>
  <c r="K59"/>
  <c r="E54" i="1"/>
  <c r="E38"/>
  <c r="H9" i="22"/>
  <c r="H17" s="1"/>
  <c r="T61" i="9"/>
  <c r="H61"/>
  <c r="E61"/>
  <c r="AC73"/>
  <c r="E62" i="1"/>
  <c r="N55" i="9"/>
  <c r="E37" i="1"/>
  <c r="E45"/>
  <c r="E57"/>
  <c r="K61" i="9"/>
  <c r="Q61"/>
  <c r="W61"/>
  <c r="E93"/>
  <c r="E55"/>
  <c r="E65" i="1"/>
  <c r="AC83" i="9"/>
  <c r="H55"/>
  <c r="Q59"/>
  <c r="H59"/>
  <c r="K55"/>
  <c r="N59"/>
  <c r="W55"/>
  <c r="N61"/>
  <c r="E59"/>
  <c r="E82" i="1"/>
  <c r="E58"/>
  <c r="AC70" i="9"/>
  <c r="AC86"/>
  <c r="E75" i="1"/>
  <c r="Q30" i="10"/>
  <c r="N30"/>
  <c r="N29" s="1"/>
  <c r="N36" s="1"/>
  <c r="N37" s="1"/>
  <c r="K30"/>
  <c r="K29" s="1"/>
  <c r="K36" s="1"/>
  <c r="K37" s="1"/>
  <c r="H30"/>
  <c r="H29" s="1"/>
  <c r="H36" s="1"/>
  <c r="H37" s="1"/>
  <c r="E30"/>
  <c r="N89" i="1"/>
  <c r="Q89" s="1"/>
  <c r="Q100" i="10"/>
  <c r="Q81"/>
  <c r="Q83" s="1"/>
  <c r="Q79"/>
  <c r="Q78"/>
  <c r="Q74"/>
  <c r="Q69"/>
  <c r="Q68"/>
  <c r="T68" s="1"/>
  <c r="Q65"/>
  <c r="Q64"/>
  <c r="N78"/>
  <c r="N80" s="1"/>
  <c r="N69"/>
  <c r="N70" s="1"/>
  <c r="K69"/>
  <c r="K70" s="1"/>
  <c r="K90" s="1"/>
  <c r="H100"/>
  <c r="H81"/>
  <c r="H83" s="1"/>
  <c r="H79"/>
  <c r="H78"/>
  <c r="H74"/>
  <c r="H71"/>
  <c r="H69"/>
  <c r="H70" s="1"/>
  <c r="E69"/>
  <c r="H65"/>
  <c r="H64"/>
  <c r="Q60" i="9" l="1"/>
  <c r="P112" i="1"/>
  <c r="T55" i="9"/>
  <c r="T60" s="1"/>
  <c r="T113" s="1"/>
  <c r="T115" s="1"/>
  <c r="H60"/>
  <c r="Q67" i="10"/>
  <c r="Q80"/>
  <c r="Q70"/>
  <c r="W60" i="9"/>
  <c r="W113" s="1"/>
  <c r="W115" s="1"/>
  <c r="K60"/>
  <c r="H67" i="10"/>
  <c r="H80"/>
  <c r="T100"/>
  <c r="H104"/>
  <c r="H62" i="1"/>
  <c r="K62" s="1"/>
  <c r="N90" i="10"/>
  <c r="T69"/>
  <c r="H63" i="1" s="1"/>
  <c r="K63" s="1"/>
  <c r="Q63" s="1"/>
  <c r="E70" i="10"/>
  <c r="K82" i="1"/>
  <c r="E61"/>
  <c r="E60" i="9"/>
  <c r="E113" s="1"/>
  <c r="E115" s="1"/>
  <c r="N60"/>
  <c r="E47" i="1"/>
  <c r="AC59" i="9"/>
  <c r="E74" i="1"/>
  <c r="E53"/>
  <c r="AC61" i="9"/>
  <c r="E77" i="1"/>
  <c r="E32"/>
  <c r="AC55" i="9"/>
  <c r="E64" i="1"/>
  <c r="T30" i="10"/>
  <c r="E29"/>
  <c r="E36" s="1"/>
  <c r="E37" s="1"/>
  <c r="E81"/>
  <c r="E79"/>
  <c r="T79" s="1"/>
  <c r="H73" i="1" s="1"/>
  <c r="K73" s="1"/>
  <c r="Q73" s="1"/>
  <c r="E78" i="10"/>
  <c r="T78" s="1"/>
  <c r="H72" i="1" s="1"/>
  <c r="K72" s="1"/>
  <c r="Q72" s="1"/>
  <c r="E74" i="10"/>
  <c r="T74" s="1"/>
  <c r="H68" i="1" s="1"/>
  <c r="K68" s="1"/>
  <c r="Q68" s="1"/>
  <c r="E72" i="10"/>
  <c r="E71"/>
  <c r="T71" s="1"/>
  <c r="AC60" i="9" l="1"/>
  <c r="T70" i="10"/>
  <c r="H90"/>
  <c r="E80"/>
  <c r="T72"/>
  <c r="H66" i="1" s="1"/>
  <c r="K66" s="1"/>
  <c r="Q66" s="1"/>
  <c r="E83" i="10"/>
  <c r="T81"/>
  <c r="H64" i="1"/>
  <c r="H65"/>
  <c r="H97"/>
  <c r="E46"/>
  <c r="Q82"/>
  <c r="Q62"/>
  <c r="Q64" s="1"/>
  <c r="K64"/>
  <c r="E52"/>
  <c r="E50"/>
  <c r="C80" i="10"/>
  <c r="E65"/>
  <c r="T65" s="1"/>
  <c r="H59" i="1" s="1"/>
  <c r="E64" i="10"/>
  <c r="T80" l="1"/>
  <c r="H74" i="1"/>
  <c r="T83" i="10"/>
  <c r="H75" i="1"/>
  <c r="E67" i="10"/>
  <c r="E90" s="1"/>
  <c r="T64"/>
  <c r="K97" i="1"/>
  <c r="K65"/>
  <c r="K74" s="1"/>
  <c r="K59"/>
  <c r="Q59" s="1"/>
  <c r="E51"/>
  <c r="Q63" i="10"/>
  <c r="Q62"/>
  <c r="Q61"/>
  <c r="Q60"/>
  <c r="Q59"/>
  <c r="Q55"/>
  <c r="O54"/>
  <c r="Q54" s="1"/>
  <c r="O53"/>
  <c r="Q53" s="1"/>
  <c r="Q51"/>
  <c r="Q50"/>
  <c r="Q49"/>
  <c r="Q48"/>
  <c r="Q47"/>
  <c r="Q46"/>
  <c r="Q45"/>
  <c r="Q44"/>
  <c r="Q43"/>
  <c r="Q42"/>
  <c r="Q41"/>
  <c r="Q40"/>
  <c r="Q39"/>
  <c r="Q38"/>
  <c r="N63"/>
  <c r="N62"/>
  <c r="N61"/>
  <c r="N60"/>
  <c r="N59"/>
  <c r="L55"/>
  <c r="N55" s="1"/>
  <c r="N54"/>
  <c r="L53"/>
  <c r="N53" s="1"/>
  <c r="N51"/>
  <c r="N50"/>
  <c r="N49"/>
  <c r="N48"/>
  <c r="N47"/>
  <c r="N46"/>
  <c r="N45"/>
  <c r="N44"/>
  <c r="N43"/>
  <c r="N42"/>
  <c r="N41"/>
  <c r="N40"/>
  <c r="N39"/>
  <c r="N38"/>
  <c r="K63"/>
  <c r="K62"/>
  <c r="K61"/>
  <c r="K60"/>
  <c r="K59"/>
  <c r="I55"/>
  <c r="K55" s="1"/>
  <c r="I54"/>
  <c r="K54" s="1"/>
  <c r="I53"/>
  <c r="K53" s="1"/>
  <c r="K51"/>
  <c r="K50"/>
  <c r="K49"/>
  <c r="K48"/>
  <c r="K47"/>
  <c r="K46"/>
  <c r="K45"/>
  <c r="K44"/>
  <c r="K43"/>
  <c r="K42"/>
  <c r="K41"/>
  <c r="K40"/>
  <c r="K39"/>
  <c r="K38"/>
  <c r="H63"/>
  <c r="H62"/>
  <c r="H61"/>
  <c r="H60"/>
  <c r="H59"/>
  <c r="H55"/>
  <c r="H54"/>
  <c r="F53"/>
  <c r="H53" s="1"/>
  <c r="H51"/>
  <c r="H50"/>
  <c r="H49"/>
  <c r="H48"/>
  <c r="H47"/>
  <c r="H46"/>
  <c r="H45"/>
  <c r="H44"/>
  <c r="H43"/>
  <c r="H42"/>
  <c r="H41"/>
  <c r="H40"/>
  <c r="H39"/>
  <c r="H38"/>
  <c r="E63"/>
  <c r="E62"/>
  <c r="E61"/>
  <c r="E60"/>
  <c r="E59"/>
  <c r="E55"/>
  <c r="E54"/>
  <c r="C53"/>
  <c r="E53" s="1"/>
  <c r="E51"/>
  <c r="E50"/>
  <c r="E49"/>
  <c r="E48"/>
  <c r="E47"/>
  <c r="E46"/>
  <c r="E45"/>
  <c r="E44"/>
  <c r="E43"/>
  <c r="E42"/>
  <c r="E41"/>
  <c r="E40"/>
  <c r="E39"/>
  <c r="E38"/>
  <c r="T43" l="1"/>
  <c r="H37" i="1" s="1"/>
  <c r="K37" s="1"/>
  <c r="Q37" s="1"/>
  <c r="T47" i="10"/>
  <c r="H41" i="1" s="1"/>
  <c r="K41" s="1"/>
  <c r="Q41" s="1"/>
  <c r="T51" i="10"/>
  <c r="H45" i="1" s="1"/>
  <c r="K45" s="1"/>
  <c r="Q45" s="1"/>
  <c r="T63" i="10"/>
  <c r="H57" i="1" s="1"/>
  <c r="K57" s="1"/>
  <c r="Q57" s="1"/>
  <c r="T53" i="10"/>
  <c r="H47" i="1" s="1"/>
  <c r="K56" i="10"/>
  <c r="Q56"/>
  <c r="N52"/>
  <c r="T60"/>
  <c r="H54" i="1" s="1"/>
  <c r="K54" s="1"/>
  <c r="Q54" s="1"/>
  <c r="T40" i="10"/>
  <c r="H34" i="1" s="1"/>
  <c r="K34" s="1"/>
  <c r="Q34" s="1"/>
  <c r="T44" i="10"/>
  <c r="H38" i="1" s="1"/>
  <c r="K38" s="1"/>
  <c r="Q38" s="1"/>
  <c r="T48" i="10"/>
  <c r="H42" i="1" s="1"/>
  <c r="K42" s="1"/>
  <c r="Q42" s="1"/>
  <c r="H52" i="10"/>
  <c r="E52"/>
  <c r="T39"/>
  <c r="H33" i="1" s="1"/>
  <c r="K33" s="1"/>
  <c r="Q33" s="1"/>
  <c r="Q97"/>
  <c r="T38" i="10"/>
  <c r="T42"/>
  <c r="H36" i="1" s="1"/>
  <c r="K36" s="1"/>
  <c r="Q36" s="1"/>
  <c r="T46" i="10"/>
  <c r="H40" i="1" s="1"/>
  <c r="K40" s="1"/>
  <c r="Q40" s="1"/>
  <c r="T50" i="10"/>
  <c r="H44" i="1" s="1"/>
  <c r="K44" s="1"/>
  <c r="Q44" s="1"/>
  <c r="T55" i="10"/>
  <c r="H49" i="1" s="1"/>
  <c r="K49" s="1"/>
  <c r="Q49" s="1"/>
  <c r="T62" i="10"/>
  <c r="H56" i="1" s="1"/>
  <c r="K56" s="1"/>
  <c r="Q56" s="1"/>
  <c r="H56" i="10"/>
  <c r="K52"/>
  <c r="N56"/>
  <c r="Q52"/>
  <c r="Q57" s="1"/>
  <c r="E56"/>
  <c r="T54"/>
  <c r="H48" i="1" s="1"/>
  <c r="K48" s="1"/>
  <c r="Q48" s="1"/>
  <c r="H77"/>
  <c r="K75"/>
  <c r="T41" i="10"/>
  <c r="H35" i="1" s="1"/>
  <c r="K35" s="1"/>
  <c r="Q35" s="1"/>
  <c r="T45" i="10"/>
  <c r="H39" i="1" s="1"/>
  <c r="K39" s="1"/>
  <c r="Q39" s="1"/>
  <c r="T49" i="10"/>
  <c r="H43" i="1" s="1"/>
  <c r="K43" s="1"/>
  <c r="Q43" s="1"/>
  <c r="T61" i="10"/>
  <c r="H55" i="1" s="1"/>
  <c r="K55" s="1"/>
  <c r="Q55" s="1"/>
  <c r="H58" i="10"/>
  <c r="N58"/>
  <c r="T59"/>
  <c r="E58"/>
  <c r="Q65" i="1"/>
  <c r="Q74" s="1"/>
  <c r="T67" i="10"/>
  <c r="H58" i="1"/>
  <c r="K58" i="10"/>
  <c r="Q58"/>
  <c r="K47" i="2"/>
  <c r="K46"/>
  <c r="K45"/>
  <c r="K43"/>
  <c r="K42"/>
  <c r="K41"/>
  <c r="I4"/>
  <c r="C4" s="1"/>
  <c r="J10" i="18"/>
  <c r="J8"/>
  <c r="J7"/>
  <c r="P7" i="15"/>
  <c r="M7"/>
  <c r="J7"/>
  <c r="G7"/>
  <c r="N57" i="10" l="1"/>
  <c r="K57"/>
  <c r="H57"/>
  <c r="H111" s="1"/>
  <c r="H113" s="1"/>
  <c r="H115" s="1"/>
  <c r="T52"/>
  <c r="H32" i="1"/>
  <c r="T56" i="10"/>
  <c r="E57"/>
  <c r="E111" s="1"/>
  <c r="E113" s="1"/>
  <c r="E115" s="1"/>
  <c r="H50" i="1"/>
  <c r="K47"/>
  <c r="K77"/>
  <c r="Q75"/>
  <c r="Q77" s="1"/>
  <c r="T58" i="10"/>
  <c r="H53" i="1"/>
  <c r="K58"/>
  <c r="H61"/>
  <c r="I6" i="2"/>
  <c r="P42"/>
  <c r="P43" s="1"/>
  <c r="Q7" i="15" l="1"/>
  <c r="D7"/>
  <c r="S7" s="1"/>
  <c r="K61" i="1"/>
  <c r="Q58"/>
  <c r="Q61" s="1"/>
  <c r="H52"/>
  <c r="K53"/>
  <c r="T57" i="10"/>
  <c r="Q47" i="1"/>
  <c r="Q50" s="1"/>
  <c r="K50"/>
  <c r="H46"/>
  <c r="H51" s="1"/>
  <c r="K32"/>
  <c r="K46" l="1"/>
  <c r="K51" s="1"/>
  <c r="Q32"/>
  <c r="Q46" s="1"/>
  <c r="Q51" s="1"/>
  <c r="I2" i="22" s="1"/>
  <c r="Q53" i="1"/>
  <c r="Q52" s="1"/>
  <c r="I3" i="22" s="1"/>
  <c r="K52" i="1"/>
  <c r="D14" i="15"/>
  <c r="S14" s="1"/>
  <c r="B18" i="20" l="1"/>
  <c r="B19"/>
  <c r="E55" i="2"/>
  <c r="F55" s="1"/>
  <c r="C24" i="20" l="1"/>
  <c r="C6"/>
  <c r="D6"/>
  <c r="E6"/>
  <c r="F6"/>
  <c r="G6"/>
  <c r="H6"/>
  <c r="I6"/>
  <c r="J6"/>
  <c r="K6"/>
  <c r="L6"/>
  <c r="M6"/>
  <c r="N6"/>
  <c r="C10"/>
  <c r="D10"/>
  <c r="E10"/>
  <c r="F10"/>
  <c r="G10"/>
  <c r="H10"/>
  <c r="I10"/>
  <c r="J10"/>
  <c r="K10"/>
  <c r="L10"/>
  <c r="M10"/>
  <c r="N10"/>
  <c r="B10"/>
  <c r="O29"/>
  <c r="N28"/>
  <c r="M28"/>
  <c r="L28"/>
  <c r="K28"/>
  <c r="J28"/>
  <c r="I28"/>
  <c r="H28"/>
  <c r="G28"/>
  <c r="F28"/>
  <c r="E28"/>
  <c r="D28"/>
  <c r="C28"/>
  <c r="O27"/>
  <c r="O26"/>
  <c r="O25"/>
  <c r="O28" s="1"/>
  <c r="N24"/>
  <c r="M24"/>
  <c r="L24"/>
  <c r="K24"/>
  <c r="J24"/>
  <c r="I24"/>
  <c r="H24"/>
  <c r="G24"/>
  <c r="F24"/>
  <c r="E24"/>
  <c r="D24"/>
  <c r="O23"/>
  <c r="O22"/>
  <c r="O21"/>
  <c r="O20"/>
  <c r="O19"/>
  <c r="O18"/>
  <c r="N14"/>
  <c r="N15" s="1"/>
  <c r="M14"/>
  <c r="M15" s="1"/>
  <c r="L14"/>
  <c r="L15" s="1"/>
  <c r="K14"/>
  <c r="K15" s="1"/>
  <c r="J14"/>
  <c r="J15" s="1"/>
  <c r="I14"/>
  <c r="I15" s="1"/>
  <c r="H14"/>
  <c r="H15" s="1"/>
  <c r="G14"/>
  <c r="G15" s="1"/>
  <c r="F14"/>
  <c r="F15" s="1"/>
  <c r="E14"/>
  <c r="E15" s="1"/>
  <c r="D14"/>
  <c r="D15" s="1"/>
  <c r="C14"/>
  <c r="C15" s="1"/>
  <c r="O13"/>
  <c r="O12"/>
  <c r="B14"/>
  <c r="B15" s="1"/>
  <c r="O9"/>
  <c r="O8"/>
  <c r="O7"/>
  <c r="O5"/>
  <c r="O4"/>
  <c r="O10" l="1"/>
  <c r="O24"/>
  <c r="O30" s="1"/>
  <c r="O6"/>
  <c r="O14"/>
  <c r="O15" s="1"/>
  <c r="C30"/>
  <c r="D30"/>
  <c r="E30"/>
  <c r="F30"/>
  <c r="G30"/>
  <c r="H30"/>
  <c r="I30"/>
  <c r="J30"/>
  <c r="K30"/>
  <c r="L30"/>
  <c r="M30"/>
  <c r="N30"/>
  <c r="C16"/>
  <c r="D16"/>
  <c r="E16"/>
  <c r="F16"/>
  <c r="G16"/>
  <c r="H16"/>
  <c r="H32" s="1"/>
  <c r="I16"/>
  <c r="J16"/>
  <c r="J32" s="1"/>
  <c r="K16"/>
  <c r="K32" s="1"/>
  <c r="L16"/>
  <c r="L32" s="1"/>
  <c r="M16"/>
  <c r="N16"/>
  <c r="N32" s="1"/>
  <c r="C32" l="1"/>
  <c r="D32"/>
  <c r="G32"/>
  <c r="M32"/>
  <c r="I32"/>
  <c r="F32"/>
  <c r="E32"/>
  <c r="O16"/>
  <c r="O32" s="1"/>
  <c r="M13" i="21"/>
  <c r="L13"/>
  <c r="K13"/>
  <c r="J13"/>
  <c r="I13"/>
  <c r="H14"/>
  <c r="G14"/>
  <c r="E14"/>
  <c r="C14"/>
  <c r="F14"/>
  <c r="D14"/>
  <c r="M10"/>
  <c r="L10"/>
  <c r="K10"/>
  <c r="J10"/>
  <c r="I10"/>
  <c r="H10"/>
  <c r="G10"/>
  <c r="F10"/>
  <c r="E10"/>
  <c r="D10"/>
  <c r="M9"/>
  <c r="L9"/>
  <c r="K9"/>
  <c r="J9"/>
  <c r="I9"/>
  <c r="H9"/>
  <c r="G9"/>
  <c r="F9"/>
  <c r="E9"/>
  <c r="D9"/>
  <c r="M8"/>
  <c r="L8"/>
  <c r="K8"/>
  <c r="J8"/>
  <c r="I8"/>
  <c r="H8"/>
  <c r="G8"/>
  <c r="F8"/>
  <c r="E8"/>
  <c r="D8"/>
  <c r="M7"/>
  <c r="L7"/>
  <c r="K7"/>
  <c r="J7"/>
  <c r="I7"/>
  <c r="H7"/>
  <c r="G7"/>
  <c r="F7"/>
  <c r="E7"/>
  <c r="D7"/>
  <c r="M6"/>
  <c r="L6"/>
  <c r="K6"/>
  <c r="J6"/>
  <c r="I6"/>
  <c r="H6"/>
  <c r="G6"/>
  <c r="F6"/>
  <c r="E6"/>
  <c r="D6"/>
  <c r="M5"/>
  <c r="L5"/>
  <c r="K5"/>
  <c r="J5"/>
  <c r="I5"/>
  <c r="H5"/>
  <c r="G5"/>
  <c r="F5"/>
  <c r="D5"/>
  <c r="M4"/>
  <c r="L4"/>
  <c r="K4"/>
  <c r="J4"/>
  <c r="I4"/>
  <c r="H4"/>
  <c r="G4"/>
  <c r="F4"/>
  <c r="D4"/>
  <c r="M3"/>
  <c r="L3"/>
  <c r="K3"/>
  <c r="J3"/>
  <c r="I3"/>
  <c r="H3"/>
  <c r="G3"/>
  <c r="F3"/>
  <c r="E3"/>
  <c r="D3"/>
  <c r="C10"/>
  <c r="C9"/>
  <c r="C8"/>
  <c r="C7"/>
  <c r="C6"/>
  <c r="C5"/>
  <c r="C4"/>
  <c r="C3"/>
  <c r="U37" i="9"/>
  <c r="U35"/>
  <c r="U133"/>
  <c r="V127" s="1"/>
  <c r="W127" s="1"/>
  <c r="AA133"/>
  <c r="M18" i="21"/>
  <c r="M28" s="1"/>
  <c r="L18"/>
  <c r="L28" s="1"/>
  <c r="K18"/>
  <c r="K28" s="1"/>
  <c r="J18"/>
  <c r="J28" s="1"/>
  <c r="I18"/>
  <c r="I28" s="1"/>
  <c r="H18"/>
  <c r="H28" s="1"/>
  <c r="G28"/>
  <c r="F18"/>
  <c r="F28" s="1"/>
  <c r="E18"/>
  <c r="E28" s="1"/>
  <c r="D18"/>
  <c r="D28" s="1"/>
  <c r="C18"/>
  <c r="L53" i="2"/>
  <c r="L52"/>
  <c r="L51"/>
  <c r="U5" i="21" l="1"/>
  <c r="U9"/>
  <c r="AA37" i="9"/>
  <c r="W37"/>
  <c r="AC37" s="1"/>
  <c r="AA35"/>
  <c r="W35"/>
  <c r="C28" i="21"/>
  <c r="U18"/>
  <c r="I14"/>
  <c r="U8"/>
  <c r="U6"/>
  <c r="U10"/>
  <c r="G11"/>
  <c r="G15" s="1"/>
  <c r="K11"/>
  <c r="U4"/>
  <c r="U3"/>
  <c r="U7"/>
  <c r="D11"/>
  <c r="D15" s="1"/>
  <c r="H11"/>
  <c r="H15" s="1"/>
  <c r="L11"/>
  <c r="F11"/>
  <c r="F15" s="1"/>
  <c r="J11"/>
  <c r="E11"/>
  <c r="E15" s="1"/>
  <c r="I11"/>
  <c r="I15" s="1"/>
  <c r="M11"/>
  <c r="C11"/>
  <c r="C15" s="1"/>
  <c r="V126" i="9"/>
  <c r="V132"/>
  <c r="W132" s="1"/>
  <c r="V131"/>
  <c r="W131" s="1"/>
  <c r="V130"/>
  <c r="W130" s="1"/>
  <c r="V129"/>
  <c r="W129" s="1"/>
  <c r="V128"/>
  <c r="W128" s="1"/>
  <c r="Q127" i="10"/>
  <c r="Q35"/>
  <c r="T35" s="1"/>
  <c r="Q34"/>
  <c r="T34" s="1"/>
  <c r="Q33"/>
  <c r="N127"/>
  <c r="O126" s="1"/>
  <c r="P126" s="1"/>
  <c r="R95"/>
  <c r="F90" i="1" s="1"/>
  <c r="I90" s="1"/>
  <c r="O90" s="1"/>
  <c r="R94" i="10"/>
  <c r="F89" i="1" s="1"/>
  <c r="O93" i="10"/>
  <c r="L93"/>
  <c r="I93"/>
  <c r="F93"/>
  <c r="C93"/>
  <c r="I92" i="1"/>
  <c r="O92" s="1"/>
  <c r="I91"/>
  <c r="C88"/>
  <c r="M32" i="21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C32"/>
  <c r="C31"/>
  <c r="E41" i="2"/>
  <c r="F41" s="1"/>
  <c r="E42"/>
  <c r="F42" s="1"/>
  <c r="E43"/>
  <c r="F43" s="1"/>
  <c r="E44"/>
  <c r="F44" s="1"/>
  <c r="E45"/>
  <c r="F45" s="1"/>
  <c r="E46"/>
  <c r="F46" s="1"/>
  <c r="E40"/>
  <c r="F40" s="1"/>
  <c r="M48"/>
  <c r="L44"/>
  <c r="L47"/>
  <c r="E54"/>
  <c r="F54" s="1"/>
  <c r="E53"/>
  <c r="F53" s="1"/>
  <c r="E52"/>
  <c r="F52" s="1"/>
  <c r="E51"/>
  <c r="F51" s="1"/>
  <c r="E50"/>
  <c r="F50" s="1"/>
  <c r="E49"/>
  <c r="F49" s="1"/>
  <c r="L5" i="1"/>
  <c r="O5" s="1"/>
  <c r="L30"/>
  <c r="L26"/>
  <c r="L24"/>
  <c r="L21"/>
  <c r="L9"/>
  <c r="L11" s="1"/>
  <c r="O25"/>
  <c r="O26" s="1"/>
  <c r="B12" i="22" s="1"/>
  <c r="E12" s="1"/>
  <c r="O23" i="1"/>
  <c r="O24" s="1"/>
  <c r="B4" i="22" s="1"/>
  <c r="O22" i="1"/>
  <c r="O10"/>
  <c r="O9" s="1"/>
  <c r="O8"/>
  <c r="O3"/>
  <c r="K73" i="2"/>
  <c r="K63"/>
  <c r="L62" s="1"/>
  <c r="M62" s="1"/>
  <c r="C57"/>
  <c r="N73"/>
  <c r="L67"/>
  <c r="M67" s="1"/>
  <c r="N63"/>
  <c r="L54"/>
  <c r="M54"/>
  <c r="K54"/>
  <c r="M38"/>
  <c r="E37"/>
  <c r="F37" s="1"/>
  <c r="L37"/>
  <c r="K38"/>
  <c r="E31"/>
  <c r="F31" s="1"/>
  <c r="E32"/>
  <c r="F32" s="1"/>
  <c r="E33"/>
  <c r="F33" s="1"/>
  <c r="E34"/>
  <c r="F34" s="1"/>
  <c r="E35"/>
  <c r="F35" s="1"/>
  <c r="E36"/>
  <c r="F36" s="1"/>
  <c r="E30"/>
  <c r="F30" s="1"/>
  <c r="L31"/>
  <c r="L32"/>
  <c r="L33"/>
  <c r="L34"/>
  <c r="L35"/>
  <c r="L36"/>
  <c r="L30"/>
  <c r="E8"/>
  <c r="F8" s="1"/>
  <c r="E9"/>
  <c r="F9" s="1"/>
  <c r="E10"/>
  <c r="F10" s="1"/>
  <c r="E11"/>
  <c r="F11" s="1"/>
  <c r="E12"/>
  <c r="F12" s="1"/>
  <c r="E13"/>
  <c r="F13" s="1"/>
  <c r="E7"/>
  <c r="F7" s="1"/>
  <c r="N14"/>
  <c r="K14"/>
  <c r="L8" s="1"/>
  <c r="L106" i="1"/>
  <c r="L101"/>
  <c r="L83"/>
  <c r="L77"/>
  <c r="L64"/>
  <c r="L61"/>
  <c r="L52"/>
  <c r="L50"/>
  <c r="L51" s="1"/>
  <c r="I26"/>
  <c r="I24"/>
  <c r="F26"/>
  <c r="F24"/>
  <c r="C26"/>
  <c r="C24"/>
  <c r="C94" i="2"/>
  <c r="C90"/>
  <c r="C88"/>
  <c r="C73"/>
  <c r="C75" s="1"/>
  <c r="C152" i="9"/>
  <c r="D147" s="1"/>
  <c r="O137" s="1"/>
  <c r="F133"/>
  <c r="P143"/>
  <c r="M143"/>
  <c r="J143"/>
  <c r="G143"/>
  <c r="C143"/>
  <c r="D127"/>
  <c r="E127" s="1"/>
  <c r="D128"/>
  <c r="E128" s="1"/>
  <c r="D129"/>
  <c r="E129" s="1"/>
  <c r="D130"/>
  <c r="E130" s="1"/>
  <c r="D131"/>
  <c r="E131" s="1"/>
  <c r="D126"/>
  <c r="E126" s="1"/>
  <c r="E133" s="1"/>
  <c r="Q87"/>
  <c r="Q92" s="1"/>
  <c r="Q93" s="1"/>
  <c r="Q113" s="1"/>
  <c r="Q115" s="1"/>
  <c r="N87"/>
  <c r="N92" s="1"/>
  <c r="N93" s="1"/>
  <c r="N113" s="1"/>
  <c r="N115" s="1"/>
  <c r="K87"/>
  <c r="K92" s="1"/>
  <c r="K93" s="1"/>
  <c r="K113" s="1"/>
  <c r="K115" s="1"/>
  <c r="H87"/>
  <c r="AC87" l="1"/>
  <c r="AC35"/>
  <c r="AC31" s="1"/>
  <c r="W31"/>
  <c r="E33" i="21"/>
  <c r="I33"/>
  <c r="M33"/>
  <c r="U32"/>
  <c r="U31"/>
  <c r="F33"/>
  <c r="J33"/>
  <c r="D33"/>
  <c r="H33"/>
  <c r="L33"/>
  <c r="G33"/>
  <c r="K33"/>
  <c r="Q32" i="10"/>
  <c r="T33"/>
  <c r="O11" i="1"/>
  <c r="B11" i="22" s="1"/>
  <c r="C33" i="21"/>
  <c r="H92" i="9"/>
  <c r="H93" s="1"/>
  <c r="H113" s="1"/>
  <c r="H115" s="1"/>
  <c r="E39" i="2"/>
  <c r="E29"/>
  <c r="E6"/>
  <c r="E48"/>
  <c r="C39"/>
  <c r="C22"/>
  <c r="E22" s="1"/>
  <c r="F22" s="1"/>
  <c r="C21"/>
  <c r="E21" s="1"/>
  <c r="F21" s="1"/>
  <c r="C24"/>
  <c r="E24" s="1"/>
  <c r="F24" s="1"/>
  <c r="C25"/>
  <c r="C23"/>
  <c r="L38"/>
  <c r="L58"/>
  <c r="M58" s="1"/>
  <c r="I89" i="1"/>
  <c r="O89" s="1"/>
  <c r="F88"/>
  <c r="C6" i="2"/>
  <c r="C29"/>
  <c r="N91" i="1" s="1"/>
  <c r="Q91" s="1"/>
  <c r="C48" i="2"/>
  <c r="W126" i="9"/>
  <c r="W133" s="1"/>
  <c r="V133"/>
  <c r="C27" i="2"/>
  <c r="E27" s="1"/>
  <c r="F27" s="1"/>
  <c r="O123" i="10"/>
  <c r="P123" s="1"/>
  <c r="O124"/>
  <c r="P124" s="1"/>
  <c r="O125"/>
  <c r="P125" s="1"/>
  <c r="L84" i="1"/>
  <c r="L41" i="2"/>
  <c r="L42"/>
  <c r="L43"/>
  <c r="L45"/>
  <c r="L46"/>
  <c r="C26"/>
  <c r="E26" s="1"/>
  <c r="F26" s="1"/>
  <c r="L66"/>
  <c r="M66" s="1"/>
  <c r="L72"/>
  <c r="M72" s="1"/>
  <c r="L71"/>
  <c r="M71" s="1"/>
  <c r="L70"/>
  <c r="M70" s="1"/>
  <c r="L69"/>
  <c r="M69" s="1"/>
  <c r="L68"/>
  <c r="M68" s="1"/>
  <c r="L57"/>
  <c r="M57" s="1"/>
  <c r="L61"/>
  <c r="M61" s="1"/>
  <c r="L60"/>
  <c r="M60" s="1"/>
  <c r="L59"/>
  <c r="M59" s="1"/>
  <c r="L9"/>
  <c r="M9" s="1"/>
  <c r="L10"/>
  <c r="M10" s="1"/>
  <c r="L11"/>
  <c r="L12"/>
  <c r="L13"/>
  <c r="L7"/>
  <c r="M7" s="1"/>
  <c r="M8"/>
  <c r="M13"/>
  <c r="M12"/>
  <c r="M11"/>
  <c r="D146" i="9"/>
  <c r="O136" s="1"/>
  <c r="D151"/>
  <c r="O141" s="1"/>
  <c r="D150"/>
  <c r="O140" s="1"/>
  <c r="D149"/>
  <c r="O139" s="1"/>
  <c r="D148"/>
  <c r="O138" s="1"/>
  <c r="D136"/>
  <c r="D142"/>
  <c r="D141"/>
  <c r="D140"/>
  <c r="D139"/>
  <c r="D138"/>
  <c r="D137"/>
  <c r="D133"/>
  <c r="C20" i="1"/>
  <c r="I20" s="1"/>
  <c r="O20" s="1"/>
  <c r="C19"/>
  <c r="I19" s="1"/>
  <c r="O19" s="1"/>
  <c r="C18"/>
  <c r="I18" s="1"/>
  <c r="O18" s="1"/>
  <c r="C17"/>
  <c r="I17" s="1"/>
  <c r="O17" s="1"/>
  <c r="C14"/>
  <c r="I14" s="1"/>
  <c r="O14" s="1"/>
  <c r="C12"/>
  <c r="I12" s="1"/>
  <c r="O12" s="1"/>
  <c r="C77" i="2"/>
  <c r="F77" s="1"/>
  <c r="C109" i="1"/>
  <c r="C107"/>
  <c r="C105"/>
  <c r="C104"/>
  <c r="C103"/>
  <c r="C102"/>
  <c r="C100"/>
  <c r="C99"/>
  <c r="C98"/>
  <c r="C97"/>
  <c r="C96"/>
  <c r="C95"/>
  <c r="C94"/>
  <c r="C82"/>
  <c r="C81"/>
  <c r="C80"/>
  <c r="C79"/>
  <c r="C78"/>
  <c r="C76"/>
  <c r="C75"/>
  <c r="C73"/>
  <c r="C72"/>
  <c r="C71"/>
  <c r="C70"/>
  <c r="C68"/>
  <c r="C67"/>
  <c r="C66"/>
  <c r="C65"/>
  <c r="C63"/>
  <c r="C62"/>
  <c r="C60"/>
  <c r="C59"/>
  <c r="C58"/>
  <c r="U61" i="9"/>
  <c r="U59"/>
  <c r="U55"/>
  <c r="R61"/>
  <c r="R59"/>
  <c r="R55"/>
  <c r="O61"/>
  <c r="O59"/>
  <c r="O55"/>
  <c r="L61"/>
  <c r="L59"/>
  <c r="L55"/>
  <c r="I59"/>
  <c r="I55"/>
  <c r="F59"/>
  <c r="F55"/>
  <c r="C57" i="1"/>
  <c r="C56"/>
  <c r="C55"/>
  <c r="C54"/>
  <c r="C49"/>
  <c r="C48"/>
  <c r="C33"/>
  <c r="C34"/>
  <c r="C35"/>
  <c r="C36"/>
  <c r="C37"/>
  <c r="C38"/>
  <c r="C39"/>
  <c r="C40"/>
  <c r="C41"/>
  <c r="C42"/>
  <c r="C43"/>
  <c r="C44"/>
  <c r="C45"/>
  <c r="T30" i="9"/>
  <c r="T29" s="1"/>
  <c r="T39" s="1"/>
  <c r="T40" s="1"/>
  <c r="T117" s="1"/>
  <c r="Q30"/>
  <c r="Q29" s="1"/>
  <c r="Q39" s="1"/>
  <c r="Q40" s="1"/>
  <c r="Q117" s="1"/>
  <c r="N30"/>
  <c r="N29" s="1"/>
  <c r="N39" s="1"/>
  <c r="N40" s="1"/>
  <c r="N117" s="1"/>
  <c r="K30"/>
  <c r="K29" s="1"/>
  <c r="K39" s="1"/>
  <c r="K40" s="1"/>
  <c r="K117" s="1"/>
  <c r="H30"/>
  <c r="H29" s="1"/>
  <c r="H39" s="1"/>
  <c r="H40" s="1"/>
  <c r="E62" i="2"/>
  <c r="F62" s="1"/>
  <c r="AA111" i="9"/>
  <c r="AA78"/>
  <c r="AA26"/>
  <c r="AA24"/>
  <c r="AA11"/>
  <c r="AA7"/>
  <c r="U111"/>
  <c r="U106"/>
  <c r="U95"/>
  <c r="U92"/>
  <c r="U86"/>
  <c r="U83"/>
  <c r="U73"/>
  <c r="U70"/>
  <c r="U31"/>
  <c r="U26"/>
  <c r="U24"/>
  <c r="U21"/>
  <c r="U11"/>
  <c r="U7"/>
  <c r="R111"/>
  <c r="R106"/>
  <c r="R95"/>
  <c r="R92"/>
  <c r="R86"/>
  <c r="R83"/>
  <c r="R73"/>
  <c r="R70"/>
  <c r="R31"/>
  <c r="R26"/>
  <c r="R24"/>
  <c r="R21"/>
  <c r="R11"/>
  <c r="R7"/>
  <c r="O111"/>
  <c r="O106"/>
  <c r="O95"/>
  <c r="O92"/>
  <c r="O86"/>
  <c r="O83"/>
  <c r="O73"/>
  <c r="O70"/>
  <c r="O26"/>
  <c r="O24"/>
  <c r="O21"/>
  <c r="O11"/>
  <c r="O7"/>
  <c r="L111"/>
  <c r="L106"/>
  <c r="L95"/>
  <c r="L92"/>
  <c r="L86"/>
  <c r="L83"/>
  <c r="L73"/>
  <c r="L70"/>
  <c r="L26"/>
  <c r="L24"/>
  <c r="L21"/>
  <c r="L11"/>
  <c r="L7"/>
  <c r="L27" s="1"/>
  <c r="I111"/>
  <c r="I106"/>
  <c r="I95"/>
  <c r="I92"/>
  <c r="I86"/>
  <c r="I83"/>
  <c r="I73"/>
  <c r="I70"/>
  <c r="I26"/>
  <c r="I24"/>
  <c r="I21"/>
  <c r="I11"/>
  <c r="I7"/>
  <c r="F111"/>
  <c r="F106"/>
  <c r="F95"/>
  <c r="F92"/>
  <c r="F86"/>
  <c r="F83"/>
  <c r="F73"/>
  <c r="F70"/>
  <c r="F26"/>
  <c r="F24"/>
  <c r="F21"/>
  <c r="F11"/>
  <c r="F7"/>
  <c r="F27" s="1"/>
  <c r="C111"/>
  <c r="C106"/>
  <c r="C95"/>
  <c r="C92"/>
  <c r="C86"/>
  <c r="C83"/>
  <c r="C73"/>
  <c r="C70"/>
  <c r="C59"/>
  <c r="C26"/>
  <c r="C24"/>
  <c r="C21"/>
  <c r="C11"/>
  <c r="C7"/>
  <c r="O60" l="1"/>
  <c r="T32" i="10"/>
  <c r="T29" s="1"/>
  <c r="Q29"/>
  <c r="Q36" s="1"/>
  <c r="Q37" s="1"/>
  <c r="R27" i="9"/>
  <c r="AA106"/>
  <c r="H117"/>
  <c r="AA92"/>
  <c r="AA70"/>
  <c r="F48" i="2"/>
  <c r="F39"/>
  <c r="F29"/>
  <c r="F6"/>
  <c r="E78" i="1"/>
  <c r="AC92" i="9"/>
  <c r="AC93" s="1"/>
  <c r="AC113" s="1"/>
  <c r="AC115" s="1"/>
  <c r="C101" i="1"/>
  <c r="E23" i="2"/>
  <c r="F23" s="1"/>
  <c r="E25"/>
  <c r="F25" s="1"/>
  <c r="F29" i="9"/>
  <c r="F39" s="1"/>
  <c r="F40" s="1"/>
  <c r="L29"/>
  <c r="L39" s="1"/>
  <c r="L40" s="1"/>
  <c r="R29"/>
  <c r="R39" s="1"/>
  <c r="R40" s="1"/>
  <c r="U29"/>
  <c r="U39" s="1"/>
  <c r="W30"/>
  <c r="W29" s="1"/>
  <c r="W39" s="1"/>
  <c r="W40" s="1"/>
  <c r="W117" s="1"/>
  <c r="E30"/>
  <c r="I29"/>
  <c r="I39" s="1"/>
  <c r="O29"/>
  <c r="O39" s="1"/>
  <c r="C29"/>
  <c r="C39" s="1"/>
  <c r="C106" i="1"/>
  <c r="AA31" i="9"/>
  <c r="C20" i="2"/>
  <c r="O93" i="9"/>
  <c r="I93"/>
  <c r="AA86"/>
  <c r="AA73"/>
  <c r="F60"/>
  <c r="U60"/>
  <c r="R60"/>
  <c r="L60"/>
  <c r="I60"/>
  <c r="C60"/>
  <c r="F93"/>
  <c r="I27"/>
  <c r="L93"/>
  <c r="O27"/>
  <c r="U27"/>
  <c r="AA83"/>
  <c r="C69" i="1"/>
  <c r="C74" s="1"/>
  <c r="C85"/>
  <c r="C93" s="1"/>
  <c r="C15"/>
  <c r="I15" s="1"/>
  <c r="O15" s="1"/>
  <c r="C16"/>
  <c r="P127" i="10"/>
  <c r="O127"/>
  <c r="L48" i="2"/>
  <c r="L73"/>
  <c r="L63"/>
  <c r="AA55" i="9"/>
  <c r="C32" i="1"/>
  <c r="AA59" i="9"/>
  <c r="C47" i="1"/>
  <c r="AA61" i="9"/>
  <c r="C53" i="1"/>
  <c r="C61"/>
  <c r="C64"/>
  <c r="C77"/>
  <c r="C83"/>
  <c r="AA21" i="9"/>
  <c r="AA27" s="1"/>
  <c r="C13" i="1"/>
  <c r="M73" i="2"/>
  <c r="M63"/>
  <c r="M14"/>
  <c r="L137" i="9"/>
  <c r="I137"/>
  <c r="F137"/>
  <c r="L138"/>
  <c r="I138"/>
  <c r="F138"/>
  <c r="L139"/>
  <c r="I139"/>
  <c r="F139"/>
  <c r="L140"/>
  <c r="I140"/>
  <c r="F140"/>
  <c r="L141"/>
  <c r="I141"/>
  <c r="F141"/>
  <c r="L142"/>
  <c r="I142"/>
  <c r="F142"/>
  <c r="O143"/>
  <c r="L136"/>
  <c r="I136"/>
  <c r="I143" s="1"/>
  <c r="F136"/>
  <c r="D143"/>
  <c r="C27"/>
  <c r="C93"/>
  <c r="D152"/>
  <c r="C120"/>
  <c r="F120"/>
  <c r="I120"/>
  <c r="L120"/>
  <c r="O120"/>
  <c r="R93"/>
  <c r="R120"/>
  <c r="U93"/>
  <c r="U120"/>
  <c r="Q84" i="10"/>
  <c r="R34"/>
  <c r="C17" i="2" s="1"/>
  <c r="E17" s="1"/>
  <c r="F17" s="1"/>
  <c r="R35" i="10"/>
  <c r="C18" i="2" s="1"/>
  <c r="E18" s="1"/>
  <c r="F18" s="1"/>
  <c r="Q103" i="10"/>
  <c r="L91"/>
  <c r="L96" s="1"/>
  <c r="O119"/>
  <c r="L119"/>
  <c r="I119"/>
  <c r="F104"/>
  <c r="F119"/>
  <c r="L32"/>
  <c r="I32"/>
  <c r="F32"/>
  <c r="R28"/>
  <c r="F28" i="1" s="1"/>
  <c r="I28" s="1"/>
  <c r="O28" s="1"/>
  <c r="B5" i="22" s="1"/>
  <c r="R16" i="10"/>
  <c r="F16" i="1" s="1"/>
  <c r="F21" s="1"/>
  <c r="F27" s="1"/>
  <c r="R26" i="10"/>
  <c r="R24"/>
  <c r="R11"/>
  <c r="R7"/>
  <c r="O26"/>
  <c r="O24"/>
  <c r="O21"/>
  <c r="O11"/>
  <c r="O7"/>
  <c r="O27" s="1"/>
  <c r="L26"/>
  <c r="L24"/>
  <c r="L21"/>
  <c r="L11"/>
  <c r="L7"/>
  <c r="I26"/>
  <c r="I24"/>
  <c r="I21"/>
  <c r="I11"/>
  <c r="I7"/>
  <c r="F26"/>
  <c r="F24"/>
  <c r="F21"/>
  <c r="F11"/>
  <c r="F7"/>
  <c r="R92"/>
  <c r="F86" i="1" s="1"/>
  <c r="I86" s="1"/>
  <c r="O86" s="1"/>
  <c r="O85" s="1"/>
  <c r="C32" i="10"/>
  <c r="C26"/>
  <c r="C24"/>
  <c r="C11"/>
  <c r="C7"/>
  <c r="C21"/>
  <c r="L104"/>
  <c r="I104"/>
  <c r="C119"/>
  <c r="C67"/>
  <c r="O113" i="9" l="1"/>
  <c r="O115" s="1"/>
  <c r="R113"/>
  <c r="R115" s="1"/>
  <c r="C113"/>
  <c r="C115" s="1"/>
  <c r="AC30"/>
  <c r="AC29" s="1"/>
  <c r="AC39" s="1"/>
  <c r="T103" i="10"/>
  <c r="Q104"/>
  <c r="H29" i="1"/>
  <c r="H30" s="1"/>
  <c r="H31" s="1"/>
  <c r="T36" i="10"/>
  <c r="T37" s="1"/>
  <c r="T84"/>
  <c r="Q89"/>
  <c r="Q90" s="1"/>
  <c r="I27"/>
  <c r="N91"/>
  <c r="O104"/>
  <c r="K91"/>
  <c r="U113" i="9"/>
  <c r="U115" s="1"/>
  <c r="L113"/>
  <c r="L115" s="1"/>
  <c r="L117" s="1"/>
  <c r="C40"/>
  <c r="C117" s="1"/>
  <c r="R117"/>
  <c r="E83" i="1"/>
  <c r="E84" s="1"/>
  <c r="E108" s="1"/>
  <c r="E110" s="1"/>
  <c r="F113" i="9"/>
  <c r="F115" s="1"/>
  <c r="F117" s="1"/>
  <c r="E20" i="2"/>
  <c r="F20" s="1"/>
  <c r="I40" i="9"/>
  <c r="U40"/>
  <c r="E29"/>
  <c r="E39" s="1"/>
  <c r="E40" s="1"/>
  <c r="E117" s="1"/>
  <c r="AA29"/>
  <c r="O40"/>
  <c r="N10" i="21"/>
  <c r="O10" s="1"/>
  <c r="Q33"/>
  <c r="L143" i="9"/>
  <c r="F143"/>
  <c r="AA93"/>
  <c r="I113"/>
  <c r="I115" s="1"/>
  <c r="R21" i="10"/>
  <c r="R91"/>
  <c r="F27"/>
  <c r="L27"/>
  <c r="R27"/>
  <c r="O91" i="1"/>
  <c r="O88" s="1"/>
  <c r="O93" s="1"/>
  <c r="L88"/>
  <c r="L93" s="1"/>
  <c r="C80" i="2"/>
  <c r="F80" s="1"/>
  <c r="C27" i="10"/>
  <c r="I16" i="1"/>
  <c r="O16" s="1"/>
  <c r="G6" i="22"/>
  <c r="C52" i="1"/>
  <c r="C50"/>
  <c r="C46"/>
  <c r="AA60" i="9"/>
  <c r="I13" i="1"/>
  <c r="C21"/>
  <c r="C27" s="1"/>
  <c r="C84"/>
  <c r="O32" i="10"/>
  <c r="R32" s="1"/>
  <c r="R33"/>
  <c r="C16" i="2" s="1"/>
  <c r="E16" s="1"/>
  <c r="C104" i="10"/>
  <c r="O117" i="9" l="1"/>
  <c r="R96" i="10"/>
  <c r="F85" i="1"/>
  <c r="F93" s="1"/>
  <c r="Q111" i="10"/>
  <c r="Q113" s="1"/>
  <c r="Q115" s="1"/>
  <c r="N96"/>
  <c r="N111" s="1"/>
  <c r="N113" s="1"/>
  <c r="N115" s="1"/>
  <c r="H100" i="1"/>
  <c r="T104" i="10"/>
  <c r="H78" i="1"/>
  <c r="T89" i="10"/>
  <c r="T90" s="1"/>
  <c r="T91"/>
  <c r="T96" s="1"/>
  <c r="K111"/>
  <c r="K113" s="1"/>
  <c r="K115" s="1"/>
  <c r="U117" i="9"/>
  <c r="E15" i="2"/>
  <c r="F16"/>
  <c r="I6" i="22"/>
  <c r="L108" i="1"/>
  <c r="I117" i="9"/>
  <c r="E29" i="1"/>
  <c r="AC40" i="9"/>
  <c r="AC117" s="1"/>
  <c r="C29" i="1"/>
  <c r="C30" s="1"/>
  <c r="C31" s="1"/>
  <c r="AA39" i="9"/>
  <c r="AA40" s="1"/>
  <c r="AA113"/>
  <c r="AA115" s="1"/>
  <c r="C51" i="1"/>
  <c r="C108" s="1"/>
  <c r="C110" s="1"/>
  <c r="C85" i="2"/>
  <c r="F85" s="1"/>
  <c r="C15"/>
  <c r="I21" i="1"/>
  <c r="I27" s="1"/>
  <c r="O13"/>
  <c r="O21" s="1"/>
  <c r="R112" i="10"/>
  <c r="F109" i="1" s="1"/>
  <c r="I109" s="1"/>
  <c r="R110" i="10"/>
  <c r="F107" i="1" s="1"/>
  <c r="I107" s="1"/>
  <c r="O107" s="1"/>
  <c r="G13" i="22" s="1"/>
  <c r="R108" i="10"/>
  <c r="F105" i="1" s="1"/>
  <c r="I105" s="1"/>
  <c r="O105" s="1"/>
  <c r="R107" i="10"/>
  <c r="F104" i="1" s="1"/>
  <c r="I104" s="1"/>
  <c r="O104" s="1"/>
  <c r="R106" i="10"/>
  <c r="F103" i="1" s="1"/>
  <c r="I103" s="1"/>
  <c r="O103" s="1"/>
  <c r="R105" i="10"/>
  <c r="F102" i="1" s="1"/>
  <c r="R103" i="10"/>
  <c r="F100" i="1" s="1"/>
  <c r="I100" s="1"/>
  <c r="O100" s="1"/>
  <c r="R102" i="10"/>
  <c r="F99" i="1" s="1"/>
  <c r="I99" s="1"/>
  <c r="O99" s="1"/>
  <c r="R101" i="10"/>
  <c r="F98" i="1" s="1"/>
  <c r="I98" s="1"/>
  <c r="O98" s="1"/>
  <c r="R100" i="10"/>
  <c r="F97" i="1" s="1"/>
  <c r="R99" i="10"/>
  <c r="F96" i="1" s="1"/>
  <c r="I96" s="1"/>
  <c r="O96" s="1"/>
  <c r="R98" i="10"/>
  <c r="F95" i="1" s="1"/>
  <c r="I95" s="1"/>
  <c r="O95" s="1"/>
  <c r="R97" i="10"/>
  <c r="R93"/>
  <c r="R88"/>
  <c r="F82" i="1" s="1"/>
  <c r="I82" s="1"/>
  <c r="O82" s="1"/>
  <c r="R87" i="10"/>
  <c r="F81" i="1" s="1"/>
  <c r="I81" s="1"/>
  <c r="O81" s="1"/>
  <c r="R86" i="10"/>
  <c r="F80" i="1" s="1"/>
  <c r="I80" s="1"/>
  <c r="O80" s="1"/>
  <c r="R85" i="10"/>
  <c r="F79" i="1" s="1"/>
  <c r="I79" s="1"/>
  <c r="O79" s="1"/>
  <c r="R84" i="10"/>
  <c r="F78" i="1" s="1"/>
  <c r="R82" i="10"/>
  <c r="F76" i="1" s="1"/>
  <c r="I76" s="1"/>
  <c r="O76" s="1"/>
  <c r="R81" i="10"/>
  <c r="F75" i="1" s="1"/>
  <c r="R79" i="10"/>
  <c r="F73" i="1" s="1"/>
  <c r="I73" s="1"/>
  <c r="O73" s="1"/>
  <c r="R78" i="10"/>
  <c r="F72" i="1" s="1"/>
  <c r="I72" s="1"/>
  <c r="O72" s="1"/>
  <c r="R77" i="10"/>
  <c r="F71" i="1" s="1"/>
  <c r="I71" s="1"/>
  <c r="O71" s="1"/>
  <c r="R76" i="10"/>
  <c r="F70" i="1" s="1"/>
  <c r="I70" s="1"/>
  <c r="O70" s="1"/>
  <c r="R74" i="10"/>
  <c r="F68" i="1" s="1"/>
  <c r="I68" s="1"/>
  <c r="O68" s="1"/>
  <c r="R73" i="10"/>
  <c r="F67" i="1" s="1"/>
  <c r="I67" s="1"/>
  <c r="O67" s="1"/>
  <c r="R72" i="10"/>
  <c r="F66" i="1" s="1"/>
  <c r="I66" s="1"/>
  <c r="O66" s="1"/>
  <c r="R71" i="10"/>
  <c r="R69"/>
  <c r="F63" i="1" s="1"/>
  <c r="I63" s="1"/>
  <c r="O63" s="1"/>
  <c r="R68" i="10"/>
  <c r="F62" i="1" s="1"/>
  <c r="R66" i="10"/>
  <c r="F60" i="1" s="1"/>
  <c r="I60" s="1"/>
  <c r="O60" s="1"/>
  <c r="R65" i="10"/>
  <c r="F59" i="1" s="1"/>
  <c r="I59" s="1"/>
  <c r="O59" s="1"/>
  <c r="R64" i="10"/>
  <c r="F58" i="1" s="1"/>
  <c r="O109" i="10"/>
  <c r="O89"/>
  <c r="O83"/>
  <c r="O80"/>
  <c r="O70"/>
  <c r="O67"/>
  <c r="O58"/>
  <c r="O56"/>
  <c r="O52"/>
  <c r="L109"/>
  <c r="L89"/>
  <c r="L83"/>
  <c r="L80"/>
  <c r="L70"/>
  <c r="L67"/>
  <c r="L58"/>
  <c r="L56"/>
  <c r="L52"/>
  <c r="I109"/>
  <c r="I89"/>
  <c r="I83"/>
  <c r="I80"/>
  <c r="I70"/>
  <c r="I67"/>
  <c r="I58"/>
  <c r="I56"/>
  <c r="I52"/>
  <c r="F109"/>
  <c r="F89"/>
  <c r="F83"/>
  <c r="F80"/>
  <c r="F70"/>
  <c r="F67"/>
  <c r="F58"/>
  <c r="F56"/>
  <c r="F52"/>
  <c r="C109"/>
  <c r="C89"/>
  <c r="C83"/>
  <c r="C70"/>
  <c r="R63"/>
  <c r="F57" i="1" s="1"/>
  <c r="I57" s="1"/>
  <c r="O57" s="1"/>
  <c r="R62" i="10"/>
  <c r="F56" i="1" s="1"/>
  <c r="I56" s="1"/>
  <c r="O56" s="1"/>
  <c r="R61" i="10"/>
  <c r="F55" i="1" s="1"/>
  <c r="I55" s="1"/>
  <c r="O55" s="1"/>
  <c r="R60" i="10"/>
  <c r="F54" i="1" s="1"/>
  <c r="I54" s="1"/>
  <c r="O54" s="1"/>
  <c r="R59" i="10"/>
  <c r="R55"/>
  <c r="F49" i="1" s="1"/>
  <c r="I49" s="1"/>
  <c r="O49" s="1"/>
  <c r="R54" i="10"/>
  <c r="F48" i="1" s="1"/>
  <c r="I48" s="1"/>
  <c r="O48" s="1"/>
  <c r="R53" i="10"/>
  <c r="R39"/>
  <c r="F33" i="1" s="1"/>
  <c r="I33" s="1"/>
  <c r="O33" s="1"/>
  <c r="R40" i="10"/>
  <c r="F34" i="1" s="1"/>
  <c r="I34" s="1"/>
  <c r="O34" s="1"/>
  <c r="R41" i="10"/>
  <c r="F35" i="1" s="1"/>
  <c r="I35" s="1"/>
  <c r="O35" s="1"/>
  <c r="R42" i="10"/>
  <c r="F36" i="1" s="1"/>
  <c r="I36" s="1"/>
  <c r="O36" s="1"/>
  <c r="R43" i="10"/>
  <c r="F37" i="1" s="1"/>
  <c r="I37" s="1"/>
  <c r="O37" s="1"/>
  <c r="R44" i="10"/>
  <c r="F38" i="1" s="1"/>
  <c r="I38" s="1"/>
  <c r="O38" s="1"/>
  <c r="R45" i="10"/>
  <c r="F39" i="1" s="1"/>
  <c r="I39" s="1"/>
  <c r="O39" s="1"/>
  <c r="R46" i="10"/>
  <c r="F40" i="1" s="1"/>
  <c r="I40" s="1"/>
  <c r="O40" s="1"/>
  <c r="R47" i="10"/>
  <c r="F41" i="1" s="1"/>
  <c r="I41" s="1"/>
  <c r="O41" s="1"/>
  <c r="R48" i="10"/>
  <c r="F42" i="1" s="1"/>
  <c r="I42" s="1"/>
  <c r="O42" s="1"/>
  <c r="R49" i="10"/>
  <c r="F43" i="1" s="1"/>
  <c r="I43" s="1"/>
  <c r="O43" s="1"/>
  <c r="R50" i="10"/>
  <c r="F44" i="1" s="1"/>
  <c r="I44" s="1"/>
  <c r="O44" s="1"/>
  <c r="R51" i="10"/>
  <c r="F45" i="1" s="1"/>
  <c r="I45" s="1"/>
  <c r="O45" s="1"/>
  <c r="R38" i="10"/>
  <c r="O29"/>
  <c r="O36" s="1"/>
  <c r="O37" s="1"/>
  <c r="L29"/>
  <c r="L36" s="1"/>
  <c r="L37" s="1"/>
  <c r="I29"/>
  <c r="I36" s="1"/>
  <c r="I37" s="1"/>
  <c r="F29"/>
  <c r="F36" s="1"/>
  <c r="F37" s="1"/>
  <c r="C61" i="2"/>
  <c r="K100" i="1" l="1"/>
  <c r="H101"/>
  <c r="R109" i="10"/>
  <c r="H83" i="1"/>
  <c r="H84" s="1"/>
  <c r="K78"/>
  <c r="R75" i="10"/>
  <c r="F69" i="1" s="1"/>
  <c r="I69" s="1"/>
  <c r="O69" s="1"/>
  <c r="H85"/>
  <c r="T111" i="10"/>
  <c r="T113" s="1"/>
  <c r="T115" s="1"/>
  <c r="I85" i="1"/>
  <c r="J6" i="22"/>
  <c r="B22" i="20"/>
  <c r="F15" i="2"/>
  <c r="E61"/>
  <c r="F61" s="1"/>
  <c r="C60"/>
  <c r="C69" s="1"/>
  <c r="AA117" i="9"/>
  <c r="E30" i="1"/>
  <c r="E31" s="1"/>
  <c r="E112" s="1"/>
  <c r="K29"/>
  <c r="C112"/>
  <c r="F65"/>
  <c r="I65" s="1"/>
  <c r="R83" i="10"/>
  <c r="O90"/>
  <c r="O117" s="1"/>
  <c r="L90"/>
  <c r="L117" s="1"/>
  <c r="I90"/>
  <c r="I117" s="1"/>
  <c r="R89"/>
  <c r="F90"/>
  <c r="F117" s="1"/>
  <c r="R67"/>
  <c r="R70"/>
  <c r="F57"/>
  <c r="L57"/>
  <c r="I57"/>
  <c r="O57"/>
  <c r="B3" i="22"/>
  <c r="E3" s="1"/>
  <c r="F83" i="1"/>
  <c r="I78"/>
  <c r="R104" i="10"/>
  <c r="F94" i="1"/>
  <c r="I94" s="1"/>
  <c r="O94" s="1"/>
  <c r="F106"/>
  <c r="I102"/>
  <c r="R52" i="10"/>
  <c r="F32" i="1"/>
  <c r="R56" i="10"/>
  <c r="F47" i="1"/>
  <c r="R58" i="10"/>
  <c r="F53" i="1"/>
  <c r="F61"/>
  <c r="I58"/>
  <c r="F64"/>
  <c r="I62"/>
  <c r="F77"/>
  <c r="I75"/>
  <c r="I97"/>
  <c r="C29" i="10"/>
  <c r="C36" s="1"/>
  <c r="C37" s="1"/>
  <c r="R30"/>
  <c r="R29" s="1"/>
  <c r="C90"/>
  <c r="C117" s="1"/>
  <c r="C52"/>
  <c r="C56"/>
  <c r="C58"/>
  <c r="K9" i="18"/>
  <c r="C11"/>
  <c r="K6"/>
  <c r="K5"/>
  <c r="K4"/>
  <c r="K3"/>
  <c r="M12" i="15"/>
  <c r="J12"/>
  <c r="G12"/>
  <c r="D12"/>
  <c r="J11"/>
  <c r="G11"/>
  <c r="P6"/>
  <c r="M6"/>
  <c r="J6"/>
  <c r="G6"/>
  <c r="D6"/>
  <c r="P4"/>
  <c r="M4"/>
  <c r="J4"/>
  <c r="G4"/>
  <c r="D4"/>
  <c r="P3"/>
  <c r="M3"/>
  <c r="J3"/>
  <c r="G3"/>
  <c r="J13" l="1"/>
  <c r="G13"/>
  <c r="O111" i="10"/>
  <c r="O113" s="1"/>
  <c r="O115" s="1"/>
  <c r="R80"/>
  <c r="R90" s="1"/>
  <c r="Q78" i="1"/>
  <c r="Q83" s="1"/>
  <c r="Q84" s="1"/>
  <c r="I4" i="22" s="1"/>
  <c r="B20" i="20" s="1"/>
  <c r="K83" i="1"/>
  <c r="K84" s="1"/>
  <c r="Q100"/>
  <c r="Q101" s="1"/>
  <c r="I11" i="22" s="1"/>
  <c r="K101" i="1"/>
  <c r="I111" i="10"/>
  <c r="I113" s="1"/>
  <c r="I115" s="1"/>
  <c r="H93" i="1"/>
  <c r="H108" s="1"/>
  <c r="H110" s="1"/>
  <c r="H112" s="1"/>
  <c r="K85"/>
  <c r="K93" s="1"/>
  <c r="F74"/>
  <c r="F84" s="1"/>
  <c r="I74"/>
  <c r="J5" i="15"/>
  <c r="S6"/>
  <c r="P5"/>
  <c r="Q3"/>
  <c r="D3"/>
  <c r="D5" s="1"/>
  <c r="M5"/>
  <c r="B13"/>
  <c r="D11"/>
  <c r="S12"/>
  <c r="M11"/>
  <c r="M13" s="1"/>
  <c r="G5"/>
  <c r="S4"/>
  <c r="C3" i="2"/>
  <c r="E60"/>
  <c r="Q13" i="21" s="1"/>
  <c r="N109" i="1"/>
  <c r="K30"/>
  <c r="K31" s="1"/>
  <c r="Q12" i="15"/>
  <c r="F101" i="1"/>
  <c r="B5" i="15"/>
  <c r="Q6"/>
  <c r="L111" i="10"/>
  <c r="L113" s="1"/>
  <c r="L115" s="1"/>
  <c r="F111"/>
  <c r="F113" s="1"/>
  <c r="F115" s="1"/>
  <c r="Q4" i="15"/>
  <c r="C71" i="2"/>
  <c r="P8" i="15"/>
  <c r="P9"/>
  <c r="M8"/>
  <c r="M9"/>
  <c r="J8"/>
  <c r="J9"/>
  <c r="G8"/>
  <c r="G9"/>
  <c r="L6" i="1"/>
  <c r="L4" s="1"/>
  <c r="O102"/>
  <c r="O106" s="1"/>
  <c r="G12" i="22" s="1"/>
  <c r="I106" i="1"/>
  <c r="O78"/>
  <c r="O83" s="1"/>
  <c r="I83"/>
  <c r="R36" i="10"/>
  <c r="R37" s="1"/>
  <c r="F29" i="1"/>
  <c r="O97"/>
  <c r="O101" s="1"/>
  <c r="G11" i="22" s="1"/>
  <c r="I101" i="1"/>
  <c r="I77"/>
  <c r="O75"/>
  <c r="O77" s="1"/>
  <c r="O65"/>
  <c r="O74" s="1"/>
  <c r="I64"/>
  <c r="O62"/>
  <c r="O64" s="1"/>
  <c r="I61"/>
  <c r="O58"/>
  <c r="O61" s="1"/>
  <c r="F52"/>
  <c r="I53"/>
  <c r="F50"/>
  <c r="I47"/>
  <c r="F46"/>
  <c r="I32"/>
  <c r="R57" i="10"/>
  <c r="I88" i="1"/>
  <c r="I93" s="1"/>
  <c r="C57" i="10"/>
  <c r="C111" s="1"/>
  <c r="C113" s="1"/>
  <c r="C115" s="1"/>
  <c r="K7" i="18"/>
  <c r="K8"/>
  <c r="K10"/>
  <c r="Q11" i="15"/>
  <c r="R13" i="21" l="1"/>
  <c r="U13"/>
  <c r="J10" i="15"/>
  <c r="J15" s="1"/>
  <c r="G10"/>
  <c r="G15" s="1"/>
  <c r="I16" i="22"/>
  <c r="B25" i="20"/>
  <c r="B28" s="1"/>
  <c r="K108" i="1"/>
  <c r="K110" s="1"/>
  <c r="K112" s="1"/>
  <c r="J11" i="22"/>
  <c r="M10" i="15"/>
  <c r="M15" s="1"/>
  <c r="D13"/>
  <c r="S11"/>
  <c r="S13" s="1"/>
  <c r="E69" i="2"/>
  <c r="F69" s="1"/>
  <c r="F60"/>
  <c r="P10" i="15"/>
  <c r="P15" s="1"/>
  <c r="S3"/>
  <c r="S5" s="1"/>
  <c r="F51" i="1"/>
  <c r="F108" s="1"/>
  <c r="F110" s="1"/>
  <c r="I84"/>
  <c r="R111" i="10"/>
  <c r="R113" s="1"/>
  <c r="R115" s="1"/>
  <c r="O84" i="1"/>
  <c r="G4" i="22" s="1"/>
  <c r="J4" s="1"/>
  <c r="Q13" i="15"/>
  <c r="Q5"/>
  <c r="C91" i="2"/>
  <c r="L7" i="1"/>
  <c r="L27" s="1"/>
  <c r="L31" s="1"/>
  <c r="O6"/>
  <c r="O4" s="1"/>
  <c r="O7" s="1"/>
  <c r="I46"/>
  <c r="O32"/>
  <c r="O46" s="1"/>
  <c r="I50"/>
  <c r="O47"/>
  <c r="O50" s="1"/>
  <c r="I52"/>
  <c r="O53"/>
  <c r="O52" s="1"/>
  <c r="G3" i="22" s="1"/>
  <c r="J3" s="1"/>
  <c r="F30" i="1"/>
  <c r="F31" s="1"/>
  <c r="I29"/>
  <c r="D11" i="18"/>
  <c r="K11"/>
  <c r="D8" i="15"/>
  <c r="Q9" l="1"/>
  <c r="D9"/>
  <c r="S9" s="1"/>
  <c r="S8"/>
  <c r="N6" i="1"/>
  <c r="F112"/>
  <c r="C95" i="2"/>
  <c r="O27" i="1"/>
  <c r="B2" i="22"/>
  <c r="I30" i="1"/>
  <c r="I31" s="1"/>
  <c r="L109"/>
  <c r="O30"/>
  <c r="O51"/>
  <c r="G2" i="22" s="1"/>
  <c r="J2" s="1"/>
  <c r="I51" i="1"/>
  <c r="I108" s="1"/>
  <c r="I110" s="1"/>
  <c r="G7" i="22"/>
  <c r="Q14" i="15"/>
  <c r="B10"/>
  <c r="B15" s="1"/>
  <c r="Q8"/>
  <c r="G9" i="22" l="1"/>
  <c r="D10" i="15"/>
  <c r="D15" s="1"/>
  <c r="S10"/>
  <c r="S15" s="1"/>
  <c r="Q6" i="1"/>
  <c r="O108"/>
  <c r="O110" s="1"/>
  <c r="O31"/>
  <c r="I112"/>
  <c r="Q10" i="15"/>
  <c r="Q15" s="1"/>
  <c r="L110" i="1"/>
  <c r="L112" s="1"/>
  <c r="G16" i="22"/>
  <c r="J16" s="1"/>
  <c r="B16"/>
  <c r="E16" s="1"/>
  <c r="B9"/>
  <c r="O112" i="1" l="1"/>
  <c r="G17" i="22"/>
  <c r="B17"/>
  <c r="N32" i="21"/>
  <c r="O32" s="1"/>
  <c r="N31"/>
  <c r="N9"/>
  <c r="O9" s="1"/>
  <c r="N8"/>
  <c r="O8" s="1"/>
  <c r="N7"/>
  <c r="O7" s="1"/>
  <c r="N6"/>
  <c r="O6" s="1"/>
  <c r="N5"/>
  <c r="O5" s="1"/>
  <c r="N4"/>
  <c r="O4" s="1"/>
  <c r="N3"/>
  <c r="N18"/>
  <c r="N28" l="1"/>
  <c r="O18"/>
  <c r="O28" s="1"/>
  <c r="O31"/>
  <c r="O33" s="1"/>
  <c r="N33"/>
  <c r="N11"/>
  <c r="O3"/>
  <c r="O11" s="1"/>
  <c r="J14" l="1"/>
  <c r="J15" s="1"/>
  <c r="K14"/>
  <c r="K15" s="1"/>
  <c r="L14"/>
  <c r="L15" s="1"/>
  <c r="M14"/>
  <c r="M15" s="1"/>
  <c r="N13"/>
  <c r="N14" s="1"/>
  <c r="N15" s="1"/>
  <c r="O13" l="1"/>
  <c r="O14" s="1"/>
  <c r="O15" s="1"/>
  <c r="Q90" i="1"/>
  <c r="Q88" s="1"/>
  <c r="Q93" s="1"/>
  <c r="N88"/>
  <c r="N93" s="1"/>
  <c r="N108" l="1"/>
  <c r="N110" s="1"/>
  <c r="Q108"/>
  <c r="Q110" s="1"/>
  <c r="I7" i="22"/>
  <c r="B23" i="20" s="1"/>
  <c r="B24" s="1"/>
  <c r="B30" s="1"/>
  <c r="I9" i="22" l="1"/>
  <c r="J9" s="1"/>
  <c r="J7"/>
  <c r="I17" l="1"/>
  <c r="J17" s="1"/>
  <c r="F4" i="2"/>
  <c r="E3"/>
  <c r="F3" s="1"/>
  <c r="E71"/>
  <c r="F71" s="1"/>
  <c r="N5" i="1"/>
  <c r="Q5" s="1"/>
  <c r="Q4" s="1"/>
  <c r="Q7" s="1"/>
  <c r="D2" i="22" l="1"/>
  <c r="B3" i="20"/>
  <c r="B6" s="1"/>
  <c r="B16" s="1"/>
  <c r="B32" s="1"/>
  <c r="Q27" i="1"/>
  <c r="Q31" s="1"/>
  <c r="Q112" s="1"/>
  <c r="N4"/>
  <c r="N7" s="1"/>
  <c r="N27" s="1"/>
  <c r="N31" s="1"/>
  <c r="N112" s="1"/>
  <c r="E91" i="2"/>
  <c r="F91" l="1"/>
  <c r="E95"/>
  <c r="F95" s="1"/>
  <c r="D9" i="22"/>
  <c r="E2"/>
  <c r="E9" l="1"/>
  <c r="D17"/>
  <c r="E17" s="1"/>
</calcChain>
</file>

<file path=xl/comments1.xml><?xml version="1.0" encoding="utf-8"?>
<comments xmlns="http://schemas.openxmlformats.org/spreadsheetml/2006/main">
  <authors>
    <author>Felhasználó</author>
  </authors>
  <commentList>
    <comment ref="B39" authorId="0">
      <text>
        <r>
          <rPr>
            <b/>
            <sz val="9"/>
            <color indexed="81"/>
            <rFont val="Tahoma"/>
            <charset val="1"/>
          </rPr>
          <t>Felhasználó: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<sst xmlns="http://schemas.openxmlformats.org/spreadsheetml/2006/main" count="1161" uniqueCount="446">
  <si>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</si>
  <si>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</si>
  <si>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</si>
  <si>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</si>
  <si>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</si>
  <si>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</si>
  <si>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</si>
  <si>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</si>
  <si>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</si>
  <si>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</si>
  <si>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</si>
  <si>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IDŐSEK NAPPALI ELLÁTÁSA</t>
  </si>
  <si>
    <t>HÁZI SEGÍTSÉGNYÚJTÁS</t>
  </si>
  <si>
    <t>TÁMOGATÓ SZOLGÁLAT</t>
  </si>
  <si>
    <t>SEGÍTŐ SZOLGÁLAT EGYÜTT</t>
  </si>
  <si>
    <t>GÉZENGÚZ TAGÓVODA</t>
  </si>
  <si>
    <t>KÖZPONTI IGAZGATÁS</t>
  </si>
  <si>
    <t>fajlagos összeg</t>
  </si>
  <si>
    <t>Egyéb dologi kiadások</t>
  </si>
  <si>
    <t>TANYAGONDNOKI SZOLGÁLTATÁS</t>
  </si>
  <si>
    <t>Közalkalmazotti státuszok</t>
  </si>
  <si>
    <t>Összesen</t>
  </si>
  <si>
    <t>ENGEDÉLYEZETT LÉTSZÁM</t>
  </si>
  <si>
    <t>Segítő Szolgálat</t>
  </si>
  <si>
    <t>Intézményvezető</t>
  </si>
  <si>
    <t>Családsegítés csopvez.</t>
  </si>
  <si>
    <t>Támogató szolg. csopvez.</t>
  </si>
  <si>
    <t>Házi.seg.nyújtás csopvez.</t>
  </si>
  <si>
    <t>Idősek nappalija csopvez.</t>
  </si>
  <si>
    <t>Személyi segítő</t>
  </si>
  <si>
    <t>Családgondozó</t>
  </si>
  <si>
    <t>Gondozó</t>
  </si>
  <si>
    <t>Gépkocsivezető</t>
  </si>
  <si>
    <t>Segítő Szolgálat Összesen</t>
  </si>
  <si>
    <t>Tagintézmény vezető</t>
  </si>
  <si>
    <t>Pedagógus</t>
  </si>
  <si>
    <t>Óvodatitkár</t>
  </si>
  <si>
    <t>Státusz összesen</t>
  </si>
  <si>
    <t>mutató</t>
  </si>
  <si>
    <t>MOVI</t>
  </si>
  <si>
    <t>BOVI</t>
  </si>
  <si>
    <t>GYOVI</t>
  </si>
  <si>
    <t>TOVI</t>
  </si>
  <si>
    <t>SZOCIÁLIS NORMATÍVA ÉS TÁMOGATÁS MINDÖSSZESEN</t>
  </si>
  <si>
    <t>Bevételek</t>
  </si>
  <si>
    <t>Tartalék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</si>
  <si>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</si>
  <si>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</si>
  <si>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</si>
  <si>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</si>
  <si>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</si>
  <si>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</si>
  <si>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</si>
  <si>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</si>
  <si>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</si>
  <si>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</si>
  <si>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</si>
  <si>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</si>
  <si>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</si>
  <si>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</si>
  <si>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</si>
  <si>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</si>
  <si>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</si>
  <si>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</si>
  <si>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</si>
  <si>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</si>
  <si>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</si>
  <si>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</si>
  <si>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</si>
  <si>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</si>
  <si>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CSALÁDI NAPKÖZI</t>
  </si>
  <si>
    <t>Családi napközi csopvez.</t>
  </si>
  <si>
    <t>Családi napközi gondozó</t>
  </si>
  <si>
    <t>Intézmények összesen</t>
  </si>
  <si>
    <t>Társulás és intézményeinek konszolidált összesítése</t>
  </si>
  <si>
    <t>Szociális és gyermekjóléti feladatok támogatása</t>
  </si>
  <si>
    <t>SZOCIÁLIS NORMATÍVA ÖSSZESEN</t>
  </si>
  <si>
    <t>Óvodapedagógusok bértámogatása</t>
  </si>
  <si>
    <t>Óvodapedagógusok  nev. munkáját közvetlenül segítők bértámogatása</t>
  </si>
  <si>
    <t>Óvodaműködtetési támogatás</t>
  </si>
  <si>
    <t>Gyermekétkeztetés támogatás</t>
  </si>
  <si>
    <t>KÖZNEVELÉSI FELADATOK TÁMOGATÁSA ÖSSZESEN</t>
  </si>
  <si>
    <t>KIK</t>
  </si>
  <si>
    <t>Adminisztrátor</t>
  </si>
  <si>
    <t>Kiadások</t>
  </si>
  <si>
    <t>Martonvásár munkaszervezeti feladat</t>
  </si>
  <si>
    <t xml:space="preserve">     Házi segítségnyújtás - társulási kiegészítéssel (188.500 Ft/fő)</t>
  </si>
  <si>
    <t xml:space="preserve">     Idősek klubja - társulási kiegészítéssel (163.500 Ft/fő)</t>
  </si>
  <si>
    <t>Szent László Völgye Segítő Szolgálat költségvetése</t>
  </si>
  <si>
    <t>Társulás költségvetése</t>
  </si>
  <si>
    <t>Eredeti előirányzat</t>
  </si>
  <si>
    <t>Módosított előirányzat</t>
  </si>
  <si>
    <t>Működési célú tám. Áh belülről</t>
  </si>
  <si>
    <t>Munkaadókat terhelő járulékok</t>
  </si>
  <si>
    <t>Működési bevételek</t>
  </si>
  <si>
    <t>Dologi kiadások</t>
  </si>
  <si>
    <t>Ellátottak juttatási</t>
  </si>
  <si>
    <t>Működési célú maradvány</t>
  </si>
  <si>
    <t>Működési célú tám.ért.kiadások</t>
  </si>
  <si>
    <t>Működési tartalék</t>
  </si>
  <si>
    <t>Felhalmozási célú tám. Áh belülről</t>
  </si>
  <si>
    <t>Beruházások</t>
  </si>
  <si>
    <t>Felújítások</t>
  </si>
  <si>
    <t>Felhalmozási célú maradvány</t>
  </si>
  <si>
    <t>Egyéb felhalmozási kiadások</t>
  </si>
  <si>
    <t>Felhalmozási tartalék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</si>
  <si>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</si>
  <si>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</si>
  <si>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</si>
  <si>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</si>
  <si>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</si>
  <si>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>Szent László Völgye - Bóbita Óvoda költségvetése</t>
  </si>
  <si>
    <t xml:space="preserve">Önkormányzatok működési támogatásai </t>
  </si>
  <si>
    <t>Egyéb működési célú támogatások bevételei államháztartáson belülről</t>
  </si>
  <si>
    <t>ebből: TB pénzügy alapjai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</si>
  <si>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</si>
  <si>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</si>
  <si>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</si>
  <si>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</si>
  <si>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</si>
  <si>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</si>
  <si>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</si>
  <si>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</si>
  <si>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</si>
  <si>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</si>
  <si>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</si>
  <si>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</si>
  <si>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</si>
  <si>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</si>
  <si>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</si>
  <si>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</si>
  <si>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</si>
  <si>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</si>
  <si>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</si>
  <si>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</si>
  <si>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</si>
  <si>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</si>
  <si>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</si>
  <si>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</si>
  <si>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</si>
  <si>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</si>
  <si>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</si>
  <si>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</si>
  <si>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</si>
  <si>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</si>
  <si>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</si>
  <si>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</si>
  <si>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</si>
  <si>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</si>
  <si>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</si>
  <si>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</si>
  <si>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</si>
  <si>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</si>
  <si>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</si>
  <si>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</si>
  <si>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</si>
  <si>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</si>
  <si>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</si>
  <si>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</si>
  <si>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</si>
  <si>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</si>
  <si>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</si>
  <si>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</si>
  <si>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</si>
  <si>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</si>
  <si>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</si>
  <si>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B410</t>
  </si>
  <si>
    <t>B4</t>
  </si>
  <si>
    <t>B5</t>
  </si>
  <si>
    <t>B63</t>
  </si>
  <si>
    <t>B6</t>
  </si>
  <si>
    <t>B73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</si>
  <si>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</si>
  <si>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</si>
  <si>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</si>
  <si>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</si>
  <si>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</si>
  <si>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</si>
  <si>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</si>
  <si>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</si>
  <si>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</si>
  <si>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</si>
  <si>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</si>
  <si>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</si>
  <si>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</si>
  <si>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</si>
  <si>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</si>
  <si>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</si>
  <si>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</si>
  <si>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</si>
  <si>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</si>
  <si>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</si>
  <si>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</si>
  <si>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</si>
  <si>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</si>
  <si>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</si>
  <si>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</si>
  <si>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</si>
  <si>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</si>
  <si>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</si>
  <si>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</si>
  <si>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</si>
  <si>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</si>
  <si>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</si>
  <si>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</si>
  <si>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</si>
  <si>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</si>
  <si>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</si>
  <si>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</si>
  <si>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</si>
  <si>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</si>
  <si>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</si>
  <si>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</si>
  <si>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</si>
  <si>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</si>
  <si>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</si>
  <si>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</si>
  <si>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</si>
  <si>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</si>
  <si>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</si>
  <si>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</si>
  <si>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</si>
  <si>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</si>
  <si>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</si>
  <si>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</si>
  <si>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</si>
  <si>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</si>
  <si>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</si>
  <si>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</si>
  <si>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</si>
  <si>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</si>
  <si>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</si>
  <si>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</si>
  <si>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</si>
  <si>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</si>
  <si>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</si>
  <si>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</si>
  <si>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</si>
  <si>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</si>
  <si>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</si>
  <si>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</si>
  <si>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</si>
  <si>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</si>
  <si>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</si>
  <si>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</si>
  <si>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</si>
  <si>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 xml:space="preserve">Egyéb szolgáltatások 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</si>
  <si>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</si>
  <si>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</si>
  <si>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</si>
  <si>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</si>
  <si>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</si>
  <si>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</si>
  <si>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</si>
  <si>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</si>
  <si>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</si>
  <si>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</si>
  <si>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</si>
  <si>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</si>
  <si>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</si>
  <si>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</si>
  <si>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</si>
  <si>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</si>
  <si>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</si>
  <si>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</si>
  <si>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</si>
  <si>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</si>
  <si>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</si>
  <si>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</si>
  <si>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</si>
  <si>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</si>
  <si>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</si>
  <si>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</si>
  <si>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</si>
  <si>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</si>
  <si>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</si>
  <si>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</si>
  <si>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</si>
  <si>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</si>
  <si>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</si>
  <si>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</si>
  <si>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</si>
  <si>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</si>
  <si>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</si>
  <si>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</si>
  <si>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</si>
  <si>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</si>
  <si>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</si>
  <si>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</si>
  <si>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</si>
  <si>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</si>
  <si>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</si>
  <si>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Óvodaped pótlólagos bértám</t>
  </si>
  <si>
    <t>eredeti Ft</t>
  </si>
  <si>
    <t xml:space="preserve">     Családi napközi ellátás (348.660 Ft/fő)</t>
  </si>
  <si>
    <t>KIADÁSOK ÖSSZESEN</t>
  </si>
  <si>
    <t>REGIONÁLIS TAGÓVODA</t>
  </si>
  <si>
    <t>BÓBITA ÓVODA</t>
  </si>
  <si>
    <t xml:space="preserve">MESEVÁR TAGÓVODA </t>
  </si>
  <si>
    <t>ebből: normatív támogatás</t>
  </si>
  <si>
    <t>ebből: önkormányzati hozzájárulás</t>
  </si>
  <si>
    <t>Vál</t>
  </si>
  <si>
    <t>Ezresre kerekítve</t>
  </si>
  <si>
    <t>SZENT LÁSZLÓ VÖLGYE - BÓBITA ÓVODA ÖSSZESEN</t>
  </si>
  <si>
    <t>kerekítve</t>
  </si>
  <si>
    <t>Dajka és konyhai kisegítő</t>
  </si>
  <si>
    <t>Bóbita Óvoda</t>
  </si>
  <si>
    <t>Bóbita Óvoda Összesen</t>
  </si>
  <si>
    <t>Áfa</t>
  </si>
  <si>
    <t>Beruházás áfa</t>
  </si>
  <si>
    <t>K506</t>
  </si>
  <si>
    <t>Egyéb működési célú támogatások államháztartáson belülre</t>
  </si>
  <si>
    <t>K512</t>
  </si>
  <si>
    <t>Tartalékok</t>
  </si>
  <si>
    <t>EGYENLEG ÖSSZESEN</t>
  </si>
  <si>
    <t>Megbontás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</si>
  <si>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</si>
  <si>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</si>
  <si>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</si>
  <si>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</si>
  <si>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</si>
  <si>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</si>
  <si>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</si>
  <si>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>B) Óvodai neveléshez</t>
  </si>
  <si>
    <t xml:space="preserve">Gyúró  </t>
  </si>
  <si>
    <t>C) Szociális ellátásokhoz</t>
  </si>
  <si>
    <t>ügyelet deficitje</t>
  </si>
  <si>
    <t>tagdíj</t>
  </si>
  <si>
    <t>munkasz. műk</t>
  </si>
  <si>
    <t>óvodai feladatarányosan</t>
  </si>
  <si>
    <t>megbontás</t>
  </si>
  <si>
    <t>segítő sz feladatarányosan</t>
  </si>
  <si>
    <t xml:space="preserve">Baracska </t>
  </si>
  <si>
    <t xml:space="preserve">Kajászó </t>
  </si>
  <si>
    <t xml:space="preserve">Ráckeresztúr </t>
  </si>
  <si>
    <t xml:space="preserve">Tordas </t>
  </si>
  <si>
    <t>társulási feladatarányosan</t>
  </si>
  <si>
    <t>D) Tagdíjhoz</t>
  </si>
  <si>
    <t>A) Központi orvosi ügyelethez</t>
  </si>
  <si>
    <t>Közoktatás</t>
  </si>
  <si>
    <t>Szociális ellátás</t>
  </si>
  <si>
    <t>ÖNKORMÁNYZATI HOZZÁJÁRULÁSOK ÖSSZESEN</t>
  </si>
  <si>
    <t>E) Belső ellenőrzéshez</t>
  </si>
  <si>
    <t>F) Munkaszervezeti feladatokhoz</t>
  </si>
  <si>
    <t>H) Normatív támogatás átvétel</t>
  </si>
  <si>
    <t>belső ell.</t>
  </si>
  <si>
    <t>ell.nap száma</t>
  </si>
  <si>
    <t>ell.naponként Ft</t>
  </si>
  <si>
    <t>ebből TB PÉNZÜGYI ALAPJAI</t>
  </si>
  <si>
    <t>ebből ÖNKORMÁNYZATI HOZZÁJÁRULÁSOK</t>
  </si>
  <si>
    <t>Gyúró óvoda üzemeltetés</t>
  </si>
  <si>
    <t>Tordas óvoda üzemeltetés</t>
  </si>
  <si>
    <t>Műk. célú átvett pénzeszközök Áh kívülről</t>
  </si>
  <si>
    <t>Felhalmozásra átvett pénzeszközök Áh kívülről</t>
  </si>
  <si>
    <t>ebből: szeptemberi óvodai béremelés tartaléka</t>
  </si>
  <si>
    <t>ebből: fel nem használt bértámogatás tartaléka</t>
  </si>
  <si>
    <t>ebből: pénzügyi alap tartaléka</t>
  </si>
  <si>
    <t>ebből: pénzmaradvány miatti tartalék</t>
  </si>
  <si>
    <t>Baracska (4csop)</t>
  </si>
  <si>
    <t xml:space="preserve">Gyúró (2csop)     </t>
  </si>
  <si>
    <t xml:space="preserve">Tordas (4csop)        </t>
  </si>
  <si>
    <t xml:space="preserve">Regionális Tagóvoda (2csop)     </t>
  </si>
  <si>
    <t>G) Irányítószervi feladatokhoz</t>
  </si>
  <si>
    <t>K915</t>
  </si>
  <si>
    <t>IDŐSEK - CSALÁDI NAPKÖZI</t>
  </si>
  <si>
    <t>Martonvásár normatíva átadás</t>
  </si>
  <si>
    <t>Normatíva átadás összesen</t>
  </si>
  <si>
    <t>MINDÖSSZESEN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</si>
  <si>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</si>
  <si>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</si>
  <si>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</si>
  <si>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</si>
  <si>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</si>
  <si>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</si>
  <si>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>Működési célú átvett pénze. ÁH kívülről</t>
  </si>
  <si>
    <t xml:space="preserve">Felhalmozási célú tám. ÁH belülről </t>
  </si>
  <si>
    <t>Működési célú bevételek összesen</t>
  </si>
  <si>
    <t>Felhalmozási célú átvett pénze. ÁH kív.</t>
  </si>
  <si>
    <t>Működési célú tám. ÁH belülről</t>
  </si>
  <si>
    <t>Felhalmozási bevételek összesen</t>
  </si>
  <si>
    <t>Működési célú kiadások összesen</t>
  </si>
  <si>
    <t>Felhalmozási kiadások összesen</t>
  </si>
  <si>
    <t>%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</si>
  <si>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</si>
  <si>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</si>
  <si>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</si>
  <si>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</si>
  <si>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</si>
  <si>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Intézményvezető-helyettes</t>
  </si>
  <si>
    <t>Kieg.tám. Óvodaped. Minősítéshez</t>
  </si>
  <si>
    <t>lakosszám 2014.01.01.</t>
  </si>
  <si>
    <t>Ell.éves díja</t>
  </si>
  <si>
    <t>Ell.napok</t>
  </si>
  <si>
    <t>1nap díja</t>
  </si>
  <si>
    <t>Szent László Völgye Segítő Szolgálat</t>
  </si>
  <si>
    <t>Szent László Völgye - Bóbita Óvoda</t>
  </si>
  <si>
    <t>Pedagógiai asszisztens</t>
  </si>
  <si>
    <t>Módosítás</t>
  </si>
  <si>
    <t>K513</t>
  </si>
  <si>
    <t>Eredeti ei</t>
  </si>
  <si>
    <t>Módosított ei</t>
  </si>
  <si>
    <t>Bérkompenzáció</t>
  </si>
  <si>
    <t>Családi napközi ellátás</t>
  </si>
  <si>
    <t>Házi segítségnyújtás</t>
  </si>
  <si>
    <t>Támogató szolgálat</t>
  </si>
  <si>
    <t>Tanyagondnoki ellátás</t>
  </si>
  <si>
    <t>BÉRKOMPENZÁCIÓ ÖSSZESEN</t>
  </si>
  <si>
    <t>SZOCIÁLIS ÁGAZATI PÓTLÉK ÖSSZESEN</t>
  </si>
  <si>
    <t>eredeti ker.</t>
  </si>
  <si>
    <t>módosított ker</t>
  </si>
  <si>
    <t>módosítás ker</t>
  </si>
  <si>
    <t>Szociális ágazati pótlék</t>
  </si>
  <si>
    <t>K502</t>
  </si>
  <si>
    <t>Munkahelyvédelemi akcióterv miatti költségvetési befizetés</t>
  </si>
  <si>
    <t>ebből: táppénz hozzájárulás</t>
  </si>
  <si>
    <t>Önkormányzati hozzájárulások (fizetendő minden hó 5-éig)</t>
  </si>
  <si>
    <t>TKT által önkormányzatoknak utalandó (utalandó minden hó 7-éig)</t>
  </si>
  <si>
    <t>Martonvásár normatíva visszafizetés</t>
  </si>
  <si>
    <t>Egyéb szolgáltatások (Martongazda kft., bankköltségek, üzemorvos, posta költség) + Seg.Szolg ellenőrzés</t>
  </si>
  <si>
    <t>2016. évi eredeti előirányzat</t>
  </si>
  <si>
    <t>2016. évi módosítás</t>
  </si>
  <si>
    <t>2016.évi módosított előirányzat</t>
  </si>
  <si>
    <t>2016. évi módosított előirányzat</t>
  </si>
  <si>
    <t>2016. évi eredeti ei.</t>
  </si>
  <si>
    <t>2016. évi módosított ei</t>
  </si>
  <si>
    <t>SZOCIÁLIS ÉTKEZTETÉS</t>
  </si>
  <si>
    <t>2015/2016 8 hó</t>
  </si>
  <si>
    <t>2016/2017 4 hó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</si>
  <si>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</si>
  <si>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</si>
  <si>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</si>
  <si>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Falugondnoki feladatellátás (2.500.000Ft)</t>
  </si>
  <si>
    <t xml:space="preserve">     Támogató szolgáltatás</t>
  </si>
  <si>
    <t xml:space="preserve">     Beruházási célra átvett p.eszköz Család- és gyermekjóléti központra</t>
  </si>
  <si>
    <t>BERUHÁZÁSI PÉNZESZKÖZ ÁTVÉTEL ÖSSZESEN</t>
  </si>
  <si>
    <t>Martonvásár beruházási pe. Átadás</t>
  </si>
  <si>
    <t>2015.évi zárszámadási elszámolás összesen</t>
  </si>
  <si>
    <t>CSALÁD-ÉS GYERMEKJÓLÉTI KÖZPONT</t>
  </si>
  <si>
    <t>CSALÁD-ÉS GYERMEKJÓLÉTI SZOLGÁLAT</t>
  </si>
  <si>
    <t>Idősek nappali ellátása</t>
  </si>
  <si>
    <t>Család- és Gyermekjóléti Szolgálat</t>
  </si>
  <si>
    <t>Család- és Gyermekjóléti Központ</t>
  </si>
  <si>
    <t>ebből: TKT tartalék felhasználás</t>
  </si>
  <si>
    <t>ebből: 2015.évi zárszámadási elszámolás visszautalás</t>
  </si>
  <si>
    <t>Intézmények (óvoda, segítő szolgálat) által önkormányzatoknak utalandó (utalandó minden hó 7-éig)</t>
  </si>
  <si>
    <t>Tárgyévi mód. ei</t>
  </si>
</sst>
</file>

<file path=xl/styles.xml><?xml version="1.0" encoding="utf-8"?>
<styleSheet xmlns="http://schemas.openxmlformats.org/spreadsheetml/2006/main">
  <numFmts count="10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_ ;\-#,##0\ "/>
    <numFmt numFmtId="169" formatCode="0.000"/>
    <numFmt numFmtId="170" formatCode="#,##0\ _F_t"/>
    <numFmt numFmtId="171" formatCode="0.0000"/>
    <numFmt numFmtId="172" formatCode="0__"/>
  </numFmts>
  <fonts count="45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9"/>
      <name val="Times New Roman"/>
      <family val="1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20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1" fillId="0" borderId="0"/>
  </cellStyleXfs>
  <cellXfs count="928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17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33" xfId="0" applyNumberFormat="1" applyFont="1" applyFill="1" applyBorder="1" applyAlignment="1">
      <alignment horizontal="right"/>
    </xf>
    <xf numFmtId="3" fontId="21" fillId="0" borderId="34" xfId="0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horizontal="right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17" xfId="54" applyNumberFormat="1" applyFont="1" applyFill="1" applyBorder="1" applyAlignment="1">
      <alignment horizontal="right"/>
    </xf>
    <xf numFmtId="3" fontId="21" fillId="0" borderId="54" xfId="54" applyNumberFormat="1" applyFont="1" applyFill="1" applyBorder="1" applyAlignment="1">
      <alignment horizontal="right"/>
    </xf>
    <xf numFmtId="164" fontId="21" fillId="0" borderId="0" xfId="0" applyNumberFormat="1" applyFont="1" applyFill="1" applyAlignment="1">
      <alignment vertical="center"/>
    </xf>
    <xf numFmtId="3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168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8" xfId="0" applyFont="1" applyFill="1" applyBorder="1"/>
    <xf numFmtId="0" fontId="26" fillId="0" borderId="49" xfId="0" applyFont="1" applyFill="1" applyBorder="1"/>
    <xf numFmtId="0" fontId="26" fillId="0" borderId="50" xfId="0" applyFont="1" applyFill="1" applyBorder="1"/>
    <xf numFmtId="3" fontId="21" fillId="0" borderId="33" xfId="0" applyNumberFormat="1" applyFont="1" applyFill="1" applyBorder="1"/>
    <xf numFmtId="3" fontId="28" fillId="0" borderId="60" xfId="0" applyNumberFormat="1" applyFont="1" applyFill="1" applyBorder="1"/>
    <xf numFmtId="2" fontId="21" fillId="0" borderId="0" xfId="0" applyNumberFormat="1" applyFont="1" applyFill="1"/>
    <xf numFmtId="3" fontId="21" fillId="0" borderId="0" xfId="0" applyNumberFormat="1" applyFont="1" applyFill="1" applyBorder="1" applyAlignment="1">
      <alignment vertical="center"/>
    </xf>
    <xf numFmtId="169" fontId="21" fillId="0" borderId="0" xfId="0" applyNumberFormat="1" applyFont="1" applyFill="1" applyAlignment="1">
      <alignment vertical="center"/>
    </xf>
    <xf numFmtId="3" fontId="21" fillId="0" borderId="0" xfId="0" quotePrefix="1" applyNumberFormat="1" applyFont="1" applyFill="1" applyAlignment="1">
      <alignment vertical="center"/>
    </xf>
    <xf numFmtId="3" fontId="21" fillId="0" borderId="0" xfId="0" applyNumberFormat="1" applyFont="1" applyFill="1" applyAlignment="1"/>
    <xf numFmtId="0" fontId="32" fillId="0" borderId="0" xfId="78" applyFont="1" applyFill="1"/>
    <xf numFmtId="0" fontId="26" fillId="0" borderId="48" xfId="78" applyFont="1" applyFill="1" applyBorder="1"/>
    <xf numFmtId="0" fontId="26" fillId="0" borderId="49" xfId="78" applyFont="1" applyFill="1" applyBorder="1"/>
    <xf numFmtId="0" fontId="26" fillId="0" borderId="50" xfId="78" applyFont="1" applyFill="1" applyBorder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7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80" xfId="0" applyNumberFormat="1" applyFont="1" applyFill="1" applyBorder="1" applyAlignment="1">
      <alignment horizontal="center" vertical="center" wrapText="1"/>
    </xf>
    <xf numFmtId="3" fontId="30" fillId="0" borderId="57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3" fontId="21" fillId="0" borderId="76" xfId="0" applyNumberFormat="1" applyFont="1" applyFill="1" applyBorder="1" applyAlignment="1">
      <alignment wrapText="1"/>
    </xf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 wrapText="1"/>
    </xf>
    <xf numFmtId="0" fontId="21" fillId="0" borderId="39" xfId="0" applyFont="1" applyFill="1" applyBorder="1" applyAlignment="1">
      <alignment horizontal="left" vertical="center" wrapText="1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170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vertical="center"/>
    </xf>
    <xf numFmtId="171" fontId="26" fillId="0" borderId="0" xfId="0" applyNumberFormat="1" applyFont="1" applyFill="1" applyBorder="1" applyAlignment="1">
      <alignment vertical="center"/>
    </xf>
    <xf numFmtId="3" fontId="26" fillId="0" borderId="52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 wrapText="1"/>
    </xf>
    <xf numFmtId="3" fontId="26" fillId="0" borderId="68" xfId="0" applyNumberFormat="1" applyFont="1" applyFill="1" applyBorder="1" applyAlignment="1">
      <alignment horizontal="right" vertical="center"/>
    </xf>
    <xf numFmtId="0" fontId="26" fillId="0" borderId="84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3" fontId="26" fillId="0" borderId="93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vertical="center"/>
    </xf>
    <xf numFmtId="2" fontId="26" fillId="0" borderId="0" xfId="0" applyNumberFormat="1" applyFont="1" applyFill="1" applyBorder="1" applyAlignment="1">
      <alignment vertical="center"/>
    </xf>
    <xf numFmtId="170" fontId="26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25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 wrapText="1"/>
    </xf>
    <xf numFmtId="4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48" xfId="0" applyFont="1" applyFill="1" applyBorder="1" applyAlignment="1">
      <alignment vertical="center" wrapText="1"/>
    </xf>
    <xf numFmtId="4" fontId="26" fillId="0" borderId="48" xfId="0" applyNumberFormat="1" applyFont="1" applyFill="1" applyBorder="1" applyAlignment="1">
      <alignment horizontal="right" vertical="center"/>
    </xf>
    <xf numFmtId="3" fontId="26" fillId="0" borderId="48" xfId="0" applyNumberFormat="1" applyFont="1" applyFill="1" applyBorder="1" applyAlignment="1">
      <alignment horizontal="right" vertical="center"/>
    </xf>
    <xf numFmtId="0" fontId="26" fillId="0" borderId="48" xfId="0" applyFont="1" applyFill="1" applyBorder="1" applyAlignment="1">
      <alignment vertical="center"/>
    </xf>
    <xf numFmtId="170" fontId="26" fillId="0" borderId="48" xfId="0" applyNumberFormat="1" applyFont="1" applyFill="1" applyBorder="1" applyAlignment="1">
      <alignment vertical="center"/>
    </xf>
    <xf numFmtId="0" fontId="26" fillId="0" borderId="49" xfId="0" applyFont="1" applyFill="1" applyBorder="1" applyAlignment="1">
      <alignment vertical="center" wrapText="1"/>
    </xf>
    <xf numFmtId="4" fontId="26" fillId="0" borderId="49" xfId="0" applyNumberFormat="1" applyFont="1" applyFill="1" applyBorder="1" applyAlignment="1">
      <alignment horizontal="right" vertical="center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49" xfId="0" applyFont="1" applyFill="1" applyBorder="1" applyAlignment="1">
      <alignment vertical="center"/>
    </xf>
    <xf numFmtId="170" fontId="26" fillId="0" borderId="49" xfId="0" applyNumberFormat="1" applyFont="1" applyFill="1" applyBorder="1" applyAlignment="1">
      <alignment vertical="center"/>
    </xf>
    <xf numFmtId="0" fontId="26" fillId="0" borderId="50" xfId="0" applyFont="1" applyFill="1" applyBorder="1" applyAlignment="1">
      <alignment vertical="center" wrapText="1"/>
    </xf>
    <xf numFmtId="4" fontId="26" fillId="0" borderId="50" xfId="0" applyNumberFormat="1" applyFont="1" applyFill="1" applyBorder="1" applyAlignment="1">
      <alignment horizontal="right" vertical="center"/>
    </xf>
    <xf numFmtId="3" fontId="26" fillId="0" borderId="50" xfId="0" applyNumberFormat="1" applyFont="1" applyFill="1" applyBorder="1" applyAlignment="1">
      <alignment horizontal="right" vertical="center"/>
    </xf>
    <xf numFmtId="0" fontId="26" fillId="0" borderId="50" xfId="0" applyFont="1" applyFill="1" applyBorder="1" applyAlignment="1">
      <alignment vertical="center"/>
    </xf>
    <xf numFmtId="170" fontId="26" fillId="0" borderId="50" xfId="0" applyNumberFormat="1" applyFont="1" applyFill="1" applyBorder="1" applyAlignment="1">
      <alignment vertical="center"/>
    </xf>
    <xf numFmtId="170" fontId="26" fillId="0" borderId="0" xfId="0" applyNumberFormat="1" applyFont="1" applyFill="1" applyAlignment="1">
      <alignment vertical="center"/>
    </xf>
    <xf numFmtId="3" fontId="21" fillId="0" borderId="82" xfId="0" applyNumberFormat="1" applyFont="1" applyFill="1" applyBorder="1"/>
    <xf numFmtId="3" fontId="21" fillId="0" borderId="102" xfId="54" applyNumberFormat="1" applyFont="1" applyFill="1" applyBorder="1" applyAlignment="1">
      <alignment horizontal="right"/>
    </xf>
    <xf numFmtId="3" fontId="21" fillId="0" borderId="76" xfId="54" applyNumberFormat="1" applyFont="1" applyFill="1" applyBorder="1" applyAlignment="1">
      <alignment horizontal="right"/>
    </xf>
    <xf numFmtId="3" fontId="21" fillId="0" borderId="17" xfId="0" applyNumberFormat="1" applyFont="1" applyFill="1" applyBorder="1" applyAlignment="1">
      <alignment horizontal="right"/>
    </xf>
    <xf numFmtId="3" fontId="21" fillId="0" borderId="77" xfId="0" applyNumberFormat="1" applyFont="1" applyFill="1" applyBorder="1" applyAlignment="1">
      <alignment wrapText="1"/>
    </xf>
    <xf numFmtId="3" fontId="28" fillId="28" borderId="75" xfId="0" applyNumberFormat="1" applyFont="1" applyFill="1" applyBorder="1" applyAlignment="1">
      <alignment vertical="center"/>
    </xf>
    <xf numFmtId="0" fontId="28" fillId="0" borderId="108" xfId="0" applyFont="1" applyBorder="1" applyAlignment="1">
      <alignment horizontal="center" vertical="center"/>
    </xf>
    <xf numFmtId="0" fontId="28" fillId="27" borderId="109" xfId="0" applyFont="1" applyFill="1" applyBorder="1" applyAlignment="1">
      <alignment horizontal="center" vertical="center" wrapText="1"/>
    </xf>
    <xf numFmtId="0" fontId="28" fillId="27" borderId="110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vertical="center"/>
    </xf>
    <xf numFmtId="3" fontId="28" fillId="0" borderId="98" xfId="0" applyNumberFormat="1" applyFont="1" applyBorder="1" applyAlignment="1">
      <alignment vertical="center"/>
    </xf>
    <xf numFmtId="3" fontId="28" fillId="0" borderId="103" xfId="0" applyNumberFormat="1" applyFont="1" applyBorder="1" applyAlignment="1">
      <alignment vertical="center"/>
    </xf>
    <xf numFmtId="9" fontId="28" fillId="0" borderId="111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72" xfId="0" applyNumberFormat="1" applyFont="1" applyBorder="1" applyAlignment="1">
      <alignment vertical="center"/>
    </xf>
    <xf numFmtId="3" fontId="28" fillId="28" borderId="25" xfId="0" applyNumberFormat="1" applyFont="1" applyFill="1" applyBorder="1" applyAlignment="1">
      <alignment horizontal="center" vertical="center"/>
    </xf>
    <xf numFmtId="3" fontId="28" fillId="28" borderId="37" xfId="0" applyNumberFormat="1" applyFont="1" applyFill="1" applyBorder="1" applyAlignment="1">
      <alignment vertical="center"/>
    </xf>
    <xf numFmtId="0" fontId="28" fillId="0" borderId="71" xfId="0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101" xfId="0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9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1" fillId="0" borderId="76" xfId="0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3" xfId="0" applyFont="1" applyFill="1" applyBorder="1" applyAlignment="1">
      <alignment horizontal="left" vertical="center"/>
    </xf>
    <xf numFmtId="0" fontId="21" fillId="0" borderId="84" xfId="0" applyFont="1" applyFill="1" applyBorder="1" applyAlignment="1">
      <alignment horizontal="left" vertical="center"/>
    </xf>
    <xf numFmtId="0" fontId="21" fillId="0" borderId="68" xfId="0" applyFont="1" applyFill="1" applyBorder="1" applyAlignment="1">
      <alignment horizontal="left" vertical="center" wrapText="1"/>
    </xf>
    <xf numFmtId="0" fontId="29" fillId="0" borderId="84" xfId="0" applyFont="1" applyFill="1" applyBorder="1" applyAlignment="1">
      <alignment horizontal="left" vertical="center"/>
    </xf>
    <xf numFmtId="0" fontId="29" fillId="0" borderId="86" xfId="0" applyFont="1" applyFill="1" applyBorder="1" applyAlignment="1">
      <alignment horizontal="left" vertical="center" wrapText="1" indent="5"/>
    </xf>
    <xf numFmtId="0" fontId="36" fillId="0" borderId="49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172" fontId="38" fillId="0" borderId="49" xfId="75" applyNumberFormat="1" applyFont="1" applyFill="1" applyBorder="1" applyAlignment="1">
      <alignment horizontal="left" vertical="center" wrapText="1"/>
    </xf>
    <xf numFmtId="0" fontId="21" fillId="0" borderId="105" xfId="0" applyFont="1" applyFill="1" applyBorder="1" applyAlignment="1">
      <alignment vertical="center"/>
    </xf>
    <xf numFmtId="165" fontId="26" fillId="0" borderId="0" xfId="0" applyNumberFormat="1" applyFont="1" applyFill="1" applyBorder="1" applyAlignment="1">
      <alignment vertical="center"/>
    </xf>
    <xf numFmtId="0" fontId="32" fillId="0" borderId="71" xfId="0" applyFont="1" applyFill="1" applyBorder="1" applyAlignment="1">
      <alignment vertical="center" wrapText="1"/>
    </xf>
    <xf numFmtId="0" fontId="26" fillId="0" borderId="108" xfId="0" applyFont="1" applyFill="1" applyBorder="1" applyAlignment="1">
      <alignment vertical="center" wrapText="1"/>
    </xf>
    <xf numFmtId="1" fontId="26" fillId="0" borderId="109" xfId="0" applyNumberFormat="1" applyFont="1" applyFill="1" applyBorder="1" applyAlignment="1">
      <alignment horizontal="center" vertical="center" wrapText="1"/>
    </xf>
    <xf numFmtId="3" fontId="32" fillId="0" borderId="40" xfId="0" applyNumberFormat="1" applyFont="1" applyFill="1" applyBorder="1" applyAlignment="1">
      <alignment horizontal="right" vertical="center"/>
    </xf>
    <xf numFmtId="0" fontId="29" fillId="0" borderId="95" xfId="0" applyFont="1" applyFill="1" applyBorder="1" applyAlignment="1">
      <alignment horizontal="left" vertical="center"/>
    </xf>
    <xf numFmtId="0" fontId="21" fillId="0" borderId="94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95" xfId="0" applyFont="1" applyFill="1" applyBorder="1" applyAlignment="1">
      <alignment horizontal="left" vertical="center"/>
    </xf>
    <xf numFmtId="3" fontId="21" fillId="0" borderId="54" xfId="0" applyNumberFormat="1" applyFont="1" applyFill="1" applyBorder="1" applyAlignment="1">
      <alignment wrapText="1"/>
    </xf>
    <xf numFmtId="0" fontId="21" fillId="0" borderId="119" xfId="0" applyFont="1" applyFill="1" applyBorder="1" applyAlignment="1">
      <alignment horizontal="left" vertical="center"/>
    </xf>
    <xf numFmtId="3" fontId="21" fillId="0" borderId="77" xfId="54" applyNumberFormat="1" applyFont="1" applyFill="1" applyBorder="1" applyAlignment="1">
      <alignment horizontal="right"/>
    </xf>
    <xf numFmtId="3" fontId="21" fillId="0" borderId="102" xfId="0" applyNumberFormat="1" applyFont="1" applyFill="1" applyBorder="1" applyAlignment="1">
      <alignment horizontal="right"/>
    </xf>
    <xf numFmtId="0" fontId="36" fillId="0" borderId="48" xfId="75" applyFont="1" applyFill="1" applyBorder="1" applyAlignment="1">
      <alignment vertical="center" wrapText="1"/>
    </xf>
    <xf numFmtId="0" fontId="36" fillId="0" borderId="50" xfId="75" applyFont="1" applyFill="1" applyBorder="1" applyAlignment="1">
      <alignment vertical="center" wrapText="1"/>
    </xf>
    <xf numFmtId="0" fontId="37" fillId="0" borderId="72" xfId="75" applyFont="1" applyFill="1" applyBorder="1" applyAlignment="1">
      <alignment vertical="center" wrapText="1"/>
    </xf>
    <xf numFmtId="0" fontId="21" fillId="0" borderId="92" xfId="0" applyFont="1" applyFill="1" applyBorder="1" applyAlignment="1">
      <alignment horizontal="left" vertical="center" wrapText="1"/>
    </xf>
    <xf numFmtId="0" fontId="21" fillId="0" borderId="86" xfId="0" applyFont="1" applyFill="1" applyBorder="1" applyAlignment="1">
      <alignment horizontal="left" vertical="center" wrapText="1"/>
    </xf>
    <xf numFmtId="0" fontId="29" fillId="0" borderId="88" xfId="0" applyFont="1" applyFill="1" applyBorder="1" applyAlignment="1">
      <alignment horizontal="left" vertical="center" wrapText="1" indent="5"/>
    </xf>
    <xf numFmtId="0" fontId="21" fillId="0" borderId="87" xfId="0" applyFont="1" applyFill="1" applyBorder="1" applyAlignment="1">
      <alignment horizontal="left" vertical="center" wrapText="1"/>
    </xf>
    <xf numFmtId="0" fontId="21" fillId="0" borderId="88" xfId="0" applyFont="1" applyFill="1" applyBorder="1" applyAlignment="1">
      <alignment horizontal="left" vertical="center" wrapText="1"/>
    </xf>
    <xf numFmtId="0" fontId="21" fillId="0" borderId="121" xfId="0" applyFont="1" applyFill="1" applyBorder="1" applyAlignment="1">
      <alignment horizontal="left" vertical="center" wrapText="1"/>
    </xf>
    <xf numFmtId="3" fontId="21" fillId="0" borderId="17" xfId="54" applyNumberFormat="1" applyFont="1" applyFill="1" applyBorder="1" applyAlignment="1">
      <alignment wrapText="1"/>
    </xf>
    <xf numFmtId="3" fontId="21" fillId="0" borderId="54" xfId="0" applyNumberFormat="1" applyFont="1" applyFill="1" applyBorder="1" applyAlignment="1">
      <alignment horizontal="right"/>
    </xf>
    <xf numFmtId="3" fontId="21" fillId="0" borderId="34" xfId="0" applyNumberFormat="1" applyFont="1" applyFill="1" applyBorder="1" applyAlignment="1">
      <alignment wrapText="1"/>
    </xf>
    <xf numFmtId="3" fontId="21" fillId="0" borderId="77" xfId="0" applyNumberFormat="1" applyFont="1" applyFill="1" applyBorder="1" applyAlignment="1">
      <alignment horizontal="right"/>
    </xf>
    <xf numFmtId="3" fontId="21" fillId="0" borderId="102" xfId="0" applyNumberFormat="1" applyFont="1" applyFill="1" applyBorder="1" applyAlignment="1">
      <alignment wrapText="1"/>
    </xf>
    <xf numFmtId="0" fontId="28" fillId="0" borderId="121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3" fontId="21" fillId="0" borderId="54" xfId="54" applyNumberFormat="1" applyFont="1" applyFill="1" applyBorder="1" applyAlignment="1">
      <alignment wrapText="1"/>
    </xf>
    <xf numFmtId="172" fontId="38" fillId="0" borderId="48" xfId="75" applyNumberFormat="1" applyFont="1" applyFill="1" applyBorder="1" applyAlignment="1">
      <alignment horizontal="left" vertical="center" wrapText="1"/>
    </xf>
    <xf numFmtId="3" fontId="21" fillId="0" borderId="36" xfId="54" applyNumberFormat="1" applyFont="1" applyFill="1" applyBorder="1" applyAlignment="1">
      <alignment wrapText="1"/>
    </xf>
    <xf numFmtId="3" fontId="21" fillId="0" borderId="76" xfId="54" applyNumberFormat="1" applyFont="1" applyFill="1" applyBorder="1" applyAlignment="1">
      <alignment wrapText="1"/>
    </xf>
    <xf numFmtId="0" fontId="21" fillId="0" borderId="48" xfId="75" applyFont="1" applyFill="1" applyBorder="1" applyAlignment="1">
      <alignment vertical="center" wrapText="1"/>
    </xf>
    <xf numFmtId="0" fontId="29" fillId="0" borderId="50" xfId="75" applyFont="1" applyFill="1" applyBorder="1" applyAlignment="1">
      <alignment horizontal="left" vertical="center" wrapText="1"/>
    </xf>
    <xf numFmtId="3" fontId="28" fillId="0" borderId="60" xfId="54" applyNumberFormat="1" applyFont="1" applyFill="1" applyBorder="1" applyAlignment="1">
      <alignment wrapText="1"/>
    </xf>
    <xf numFmtId="3" fontId="28" fillId="0" borderId="32" xfId="54" applyNumberFormat="1" applyFont="1" applyFill="1" applyBorder="1" applyAlignment="1">
      <alignment wrapText="1"/>
    </xf>
    <xf numFmtId="3" fontId="28" fillId="0" borderId="60" xfId="0" applyNumberFormat="1" applyFont="1" applyFill="1" applyBorder="1" applyAlignment="1">
      <alignment wrapText="1"/>
    </xf>
    <xf numFmtId="3" fontId="28" fillId="0" borderId="32" xfId="0" applyNumberFormat="1" applyFont="1" applyFill="1" applyBorder="1" applyAlignment="1">
      <alignment wrapText="1"/>
    </xf>
    <xf numFmtId="0" fontId="36" fillId="0" borderId="94" xfId="75" applyFont="1" applyFill="1" applyBorder="1" applyAlignment="1">
      <alignment horizontal="left" vertical="center"/>
    </xf>
    <xf numFmtId="0" fontId="36" fillId="0" borderId="84" xfId="75" applyFont="1" applyFill="1" applyBorder="1" applyAlignment="1">
      <alignment horizontal="left" vertical="center"/>
    </xf>
    <xf numFmtId="0" fontId="36" fillId="0" borderId="95" xfId="75" applyFont="1" applyFill="1" applyBorder="1" applyAlignment="1">
      <alignment horizontal="left" vertical="center"/>
    </xf>
    <xf numFmtId="0" fontId="37" fillId="0" borderId="39" xfId="75" applyFont="1" applyFill="1" applyBorder="1" applyAlignment="1">
      <alignment horizontal="left" vertical="center"/>
    </xf>
    <xf numFmtId="0" fontId="38" fillId="0" borderId="94" xfId="75" applyFont="1" applyFill="1" applyBorder="1" applyAlignment="1">
      <alignment horizontal="left" vertical="center"/>
    </xf>
    <xf numFmtId="0" fontId="38" fillId="0" borderId="84" xfId="75" applyFont="1" applyFill="1" applyBorder="1" applyAlignment="1">
      <alignment horizontal="left" vertical="center"/>
    </xf>
    <xf numFmtId="0" fontId="38" fillId="0" borderId="95" xfId="75" applyFont="1" applyFill="1" applyBorder="1" applyAlignment="1">
      <alignment horizontal="left" vertical="center" wrapText="1"/>
    </xf>
    <xf numFmtId="0" fontId="37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0" fontId="36" fillId="0" borderId="68" xfId="75" applyFont="1" applyFill="1" applyBorder="1" applyAlignment="1">
      <alignment vertical="center" wrapText="1"/>
    </xf>
    <xf numFmtId="172" fontId="38" fillId="0" borderId="68" xfId="75" applyNumberFormat="1" applyFont="1" applyFill="1" applyBorder="1" applyAlignment="1">
      <alignment horizontal="left" vertical="center" wrapText="1"/>
    </xf>
    <xf numFmtId="3" fontId="21" fillId="0" borderId="82" xfId="0" applyNumberFormat="1" applyFont="1" applyFill="1" applyBorder="1" applyAlignment="1">
      <alignment vertical="center" wrapText="1"/>
    </xf>
    <xf numFmtId="3" fontId="21" fillId="0" borderId="125" xfId="0" applyNumberFormat="1" applyFont="1" applyFill="1" applyBorder="1" applyAlignment="1">
      <alignment vertical="center" wrapText="1"/>
    </xf>
    <xf numFmtId="3" fontId="21" fillId="0" borderId="122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52" xfId="0" applyFont="1" applyFill="1" applyBorder="1" applyAlignment="1">
      <alignment horizontal="left" vertical="center" wrapText="1"/>
    </xf>
    <xf numFmtId="3" fontId="21" fillId="0" borderId="126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27" xfId="0" applyNumberFormat="1" applyFont="1" applyFill="1" applyBorder="1" applyAlignment="1">
      <alignment vertical="center" wrapText="1"/>
    </xf>
    <xf numFmtId="3" fontId="21" fillId="0" borderId="128" xfId="0" applyNumberFormat="1" applyFont="1" applyFill="1" applyBorder="1" applyAlignment="1">
      <alignment vertical="center" wrapText="1"/>
    </xf>
    <xf numFmtId="3" fontId="21" fillId="0" borderId="129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3" fontId="28" fillId="0" borderId="135" xfId="54" applyNumberFormat="1" applyFont="1" applyFill="1" applyBorder="1" applyAlignment="1">
      <alignment horizontal="center" vertical="center" wrapText="1"/>
    </xf>
    <xf numFmtId="3" fontId="28" fillId="0" borderId="136" xfId="54" applyNumberFormat="1" applyFont="1" applyFill="1" applyBorder="1" applyAlignment="1">
      <alignment horizontal="center" vertical="center" wrapText="1"/>
    </xf>
    <xf numFmtId="3" fontId="28" fillId="0" borderId="138" xfId="54" applyNumberFormat="1" applyFont="1" applyFill="1" applyBorder="1" applyAlignment="1">
      <alignment horizontal="center" vertical="center" wrapText="1"/>
    </xf>
    <xf numFmtId="3" fontId="28" fillId="0" borderId="139" xfId="54" applyNumberFormat="1" applyFont="1" applyFill="1" applyBorder="1" applyAlignment="1">
      <alignment horizontal="center" vertical="center" wrapText="1"/>
    </xf>
    <xf numFmtId="3" fontId="28" fillId="0" borderId="140" xfId="54" applyNumberFormat="1" applyFont="1" applyFill="1" applyBorder="1" applyAlignment="1">
      <alignment horizontal="center" vertical="center" wrapText="1"/>
    </xf>
    <xf numFmtId="3" fontId="28" fillId="0" borderId="141" xfId="54" applyNumberFormat="1" applyFont="1" applyFill="1" applyBorder="1" applyAlignment="1">
      <alignment horizontal="center" vertical="center" wrapText="1"/>
    </xf>
    <xf numFmtId="0" fontId="29" fillId="0" borderId="67" xfId="0" applyFont="1" applyFill="1" applyBorder="1" applyAlignment="1">
      <alignment horizontal="left" vertical="center" wrapText="1" indent="5"/>
    </xf>
    <xf numFmtId="3" fontId="21" fillId="0" borderId="142" xfId="0" applyNumberFormat="1" applyFont="1" applyFill="1" applyBorder="1" applyAlignment="1">
      <alignment vertical="center" wrapText="1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144" xfId="0" applyNumberFormat="1" applyFont="1" applyFill="1" applyBorder="1" applyAlignment="1">
      <alignment vertical="center" wrapText="1"/>
    </xf>
    <xf numFmtId="3" fontId="21" fillId="0" borderId="145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4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3" fontId="21" fillId="0" borderId="23" xfId="0" applyNumberFormat="1" applyFont="1" applyFill="1" applyBorder="1" applyAlignment="1">
      <alignment vertical="center" wrapText="1"/>
    </xf>
    <xf numFmtId="0" fontId="21" fillId="0" borderId="67" xfId="0" applyFont="1" applyFill="1" applyBorder="1" applyAlignment="1">
      <alignment horizontal="left" vertical="center" wrapText="1"/>
    </xf>
    <xf numFmtId="0" fontId="21" fillId="0" borderId="93" xfId="0" applyFont="1" applyFill="1" applyBorder="1" applyAlignment="1">
      <alignment horizontal="left" vertical="center" wrapText="1"/>
    </xf>
    <xf numFmtId="3" fontId="21" fillId="0" borderId="150" xfId="0" applyNumberFormat="1" applyFont="1" applyFill="1" applyBorder="1" applyAlignment="1">
      <alignment vertical="center" wrapText="1"/>
    </xf>
    <xf numFmtId="3" fontId="21" fillId="0" borderId="102" xfId="0" applyNumberFormat="1" applyFont="1" applyFill="1" applyBorder="1" applyAlignment="1">
      <alignment vertical="center" wrapText="1"/>
    </xf>
    <xf numFmtId="3" fontId="21" fillId="0" borderId="151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3" fontId="21" fillId="0" borderId="153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7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28" fillId="0" borderId="119" xfId="0" applyFont="1" applyFill="1" applyBorder="1" applyAlignment="1">
      <alignment horizontal="left" vertical="center" wrapText="1"/>
    </xf>
    <xf numFmtId="0" fontId="36" fillId="0" borderId="52" xfId="75" applyFont="1" applyFill="1" applyBorder="1" applyAlignment="1">
      <alignment vertical="center" wrapText="1"/>
    </xf>
    <xf numFmtId="0" fontId="36" fillId="0" borderId="67" xfId="75" applyFont="1" applyFill="1" applyBorder="1" applyAlignment="1">
      <alignment vertical="center" wrapText="1"/>
    </xf>
    <xf numFmtId="0" fontId="37" fillId="0" borderId="40" xfId="75" applyFont="1" applyFill="1" applyBorder="1" applyAlignment="1">
      <alignment vertical="center" wrapText="1"/>
    </xf>
    <xf numFmtId="172" fontId="38" fillId="0" borderId="52" xfId="75" applyNumberFormat="1" applyFont="1" applyFill="1" applyBorder="1" applyAlignment="1">
      <alignment horizontal="left" vertical="center" wrapText="1"/>
    </xf>
    <xf numFmtId="0" fontId="29" fillId="0" borderId="67" xfId="75" applyFont="1" applyFill="1" applyBorder="1" applyAlignment="1">
      <alignment horizontal="left" vertical="center" wrapText="1"/>
    </xf>
    <xf numFmtId="0" fontId="37" fillId="0" borderId="119" xfId="0" applyFont="1" applyFill="1" applyBorder="1" applyAlignment="1">
      <alignment horizontal="left" vertical="center" wrapText="1"/>
    </xf>
    <xf numFmtId="0" fontId="28" fillId="0" borderId="93" xfId="0" applyFont="1" applyFill="1" applyBorder="1" applyAlignment="1">
      <alignment vertical="center" wrapText="1"/>
    </xf>
    <xf numFmtId="0" fontId="36" fillId="0" borderId="87" xfId="75" applyFont="1" applyFill="1" applyBorder="1" applyAlignment="1">
      <alignment vertical="center" wrapText="1"/>
    </xf>
    <xf numFmtId="0" fontId="36" fillId="0" borderId="86" xfId="75" applyFont="1" applyFill="1" applyBorder="1" applyAlignment="1">
      <alignment vertical="center" wrapText="1"/>
    </xf>
    <xf numFmtId="0" fontId="36" fillId="0" borderId="88" xfId="75" applyFont="1" applyFill="1" applyBorder="1" applyAlignment="1">
      <alignment vertical="center" wrapText="1"/>
    </xf>
    <xf numFmtId="0" fontId="37" fillId="0" borderId="89" xfId="75" applyFont="1" applyFill="1" applyBorder="1" applyAlignment="1">
      <alignment vertical="center" wrapText="1"/>
    </xf>
    <xf numFmtId="172" fontId="38" fillId="0" borderId="87" xfId="75" applyNumberFormat="1" applyFont="1" applyFill="1" applyBorder="1" applyAlignment="1">
      <alignment horizontal="left" vertical="center" wrapText="1"/>
    </xf>
    <xf numFmtId="172" fontId="38" fillId="0" borderId="86" xfId="75" applyNumberFormat="1" applyFont="1" applyFill="1" applyBorder="1" applyAlignment="1">
      <alignment horizontal="left" vertical="center" wrapText="1"/>
    </xf>
    <xf numFmtId="0" fontId="28" fillId="0" borderId="121" xfId="0" applyFont="1" applyFill="1" applyBorder="1" applyAlignment="1">
      <alignment vertical="center" wrapText="1"/>
    </xf>
    <xf numFmtId="3" fontId="28" fillId="0" borderId="146" xfId="54" applyNumberFormat="1" applyFont="1" applyFill="1" applyBorder="1" applyAlignment="1">
      <alignment horizontal="center" vertical="center" wrapText="1"/>
    </xf>
    <xf numFmtId="3" fontId="28" fillId="0" borderId="147" xfId="54" applyNumberFormat="1" applyFont="1" applyFill="1" applyBorder="1" applyAlignment="1">
      <alignment horizontal="center" vertical="center" wrapText="1"/>
    </xf>
    <xf numFmtId="3" fontId="21" fillId="0" borderId="157" xfId="0" applyNumberFormat="1" applyFont="1" applyFill="1" applyBorder="1" applyAlignment="1">
      <alignment vertical="center" wrapText="1"/>
    </xf>
    <xf numFmtId="3" fontId="21" fillId="0" borderId="158" xfId="0" applyNumberFormat="1" applyFont="1" applyFill="1" applyBorder="1" applyAlignment="1">
      <alignment vertical="center" wrapText="1"/>
    </xf>
    <xf numFmtId="3" fontId="21" fillId="0" borderId="159" xfId="0" applyNumberFormat="1" applyFont="1" applyFill="1" applyBorder="1" applyAlignment="1">
      <alignment vertical="center" wrapText="1"/>
    </xf>
    <xf numFmtId="3" fontId="21" fillId="0" borderId="160" xfId="0" applyNumberFormat="1" applyFont="1" applyFill="1" applyBorder="1" applyAlignment="1">
      <alignment vertical="center" wrapText="1"/>
    </xf>
    <xf numFmtId="3" fontId="21" fillId="0" borderId="161" xfId="0" applyNumberFormat="1" applyFont="1" applyFill="1" applyBorder="1" applyAlignment="1">
      <alignment vertical="center" wrapText="1"/>
    </xf>
    <xf numFmtId="3" fontId="21" fillId="0" borderId="162" xfId="0" applyNumberFormat="1" applyFont="1" applyFill="1" applyBorder="1" applyAlignment="1">
      <alignment vertical="center" wrapText="1"/>
    </xf>
    <xf numFmtId="3" fontId="21" fillId="0" borderId="163" xfId="0" applyNumberFormat="1" applyFont="1" applyFill="1" applyBorder="1" applyAlignment="1">
      <alignment vertical="center" wrapText="1"/>
    </xf>
    <xf numFmtId="3" fontId="21" fillId="0" borderId="164" xfId="0" applyNumberFormat="1" applyFont="1" applyFill="1" applyBorder="1" applyAlignment="1">
      <alignment vertical="center" wrapText="1"/>
    </xf>
    <xf numFmtId="3" fontId="21" fillId="0" borderId="165" xfId="0" applyNumberFormat="1" applyFont="1" applyFill="1" applyBorder="1" applyAlignment="1">
      <alignment vertical="center" wrapText="1"/>
    </xf>
    <xf numFmtId="3" fontId="21" fillId="0" borderId="166" xfId="0" applyNumberFormat="1" applyFont="1" applyFill="1" applyBorder="1" applyAlignment="1">
      <alignment vertical="center" wrapText="1"/>
    </xf>
    <xf numFmtId="3" fontId="21" fillId="0" borderId="167" xfId="0" applyNumberFormat="1" applyFont="1" applyFill="1" applyBorder="1" applyAlignment="1">
      <alignment vertical="center" wrapText="1"/>
    </xf>
    <xf numFmtId="3" fontId="21" fillId="0" borderId="168" xfId="0" applyNumberFormat="1" applyFont="1" applyFill="1" applyBorder="1" applyAlignment="1">
      <alignment vertical="center" wrapText="1"/>
    </xf>
    <xf numFmtId="3" fontId="21" fillId="0" borderId="169" xfId="0" applyNumberFormat="1" applyFont="1" applyFill="1" applyBorder="1" applyAlignment="1">
      <alignment vertical="center" wrapText="1"/>
    </xf>
    <xf numFmtId="3" fontId="21" fillId="0" borderId="170" xfId="0" applyNumberFormat="1" applyFont="1" applyFill="1" applyBorder="1" applyAlignment="1">
      <alignment vertical="center" wrapText="1"/>
    </xf>
    <xf numFmtId="0" fontId="28" fillId="0" borderId="98" xfId="0" applyFont="1" applyFill="1" applyBorder="1" applyAlignment="1">
      <alignment horizontal="left" vertical="center"/>
    </xf>
    <xf numFmtId="0" fontId="21" fillId="0" borderId="63" xfId="0" applyFont="1" applyFill="1" applyBorder="1" applyAlignment="1">
      <alignment horizontal="left" vertical="center" wrapText="1"/>
    </xf>
    <xf numFmtId="0" fontId="21" fillId="0" borderId="84" xfId="0" applyFont="1" applyFill="1" applyBorder="1" applyAlignment="1">
      <alignment horizontal="left" vertical="center" wrapText="1"/>
    </xf>
    <xf numFmtId="0" fontId="29" fillId="0" borderId="84" xfId="0" applyFont="1" applyFill="1" applyBorder="1" applyAlignment="1">
      <alignment horizontal="left" vertical="center" wrapText="1"/>
    </xf>
    <xf numFmtId="3" fontId="29" fillId="0" borderId="73" xfId="0" applyNumberFormat="1" applyFont="1" applyFill="1" applyBorder="1" applyAlignment="1">
      <alignment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82" xfId="0" applyNumberFormat="1" applyFont="1" applyFill="1" applyBorder="1" applyAlignment="1">
      <alignment vertical="center" wrapText="1"/>
    </xf>
    <xf numFmtId="3" fontId="29" fillId="0" borderId="125" xfId="0" applyNumberFormat="1" applyFont="1" applyFill="1" applyBorder="1" applyAlignment="1">
      <alignment vertical="center" wrapText="1"/>
    </xf>
    <xf numFmtId="3" fontId="29" fillId="0" borderId="122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62" xfId="0" applyFont="1" applyFill="1" applyBorder="1" applyAlignment="1">
      <alignment horizontal="left" vertical="center" wrapText="1"/>
    </xf>
    <xf numFmtId="3" fontId="29" fillId="0" borderId="160" xfId="0" applyNumberFormat="1" applyFont="1" applyFill="1" applyBorder="1" applyAlignment="1">
      <alignment vertical="center" wrapText="1"/>
    </xf>
    <xf numFmtId="3" fontId="29" fillId="0" borderId="158" xfId="0" applyNumberFormat="1" applyFont="1" applyFill="1" applyBorder="1" applyAlignment="1">
      <alignment vertical="center" wrapText="1"/>
    </xf>
    <xf numFmtId="3" fontId="29" fillId="0" borderId="161" xfId="0" applyNumberFormat="1" applyFont="1" applyFill="1" applyBorder="1" applyAlignment="1">
      <alignment vertical="center" wrapText="1"/>
    </xf>
    <xf numFmtId="3" fontId="29" fillId="0" borderId="162" xfId="0" applyNumberFormat="1" applyFont="1" applyFill="1" applyBorder="1" applyAlignment="1">
      <alignment vertical="center" wrapText="1"/>
    </xf>
    <xf numFmtId="3" fontId="29" fillId="0" borderId="163" xfId="0" applyNumberFormat="1" applyFont="1" applyFill="1" applyBorder="1" applyAlignment="1">
      <alignment vertical="center" wrapText="1"/>
    </xf>
    <xf numFmtId="3" fontId="29" fillId="0" borderId="157" xfId="0" applyNumberFormat="1" applyFont="1" applyFill="1" applyBorder="1" applyAlignment="1">
      <alignment vertical="center" wrapText="1"/>
    </xf>
    <xf numFmtId="3" fontId="29" fillId="0" borderId="159" xfId="0" applyNumberFormat="1" applyFont="1" applyFill="1" applyBorder="1" applyAlignment="1">
      <alignment vertical="center" wrapText="1"/>
    </xf>
    <xf numFmtId="0" fontId="28" fillId="0" borderId="96" xfId="0" applyFont="1" applyFill="1" applyBorder="1" applyAlignment="1">
      <alignment horizontal="left" vertical="center" wrapText="1"/>
    </xf>
    <xf numFmtId="0" fontId="28" fillId="0" borderId="171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vertical="center" wrapText="1"/>
    </xf>
    <xf numFmtId="3" fontId="29" fillId="0" borderId="54" xfId="0" applyNumberFormat="1" applyFont="1" applyFill="1" applyBorder="1" applyAlignment="1">
      <alignment vertical="center" wrapText="1"/>
    </xf>
    <xf numFmtId="3" fontId="29" fillId="0" borderId="143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3" fontId="28" fillId="0" borderId="147" xfId="0" applyNumberFormat="1" applyFont="1" applyFill="1" applyBorder="1" applyAlignment="1">
      <alignment vertical="center" wrapText="1"/>
    </xf>
    <xf numFmtId="3" fontId="28" fillId="0" borderId="172" xfId="0" applyNumberFormat="1" applyFont="1" applyFill="1" applyBorder="1" applyAlignment="1">
      <alignment vertical="center" wrapText="1"/>
    </xf>
    <xf numFmtId="3" fontId="28" fillId="0" borderId="173" xfId="0" applyNumberFormat="1" applyFont="1" applyFill="1" applyBorder="1" applyAlignment="1">
      <alignment vertical="center" wrapText="1"/>
    </xf>
    <xf numFmtId="3" fontId="28" fillId="0" borderId="174" xfId="0" applyNumberFormat="1" applyFont="1" applyFill="1" applyBorder="1" applyAlignment="1">
      <alignment vertical="center" wrapText="1"/>
    </xf>
    <xf numFmtId="3" fontId="28" fillId="0" borderId="175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60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64" xfId="0" applyNumberFormat="1" applyFont="1" applyFill="1" applyBorder="1" applyAlignment="1">
      <alignment vertical="center" wrapText="1"/>
    </xf>
    <xf numFmtId="3" fontId="28" fillId="0" borderId="155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9" fillId="0" borderId="36" xfId="0" applyNumberFormat="1" applyFont="1" applyFill="1" applyBorder="1" applyAlignment="1">
      <alignment vertical="center" wrapText="1"/>
    </xf>
    <xf numFmtId="3" fontId="29" fillId="0" borderId="76" xfId="0" applyNumberFormat="1" applyFont="1" applyFill="1" applyBorder="1" applyAlignment="1">
      <alignment vertical="center" wrapText="1"/>
    </xf>
    <xf numFmtId="3" fontId="29" fillId="0" borderId="127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102" xfId="0" applyNumberFormat="1" applyFont="1" applyFill="1" applyBorder="1" applyAlignment="1">
      <alignment vertical="center" wrapText="1"/>
    </xf>
    <xf numFmtId="3" fontId="28" fillId="0" borderId="77" xfId="0" applyNumberFormat="1" applyFont="1" applyFill="1" applyBorder="1" applyAlignment="1">
      <alignment vertical="center" wrapText="1"/>
    </xf>
    <xf numFmtId="3" fontId="28" fillId="0" borderId="150" xfId="0" applyNumberFormat="1" applyFont="1" applyFill="1" applyBorder="1" applyAlignment="1">
      <alignment vertical="center" wrapText="1"/>
    </xf>
    <xf numFmtId="3" fontId="28" fillId="0" borderId="151" xfId="0" applyNumberFormat="1" applyFont="1" applyFill="1" applyBorder="1" applyAlignment="1">
      <alignment vertical="center" wrapText="1"/>
    </xf>
    <xf numFmtId="0" fontId="36" fillId="0" borderId="95" xfId="75" applyFont="1" applyFill="1" applyBorder="1" applyAlignment="1">
      <alignment horizontal="left" vertical="center" wrapText="1"/>
    </xf>
    <xf numFmtId="0" fontId="36" fillId="0" borderId="62" xfId="75" applyFont="1" applyFill="1" applyBorder="1" applyAlignment="1">
      <alignment horizontal="left" vertical="center" wrapText="1"/>
    </xf>
    <xf numFmtId="0" fontId="21" fillId="0" borderId="44" xfId="75" applyFont="1" applyFill="1" applyBorder="1" applyAlignment="1">
      <alignment horizontal="left" vertical="center" wrapText="1"/>
    </xf>
    <xf numFmtId="0" fontId="21" fillId="0" borderId="50" xfId="75" applyFont="1" applyFill="1" applyBorder="1" applyAlignment="1">
      <alignment horizontal="left" vertical="center" wrapText="1"/>
    </xf>
    <xf numFmtId="3" fontId="28" fillId="0" borderId="148" xfId="0" applyNumberFormat="1" applyFont="1" applyFill="1" applyBorder="1" applyAlignment="1">
      <alignment vertical="center" wrapText="1"/>
    </xf>
    <xf numFmtId="3" fontId="28" fillId="0" borderId="149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52" xfId="0" applyNumberFormat="1" applyFont="1" applyFill="1" applyBorder="1" applyAlignment="1">
      <alignment vertical="center" wrapText="1"/>
    </xf>
    <xf numFmtId="3" fontId="28" fillId="0" borderId="153" xfId="0" applyNumberFormat="1" applyFont="1" applyFill="1" applyBorder="1" applyAlignment="1">
      <alignment vertical="center" wrapText="1"/>
    </xf>
    <xf numFmtId="3" fontId="28" fillId="0" borderId="156" xfId="0" applyNumberFormat="1" applyFont="1" applyFill="1" applyBorder="1" applyAlignment="1">
      <alignment vertical="center" wrapText="1"/>
    </xf>
    <xf numFmtId="3" fontId="28" fillId="0" borderId="154" xfId="0" applyNumberFormat="1" applyFont="1" applyFill="1" applyBorder="1" applyAlignment="1">
      <alignment vertical="center" wrapText="1"/>
    </xf>
    <xf numFmtId="3" fontId="21" fillId="0" borderId="124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77" xfId="0" applyNumberFormat="1" applyFont="1" applyFill="1" applyBorder="1" applyAlignment="1">
      <alignment vertical="center" wrapText="1"/>
    </xf>
    <xf numFmtId="3" fontId="21" fillId="0" borderId="126" xfId="54" applyNumberFormat="1" applyFont="1" applyFill="1" applyBorder="1"/>
    <xf numFmtId="3" fontId="21" fillId="0" borderId="73" xfId="54" applyNumberFormat="1" applyFont="1" applyFill="1" applyBorder="1"/>
    <xf numFmtId="3" fontId="29" fillId="0" borderId="73" xfId="54" applyNumberFormat="1" applyFont="1" applyFill="1" applyBorder="1"/>
    <xf numFmtId="3" fontId="21" fillId="0" borderId="142" xfId="54" applyNumberFormat="1" applyFont="1" applyFill="1" applyBorder="1"/>
    <xf numFmtId="3" fontId="21" fillId="0" borderId="34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42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46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46" xfId="54" applyNumberFormat="1" applyFont="1" applyFill="1" applyBorder="1"/>
    <xf numFmtId="3" fontId="28" fillId="0" borderId="35" xfId="0" applyNumberFormat="1" applyFont="1" applyFill="1" applyBorder="1"/>
    <xf numFmtId="3" fontId="21" fillId="0" borderId="150" xfId="54" applyNumberFormat="1" applyFont="1" applyFill="1" applyBorder="1"/>
    <xf numFmtId="3" fontId="21" fillId="0" borderId="102" xfId="0" applyNumberFormat="1" applyFont="1" applyFill="1" applyBorder="1"/>
    <xf numFmtId="0" fontId="28" fillId="0" borderId="97" xfId="0" applyFont="1" applyFill="1" applyBorder="1" applyAlignment="1">
      <alignment horizontal="left" vertical="center"/>
    </xf>
    <xf numFmtId="3" fontId="28" fillId="0" borderId="35" xfId="54" applyNumberFormat="1" applyFont="1" applyFill="1" applyBorder="1"/>
    <xf numFmtId="3" fontId="28" fillId="0" borderId="179" xfId="54" applyNumberFormat="1" applyFont="1" applyFill="1" applyBorder="1"/>
    <xf numFmtId="3" fontId="28" fillId="0" borderId="173" xfId="0" applyNumberFormat="1" applyFont="1" applyFill="1" applyBorder="1"/>
    <xf numFmtId="3" fontId="28" fillId="0" borderId="64" xfId="54" applyNumberFormat="1" applyFont="1" applyFill="1" applyBorder="1"/>
    <xf numFmtId="3" fontId="39" fillId="0" borderId="0" xfId="0" applyNumberFormat="1" applyFont="1" applyFill="1" applyBorder="1"/>
    <xf numFmtId="0" fontId="39" fillId="0" borderId="0" xfId="0" applyFont="1" applyFill="1" applyBorder="1"/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19" xfId="0" applyFont="1" applyFill="1" applyBorder="1" applyAlignment="1">
      <alignment horizontal="left" wrapText="1" indent="4"/>
    </xf>
    <xf numFmtId="0" fontId="29" fillId="0" borderId="67" xfId="0" applyFont="1" applyFill="1" applyBorder="1" applyAlignment="1">
      <alignment horizontal="left" vertical="center" wrapText="1" indent="2"/>
    </xf>
    <xf numFmtId="0" fontId="21" fillId="0" borderId="68" xfId="0" applyFont="1" applyBorder="1" applyAlignment="1">
      <alignment horizontal="left" indent="6"/>
    </xf>
    <xf numFmtId="0" fontId="21" fillId="0" borderId="67" xfId="0" applyFont="1" applyBorder="1" applyAlignment="1">
      <alignment horizontal="left" indent="6"/>
    </xf>
    <xf numFmtId="3" fontId="28" fillId="0" borderId="27" xfId="54" applyNumberFormat="1" applyFont="1" applyFill="1" applyBorder="1" applyAlignment="1">
      <alignment horizontal="right"/>
    </xf>
    <xf numFmtId="3" fontId="28" fillId="0" borderId="102" xfId="54" applyNumberFormat="1" applyFont="1" applyFill="1" applyBorder="1" applyAlignment="1">
      <alignment horizontal="right"/>
    </xf>
    <xf numFmtId="3" fontId="28" fillId="0" borderId="77" xfId="54" applyNumberFormat="1" applyFont="1" applyFill="1" applyBorder="1" applyAlignment="1">
      <alignment horizontal="right"/>
    </xf>
    <xf numFmtId="3" fontId="28" fillId="0" borderId="102" xfId="0" applyNumberFormat="1" applyFont="1" applyFill="1" applyBorder="1" applyAlignment="1">
      <alignment horizontal="right"/>
    </xf>
    <xf numFmtId="3" fontId="28" fillId="0" borderId="77" xfId="0" applyNumberFormat="1" applyFont="1" applyFill="1" applyBorder="1" applyAlignment="1">
      <alignment horizontal="right"/>
    </xf>
    <xf numFmtId="3" fontId="28" fillId="0" borderId="102" xfId="0" applyNumberFormat="1" applyFont="1" applyFill="1" applyBorder="1" applyAlignment="1">
      <alignment wrapText="1"/>
    </xf>
    <xf numFmtId="3" fontId="28" fillId="0" borderId="77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60" xfId="54" applyNumberFormat="1" applyFont="1" applyFill="1" applyBorder="1" applyAlignment="1">
      <alignment horizontal="right"/>
    </xf>
    <xf numFmtId="3" fontId="28" fillId="0" borderId="32" xfId="54" applyNumberFormat="1" applyFont="1" applyFill="1" applyBorder="1" applyAlignment="1">
      <alignment horizontal="right"/>
    </xf>
    <xf numFmtId="3" fontId="28" fillId="0" borderId="60" xfId="0" applyNumberFormat="1" applyFont="1" applyFill="1" applyBorder="1" applyAlignment="1">
      <alignment horizontal="right"/>
    </xf>
    <xf numFmtId="3" fontId="28" fillId="0" borderId="32" xfId="0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67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right"/>
    </xf>
    <xf numFmtId="0" fontId="21" fillId="0" borderId="67" xfId="0" applyFont="1" applyFill="1" applyBorder="1" applyAlignment="1">
      <alignment horizontal="left" vertical="center" wrapText="1" indent="2"/>
    </xf>
    <xf numFmtId="0" fontId="29" fillId="0" borderId="68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17" xfId="54" applyNumberFormat="1" applyFont="1" applyFill="1" applyBorder="1" applyAlignment="1">
      <alignment horizontal="right"/>
    </xf>
    <xf numFmtId="3" fontId="29" fillId="0" borderId="20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54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horizontal="right"/>
    </xf>
    <xf numFmtId="3" fontId="29" fillId="0" borderId="54" xfId="0" applyNumberFormat="1" applyFont="1" applyFill="1" applyBorder="1" applyAlignment="1">
      <alignment horizontal="right"/>
    </xf>
    <xf numFmtId="3" fontId="29" fillId="0" borderId="21" xfId="0" applyNumberFormat="1" applyFont="1" applyFill="1" applyBorder="1" applyAlignment="1">
      <alignment wrapText="1"/>
    </xf>
    <xf numFmtId="3" fontId="29" fillId="0" borderId="34" xfId="0" applyNumberFormat="1" applyFont="1" applyFill="1" applyBorder="1" applyAlignment="1">
      <alignment wrapText="1"/>
    </xf>
    <xf numFmtId="3" fontId="29" fillId="0" borderId="54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76" xfId="54" applyNumberFormat="1" applyFont="1" applyFill="1" applyBorder="1" applyAlignment="1">
      <alignment horizontal="right"/>
    </xf>
    <xf numFmtId="3" fontId="29" fillId="0" borderId="36" xfId="0" applyNumberFormat="1" applyFont="1" applyFill="1" applyBorder="1" applyAlignment="1">
      <alignment horizontal="right"/>
    </xf>
    <xf numFmtId="3" fontId="29" fillId="0" borderId="76" xfId="0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76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horizontal="right"/>
    </xf>
    <xf numFmtId="3" fontId="29" fillId="0" borderId="17" xfId="0" applyNumberFormat="1" applyFont="1" applyFill="1" applyBorder="1" applyAlignment="1">
      <alignment horizontal="right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17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3" fontId="29" fillId="0" borderId="17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3" fontId="29" fillId="0" borderId="54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right"/>
    </xf>
    <xf numFmtId="3" fontId="28" fillId="0" borderId="35" xfId="0" applyNumberFormat="1" applyFont="1" applyFill="1" applyBorder="1" applyAlignment="1">
      <alignment horizontal="right"/>
    </xf>
    <xf numFmtId="3" fontId="28" fillId="0" borderId="15" xfId="0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1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3" fontId="28" fillId="0" borderId="1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0" fontId="21" fillId="0" borderId="56" xfId="0" applyFont="1" applyBorder="1" applyAlignment="1">
      <alignment horizontal="left" indent="6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9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3" fontId="29" fillId="0" borderId="158" xfId="0" applyNumberFormat="1" applyFont="1" applyFill="1" applyBorder="1" applyAlignment="1">
      <alignment wrapText="1"/>
    </xf>
    <xf numFmtId="3" fontId="29" fillId="0" borderId="157" xfId="0" applyNumberFormat="1" applyFont="1" applyFill="1" applyBorder="1" applyAlignment="1">
      <alignment wrapText="1"/>
    </xf>
    <xf numFmtId="3" fontId="29" fillId="0" borderId="159" xfId="0" applyNumberFormat="1" applyFont="1" applyFill="1" applyBorder="1" applyAlignment="1">
      <alignment wrapText="1"/>
    </xf>
    <xf numFmtId="0" fontId="29" fillId="0" borderId="68" xfId="0" applyFont="1" applyFill="1" applyBorder="1" applyAlignment="1">
      <alignment horizontal="left" vertical="center" wrapText="1"/>
    </xf>
    <xf numFmtId="0" fontId="29" fillId="0" borderId="67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4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9" fillId="0" borderId="86" xfId="0" applyFont="1" applyFill="1" applyBorder="1" applyAlignment="1">
      <alignment horizontal="left" vertical="center" wrapText="1"/>
    </xf>
    <xf numFmtId="0" fontId="29" fillId="0" borderId="88" xfId="0" applyFont="1" applyFill="1" applyBorder="1" applyAlignment="1">
      <alignment horizontal="left" vertical="center" wrapText="1"/>
    </xf>
    <xf numFmtId="0" fontId="29" fillId="0" borderId="85" xfId="0" applyFont="1" applyFill="1" applyBorder="1" applyAlignment="1">
      <alignment horizontal="left" vertical="center" wrapText="1"/>
    </xf>
    <xf numFmtId="4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39" xfId="0" applyFont="1" applyFill="1" applyBorder="1" applyAlignment="1">
      <alignment vertical="center"/>
    </xf>
    <xf numFmtId="0" fontId="21" fillId="0" borderId="61" xfId="0" applyFont="1" applyFill="1" applyBorder="1" applyAlignment="1">
      <alignment vertical="center"/>
    </xf>
    <xf numFmtId="3" fontId="21" fillId="0" borderId="52" xfId="0" applyNumberFormat="1" applyFont="1" applyFill="1" applyBorder="1" applyAlignment="1">
      <alignment vertical="center"/>
    </xf>
    <xf numFmtId="3" fontId="21" fillId="0" borderId="53" xfId="0" applyNumberFormat="1" applyFont="1" applyFill="1" applyBorder="1" applyAlignment="1">
      <alignment vertical="center"/>
    </xf>
    <xf numFmtId="17" fontId="21" fillId="0" borderId="62" xfId="0" applyNumberFormat="1" applyFont="1" applyFill="1" applyBorder="1" applyAlignment="1">
      <alignment vertical="center"/>
    </xf>
    <xf numFmtId="3" fontId="21" fillId="0" borderId="44" xfId="0" applyNumberFormat="1" applyFont="1" applyFill="1" applyBorder="1" applyAlignment="1">
      <alignment vertical="center"/>
    </xf>
    <xf numFmtId="3" fontId="21" fillId="0" borderId="40" xfId="0" applyNumberFormat="1" applyFont="1" applyFill="1" applyBorder="1" applyAlignment="1">
      <alignment vertical="center"/>
    </xf>
    <xf numFmtId="3" fontId="21" fillId="0" borderId="41" xfId="0" applyNumberFormat="1" applyFont="1" applyFill="1" applyBorder="1" applyAlignment="1">
      <alignment vertical="center"/>
    </xf>
    <xf numFmtId="0" fontId="21" fillId="0" borderId="94" xfId="0" applyFont="1" applyFill="1" applyBorder="1" applyAlignment="1">
      <alignment vertical="center"/>
    </xf>
    <xf numFmtId="16" fontId="21" fillId="0" borderId="0" xfId="0" quotePrefix="1" applyNumberFormat="1" applyFont="1" applyFill="1" applyAlignment="1">
      <alignment vertical="center"/>
    </xf>
    <xf numFmtId="3" fontId="21" fillId="0" borderId="0" xfId="0" applyNumberFormat="1" applyFont="1" applyFill="1" applyAlignment="1">
      <alignment horizontal="center" vertical="center"/>
    </xf>
    <xf numFmtId="164" fontId="21" fillId="0" borderId="0" xfId="0" applyNumberFormat="1" applyFont="1" applyFill="1" applyBorder="1" applyAlignment="1">
      <alignment vertical="center"/>
    </xf>
    <xf numFmtId="0" fontId="21" fillId="0" borderId="63" xfId="0" applyFont="1" applyFill="1" applyBorder="1" applyAlignment="1">
      <alignment vertical="center"/>
    </xf>
    <xf numFmtId="3" fontId="21" fillId="0" borderId="42" xfId="0" applyNumberFormat="1" applyFont="1" applyFill="1" applyBorder="1" applyAlignment="1">
      <alignment vertical="center"/>
    </xf>
    <xf numFmtId="0" fontId="21" fillId="0" borderId="47" xfId="0" applyFont="1" applyFill="1" applyBorder="1" applyAlignment="1">
      <alignment vertical="center"/>
    </xf>
    <xf numFmtId="3" fontId="21" fillId="0" borderId="45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0" fontId="28" fillId="0" borderId="66" xfId="0" applyFont="1" applyFill="1" applyBorder="1" applyAlignment="1">
      <alignment vertical="center" wrapText="1"/>
    </xf>
    <xf numFmtId="3" fontId="28" fillId="0" borderId="37" xfId="0" applyNumberFormat="1" applyFont="1" applyFill="1" applyBorder="1" applyAlignment="1">
      <alignment vertical="center"/>
    </xf>
    <xf numFmtId="3" fontId="28" fillId="0" borderId="38" xfId="0" applyNumberFormat="1" applyFont="1" applyFill="1" applyBorder="1" applyAlignment="1">
      <alignment vertical="center"/>
    </xf>
    <xf numFmtId="1" fontId="21" fillId="0" borderId="0" xfId="0" applyNumberFormat="1" applyFont="1" applyFill="1" applyAlignment="1">
      <alignment vertical="center"/>
    </xf>
    <xf numFmtId="0" fontId="36" fillId="0" borderId="84" xfId="75" applyFont="1" applyFill="1" applyBorder="1" applyAlignment="1">
      <alignment horizontal="left" vertical="center" wrapText="1"/>
    </xf>
    <xf numFmtId="0" fontId="21" fillId="0" borderId="49" xfId="75" applyFont="1" applyFill="1" applyBorder="1" applyAlignment="1">
      <alignment horizontal="left" vertical="center" wrapText="1"/>
    </xf>
    <xf numFmtId="0" fontId="38" fillId="0" borderId="84" xfId="75" applyFont="1" applyFill="1" applyBorder="1" applyAlignment="1">
      <alignment horizontal="left" vertical="center" wrapText="1"/>
    </xf>
    <xf numFmtId="0" fontId="29" fillId="0" borderId="49" xfId="75" applyFont="1" applyFill="1" applyBorder="1" applyAlignment="1">
      <alignment horizontal="left" vertical="center" wrapText="1"/>
    </xf>
    <xf numFmtId="0" fontId="38" fillId="0" borderId="62" xfId="75" applyFont="1" applyFill="1" applyBorder="1" applyAlignment="1">
      <alignment horizontal="left" vertical="center" wrapText="1"/>
    </xf>
    <xf numFmtId="0" fontId="29" fillId="0" borderId="176" xfId="75" applyFont="1" applyFill="1" applyBorder="1" applyAlignment="1">
      <alignment horizontal="left" vertical="center" wrapText="1"/>
    </xf>
    <xf numFmtId="3" fontId="29" fillId="0" borderId="158" xfId="54" applyNumberFormat="1" applyFont="1" applyFill="1" applyBorder="1" applyAlignment="1">
      <alignment wrapText="1"/>
    </xf>
    <xf numFmtId="3" fontId="29" fillId="0" borderId="159" xfId="54" applyNumberFormat="1" applyFont="1" applyFill="1" applyBorder="1" applyAlignment="1">
      <alignment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9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15" xfId="54" applyNumberFormat="1" applyFont="1" applyFill="1" applyBorder="1" applyAlignment="1">
      <alignment horizontal="right"/>
    </xf>
    <xf numFmtId="3" fontId="28" fillId="29" borderId="35" xfId="0" applyNumberFormat="1" applyFont="1" applyFill="1" applyBorder="1" applyAlignment="1">
      <alignment horizontal="right"/>
    </xf>
    <xf numFmtId="3" fontId="28" fillId="29" borderId="15" xfId="0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3" fontId="28" fillId="29" borderId="15" xfId="0" applyNumberFormat="1" applyFont="1" applyFill="1" applyBorder="1" applyAlignment="1">
      <alignment wrapText="1"/>
    </xf>
    <xf numFmtId="0" fontId="37" fillId="29" borderId="95" xfId="0" applyFont="1" applyFill="1" applyBorder="1" applyAlignment="1">
      <alignment horizontal="left" vertical="center" wrapText="1"/>
    </xf>
    <xf numFmtId="0" fontId="28" fillId="29" borderId="50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3" fontId="28" fillId="29" borderId="27" xfId="54" applyNumberFormat="1" applyFont="1" applyFill="1" applyBorder="1" applyAlignment="1">
      <alignment horizontal="right"/>
    </xf>
    <xf numFmtId="3" fontId="28" fillId="29" borderId="54" xfId="0" applyNumberFormat="1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8" fillId="0" borderId="109" xfId="91" applyNumberFormat="1" applyFont="1" applyFill="1" applyBorder="1" applyAlignment="1" applyProtection="1">
      <alignment horizontal="center" vertical="center"/>
    </xf>
    <xf numFmtId="3" fontId="28" fillId="0" borderId="109" xfId="91" applyNumberFormat="1" applyFont="1" applyFill="1" applyBorder="1" applyAlignment="1" applyProtection="1">
      <alignment horizontal="center" vertical="center" wrapText="1"/>
    </xf>
    <xf numFmtId="3" fontId="28" fillId="0" borderId="111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8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6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6" fillId="0" borderId="18" xfId="75" applyFont="1" applyFill="1" applyBorder="1" applyAlignment="1">
      <alignment vertical="center" wrapText="1"/>
    </xf>
    <xf numFmtId="0" fontId="36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84" xfId="91" applyNumberFormat="1" applyFont="1" applyFill="1" applyBorder="1" applyAlignment="1" applyProtection="1">
      <alignment vertical="center"/>
    </xf>
    <xf numFmtId="3" fontId="28" fillId="0" borderId="187" xfId="91" applyNumberFormat="1" applyFont="1" applyFill="1" applyBorder="1" applyAlignment="1" applyProtection="1">
      <alignment horizontal="center" vertical="center"/>
    </xf>
    <xf numFmtId="3" fontId="28" fillId="0" borderId="126" xfId="91" applyNumberFormat="1" applyFont="1" applyFill="1" applyBorder="1" applyAlignment="1" applyProtection="1">
      <alignment horizontal="center" vertical="center"/>
    </xf>
    <xf numFmtId="3" fontId="28" fillId="0" borderId="146" xfId="75" applyNumberFormat="1" applyFont="1" applyFill="1" applyBorder="1" applyAlignment="1">
      <alignment horizontal="right" vertical="center" wrapText="1"/>
    </xf>
    <xf numFmtId="3" fontId="28" fillId="0" borderId="52" xfId="91" applyNumberFormat="1" applyFont="1" applyFill="1" applyBorder="1" applyAlignment="1" applyProtection="1">
      <alignment horizontal="center" vertical="center" wrapText="1"/>
    </xf>
    <xf numFmtId="3" fontId="28" fillId="0" borderId="113" xfId="91" applyNumberFormat="1" applyFont="1" applyFill="1" applyBorder="1" applyAlignment="1" applyProtection="1">
      <alignment horizontal="center" vertical="center"/>
    </xf>
    <xf numFmtId="3" fontId="28" fillId="0" borderId="127" xfId="91" applyNumberFormat="1" applyFont="1" applyFill="1" applyBorder="1" applyAlignment="1" applyProtection="1">
      <alignment horizontal="center" vertical="center"/>
    </xf>
    <xf numFmtId="3" fontId="28" fillId="0" borderId="147" xfId="75" applyNumberFormat="1" applyFont="1" applyFill="1" applyBorder="1" applyAlignment="1">
      <alignment horizontal="right" vertical="center" wrapText="1"/>
    </xf>
    <xf numFmtId="3" fontId="28" fillId="0" borderId="53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8" xfId="78" applyFont="1" applyFill="1" applyBorder="1" applyAlignment="1">
      <alignment horizontal="center" vertical="center"/>
    </xf>
    <xf numFmtId="0" fontId="26" fillId="0" borderId="49" xfId="78" applyFont="1" applyFill="1" applyBorder="1" applyAlignment="1">
      <alignment horizontal="center" vertical="center"/>
    </xf>
    <xf numFmtId="0" fontId="26" fillId="0" borderId="50" xfId="78" applyFont="1" applyFill="1" applyBorder="1" applyAlignment="1">
      <alignment horizontal="center" vertical="center"/>
    </xf>
    <xf numFmtId="3" fontId="21" fillId="0" borderId="68" xfId="0" applyNumberFormat="1" applyFont="1" applyFill="1" applyBorder="1" applyAlignment="1">
      <alignment horizontal="right" vertical="center"/>
    </xf>
    <xf numFmtId="3" fontId="21" fillId="0" borderId="73" xfId="91" applyNumberFormat="1" applyFont="1" applyFill="1" applyBorder="1" applyAlignment="1" applyProtection="1">
      <alignment horizontal="right" vertical="center"/>
      <protection locked="0"/>
    </xf>
    <xf numFmtId="3" fontId="28" fillId="0" borderId="51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82" xfId="91" applyNumberFormat="1" applyFont="1" applyFill="1" applyBorder="1" applyAlignment="1" applyProtection="1">
      <alignment horizontal="right" vertical="center"/>
      <protection locked="0"/>
    </xf>
    <xf numFmtId="3" fontId="21" fillId="0" borderId="67" xfId="0" applyNumberFormat="1" applyFont="1" applyFill="1" applyBorder="1" applyAlignment="1">
      <alignment horizontal="right" vertical="center"/>
    </xf>
    <xf numFmtId="3" fontId="21" fillId="0" borderId="142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43" xfId="91" applyNumberFormat="1" applyFont="1" applyFill="1" applyBorder="1" applyAlignment="1" applyProtection="1">
      <alignment horizontal="right" vertical="center"/>
      <protection locked="0"/>
    </xf>
    <xf numFmtId="3" fontId="28" fillId="0" borderId="69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46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47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52" xfId="0" applyNumberFormat="1" applyFont="1" applyFill="1" applyBorder="1" applyAlignment="1">
      <alignment horizontal="right" vertical="center"/>
    </xf>
    <xf numFmtId="3" fontId="21" fillId="0" borderId="126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27" xfId="91" applyNumberFormat="1" applyFont="1" applyFill="1" applyBorder="1" applyAlignment="1" applyProtection="1">
      <alignment horizontal="right" vertical="center"/>
      <protection locked="0"/>
    </xf>
    <xf numFmtId="3" fontId="28" fillId="0" borderId="53" xfId="91" applyNumberFormat="1" applyFont="1" applyFill="1" applyBorder="1" applyAlignment="1" applyProtection="1">
      <alignment horizontal="right" vertical="center"/>
      <protection locked="0"/>
    </xf>
    <xf numFmtId="3" fontId="28" fillId="0" borderId="51" xfId="91" applyNumberFormat="1" applyFont="1" applyFill="1" applyBorder="1" applyAlignment="1" applyProtection="1">
      <alignment horizontal="right" vertical="center"/>
      <protection locked="0"/>
    </xf>
    <xf numFmtId="3" fontId="28" fillId="0" borderId="69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46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47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52" xfId="91" applyNumberFormat="1" applyFont="1" applyFill="1" applyBorder="1" applyAlignment="1" applyProtection="1">
      <alignment horizontal="right" vertical="center"/>
    </xf>
    <xf numFmtId="3" fontId="28" fillId="0" borderId="126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27" xfId="91" applyNumberFormat="1" applyFont="1" applyFill="1" applyBorder="1" applyAlignment="1" applyProtection="1">
      <alignment horizontal="right" vertical="center"/>
    </xf>
    <xf numFmtId="3" fontId="28" fillId="0" borderId="53" xfId="91" applyNumberFormat="1" applyFont="1" applyFill="1" applyBorder="1" applyAlignment="1" applyProtection="1">
      <alignment horizontal="right" vertical="center"/>
    </xf>
    <xf numFmtId="3" fontId="21" fillId="0" borderId="146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47" xfId="91" applyNumberFormat="1" applyFont="1" applyFill="1" applyBorder="1" applyAlignment="1" applyProtection="1">
      <alignment horizontal="right" vertical="center"/>
      <protection locked="0"/>
    </xf>
    <xf numFmtId="3" fontId="28" fillId="0" borderId="114" xfId="91" applyNumberFormat="1" applyFont="1" applyFill="1" applyBorder="1" applyAlignment="1" applyProtection="1">
      <alignment horizontal="right" vertical="center"/>
    </xf>
    <xf numFmtId="3" fontId="28" fillId="0" borderId="185" xfId="91" applyNumberFormat="1" applyFont="1" applyFill="1" applyBorder="1" applyAlignment="1" applyProtection="1">
      <alignment horizontal="right" vertical="center"/>
    </xf>
    <xf numFmtId="3" fontId="28" fillId="0" borderId="180" xfId="91" applyNumberFormat="1" applyFont="1" applyFill="1" applyBorder="1" applyAlignment="1" applyProtection="1">
      <alignment horizontal="right" vertical="center"/>
    </xf>
    <xf numFmtId="3" fontId="28" fillId="0" borderId="186" xfId="91" applyNumberFormat="1" applyFont="1" applyFill="1" applyBorder="1" applyAlignment="1" applyProtection="1">
      <alignment horizontal="right" vertical="center"/>
    </xf>
    <xf numFmtId="3" fontId="28" fillId="0" borderId="115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13" xfId="0" applyNumberFormat="1" applyFont="1" applyBorder="1" applyAlignment="1">
      <alignment horizontal="center" vertical="center" wrapText="1"/>
    </xf>
    <xf numFmtId="0" fontId="28" fillId="0" borderId="116" xfId="0" applyFont="1" applyBorder="1" applyAlignment="1">
      <alignment horizontal="center" vertical="center"/>
    </xf>
    <xf numFmtId="0" fontId="28" fillId="0" borderId="39" xfId="0" applyFont="1" applyBorder="1" applyAlignment="1">
      <alignment vertical="center"/>
    </xf>
    <xf numFmtId="0" fontId="28" fillId="0" borderId="63" xfId="0" applyFont="1" applyBorder="1" applyAlignment="1">
      <alignment vertical="center"/>
    </xf>
    <xf numFmtId="0" fontId="28" fillId="0" borderId="96" xfId="0" applyFont="1" applyBorder="1" applyAlignment="1">
      <alignment vertical="center"/>
    </xf>
    <xf numFmtId="3" fontId="28" fillId="28" borderId="66" xfId="0" applyNumberFormat="1" applyFont="1" applyFill="1" applyBorder="1" applyAlignment="1">
      <alignment horizontal="center" vertical="center"/>
    </xf>
    <xf numFmtId="3" fontId="21" fillId="0" borderId="94" xfId="0" applyNumberFormat="1" applyFont="1" applyFill="1" applyBorder="1" applyAlignment="1">
      <alignment vertical="center"/>
    </xf>
    <xf numFmtId="3" fontId="21" fillId="0" borderId="39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3" fontId="28" fillId="0" borderId="66" xfId="0" applyNumberFormat="1" applyFont="1" applyFill="1" applyBorder="1" applyAlignment="1">
      <alignment vertical="center"/>
    </xf>
    <xf numFmtId="3" fontId="21" fillId="0" borderId="82" xfId="54" applyNumberFormat="1" applyFont="1" applyFill="1" applyBorder="1"/>
    <xf numFmtId="3" fontId="29" fillId="0" borderId="82" xfId="0" applyNumberFormat="1" applyFont="1" applyFill="1" applyBorder="1"/>
    <xf numFmtId="3" fontId="29" fillId="0" borderId="143" xfId="0" applyNumberFormat="1" applyFont="1" applyFill="1" applyBorder="1"/>
    <xf numFmtId="3" fontId="21" fillId="0" borderId="143" xfId="0" applyNumberFormat="1" applyFont="1" applyFill="1" applyBorder="1"/>
    <xf numFmtId="3" fontId="28" fillId="0" borderId="147" xfId="0" applyNumberFormat="1" applyFont="1" applyFill="1" applyBorder="1" applyAlignment="1">
      <alignment vertical="center"/>
    </xf>
    <xf numFmtId="3" fontId="21" fillId="0" borderId="127" xfId="0" applyNumberFormat="1" applyFont="1" applyFill="1" applyBorder="1"/>
    <xf numFmtId="3" fontId="28" fillId="0" borderId="147" xfId="0" applyNumberFormat="1" applyFont="1" applyFill="1" applyBorder="1"/>
    <xf numFmtId="3" fontId="21" fillId="0" borderId="151" xfId="0" applyNumberFormat="1" applyFont="1" applyFill="1" applyBorder="1"/>
    <xf numFmtId="3" fontId="28" fillId="0" borderId="147" xfId="54" applyNumberFormat="1" applyFont="1" applyFill="1" applyBorder="1"/>
    <xf numFmtId="3" fontId="28" fillId="0" borderId="175" xfId="0" applyNumberFormat="1" applyFont="1" applyFill="1" applyBorder="1"/>
    <xf numFmtId="3" fontId="28" fillId="0" borderId="155" xfId="0" applyNumberFormat="1" applyFont="1" applyFill="1" applyBorder="1"/>
    <xf numFmtId="165" fontId="21" fillId="0" borderId="0" xfId="54" applyNumberFormat="1" applyFont="1" applyFill="1" applyBorder="1"/>
    <xf numFmtId="166" fontId="21" fillId="0" borderId="51" xfId="54" applyNumberFormat="1" applyFont="1" applyFill="1" applyBorder="1"/>
    <xf numFmtId="1" fontId="26" fillId="0" borderId="110" xfId="0" applyNumberFormat="1" applyFont="1" applyFill="1" applyBorder="1" applyAlignment="1">
      <alignment horizontal="center" vertical="center" wrapText="1"/>
    </xf>
    <xf numFmtId="3" fontId="32" fillId="0" borderId="89" xfId="0" applyNumberFormat="1" applyFont="1" applyFill="1" applyBorder="1" applyAlignment="1">
      <alignment horizontal="right" vertical="center"/>
    </xf>
    <xf numFmtId="3" fontId="26" fillId="0" borderId="101" xfId="0" applyNumberFormat="1" applyFont="1" applyFill="1" applyBorder="1" applyAlignment="1">
      <alignment horizontal="right" vertical="center"/>
    </xf>
    <xf numFmtId="3" fontId="32" fillId="0" borderId="72" xfId="0" applyNumberFormat="1" applyFont="1" applyFill="1" applyBorder="1" applyAlignment="1">
      <alignment horizontal="right" vertical="center"/>
    </xf>
    <xf numFmtId="1" fontId="26" fillId="0" borderId="111" xfId="0" applyNumberFormat="1" applyFont="1" applyFill="1" applyBorder="1" applyAlignment="1">
      <alignment horizontal="center" vertical="center" wrapText="1"/>
    </xf>
    <xf numFmtId="3" fontId="26" fillId="0" borderId="53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 wrapText="1"/>
    </xf>
    <xf numFmtId="0" fontId="21" fillId="0" borderId="39" xfId="0" applyFont="1" applyFill="1" applyBorder="1"/>
    <xf numFmtId="0" fontId="28" fillId="0" borderId="39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0" fontId="28" fillId="0" borderId="89" xfId="0" applyFont="1" applyFill="1" applyBorder="1" applyAlignment="1">
      <alignment horizontal="center" vertical="center" wrapText="1"/>
    </xf>
    <xf numFmtId="0" fontId="28" fillId="0" borderId="4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32" fillId="0" borderId="108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left" vertical="center"/>
    </xf>
    <xf numFmtId="0" fontId="32" fillId="0" borderId="16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33" fillId="0" borderId="13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vertical="center"/>
    </xf>
    <xf numFmtId="0" fontId="33" fillId="0" borderId="193" xfId="0" applyFont="1" applyFill="1" applyBorder="1" applyAlignment="1">
      <alignment vertical="center"/>
    </xf>
    <xf numFmtId="0" fontId="32" fillId="0" borderId="25" xfId="0" applyFont="1" applyFill="1" applyBorder="1" applyAlignment="1">
      <alignment vertical="center"/>
    </xf>
    <xf numFmtId="0" fontId="32" fillId="0" borderId="112" xfId="0" applyFont="1" applyFill="1" applyBorder="1" applyAlignment="1">
      <alignment horizontal="center" vertical="center" wrapText="1"/>
    </xf>
    <xf numFmtId="164" fontId="26" fillId="0" borderId="194" xfId="0" applyNumberFormat="1" applyFont="1" applyFill="1" applyBorder="1" applyAlignment="1">
      <alignment horizontal="center" vertical="center" wrapText="1"/>
    </xf>
    <xf numFmtId="164" fontId="32" fillId="0" borderId="195" xfId="0" applyNumberFormat="1" applyFont="1" applyFill="1" applyBorder="1" applyAlignment="1">
      <alignment horizontal="center" vertical="center" wrapText="1"/>
    </xf>
    <xf numFmtId="164" fontId="26" fillId="0" borderId="196" xfId="0" applyNumberFormat="1" applyFont="1" applyFill="1" applyBorder="1" applyAlignment="1">
      <alignment vertical="center" wrapText="1"/>
    </xf>
    <xf numFmtId="164" fontId="32" fillId="0" borderId="196" xfId="0" applyNumberFormat="1" applyFont="1" applyFill="1" applyBorder="1" applyAlignment="1">
      <alignment vertical="center" wrapText="1"/>
    </xf>
    <xf numFmtId="164" fontId="32" fillId="0" borderId="197" xfId="0" applyNumberFormat="1" applyFont="1" applyFill="1" applyBorder="1" applyAlignment="1">
      <alignment vertical="center"/>
    </xf>
    <xf numFmtId="0" fontId="32" fillId="0" borderId="109" xfId="0" applyFont="1" applyFill="1" applyBorder="1" applyAlignment="1">
      <alignment horizontal="center" vertical="center" wrapText="1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52" xfId="0" applyNumberFormat="1" applyFont="1" applyFill="1" applyBorder="1" applyAlignment="1">
      <alignment horizontal="center" vertical="center" wrapText="1"/>
    </xf>
    <xf numFmtId="164" fontId="26" fillId="0" borderId="68" xfId="0" applyNumberFormat="1" applyFont="1" applyFill="1" applyBorder="1" applyAlignment="1">
      <alignment vertical="center" wrapText="1"/>
    </xf>
    <xf numFmtId="164" fontId="33" fillId="0" borderId="68" xfId="0" applyNumberFormat="1" applyFont="1" applyFill="1" applyBorder="1" applyAlignment="1">
      <alignment vertical="center" wrapText="1"/>
    </xf>
    <xf numFmtId="164" fontId="32" fillId="0" borderId="68" xfId="0" applyNumberFormat="1" applyFont="1" applyFill="1" applyBorder="1" applyAlignment="1">
      <alignment vertical="center" wrapText="1"/>
    </xf>
    <xf numFmtId="164" fontId="26" fillId="0" borderId="68" xfId="0" applyNumberFormat="1" applyFont="1" applyFill="1" applyBorder="1" applyAlignment="1">
      <alignment vertical="center"/>
    </xf>
    <xf numFmtId="164" fontId="33" fillId="0" borderId="198" xfId="0" applyNumberFormat="1" applyFont="1" applyFill="1" applyBorder="1" applyAlignment="1">
      <alignment vertical="center"/>
    </xf>
    <xf numFmtId="164" fontId="32" fillId="0" borderId="37" xfId="0" applyNumberFormat="1" applyFont="1" applyFill="1" applyBorder="1" applyAlignment="1">
      <alignment vertical="center"/>
    </xf>
    <xf numFmtId="3" fontId="28" fillId="0" borderId="137" xfId="54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3" fontId="28" fillId="29" borderId="54" xfId="54" applyNumberFormat="1" applyFont="1" applyFill="1" applyBorder="1" applyAlignment="1">
      <alignment wrapText="1"/>
    </xf>
    <xf numFmtId="3" fontId="28" fillId="0" borderId="98" xfId="54" applyNumberFormat="1" applyFont="1" applyBorder="1" applyAlignment="1">
      <alignment vertical="center"/>
    </xf>
    <xf numFmtId="3" fontId="28" fillId="0" borderId="103" xfId="54" applyNumberFormat="1" applyFont="1" applyBorder="1" applyAlignment="1">
      <alignment vertical="center"/>
    </xf>
    <xf numFmtId="3" fontId="28" fillId="28" borderId="37" xfId="54" applyNumberFormat="1" applyFont="1" applyFill="1" applyBorder="1" applyAlignment="1">
      <alignment vertical="center"/>
    </xf>
    <xf numFmtId="3" fontId="28" fillId="28" borderId="75" xfId="54" applyNumberFormat="1" applyFont="1" applyFill="1" applyBorder="1" applyAlignment="1">
      <alignment vertical="center"/>
    </xf>
    <xf numFmtId="3" fontId="21" fillId="0" borderId="93" xfId="0" applyNumberFormat="1" applyFont="1" applyFill="1" applyBorder="1" applyAlignment="1">
      <alignment vertical="center"/>
    </xf>
    <xf numFmtId="3" fontId="21" fillId="0" borderId="192" xfId="0" applyNumberFormat="1" applyFont="1" applyFill="1" applyBorder="1" applyAlignment="1">
      <alignment vertical="center"/>
    </xf>
    <xf numFmtId="3" fontId="26" fillId="0" borderId="42" xfId="0" applyNumberFormat="1" applyFont="1" applyFill="1" applyBorder="1" applyAlignment="1">
      <alignment horizontal="right" vertical="center"/>
    </xf>
    <xf numFmtId="3" fontId="32" fillId="0" borderId="37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3" fontId="26" fillId="0" borderId="67" xfId="0" applyNumberFormat="1" applyFont="1" applyFill="1" applyBorder="1" applyAlignment="1">
      <alignment horizontal="right" vertical="center"/>
    </xf>
    <xf numFmtId="3" fontId="28" fillId="0" borderId="199" xfId="0" applyNumberFormat="1" applyFont="1" applyFill="1" applyBorder="1" applyAlignment="1">
      <alignment vertical="center" wrapText="1"/>
    </xf>
    <xf numFmtId="3" fontId="28" fillId="0" borderId="24" xfId="0" applyNumberFormat="1" applyFont="1" applyFill="1" applyBorder="1" applyAlignment="1">
      <alignment vertical="center" wrapText="1"/>
    </xf>
    <xf numFmtId="3" fontId="21" fillId="0" borderId="16" xfId="0" applyNumberFormat="1" applyFont="1" applyFill="1" applyBorder="1" applyAlignment="1">
      <alignment wrapText="1"/>
    </xf>
    <xf numFmtId="3" fontId="21" fillId="0" borderId="126" xfId="0" applyNumberFormat="1" applyFont="1" applyFill="1" applyBorder="1" applyAlignment="1">
      <alignment wrapText="1"/>
    </xf>
    <xf numFmtId="3" fontId="29" fillId="0" borderId="142" xfId="0" applyNumberFormat="1" applyFont="1" applyFill="1" applyBorder="1" applyAlignment="1">
      <alignment vertical="center" wrapText="1"/>
    </xf>
    <xf numFmtId="0" fontId="36" fillId="0" borderId="63" xfId="75" applyFont="1" applyFill="1" applyBorder="1" applyAlignment="1">
      <alignment horizontal="left" vertical="center"/>
    </xf>
    <xf numFmtId="0" fontId="36" fillId="0" borderId="101" xfId="75" applyFont="1" applyFill="1" applyBorder="1" applyAlignment="1">
      <alignment vertical="center" wrapText="1"/>
    </xf>
    <xf numFmtId="0" fontId="21" fillId="0" borderId="52" xfId="75" applyFont="1" applyFill="1" applyBorder="1" applyAlignment="1">
      <alignment vertical="center" wrapText="1"/>
    </xf>
    <xf numFmtId="166" fontId="21" fillId="0" borderId="69" xfId="54" applyNumberFormat="1" applyFont="1" applyFill="1" applyBorder="1"/>
    <xf numFmtId="166" fontId="21" fillId="0" borderId="41" xfId="54" applyNumberFormat="1" applyFont="1" applyFill="1" applyBorder="1"/>
    <xf numFmtId="166" fontId="21" fillId="0" borderId="53" xfId="54" applyNumberFormat="1" applyFont="1" applyFill="1" applyBorder="1"/>
    <xf numFmtId="166" fontId="21" fillId="0" borderId="192" xfId="54" applyNumberFormat="1" applyFont="1" applyFill="1" applyBorder="1"/>
    <xf numFmtId="166" fontId="21" fillId="0" borderId="99" xfId="54" applyNumberFormat="1" applyFont="1" applyFill="1" applyBorder="1"/>
    <xf numFmtId="166" fontId="28" fillId="0" borderId="38" xfId="54" applyNumberFormat="1" applyFont="1" applyFill="1" applyBorder="1"/>
    <xf numFmtId="166" fontId="28" fillId="0" borderId="41" xfId="54" applyNumberFormat="1" applyFont="1" applyFill="1" applyBorder="1"/>
    <xf numFmtId="0" fontId="36" fillId="0" borderId="61" xfId="75" applyFont="1" applyFill="1" applyBorder="1" applyAlignment="1">
      <alignment horizontal="left" vertical="center"/>
    </xf>
    <xf numFmtId="0" fontId="36" fillId="0" borderId="83" xfId="75" applyFont="1" applyFill="1" applyBorder="1" applyAlignment="1">
      <alignment vertical="center" wrapText="1"/>
    </xf>
    <xf numFmtId="3" fontId="21" fillId="0" borderId="100" xfId="0" applyNumberFormat="1" applyFont="1" applyFill="1" applyBorder="1" applyAlignment="1">
      <alignment vertical="center" wrapText="1"/>
    </xf>
    <xf numFmtId="3" fontId="21" fillId="0" borderId="80" xfId="0" applyNumberFormat="1" applyFont="1" applyFill="1" applyBorder="1" applyAlignment="1">
      <alignment vertical="center" wrapText="1"/>
    </xf>
    <xf numFmtId="3" fontId="21" fillId="0" borderId="90" xfId="0" applyNumberFormat="1" applyFont="1" applyFill="1" applyBorder="1" applyAlignment="1">
      <alignment vertical="center" wrapText="1"/>
    </xf>
    <xf numFmtId="3" fontId="21" fillId="0" borderId="200" xfId="0" applyNumberFormat="1" applyFont="1" applyFill="1" applyBorder="1" applyAlignment="1">
      <alignment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57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3" fontId="26" fillId="0" borderId="43" xfId="0" applyNumberFormat="1" applyFont="1" applyFill="1" applyBorder="1" applyAlignment="1">
      <alignment horizontal="right" vertical="center"/>
    </xf>
    <xf numFmtId="3" fontId="32" fillId="0" borderId="41" xfId="0" applyNumberFormat="1" applyFont="1" applyFill="1" applyBorder="1" applyAlignment="1">
      <alignment horizontal="right" vertical="center"/>
    </xf>
    <xf numFmtId="3" fontId="26" fillId="0" borderId="51" xfId="0" applyNumberFormat="1" applyFont="1" applyFill="1" applyBorder="1" applyAlignment="1">
      <alignment horizontal="right" vertical="center"/>
    </xf>
    <xf numFmtId="3" fontId="26" fillId="0" borderId="192" xfId="0" applyNumberFormat="1" applyFont="1" applyFill="1" applyBorder="1" applyAlignment="1">
      <alignment horizontal="right" vertical="center"/>
    </xf>
    <xf numFmtId="3" fontId="32" fillId="0" borderId="38" xfId="0" applyNumberFormat="1" applyFont="1" applyFill="1" applyBorder="1" applyAlignment="1">
      <alignment horizontal="right" vertical="center"/>
    </xf>
    <xf numFmtId="0" fontId="30" fillId="0" borderId="55" xfId="0" applyFont="1" applyFill="1" applyBorder="1" applyAlignment="1">
      <alignment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60" xfId="0" applyFont="1" applyFill="1" applyBorder="1" applyAlignment="1">
      <alignment horizontal="center" vertical="center" wrapText="1"/>
    </xf>
    <xf numFmtId="0" fontId="30" fillId="0" borderId="64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wrapText="1"/>
    </xf>
    <xf numFmtId="0" fontId="42" fillId="0" borderId="28" xfId="0" applyFont="1" applyFill="1" applyBorder="1" applyAlignment="1">
      <alignment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0" borderId="65" xfId="0" applyFont="1" applyFill="1" applyBorder="1"/>
    <xf numFmtId="3" fontId="30" fillId="0" borderId="65" xfId="0" applyNumberFormat="1" applyFont="1" applyFill="1" applyBorder="1"/>
    <xf numFmtId="3" fontId="30" fillId="0" borderId="24" xfId="0" applyNumberFormat="1" applyFont="1" applyFill="1" applyBorder="1"/>
    <xf numFmtId="3" fontId="30" fillId="0" borderId="33" xfId="0" applyNumberFormat="1" applyFont="1" applyFill="1" applyBorder="1"/>
    <xf numFmtId="3" fontId="30" fillId="0" borderId="17" xfId="0" applyNumberFormat="1" applyFont="1" applyFill="1" applyBorder="1"/>
    <xf numFmtId="167" fontId="30" fillId="0" borderId="0" xfId="0" applyNumberFormat="1" applyFont="1" applyFill="1"/>
    <xf numFmtId="3" fontId="30" fillId="0" borderId="0" xfId="0" applyNumberFormat="1" applyFont="1" applyFill="1"/>
    <xf numFmtId="4" fontId="30" fillId="0" borderId="0" xfId="0" applyNumberFormat="1" applyFont="1" applyFill="1"/>
    <xf numFmtId="0" fontId="30" fillId="0" borderId="0" xfId="0" applyFont="1" applyFill="1"/>
    <xf numFmtId="0" fontId="30" fillId="0" borderId="58" xfId="0" applyFont="1" applyFill="1" applyBorder="1"/>
    <xf numFmtId="0" fontId="30" fillId="0" borderId="182" xfId="0" applyFont="1" applyFill="1" applyBorder="1"/>
    <xf numFmtId="3" fontId="30" fillId="0" borderId="181" xfId="0" applyNumberFormat="1" applyFont="1" applyFill="1" applyBorder="1"/>
    <xf numFmtId="3" fontId="30" fillId="0" borderId="21" xfId="0" applyNumberFormat="1" applyFont="1" applyFill="1" applyBorder="1"/>
    <xf numFmtId="3" fontId="30" fillId="0" borderId="34" xfId="0" applyNumberFormat="1" applyFont="1" applyFill="1" applyBorder="1"/>
    <xf numFmtId="3" fontId="30" fillId="0" borderId="54" xfId="0" applyNumberFormat="1" applyFont="1" applyFill="1" applyBorder="1"/>
    <xf numFmtId="3" fontId="30" fillId="0" borderId="58" xfId="0" applyNumberFormat="1" applyFont="1" applyFill="1" applyBorder="1"/>
    <xf numFmtId="0" fontId="30" fillId="0" borderId="59" xfId="0" applyFont="1" applyFill="1" applyBorder="1"/>
    <xf numFmtId="0" fontId="42" fillId="0" borderId="14" xfId="0" applyFont="1" applyFill="1" applyBorder="1"/>
    <xf numFmtId="3" fontId="42" fillId="0" borderId="14" xfId="0" applyNumberFormat="1" applyFont="1" applyFill="1" applyBorder="1"/>
    <xf numFmtId="3" fontId="42" fillId="0" borderId="26" xfId="0" applyNumberFormat="1" applyFont="1" applyFill="1" applyBorder="1"/>
    <xf numFmtId="3" fontId="42" fillId="0" borderId="60" xfId="0" applyNumberFormat="1" applyFont="1" applyFill="1" applyBorder="1"/>
    <xf numFmtId="0" fontId="30" fillId="0" borderId="30" xfId="0" applyFont="1" applyFill="1" applyBorder="1" applyAlignment="1"/>
    <xf numFmtId="3" fontId="30" fillId="0" borderId="150" xfId="0" applyNumberFormat="1" applyFont="1" applyFill="1" applyBorder="1" applyAlignment="1"/>
    <xf numFmtId="3" fontId="30" fillId="0" borderId="102" xfId="0" applyNumberFormat="1" applyFont="1" applyFill="1" applyBorder="1" applyAlignment="1"/>
    <xf numFmtId="3" fontId="30" fillId="0" borderId="151" xfId="0" applyNumberFormat="1" applyFont="1" applyFill="1" applyBorder="1" applyAlignment="1"/>
    <xf numFmtId="3" fontId="30" fillId="0" borderId="181" xfId="0" applyNumberFormat="1" applyFont="1" applyFill="1" applyBorder="1" applyAlignment="1"/>
    <xf numFmtId="0" fontId="30" fillId="0" borderId="0" xfId="0" applyFont="1" applyFill="1" applyBorder="1" applyAlignment="1"/>
    <xf numFmtId="3" fontId="30" fillId="0" borderId="0" xfId="0" applyNumberFormat="1" applyFont="1" applyFill="1" applyBorder="1" applyAlignment="1"/>
    <xf numFmtId="4" fontId="30" fillId="0" borderId="0" xfId="0" applyNumberFormat="1" applyFont="1" applyFill="1" applyBorder="1" applyAlignment="1"/>
    <xf numFmtId="3" fontId="30" fillId="0" borderId="0" xfId="0" applyNumberFormat="1" applyFont="1" applyFill="1" applyAlignment="1"/>
    <xf numFmtId="0" fontId="42" fillId="0" borderId="29" xfId="0" applyFont="1" applyFill="1" applyBorder="1" applyAlignment="1">
      <alignment vertical="center"/>
    </xf>
    <xf numFmtId="3" fontId="42" fillId="0" borderId="183" xfId="0" applyNumberFormat="1" applyFont="1" applyFill="1" applyBorder="1" applyAlignment="1">
      <alignment vertical="center"/>
    </xf>
    <xf numFmtId="3" fontId="42" fillId="0" borderId="173" xfId="0" applyNumberFormat="1" applyFont="1" applyFill="1" applyBorder="1" applyAlignment="1">
      <alignment vertical="center"/>
    </xf>
    <xf numFmtId="0" fontId="42" fillId="0" borderId="184" xfId="0" applyFont="1" applyFill="1" applyBorder="1" applyAlignment="1">
      <alignment vertical="center"/>
    </xf>
    <xf numFmtId="3" fontId="42" fillId="0" borderId="81" xfId="0" applyNumberFormat="1" applyFont="1" applyFill="1" applyBorder="1" applyAlignment="1">
      <alignment vertical="center"/>
    </xf>
    <xf numFmtId="3" fontId="42" fillId="0" borderId="185" xfId="0" applyNumberFormat="1" applyFont="1" applyFill="1" applyBorder="1" applyAlignment="1">
      <alignment vertical="center"/>
    </xf>
    <xf numFmtId="3" fontId="42" fillId="0" borderId="180" xfId="0" applyNumberFormat="1" applyFont="1" applyFill="1" applyBorder="1" applyAlignment="1">
      <alignment vertical="center"/>
    </xf>
    <xf numFmtId="3" fontId="42" fillId="0" borderId="186" xfId="0" applyNumberFormat="1" applyFont="1" applyFill="1" applyBorder="1" applyAlignment="1">
      <alignment vertical="center"/>
    </xf>
    <xf numFmtId="0" fontId="42" fillId="0" borderId="78" xfId="0" applyFont="1" applyFill="1" applyBorder="1"/>
    <xf numFmtId="3" fontId="42" fillId="0" borderId="78" xfId="0" applyNumberFormat="1" applyFont="1" applyFill="1" applyBorder="1"/>
    <xf numFmtId="0" fontId="42" fillId="0" borderId="70" xfId="0" applyFont="1" applyFill="1" applyBorder="1" applyAlignment="1">
      <alignment wrapText="1"/>
    </xf>
    <xf numFmtId="3" fontId="30" fillId="0" borderId="31" xfId="0" applyNumberFormat="1" applyFont="1" applyFill="1" applyBorder="1"/>
    <xf numFmtId="3" fontId="30" fillId="0" borderId="90" xfId="0" applyNumberFormat="1" applyFont="1" applyFill="1" applyBorder="1"/>
    <xf numFmtId="3" fontId="30" fillId="0" borderId="28" xfId="0" applyNumberFormat="1" applyFont="1" applyFill="1" applyBorder="1"/>
    <xf numFmtId="0" fontId="30" fillId="0" borderId="16" xfId="0" applyFont="1" applyFill="1" applyBorder="1"/>
    <xf numFmtId="3" fontId="30" fillId="0" borderId="82" xfId="0" applyNumberFormat="1" applyFont="1" applyFill="1" applyBorder="1"/>
    <xf numFmtId="1" fontId="30" fillId="0" borderId="0" xfId="0" applyNumberFormat="1" applyFont="1" applyFill="1"/>
    <xf numFmtId="3" fontId="42" fillId="0" borderId="32" xfId="0" applyNumberFormat="1" applyFont="1" applyFill="1" applyBorder="1"/>
    <xf numFmtId="3" fontId="30" fillId="0" borderId="100" xfId="0" applyNumberFormat="1" applyFont="1" applyFill="1" applyBorder="1"/>
    <xf numFmtId="0" fontId="30" fillId="0" borderId="13" xfId="0" applyFont="1" applyFill="1" applyBorder="1"/>
    <xf numFmtId="3" fontId="30" fillId="0" borderId="73" xfId="0" applyNumberFormat="1" applyFont="1" applyFill="1" applyBorder="1"/>
    <xf numFmtId="0" fontId="42" fillId="0" borderId="25" xfId="0" applyFont="1" applyFill="1" applyBorder="1"/>
    <xf numFmtId="0" fontId="30" fillId="0" borderId="0" xfId="0" applyFont="1" applyFill="1" applyBorder="1"/>
    <xf numFmtId="3" fontId="30" fillId="0" borderId="20" xfId="0" applyNumberFormat="1" applyFont="1" applyFill="1" applyBorder="1"/>
    <xf numFmtId="3" fontId="30" fillId="0" borderId="126" xfId="0" applyNumberFormat="1" applyFont="1" applyFill="1" applyBorder="1"/>
    <xf numFmtId="3" fontId="30" fillId="0" borderId="127" xfId="0" applyNumberFormat="1" applyFont="1" applyFill="1" applyBorder="1"/>
    <xf numFmtId="0" fontId="30" fillId="0" borderId="16" xfId="0" applyFont="1" applyFill="1" applyBorder="1" applyAlignment="1">
      <alignment wrapText="1"/>
    </xf>
    <xf numFmtId="3" fontId="30" fillId="0" borderId="36" xfId="0" applyNumberFormat="1" applyFont="1" applyFill="1" applyBorder="1"/>
    <xf numFmtId="0" fontId="30" fillId="0" borderId="18" xfId="0" applyFont="1" applyFill="1" applyBorder="1"/>
    <xf numFmtId="3" fontId="30" fillId="0" borderId="182" xfId="0" applyNumberFormat="1" applyFont="1" applyFill="1" applyBorder="1"/>
    <xf numFmtId="3" fontId="30" fillId="0" borderId="143" xfId="0" applyNumberFormat="1" applyFont="1" applyFill="1" applyBorder="1"/>
    <xf numFmtId="0" fontId="30" fillId="0" borderId="29" xfId="0" applyFont="1" applyFill="1" applyBorder="1"/>
    <xf numFmtId="3" fontId="30" fillId="0" borderId="183" xfId="0" applyNumberFormat="1" applyFont="1" applyFill="1" applyBorder="1"/>
    <xf numFmtId="3" fontId="30" fillId="0" borderId="172" xfId="0" applyNumberFormat="1" applyFont="1" applyFill="1" applyBorder="1"/>
    <xf numFmtId="3" fontId="30" fillId="0" borderId="173" xfId="0" applyNumberFormat="1" applyFont="1" applyFill="1" applyBorder="1"/>
    <xf numFmtId="3" fontId="30" fillId="0" borderId="175" xfId="0" applyNumberFormat="1" applyFont="1" applyFill="1" applyBorder="1"/>
    <xf numFmtId="0" fontId="42" fillId="0" borderId="201" xfId="0" applyFont="1" applyFill="1" applyBorder="1" applyAlignment="1">
      <alignment wrapText="1"/>
    </xf>
    <xf numFmtId="0" fontId="30" fillId="0" borderId="22" xfId="0" applyFont="1" applyFill="1" applyBorder="1"/>
    <xf numFmtId="3" fontId="30" fillId="0" borderId="189" xfId="0" applyNumberFormat="1" applyFont="1" applyFill="1" applyBorder="1"/>
    <xf numFmtId="3" fontId="30" fillId="0" borderId="23" xfId="0" applyNumberFormat="1" applyFont="1" applyFill="1" applyBorder="1"/>
    <xf numFmtId="3" fontId="30" fillId="0" borderId="35" xfId="0" applyNumberFormat="1" applyFont="1" applyFill="1" applyBorder="1"/>
    <xf numFmtId="3" fontId="30" fillId="0" borderId="147" xfId="0" applyNumberFormat="1" applyFont="1" applyFill="1" applyBorder="1"/>
    <xf numFmtId="3" fontId="28" fillId="0" borderId="137" xfId="54" applyNumberFormat="1" applyFont="1" applyFill="1" applyBorder="1" applyAlignment="1">
      <alignment horizontal="center" vertical="center" wrapText="1"/>
    </xf>
    <xf numFmtId="3" fontId="21" fillId="0" borderId="146" xfId="0" applyNumberFormat="1" applyFont="1" applyFill="1" applyBorder="1" applyAlignment="1">
      <alignment vertical="center" wrapText="1"/>
    </xf>
    <xf numFmtId="0" fontId="26" fillId="0" borderId="94" xfId="0" applyFont="1" applyFill="1" applyBorder="1" applyAlignment="1">
      <alignment vertical="center" wrapText="1"/>
    </xf>
    <xf numFmtId="0" fontId="26" fillId="0" borderId="119" xfId="0" applyFont="1" applyFill="1" applyBorder="1" applyAlignment="1">
      <alignment vertical="center" wrapText="1"/>
    </xf>
    <xf numFmtId="0" fontId="26" fillId="0" borderId="62" xfId="0" applyFont="1" applyFill="1" applyBorder="1" applyAlignment="1">
      <alignment vertical="center" wrapText="1"/>
    </xf>
    <xf numFmtId="3" fontId="26" fillId="0" borderId="44" xfId="0" applyNumberFormat="1" applyFont="1" applyFill="1" applyBorder="1" applyAlignment="1">
      <alignment horizontal="right" vertical="center"/>
    </xf>
    <xf numFmtId="3" fontId="32" fillId="0" borderId="0" xfId="0" applyNumberFormat="1" applyFont="1" applyFill="1" applyBorder="1" applyAlignment="1">
      <alignment horizontal="right" vertical="center"/>
    </xf>
    <xf numFmtId="3" fontId="32" fillId="0" borderId="42" xfId="0" applyNumberFormat="1" applyFont="1" applyFill="1" applyBorder="1" applyAlignment="1">
      <alignment horizontal="right" vertical="center"/>
    </xf>
    <xf numFmtId="3" fontId="32" fillId="0" borderId="101" xfId="0" applyNumberFormat="1" applyFont="1" applyFill="1" applyBorder="1" applyAlignment="1">
      <alignment horizontal="right" vertical="center"/>
    </xf>
    <xf numFmtId="3" fontId="32" fillId="0" borderId="43" xfId="0" applyNumberFormat="1" applyFont="1" applyFill="1" applyBorder="1" applyAlignment="1">
      <alignment horizontal="right" vertical="center"/>
    </xf>
    <xf numFmtId="3" fontId="32" fillId="0" borderId="50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" fontId="21" fillId="0" borderId="0" xfId="0" applyNumberFormat="1" applyFont="1" applyFill="1"/>
    <xf numFmtId="164" fontId="26" fillId="0" borderId="86" xfId="0" applyNumberFormat="1" applyFont="1" applyFill="1" applyBorder="1" applyAlignment="1">
      <alignment vertical="center"/>
    </xf>
    <xf numFmtId="0" fontId="21" fillId="0" borderId="94" xfId="0" applyFont="1" applyFill="1" applyBorder="1" applyAlignment="1">
      <alignment horizontal="left" vertical="center" wrapText="1"/>
    </xf>
    <xf numFmtId="0" fontId="19" fillId="0" borderId="0" xfId="77" applyFont="1" applyAlignment="1">
      <alignment vertical="center"/>
    </xf>
    <xf numFmtId="0" fontId="21" fillId="0" borderId="16" xfId="0" applyFont="1" applyBorder="1" applyAlignment="1">
      <alignment vertical="center"/>
    </xf>
    <xf numFmtId="3" fontId="21" fillId="0" borderId="52" xfId="0" applyNumberFormat="1" applyFont="1" applyBorder="1" applyAlignment="1">
      <alignment vertical="center"/>
    </xf>
    <xf numFmtId="3" fontId="21" fillId="0" borderId="48" xfId="0" applyNumberFormat="1" applyFont="1" applyBorder="1" applyAlignment="1">
      <alignment vertical="center"/>
    </xf>
    <xf numFmtId="3" fontId="21" fillId="0" borderId="87" xfId="0" applyNumberFormat="1" applyFont="1" applyBorder="1" applyAlignment="1">
      <alignment vertical="center"/>
    </xf>
    <xf numFmtId="166" fontId="21" fillId="0" borderId="87" xfId="0" applyNumberFormat="1" applyFont="1" applyBorder="1" applyAlignment="1">
      <alignment vertical="center"/>
    </xf>
    <xf numFmtId="0" fontId="21" fillId="0" borderId="94" xfId="0" applyFont="1" applyBorder="1" applyAlignment="1">
      <alignment vertical="center"/>
    </xf>
    <xf numFmtId="166" fontId="21" fillId="0" borderId="53" xfId="0" applyNumberFormat="1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3" fontId="21" fillId="0" borderId="68" xfId="0" applyNumberFormat="1" applyFont="1" applyBorder="1" applyAlignment="1">
      <alignment vertical="center"/>
    </xf>
    <xf numFmtId="3" fontId="21" fillId="0" borderId="49" xfId="0" applyNumberFormat="1" applyFont="1" applyBorder="1" applyAlignment="1">
      <alignment vertical="center"/>
    </xf>
    <xf numFmtId="3" fontId="21" fillId="0" borderId="86" xfId="0" applyNumberFormat="1" applyFont="1" applyBorder="1" applyAlignment="1">
      <alignment vertical="center"/>
    </xf>
    <xf numFmtId="0" fontId="21" fillId="0" borderId="84" xfId="0" applyFont="1" applyBorder="1" applyAlignment="1">
      <alignment vertical="center"/>
    </xf>
    <xf numFmtId="3" fontId="21" fillId="0" borderId="68" xfId="0" applyNumberFormat="1" applyFont="1" applyBorder="1" applyAlignment="1">
      <alignment vertical="center" wrapText="1"/>
    </xf>
    <xf numFmtId="3" fontId="21" fillId="0" borderId="49" xfId="0" applyNumberFormat="1" applyFont="1" applyBorder="1" applyAlignment="1">
      <alignment vertical="center" wrapText="1"/>
    </xf>
    <xf numFmtId="3" fontId="21" fillId="0" borderId="68" xfId="0" applyNumberFormat="1" applyFont="1" applyFill="1" applyBorder="1" applyAlignment="1">
      <alignment vertical="center"/>
    </xf>
    <xf numFmtId="3" fontId="21" fillId="0" borderId="49" xfId="0" applyNumberFormat="1" applyFont="1" applyFill="1" applyBorder="1" applyAlignment="1">
      <alignment vertical="center"/>
    </xf>
    <xf numFmtId="0" fontId="21" fillId="0" borderId="84" xfId="0" applyFont="1" applyFill="1" applyBorder="1" applyAlignment="1">
      <alignment vertical="center"/>
    </xf>
    <xf numFmtId="166" fontId="21" fillId="0" borderId="86" xfId="0" applyNumberFormat="1" applyFont="1" applyBorder="1" applyAlignment="1">
      <alignment vertical="center"/>
    </xf>
    <xf numFmtId="0" fontId="21" fillId="27" borderId="18" xfId="0" applyFont="1" applyFill="1" applyBorder="1" applyAlignment="1">
      <alignment vertical="center"/>
    </xf>
    <xf numFmtId="3" fontId="21" fillId="27" borderId="67" xfId="0" applyNumberFormat="1" applyFont="1" applyFill="1" applyBorder="1" applyAlignment="1">
      <alignment vertical="center"/>
    </xf>
    <xf numFmtId="3" fontId="21" fillId="27" borderId="50" xfId="0" applyNumberFormat="1" applyFont="1" applyFill="1" applyBorder="1" applyAlignment="1">
      <alignment vertical="center"/>
    </xf>
    <xf numFmtId="3" fontId="21" fillId="0" borderId="88" xfId="0" applyNumberFormat="1" applyFont="1" applyBorder="1" applyAlignment="1">
      <alignment vertical="center"/>
    </xf>
    <xf numFmtId="166" fontId="21" fillId="0" borderId="88" xfId="0" applyNumberFormat="1" applyFont="1" applyBorder="1" applyAlignment="1">
      <alignment vertical="center"/>
    </xf>
    <xf numFmtId="0" fontId="35" fillId="27" borderId="95" xfId="0" applyFont="1" applyFill="1" applyBorder="1" applyAlignment="1">
      <alignment vertical="center"/>
    </xf>
    <xf numFmtId="3" fontId="35" fillId="27" borderId="67" xfId="0" applyNumberFormat="1" applyFont="1" applyFill="1" applyBorder="1" applyAlignment="1">
      <alignment vertical="center"/>
    </xf>
    <xf numFmtId="3" fontId="21" fillId="0" borderId="50" xfId="0" applyNumberFormat="1" applyFont="1" applyBorder="1" applyAlignment="1">
      <alignment vertical="center"/>
    </xf>
    <xf numFmtId="3" fontId="28" fillId="0" borderId="89" xfId="0" applyNumberFormat="1" applyFont="1" applyBorder="1" applyAlignment="1">
      <alignment vertical="center"/>
    </xf>
    <xf numFmtId="166" fontId="28" fillId="0" borderId="89" xfId="0" applyNumberFormat="1" applyFont="1" applyBorder="1" applyAlignment="1">
      <alignment vertical="center"/>
    </xf>
    <xf numFmtId="166" fontId="28" fillId="0" borderId="41" xfId="0" applyNumberFormat="1" applyFont="1" applyBorder="1" applyAlignment="1">
      <alignment vertical="center"/>
    </xf>
    <xf numFmtId="3" fontId="21" fillId="0" borderId="92" xfId="0" applyNumberFormat="1" applyFont="1" applyBorder="1" applyAlignment="1">
      <alignment vertical="center"/>
    </xf>
    <xf numFmtId="166" fontId="21" fillId="0" borderId="92" xfId="0" applyNumberFormat="1" applyFont="1" applyBorder="1" applyAlignment="1">
      <alignment vertical="center"/>
    </xf>
    <xf numFmtId="166" fontId="21" fillId="0" borderId="43" xfId="0" applyNumberFormat="1" applyFont="1" applyBorder="1" applyAlignment="1">
      <alignment vertical="center"/>
    </xf>
    <xf numFmtId="3" fontId="21" fillId="0" borderId="52" xfId="54" applyNumberFormat="1" applyFont="1" applyBorder="1" applyAlignment="1">
      <alignment vertical="center"/>
    </xf>
    <xf numFmtId="3" fontId="21" fillId="0" borderId="48" xfId="54" applyNumberFormat="1" applyFont="1" applyBorder="1" applyAlignment="1">
      <alignment vertical="center"/>
    </xf>
    <xf numFmtId="0" fontId="19" fillId="0" borderId="0" xfId="77" applyFont="1" applyBorder="1" applyAlignment="1">
      <alignment vertical="center"/>
    </xf>
    <xf numFmtId="0" fontId="21" fillId="0" borderId="13" xfId="0" applyFont="1" applyBorder="1" applyAlignment="1" applyProtection="1">
      <alignment vertical="center"/>
      <protection locked="0" hidden="1"/>
    </xf>
    <xf numFmtId="3" fontId="21" fillId="0" borderId="68" xfId="54" applyNumberFormat="1" applyFont="1" applyBorder="1" applyAlignment="1">
      <alignment vertical="center"/>
    </xf>
    <xf numFmtId="3" fontId="21" fillId="0" borderId="49" xfId="54" applyNumberFormat="1" applyFont="1" applyBorder="1" applyAlignment="1">
      <alignment vertical="center"/>
    </xf>
    <xf numFmtId="166" fontId="21" fillId="0" borderId="51" xfId="0" applyNumberFormat="1" applyFont="1" applyBorder="1" applyAlignment="1">
      <alignment vertical="center"/>
    </xf>
    <xf numFmtId="3" fontId="21" fillId="0" borderId="68" xfId="54" applyNumberFormat="1" applyFont="1" applyBorder="1" applyAlignment="1">
      <alignment horizontal="right" vertical="center"/>
    </xf>
    <xf numFmtId="0" fontId="21" fillId="0" borderId="18" xfId="0" applyFont="1" applyBorder="1" applyAlignment="1">
      <alignment vertical="center"/>
    </xf>
    <xf numFmtId="3" fontId="21" fillId="0" borderId="67" xfId="0" applyNumberFormat="1" applyFont="1" applyFill="1" applyBorder="1" applyAlignment="1">
      <alignment vertical="center"/>
    </xf>
    <xf numFmtId="3" fontId="21" fillId="0" borderId="50" xfId="0" applyNumberFormat="1" applyFont="1" applyFill="1" applyBorder="1" applyAlignment="1">
      <alignment vertical="center"/>
    </xf>
    <xf numFmtId="0" fontId="21" fillId="0" borderId="95" xfId="0" applyFont="1" applyBorder="1" applyAlignment="1">
      <alignment vertical="center"/>
    </xf>
    <xf numFmtId="3" fontId="21" fillId="0" borderId="67" xfId="54" applyNumberFormat="1" applyFont="1" applyBorder="1" applyAlignment="1">
      <alignment vertical="center"/>
    </xf>
    <xf numFmtId="3" fontId="21" fillId="0" borderId="50" xfId="54" applyNumberFormat="1" applyFont="1" applyBorder="1" applyAlignment="1">
      <alignment vertical="center"/>
    </xf>
    <xf numFmtId="166" fontId="21" fillId="0" borderId="69" xfId="0" applyNumberFormat="1" applyFont="1" applyBorder="1" applyAlignment="1">
      <alignment vertical="center"/>
    </xf>
    <xf numFmtId="3" fontId="28" fillId="0" borderId="171" xfId="0" applyNumberFormat="1" applyFont="1" applyBorder="1" applyAlignment="1">
      <alignment vertical="center"/>
    </xf>
    <xf numFmtId="166" fontId="28" fillId="0" borderId="99" xfId="0" applyNumberFormat="1" applyFont="1" applyBorder="1" applyAlignment="1">
      <alignment vertical="center"/>
    </xf>
    <xf numFmtId="3" fontId="28" fillId="0" borderId="188" xfId="0" applyNumberFormat="1" applyFont="1" applyBorder="1" applyAlignment="1">
      <alignment vertical="center"/>
    </xf>
    <xf numFmtId="166" fontId="28" fillId="0" borderId="188" xfId="0" applyNumberFormat="1" applyFont="1" applyBorder="1" applyAlignment="1">
      <alignment vertical="center"/>
    </xf>
    <xf numFmtId="166" fontId="28" fillId="0" borderId="38" xfId="0" applyNumberFormat="1" applyFont="1" applyBorder="1" applyAlignment="1">
      <alignment vertical="center"/>
    </xf>
    <xf numFmtId="0" fontId="42" fillId="0" borderId="108" xfId="0" applyFont="1" applyFill="1" applyBorder="1"/>
    <xf numFmtId="3" fontId="42" fillId="0" borderId="202" xfId="0" applyNumberFormat="1" applyFont="1" applyFill="1" applyBorder="1"/>
    <xf numFmtId="3" fontId="42" fillId="0" borderId="134" xfId="0" applyNumberFormat="1" applyFont="1" applyFill="1" applyBorder="1"/>
    <xf numFmtId="3" fontId="42" fillId="0" borderId="131" xfId="0" applyNumberFormat="1" applyFont="1" applyFill="1" applyBorder="1"/>
    <xf numFmtId="3" fontId="42" fillId="0" borderId="132" xfId="0" applyNumberFormat="1" applyFont="1" applyFill="1" applyBorder="1"/>
    <xf numFmtId="3" fontId="42" fillId="0" borderId="202" xfId="0" applyNumberFormat="1" applyFont="1" applyFill="1" applyBorder="1" applyAlignment="1"/>
    <xf numFmtId="4" fontId="42" fillId="0" borderId="0" xfId="0" applyNumberFormat="1" applyFont="1" applyFill="1"/>
    <xf numFmtId="3" fontId="28" fillId="0" borderId="79" xfId="0" applyNumberFormat="1" applyFont="1" applyFill="1" applyBorder="1" applyAlignment="1">
      <alignment horizontal="center" vertical="center" wrapText="1"/>
    </xf>
    <xf numFmtId="3" fontId="28" fillId="0" borderId="104" xfId="0" applyNumberFormat="1" applyFont="1" applyFill="1" applyBorder="1" applyAlignment="1">
      <alignment horizontal="center" vertical="center" wrapText="1"/>
    </xf>
    <xf numFmtId="3" fontId="28" fillId="0" borderId="91" xfId="0" applyNumberFormat="1" applyFont="1" applyFill="1" applyBorder="1" applyAlignment="1">
      <alignment horizontal="center" vertical="center" wrapText="1"/>
    </xf>
    <xf numFmtId="3" fontId="28" fillId="0" borderId="79" xfId="54" applyNumberFormat="1" applyFont="1" applyFill="1" applyBorder="1" applyAlignment="1">
      <alignment horizontal="center" vertical="center" wrapText="1"/>
    </xf>
    <xf numFmtId="3" fontId="28" fillId="0" borderId="104" xfId="54" applyNumberFormat="1" applyFont="1" applyFill="1" applyBorder="1" applyAlignment="1">
      <alignment horizontal="center" vertical="center" wrapText="1"/>
    </xf>
    <xf numFmtId="3" fontId="28" fillId="0" borderId="91" xfId="54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5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5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5" xfId="0" applyFont="1" applyFill="1" applyBorder="1" applyAlignment="1">
      <alignment horizontal="center" wrapText="1"/>
    </xf>
    <xf numFmtId="0" fontId="28" fillId="0" borderId="116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20" xfId="0" applyFont="1" applyFill="1" applyBorder="1" applyAlignment="1">
      <alignment horizontal="center" vertical="center"/>
    </xf>
    <xf numFmtId="0" fontId="28" fillId="0" borderId="118" xfId="0" applyFont="1" applyFill="1" applyBorder="1" applyAlignment="1">
      <alignment horizontal="center" vertical="center"/>
    </xf>
    <xf numFmtId="3" fontId="28" fillId="0" borderId="80" xfId="54" applyNumberFormat="1" applyFont="1" applyFill="1" applyBorder="1" applyAlignment="1">
      <alignment horizontal="center" vertical="center" wrapText="1"/>
    </xf>
    <xf numFmtId="3" fontId="28" fillId="0" borderId="158" xfId="54" applyNumberFormat="1" applyFont="1" applyFill="1" applyBorder="1" applyAlignment="1">
      <alignment horizontal="center" vertical="center" wrapText="1"/>
    </xf>
    <xf numFmtId="3" fontId="28" fillId="0" borderId="100" xfId="54" applyNumberFormat="1" applyFont="1" applyFill="1" applyBorder="1" applyAlignment="1">
      <alignment horizontal="center" vertical="center" wrapText="1"/>
    </xf>
    <xf numFmtId="3" fontId="28" fillId="0" borderId="160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17" xfId="54" applyNumberFormat="1" applyFont="1" applyFill="1" applyBorder="1" applyAlignment="1">
      <alignment horizontal="center" vertical="center" wrapText="1"/>
    </xf>
    <xf numFmtId="165" fontId="28" fillId="0" borderId="191" xfId="54" applyNumberFormat="1" applyFont="1" applyFill="1" applyBorder="1" applyAlignment="1">
      <alignment horizontal="center" vertical="center" wrapText="1"/>
    </xf>
    <xf numFmtId="3" fontId="28" fillId="0" borderId="190" xfId="54" applyNumberFormat="1" applyFont="1" applyFill="1" applyBorder="1" applyAlignment="1">
      <alignment horizontal="center" vertical="center" wrapText="1"/>
    </xf>
    <xf numFmtId="3" fontId="28" fillId="0" borderId="137" xfId="54" applyNumberFormat="1" applyFont="1" applyFill="1" applyBorder="1" applyAlignment="1">
      <alignment horizontal="center" vertical="center" wrapText="1"/>
    </xf>
    <xf numFmtId="0" fontId="28" fillId="0" borderId="61" xfId="75" applyFont="1" applyFill="1" applyBorder="1" applyAlignment="1">
      <alignment horizontal="center" vertical="center" wrapText="1"/>
    </xf>
    <xf numFmtId="0" fontId="28" fillId="0" borderId="62" xfId="75" applyFont="1" applyFill="1" applyBorder="1" applyAlignment="1">
      <alignment horizontal="center" vertical="center" wrapText="1"/>
    </xf>
    <xf numFmtId="0" fontId="28" fillId="0" borderId="74" xfId="0" applyFont="1" applyFill="1" applyBorder="1" applyAlignment="1">
      <alignment horizontal="center" vertical="center"/>
    </xf>
    <xf numFmtId="0" fontId="28" fillId="0" borderId="178" xfId="0" applyFont="1" applyFill="1" applyBorder="1" applyAlignment="1">
      <alignment horizontal="center" vertical="center"/>
    </xf>
    <xf numFmtId="0" fontId="28" fillId="0" borderId="123" xfId="0" applyFont="1" applyFill="1" applyBorder="1" applyAlignment="1">
      <alignment horizontal="center" vertical="center" wrapText="1"/>
    </xf>
    <xf numFmtId="0" fontId="28" fillId="0" borderId="134" xfId="0" applyFont="1" applyFill="1" applyBorder="1" applyAlignment="1">
      <alignment horizontal="center" vertical="center" wrapText="1"/>
    </xf>
    <xf numFmtId="0" fontId="28" fillId="0" borderId="131" xfId="0" applyFont="1" applyFill="1" applyBorder="1" applyAlignment="1">
      <alignment horizontal="center" vertical="center" wrapText="1"/>
    </xf>
    <xf numFmtId="0" fontId="28" fillId="0" borderId="132" xfId="0" applyFont="1" applyFill="1" applyBorder="1" applyAlignment="1">
      <alignment horizontal="center" vertical="center" wrapText="1"/>
    </xf>
    <xf numFmtId="0" fontId="28" fillId="0" borderId="106" xfId="0" applyFont="1" applyFill="1" applyBorder="1" applyAlignment="1">
      <alignment horizontal="center" vertical="center" wrapText="1"/>
    </xf>
    <xf numFmtId="0" fontId="28" fillId="0" borderId="107" xfId="0" applyFont="1" applyFill="1" applyBorder="1" applyAlignment="1">
      <alignment horizontal="center" vertical="center" wrapText="1"/>
    </xf>
    <xf numFmtId="166" fontId="28" fillId="0" borderId="130" xfId="0" applyNumberFormat="1" applyFont="1" applyFill="1" applyBorder="1" applyAlignment="1">
      <alignment horizontal="center" vertical="center" wrapText="1"/>
    </xf>
    <xf numFmtId="166" fontId="28" fillId="0" borderId="131" xfId="0" applyNumberFormat="1" applyFont="1" applyFill="1" applyBorder="1" applyAlignment="1">
      <alignment horizontal="center" vertical="center" wrapText="1"/>
    </xf>
    <xf numFmtId="166" fontId="28" fillId="0" borderId="133" xfId="0" applyNumberFormat="1" applyFont="1" applyFill="1" applyBorder="1" applyAlignment="1">
      <alignment horizontal="center" vertical="center" wrapText="1"/>
    </xf>
    <xf numFmtId="0" fontId="28" fillId="0" borderId="130" xfId="0" applyFont="1" applyFill="1" applyBorder="1" applyAlignment="1">
      <alignment horizontal="center" vertical="center" wrapText="1"/>
    </xf>
    <xf numFmtId="0" fontId="28" fillId="0" borderId="133" xfId="0" applyFont="1" applyFill="1" applyBorder="1" applyAlignment="1">
      <alignment horizontal="center" vertical="center" wrapText="1"/>
    </xf>
    <xf numFmtId="0" fontId="28" fillId="0" borderId="83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30" xfId="0" applyNumberFormat="1" applyFont="1" applyFill="1" applyBorder="1" applyAlignment="1">
      <alignment horizontal="center" vertical="center" wrapText="1"/>
    </xf>
    <xf numFmtId="3" fontId="28" fillId="0" borderId="131" xfId="0" applyNumberFormat="1" applyFont="1" applyFill="1" applyBorder="1" applyAlignment="1">
      <alignment horizontal="center" vertical="center" wrapText="1"/>
    </xf>
    <xf numFmtId="3" fontId="28" fillId="0" borderId="133" xfId="0" applyNumberFormat="1" applyFont="1" applyFill="1" applyBorder="1" applyAlignment="1">
      <alignment horizontal="center" vertical="center" wrapText="1"/>
    </xf>
    <xf numFmtId="166" fontId="28" fillId="0" borderId="134" xfId="0" applyNumberFormat="1" applyFont="1" applyFill="1" applyBorder="1" applyAlignment="1">
      <alignment horizontal="center" vertical="center" wrapText="1"/>
    </xf>
    <xf numFmtId="166" fontId="28" fillId="0" borderId="132" xfId="0" applyNumberFormat="1" applyFont="1" applyFill="1" applyBorder="1" applyAlignment="1">
      <alignment horizontal="center" vertical="center" wrapText="1"/>
    </xf>
    <xf numFmtId="0" fontId="28" fillId="0" borderId="108" xfId="0" applyFont="1" applyFill="1" applyBorder="1" applyAlignment="1">
      <alignment horizontal="center" vertical="center" wrapText="1"/>
    </xf>
    <xf numFmtId="0" fontId="28" fillId="0" borderId="110" xfId="0" applyFont="1" applyFill="1" applyBorder="1" applyAlignment="1">
      <alignment horizontal="center" vertical="center" wrapText="1"/>
    </xf>
    <xf numFmtId="0" fontId="28" fillId="0" borderId="112" xfId="0" applyFont="1" applyFill="1" applyBorder="1" applyAlignment="1">
      <alignment horizontal="center" vertical="center" wrapText="1"/>
    </xf>
    <xf numFmtId="0" fontId="28" fillId="0" borderId="155" xfId="0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horizontal="center" vertical="center"/>
    </xf>
    <xf numFmtId="164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8" fillId="0" borderId="108" xfId="0" applyFont="1" applyFill="1" applyBorder="1" applyAlignment="1">
      <alignment horizontal="center" vertical="center"/>
    </xf>
    <xf numFmtId="0" fontId="28" fillId="0" borderId="110" xfId="0" applyFont="1" applyFill="1" applyBorder="1" applyAlignment="1">
      <alignment horizontal="center" vertical="center"/>
    </xf>
    <xf numFmtId="0" fontId="28" fillId="0" borderId="112" xfId="0" applyFont="1" applyFill="1" applyBorder="1" applyAlignment="1">
      <alignment horizontal="center" vertical="center"/>
    </xf>
    <xf numFmtId="3" fontId="28" fillId="0" borderId="108" xfId="0" applyNumberFormat="1" applyFont="1" applyFill="1" applyBorder="1" applyAlignment="1">
      <alignment horizontal="center" vertical="center"/>
    </xf>
    <xf numFmtId="3" fontId="28" fillId="0" borderId="110" xfId="0" applyNumberFormat="1" applyFont="1" applyFill="1" applyBorder="1" applyAlignment="1">
      <alignment horizontal="center" vertical="center"/>
    </xf>
    <xf numFmtId="3" fontId="28" fillId="0" borderId="187" xfId="0" applyNumberFormat="1" applyFont="1" applyFill="1" applyBorder="1" applyAlignment="1">
      <alignment horizontal="center" vertical="center"/>
    </xf>
    <xf numFmtId="0" fontId="28" fillId="0" borderId="113" xfId="0" applyFont="1" applyFill="1" applyBorder="1" applyAlignment="1">
      <alignment horizontal="center" vertical="center"/>
    </xf>
    <xf numFmtId="0" fontId="28" fillId="0" borderId="187" xfId="0" applyFont="1" applyFill="1" applyBorder="1" applyAlignment="1">
      <alignment horizontal="center" vertical="center"/>
    </xf>
    <xf numFmtId="4" fontId="28" fillId="0" borderId="113" xfId="0" applyNumberFormat="1" applyFont="1" applyFill="1" applyBorder="1" applyAlignment="1">
      <alignment horizontal="center" vertical="center"/>
    </xf>
    <xf numFmtId="4" fontId="28" fillId="0" borderId="110" xfId="0" applyNumberFormat="1" applyFont="1" applyFill="1" applyBorder="1" applyAlignment="1">
      <alignment horizontal="center" vertical="center"/>
    </xf>
    <xf numFmtId="4" fontId="28" fillId="0" borderId="187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</cellXfs>
  <cellStyles count="9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elölőszín (1)" xfId="64" builtinId="29" customBuiltin="1"/>
    <cellStyle name="Jelölőszín (2)" xfId="65" builtinId="33" customBuiltin="1"/>
    <cellStyle name="Jelölőszín (3)" xfId="66" builtinId="37" customBuiltin="1"/>
    <cellStyle name="Jelölőszín (4)" xfId="67" builtinId="41" customBuiltin="1"/>
    <cellStyle name="Jelölőszín (5)" xfId="68" builtinId="45" customBuiltin="1"/>
    <cellStyle name="Jelölőszín (6)" xfId="69" builtinId="49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6\2016.eredeti%20k&#246;lts&#233;gvet&#233;s\Szent%20L&#225;szl&#243;%20V&#246;lgye%20TKT%202016.&#233;vi%20k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AppData\Local\Microsoft\Windows\Temporary%20Internet%20Files\Content.Outlook\3Y2OUWDT\Ei.%20m&#243;d.%20nyilv&#225;ntart&#225;s%202016.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5\2015.&#233;vi%20eredeti%20kv\2015.%20szem&#233;lyi%20Seg&#237;t&#337;%20S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5\2015.&#233;vi%20eredeti%20kv\K&#246;lts&#233;gvet&#233;s%20tervez&#337;%20_Seg&#237;t&#337;%20Szolg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5\2015.&#233;vi%20eredeti%20kv\2015.%20szem&#233;lyi%20B&#243;bita%20&#211;vi_jav&#237;tot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/>
      <sheetData sheetId="1">
        <row r="10">
          <cell r="P10">
            <v>2000</v>
          </cell>
        </row>
        <row r="72">
          <cell r="P72">
            <v>41816</v>
          </cell>
        </row>
        <row r="73">
          <cell r="P73">
            <v>548</v>
          </cell>
        </row>
        <row r="78">
          <cell r="P78">
            <v>630</v>
          </cell>
        </row>
        <row r="82">
          <cell r="P82">
            <v>24</v>
          </cell>
        </row>
        <row r="86">
          <cell r="P86">
            <v>6610</v>
          </cell>
        </row>
        <row r="90">
          <cell r="P90">
            <v>2147</v>
          </cell>
        </row>
      </sheetData>
      <sheetData sheetId="2">
        <row r="7">
          <cell r="D7">
            <v>1147</v>
          </cell>
        </row>
        <row r="8">
          <cell r="D8">
            <v>3543</v>
          </cell>
        </row>
        <row r="9">
          <cell r="D9">
            <v>522</v>
          </cell>
        </row>
        <row r="10">
          <cell r="D10">
            <v>449</v>
          </cell>
        </row>
        <row r="11">
          <cell r="D11">
            <v>2343</v>
          </cell>
        </row>
        <row r="12">
          <cell r="D12">
            <v>1402</v>
          </cell>
        </row>
        <row r="13">
          <cell r="D13">
            <v>854</v>
          </cell>
        </row>
        <row r="16">
          <cell r="D16">
            <v>8172</v>
          </cell>
        </row>
        <row r="17">
          <cell r="D17">
            <v>5530</v>
          </cell>
        </row>
        <row r="18">
          <cell r="D18">
            <v>4675</v>
          </cell>
        </row>
        <row r="21">
          <cell r="D21">
            <v>6918</v>
          </cell>
        </row>
        <row r="22">
          <cell r="D22">
            <v>1841</v>
          </cell>
        </row>
        <row r="23">
          <cell r="D23">
            <v>1634</v>
          </cell>
        </row>
        <row r="24">
          <cell r="D24">
            <v>9306</v>
          </cell>
        </row>
        <row r="25">
          <cell r="D25">
            <v>4994</v>
          </cell>
        </row>
        <row r="26">
          <cell r="D26">
            <v>3011</v>
          </cell>
        </row>
        <row r="27">
          <cell r="D27">
            <v>3256</v>
          </cell>
        </row>
        <row r="30">
          <cell r="D30">
            <v>276</v>
          </cell>
        </row>
        <row r="31">
          <cell r="D31">
            <v>852</v>
          </cell>
        </row>
        <row r="32">
          <cell r="D32">
            <v>126</v>
          </cell>
        </row>
        <row r="33">
          <cell r="D33">
            <v>108</v>
          </cell>
        </row>
        <row r="34">
          <cell r="D34">
            <v>564</v>
          </cell>
        </row>
        <row r="35">
          <cell r="D35">
            <v>337</v>
          </cell>
        </row>
        <row r="36">
          <cell r="D36">
            <v>205</v>
          </cell>
        </row>
        <row r="37">
          <cell r="D37">
            <v>251</v>
          </cell>
        </row>
        <row r="40">
          <cell r="D40">
            <v>342</v>
          </cell>
        </row>
        <row r="41">
          <cell r="D41">
            <v>244</v>
          </cell>
        </row>
        <row r="42">
          <cell r="D42">
            <v>215</v>
          </cell>
        </row>
        <row r="43">
          <cell r="D43">
            <v>894</v>
          </cell>
        </row>
        <row r="44">
          <cell r="D44">
            <v>391</v>
          </cell>
        </row>
        <row r="45">
          <cell r="D45">
            <v>440</v>
          </cell>
        </row>
        <row r="46">
          <cell r="D46">
            <v>440</v>
          </cell>
        </row>
        <row r="49">
          <cell r="D49">
            <v>1980</v>
          </cell>
        </row>
        <row r="50">
          <cell r="D50">
            <v>411</v>
          </cell>
        </row>
        <row r="51">
          <cell r="D51">
            <v>964</v>
          </cell>
        </row>
        <row r="52">
          <cell r="D52">
            <v>219</v>
          </cell>
        </row>
        <row r="53">
          <cell r="D53">
            <v>690</v>
          </cell>
        </row>
        <row r="54">
          <cell r="D54">
            <v>1834</v>
          </cell>
        </row>
        <row r="55">
          <cell r="D55">
            <v>512</v>
          </cell>
        </row>
        <row r="58">
          <cell r="D58">
            <v>0</v>
          </cell>
        </row>
        <row r="69">
          <cell r="D69">
            <v>2000</v>
          </cell>
        </row>
      </sheetData>
      <sheetData sheetId="3">
        <row r="13">
          <cell r="C13">
            <v>600</v>
          </cell>
          <cell r="I13">
            <v>360</v>
          </cell>
          <cell r="O13">
            <v>465</v>
          </cell>
          <cell r="R13">
            <v>500</v>
          </cell>
        </row>
        <row r="16">
          <cell r="C16">
            <v>200</v>
          </cell>
          <cell r="I16">
            <v>1800</v>
          </cell>
          <cell r="O16">
            <v>1155</v>
          </cell>
          <cell r="U16">
            <v>2673</v>
          </cell>
          <cell r="X16">
            <v>1267</v>
          </cell>
        </row>
        <row r="30">
          <cell r="C30">
            <v>1145</v>
          </cell>
          <cell r="F30">
            <v>11900</v>
          </cell>
          <cell r="I30">
            <v>20358</v>
          </cell>
          <cell r="L30">
            <v>15000</v>
          </cell>
          <cell r="O30">
            <v>8940</v>
          </cell>
          <cell r="R30">
            <v>2500</v>
          </cell>
          <cell r="U30">
            <v>1743</v>
          </cell>
          <cell r="X30">
            <v>996</v>
          </cell>
        </row>
        <row r="31">
          <cell r="C31">
            <v>496</v>
          </cell>
          <cell r="F31">
            <v>7571</v>
          </cell>
          <cell r="I31">
            <v>10005</v>
          </cell>
          <cell r="X31">
            <v>695</v>
          </cell>
        </row>
        <row r="32">
          <cell r="C32">
            <v>50</v>
          </cell>
          <cell r="F32">
            <v>1119</v>
          </cell>
          <cell r="I32">
            <v>1479</v>
          </cell>
          <cell r="L32">
            <v>977</v>
          </cell>
          <cell r="O32">
            <v>472</v>
          </cell>
          <cell r="R32">
            <v>2821</v>
          </cell>
        </row>
        <row r="33">
          <cell r="C33">
            <v>0</v>
          </cell>
          <cell r="F33">
            <v>509</v>
          </cell>
          <cell r="I33">
            <v>673</v>
          </cell>
          <cell r="L33">
            <v>444</v>
          </cell>
          <cell r="O33">
            <v>215</v>
          </cell>
        </row>
        <row r="34">
          <cell r="C34">
            <v>50</v>
          </cell>
          <cell r="F34">
            <v>438</v>
          </cell>
          <cell r="I34">
            <v>579</v>
          </cell>
          <cell r="L34">
            <v>382</v>
          </cell>
          <cell r="O34">
            <v>185</v>
          </cell>
        </row>
        <row r="35">
          <cell r="C35">
            <v>346</v>
          </cell>
          <cell r="F35">
            <v>2286</v>
          </cell>
          <cell r="I35">
            <v>3020</v>
          </cell>
          <cell r="L35">
            <v>1996</v>
          </cell>
          <cell r="O35">
            <v>963</v>
          </cell>
          <cell r="X35">
            <v>695</v>
          </cell>
        </row>
        <row r="36">
          <cell r="C36">
            <v>50</v>
          </cell>
          <cell r="F36">
            <v>1367</v>
          </cell>
          <cell r="I36">
            <v>1807</v>
          </cell>
          <cell r="L36">
            <v>1194</v>
          </cell>
          <cell r="O36">
            <v>576</v>
          </cell>
        </row>
        <row r="37">
          <cell r="C37">
            <v>0</v>
          </cell>
          <cell r="F37">
            <v>833</v>
          </cell>
          <cell r="I37">
            <v>1100</v>
          </cell>
          <cell r="L37">
            <v>727</v>
          </cell>
          <cell r="O37">
            <v>351</v>
          </cell>
        </row>
        <row r="38">
          <cell r="C38">
            <v>0</v>
          </cell>
          <cell r="F38">
            <v>1019</v>
          </cell>
          <cell r="I38">
            <v>1347</v>
          </cell>
          <cell r="L38">
            <v>890</v>
          </cell>
          <cell r="O38">
            <v>0</v>
          </cell>
        </row>
        <row r="41">
          <cell r="C41">
            <v>767</v>
          </cell>
          <cell r="F41">
            <v>9020</v>
          </cell>
          <cell r="I41">
            <v>21203</v>
          </cell>
          <cell r="L41">
            <v>12609</v>
          </cell>
          <cell r="O41">
            <v>6591</v>
          </cell>
          <cell r="R41">
            <v>1781</v>
          </cell>
          <cell r="U41">
            <v>2974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U42">
            <v>0</v>
          </cell>
        </row>
        <row r="43">
          <cell r="C43">
            <v>0</v>
          </cell>
          <cell r="F43">
            <v>0</v>
          </cell>
          <cell r="I43">
            <v>0</v>
          </cell>
          <cell r="L43">
            <v>0</v>
          </cell>
          <cell r="U43">
            <v>0</v>
          </cell>
        </row>
        <row r="44">
          <cell r="C44">
            <v>0</v>
          </cell>
          <cell r="F44">
            <v>537</v>
          </cell>
          <cell r="I44">
            <v>100</v>
          </cell>
          <cell r="L44">
            <v>0</v>
          </cell>
          <cell r="O44">
            <v>50</v>
          </cell>
          <cell r="U44">
            <v>25</v>
          </cell>
        </row>
        <row r="45">
          <cell r="C45">
            <v>0</v>
          </cell>
          <cell r="F45">
            <v>0</v>
          </cell>
          <cell r="I45">
            <v>0</v>
          </cell>
          <cell r="L45">
            <v>0</v>
          </cell>
          <cell r="U45">
            <v>0</v>
          </cell>
        </row>
        <row r="46">
          <cell r="C46">
            <v>0</v>
          </cell>
          <cell r="F46">
            <v>0</v>
          </cell>
          <cell r="I46">
            <v>0</v>
          </cell>
          <cell r="L46">
            <v>545</v>
          </cell>
          <cell r="U46">
            <v>0</v>
          </cell>
        </row>
        <row r="47">
          <cell r="C47">
            <v>30</v>
          </cell>
          <cell r="F47">
            <v>240</v>
          </cell>
          <cell r="I47">
            <v>780</v>
          </cell>
          <cell r="L47">
            <v>340</v>
          </cell>
          <cell r="O47">
            <v>210</v>
          </cell>
          <cell r="R47">
            <v>60</v>
          </cell>
          <cell r="U47">
            <v>90</v>
          </cell>
        </row>
        <row r="48">
          <cell r="C48">
            <v>0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U48">
            <v>0</v>
          </cell>
        </row>
        <row r="49">
          <cell r="C49">
            <v>0</v>
          </cell>
          <cell r="F49">
            <v>94</v>
          </cell>
          <cell r="I49">
            <v>47</v>
          </cell>
          <cell r="L49">
            <v>152</v>
          </cell>
          <cell r="O49">
            <v>235</v>
          </cell>
          <cell r="U49">
            <v>6</v>
          </cell>
        </row>
        <row r="50">
          <cell r="C50">
            <v>0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U50">
            <v>0</v>
          </cell>
        </row>
        <row r="51">
          <cell r="C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U51">
            <v>0</v>
          </cell>
        </row>
        <row r="52">
          <cell r="C52">
            <v>0</v>
          </cell>
          <cell r="F52">
            <v>0</v>
          </cell>
          <cell r="I52">
            <v>0</v>
          </cell>
          <cell r="L52">
            <v>0</v>
          </cell>
          <cell r="O52">
            <v>0</v>
          </cell>
          <cell r="U52">
            <v>0</v>
          </cell>
        </row>
        <row r="53">
          <cell r="C53">
            <v>0</v>
          </cell>
          <cell r="F53">
            <v>0</v>
          </cell>
          <cell r="I53">
            <v>0</v>
          </cell>
          <cell r="L53">
            <v>0</v>
          </cell>
          <cell r="O53">
            <v>0</v>
          </cell>
          <cell r="U53">
            <v>0</v>
          </cell>
        </row>
        <row r="54">
          <cell r="C54">
            <v>0</v>
          </cell>
          <cell r="F54">
            <v>0</v>
          </cell>
          <cell r="I54">
            <v>0</v>
          </cell>
          <cell r="L54">
            <v>0</v>
          </cell>
          <cell r="O54">
            <v>0</v>
          </cell>
          <cell r="U54">
            <v>0</v>
          </cell>
        </row>
        <row r="55">
          <cell r="C55">
            <v>797</v>
          </cell>
        </row>
        <row r="56">
          <cell r="C56">
            <v>0</v>
          </cell>
        </row>
        <row r="57">
          <cell r="C57">
            <v>0</v>
          </cell>
          <cell r="F57">
            <v>150</v>
          </cell>
          <cell r="I57">
            <v>100</v>
          </cell>
          <cell r="L57">
            <v>150</v>
          </cell>
          <cell r="R57">
            <v>150</v>
          </cell>
        </row>
        <row r="58">
          <cell r="C58">
            <v>0</v>
          </cell>
          <cell r="F58">
            <v>25</v>
          </cell>
          <cell r="I58">
            <v>15</v>
          </cell>
          <cell r="L58">
            <v>25</v>
          </cell>
          <cell r="O58">
            <v>10</v>
          </cell>
        </row>
        <row r="62">
          <cell r="C62">
            <v>207</v>
          </cell>
          <cell r="F62">
            <v>2621</v>
          </cell>
          <cell r="I62">
            <v>5779</v>
          </cell>
          <cell r="L62">
            <v>3592</v>
          </cell>
          <cell r="O62">
            <v>1793</v>
          </cell>
          <cell r="R62">
            <v>521</v>
          </cell>
          <cell r="U62">
            <v>810</v>
          </cell>
        </row>
        <row r="63">
          <cell r="C63">
            <v>32</v>
          </cell>
          <cell r="F63">
            <v>253</v>
          </cell>
          <cell r="I63">
            <v>917</v>
          </cell>
          <cell r="L63">
            <v>348</v>
          </cell>
          <cell r="O63">
            <v>221</v>
          </cell>
          <cell r="R63">
            <v>63</v>
          </cell>
          <cell r="U63">
            <v>95</v>
          </cell>
        </row>
        <row r="64">
          <cell r="C64">
            <v>5</v>
          </cell>
          <cell r="F64">
            <v>48</v>
          </cell>
          <cell r="I64">
            <v>135</v>
          </cell>
          <cell r="L64">
            <v>65</v>
          </cell>
          <cell r="O64">
            <v>38</v>
          </cell>
          <cell r="R64">
            <v>10</v>
          </cell>
          <cell r="U64">
            <v>15</v>
          </cell>
        </row>
        <row r="65">
          <cell r="C65">
            <v>0</v>
          </cell>
          <cell r="F65">
            <v>0</v>
          </cell>
          <cell r="I65">
            <v>0</v>
          </cell>
          <cell r="L65">
            <v>0</v>
          </cell>
          <cell r="O65">
            <v>0</v>
          </cell>
          <cell r="R65">
            <v>0</v>
          </cell>
          <cell r="U65">
            <v>0</v>
          </cell>
        </row>
        <row r="66">
          <cell r="C66">
            <v>5</v>
          </cell>
          <cell r="F66">
            <v>47</v>
          </cell>
          <cell r="I66">
            <v>142</v>
          </cell>
          <cell r="L66">
            <v>65</v>
          </cell>
          <cell r="O66">
            <v>39</v>
          </cell>
          <cell r="R66">
            <v>11</v>
          </cell>
          <cell r="U66">
            <v>16</v>
          </cell>
        </row>
        <row r="67">
          <cell r="C67">
            <v>10</v>
          </cell>
          <cell r="F67">
            <v>10</v>
          </cell>
          <cell r="L67">
            <v>8</v>
          </cell>
          <cell r="U67">
            <v>30</v>
          </cell>
        </row>
        <row r="68">
          <cell r="C68">
            <v>228</v>
          </cell>
          <cell r="F68">
            <v>420</v>
          </cell>
          <cell r="I68">
            <v>870</v>
          </cell>
          <cell r="L68">
            <v>225</v>
          </cell>
          <cell r="O68">
            <v>1280</v>
          </cell>
          <cell r="R68">
            <v>1252</v>
          </cell>
          <cell r="U68">
            <v>75</v>
          </cell>
          <cell r="X68">
            <v>5</v>
          </cell>
        </row>
        <row r="71">
          <cell r="L71">
            <v>300</v>
          </cell>
        </row>
        <row r="72">
          <cell r="C72">
            <v>25</v>
          </cell>
          <cell r="F72">
            <v>267</v>
          </cell>
          <cell r="I72">
            <v>87</v>
          </cell>
          <cell r="L72">
            <v>175</v>
          </cell>
          <cell r="O72">
            <v>87</v>
          </cell>
          <cell r="R72">
            <v>12</v>
          </cell>
          <cell r="U72">
            <v>50</v>
          </cell>
          <cell r="X72">
            <v>24</v>
          </cell>
        </row>
        <row r="74">
          <cell r="C74">
            <v>268</v>
          </cell>
          <cell r="F74">
            <v>430</v>
          </cell>
          <cell r="I74">
            <v>563</v>
          </cell>
          <cell r="L74">
            <v>430</v>
          </cell>
          <cell r="O74">
            <v>563</v>
          </cell>
          <cell r="U74">
            <v>76</v>
          </cell>
        </row>
        <row r="75">
          <cell r="C75">
            <v>120</v>
          </cell>
          <cell r="X75">
            <v>2300</v>
          </cell>
        </row>
        <row r="77">
          <cell r="C77">
            <v>40</v>
          </cell>
          <cell r="F77">
            <v>200</v>
          </cell>
          <cell r="I77">
            <v>200</v>
          </cell>
          <cell r="O77">
            <v>400</v>
          </cell>
          <cell r="R77">
            <v>1000</v>
          </cell>
        </row>
        <row r="81">
          <cell r="F81">
            <v>800</v>
          </cell>
          <cell r="L81">
            <v>980</v>
          </cell>
        </row>
        <row r="82">
          <cell r="C82">
            <v>380</v>
          </cell>
          <cell r="F82">
            <v>1320</v>
          </cell>
          <cell r="I82">
            <v>780</v>
          </cell>
          <cell r="L82">
            <v>625</v>
          </cell>
          <cell r="O82">
            <v>713</v>
          </cell>
          <cell r="R82">
            <v>30</v>
          </cell>
          <cell r="U82">
            <v>70</v>
          </cell>
        </row>
        <row r="84">
          <cell r="C84">
            <v>15</v>
          </cell>
          <cell r="F84">
            <v>200</v>
          </cell>
          <cell r="I84">
            <v>60</v>
          </cell>
          <cell r="L84">
            <v>280</v>
          </cell>
          <cell r="O84">
            <v>70</v>
          </cell>
          <cell r="U84">
            <v>15</v>
          </cell>
        </row>
        <row r="87">
          <cell r="C87">
            <v>289</v>
          </cell>
          <cell r="F87">
            <v>764</v>
          </cell>
          <cell r="I87">
            <v>675</v>
          </cell>
          <cell r="L87">
            <v>696</v>
          </cell>
          <cell r="O87">
            <v>822</v>
          </cell>
          <cell r="R87">
            <v>611</v>
          </cell>
          <cell r="U87">
            <v>69</v>
          </cell>
          <cell r="X87">
            <v>629</v>
          </cell>
        </row>
        <row r="91">
          <cell r="C91">
            <v>20</v>
          </cell>
          <cell r="F91">
            <v>25</v>
          </cell>
          <cell r="I91">
            <v>70</v>
          </cell>
          <cell r="O91">
            <v>200</v>
          </cell>
          <cell r="R91">
            <v>320</v>
          </cell>
        </row>
        <row r="100">
          <cell r="F100">
            <v>142</v>
          </cell>
        </row>
        <row r="101">
          <cell r="F101">
            <v>1433</v>
          </cell>
        </row>
        <row r="104">
          <cell r="F104">
            <v>425</v>
          </cell>
        </row>
      </sheetData>
      <sheetData sheetId="4">
        <row r="30">
          <cell r="C30">
            <v>27747</v>
          </cell>
          <cell r="F30">
            <v>50466</v>
          </cell>
          <cell r="I30">
            <v>25297</v>
          </cell>
          <cell r="L30">
            <v>50679</v>
          </cell>
          <cell r="O30">
            <v>5298</v>
          </cell>
        </row>
        <row r="32">
          <cell r="C32">
            <v>2376</v>
          </cell>
          <cell r="F32">
            <v>3497</v>
          </cell>
          <cell r="O32">
            <v>2299</v>
          </cell>
        </row>
        <row r="33">
          <cell r="C33">
            <v>1189</v>
          </cell>
          <cell r="I33">
            <v>3192</v>
          </cell>
          <cell r="O33">
            <v>1149</v>
          </cell>
        </row>
        <row r="34">
          <cell r="C34">
            <v>2376</v>
          </cell>
          <cell r="O34">
            <v>2299</v>
          </cell>
        </row>
        <row r="37">
          <cell r="C37">
            <v>18252</v>
          </cell>
          <cell r="F37">
            <v>34244</v>
          </cell>
          <cell r="I37">
            <v>19558</v>
          </cell>
          <cell r="L37">
            <v>30492</v>
          </cell>
          <cell r="O37">
            <v>5801</v>
          </cell>
        </row>
        <row r="38">
          <cell r="C38">
            <v>0</v>
          </cell>
          <cell r="F38">
            <v>0</v>
          </cell>
          <cell r="I38">
            <v>0</v>
          </cell>
          <cell r="L38">
            <v>0</v>
          </cell>
          <cell r="O38">
            <v>0</v>
          </cell>
        </row>
        <row r="39">
          <cell r="C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</row>
        <row r="40">
          <cell r="C40">
            <v>302</v>
          </cell>
          <cell r="F40">
            <v>665</v>
          </cell>
          <cell r="I40">
            <v>303</v>
          </cell>
          <cell r="L40">
            <v>605</v>
          </cell>
          <cell r="O40">
            <v>91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0</v>
          </cell>
        </row>
        <row r="42">
          <cell r="C42">
            <v>1772</v>
          </cell>
          <cell r="F42">
            <v>0</v>
          </cell>
          <cell r="I42">
            <v>1771</v>
          </cell>
          <cell r="L42">
            <v>0</v>
          </cell>
          <cell r="O42">
            <v>0</v>
          </cell>
        </row>
        <row r="43">
          <cell r="C43">
            <v>410</v>
          </cell>
          <cell r="F43">
            <v>792</v>
          </cell>
          <cell r="I43">
            <v>415</v>
          </cell>
          <cell r="L43">
            <v>720</v>
          </cell>
          <cell r="O43">
            <v>108</v>
          </cell>
        </row>
        <row r="44">
          <cell r="C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</row>
        <row r="45">
          <cell r="C45">
            <v>142</v>
          </cell>
          <cell r="F45">
            <v>320</v>
          </cell>
          <cell r="I45">
            <v>114</v>
          </cell>
          <cell r="L45">
            <v>286</v>
          </cell>
          <cell r="O45">
            <v>36</v>
          </cell>
        </row>
        <row r="46">
          <cell r="C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</row>
        <row r="47">
          <cell r="C47">
            <v>0</v>
          </cell>
          <cell r="F47">
            <v>0</v>
          </cell>
          <cell r="I47">
            <v>0</v>
          </cell>
          <cell r="L47">
            <v>0</v>
          </cell>
          <cell r="O47">
            <v>0</v>
          </cell>
        </row>
        <row r="48">
          <cell r="C48">
            <v>0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</row>
        <row r="49">
          <cell r="C49">
            <v>0</v>
          </cell>
          <cell r="F49">
            <v>0</v>
          </cell>
          <cell r="I49">
            <v>0</v>
          </cell>
          <cell r="L49">
            <v>0</v>
          </cell>
          <cell r="O49">
            <v>0</v>
          </cell>
        </row>
        <row r="50">
          <cell r="C50">
            <v>0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</row>
        <row r="53">
          <cell r="F53">
            <v>112</v>
          </cell>
          <cell r="L53">
            <v>441</v>
          </cell>
        </row>
        <row r="54">
          <cell r="C54">
            <v>10</v>
          </cell>
          <cell r="F54">
            <v>30</v>
          </cell>
          <cell r="O54">
            <v>200</v>
          </cell>
        </row>
        <row r="58">
          <cell r="C58">
            <v>5488</v>
          </cell>
          <cell r="F58">
            <v>9456</v>
          </cell>
          <cell r="I58">
            <v>5841</v>
          </cell>
          <cell r="L58">
            <v>8515</v>
          </cell>
          <cell r="O58">
            <v>1591</v>
          </cell>
        </row>
        <row r="59">
          <cell r="C59">
            <v>317</v>
          </cell>
          <cell r="F59">
            <v>645</v>
          </cell>
          <cell r="I59">
            <v>293</v>
          </cell>
          <cell r="L59">
            <v>586</v>
          </cell>
          <cell r="O59">
            <v>88</v>
          </cell>
        </row>
        <row r="60">
          <cell r="C60">
            <v>72</v>
          </cell>
          <cell r="F60">
            <v>141</v>
          </cell>
          <cell r="I60">
            <v>69</v>
          </cell>
          <cell r="L60">
            <v>120</v>
          </cell>
          <cell r="O60">
            <v>82</v>
          </cell>
        </row>
        <row r="61">
          <cell r="C61">
            <v>0</v>
          </cell>
          <cell r="F61">
            <v>0</v>
          </cell>
          <cell r="I61">
            <v>0</v>
          </cell>
          <cell r="L61">
            <v>0</v>
          </cell>
          <cell r="O61">
            <v>0</v>
          </cell>
        </row>
        <row r="62">
          <cell r="C62">
            <v>75</v>
          </cell>
          <cell r="F62">
            <v>147</v>
          </cell>
          <cell r="I62">
            <v>74</v>
          </cell>
          <cell r="L62">
            <v>129</v>
          </cell>
          <cell r="O62">
            <v>55</v>
          </cell>
        </row>
        <row r="63">
          <cell r="C63">
            <v>160</v>
          </cell>
          <cell r="F63">
            <v>531</v>
          </cell>
          <cell r="O63">
            <v>92</v>
          </cell>
        </row>
        <row r="64">
          <cell r="C64">
            <v>275</v>
          </cell>
          <cell r="F64">
            <v>430</v>
          </cell>
          <cell r="O64">
            <v>240</v>
          </cell>
        </row>
        <row r="67">
          <cell r="O67">
            <v>180</v>
          </cell>
        </row>
        <row r="68">
          <cell r="C68">
            <v>200</v>
          </cell>
          <cell r="F68">
            <v>150</v>
          </cell>
          <cell r="I68">
            <v>40</v>
          </cell>
          <cell r="L68">
            <v>40</v>
          </cell>
          <cell r="O68">
            <v>105</v>
          </cell>
        </row>
        <row r="70">
          <cell r="C70">
            <v>865</v>
          </cell>
          <cell r="F70">
            <v>2300</v>
          </cell>
        </row>
        <row r="71">
          <cell r="C71">
            <v>3083</v>
          </cell>
        </row>
        <row r="73">
          <cell r="C73">
            <v>100</v>
          </cell>
          <cell r="F73">
            <v>950</v>
          </cell>
          <cell r="O73">
            <v>100</v>
          </cell>
        </row>
        <row r="77">
          <cell r="C77">
            <v>570</v>
          </cell>
          <cell r="F77">
            <v>735</v>
          </cell>
          <cell r="L77">
            <v>494</v>
          </cell>
          <cell r="O77">
            <v>250</v>
          </cell>
        </row>
        <row r="78">
          <cell r="C78">
            <v>100</v>
          </cell>
          <cell r="F78">
            <v>300</v>
          </cell>
          <cell r="O78">
            <v>1200</v>
          </cell>
        </row>
        <row r="80">
          <cell r="C80">
            <v>50</v>
          </cell>
          <cell r="F80">
            <v>50</v>
          </cell>
          <cell r="O80">
            <v>50</v>
          </cell>
        </row>
        <row r="83">
          <cell r="C83">
            <v>1445</v>
          </cell>
          <cell r="F83">
            <v>1457</v>
          </cell>
          <cell r="I83">
            <v>11</v>
          </cell>
          <cell r="L83">
            <v>144</v>
          </cell>
          <cell r="O83">
            <v>585</v>
          </cell>
        </row>
        <row r="90">
          <cell r="I90">
            <v>0</v>
          </cell>
          <cell r="L90">
            <v>8107</v>
          </cell>
        </row>
        <row r="91">
          <cell r="L91">
            <v>8107</v>
          </cell>
        </row>
        <row r="98">
          <cell r="O98">
            <v>150</v>
          </cell>
        </row>
        <row r="99">
          <cell r="F99">
            <v>400</v>
          </cell>
        </row>
        <row r="102">
          <cell r="F102">
            <v>108</v>
          </cell>
          <cell r="O102">
            <v>41</v>
          </cell>
        </row>
      </sheetData>
      <sheetData sheetId="5">
        <row r="32">
          <cell r="C32">
            <v>10913600</v>
          </cell>
          <cell r="E32">
            <v>22114400</v>
          </cell>
          <cell r="G32">
            <v>11200800</v>
          </cell>
          <cell r="I32">
            <v>22688800</v>
          </cell>
          <cell r="K32">
            <v>2297600</v>
          </cell>
        </row>
        <row r="33">
          <cell r="C33">
            <v>5313200</v>
          </cell>
          <cell r="G33">
            <v>6174800</v>
          </cell>
          <cell r="I33">
            <v>11057200</v>
          </cell>
          <cell r="K33">
            <v>1148800</v>
          </cell>
        </row>
        <row r="35">
          <cell r="C35">
            <v>129500</v>
          </cell>
          <cell r="E35">
            <v>276500</v>
          </cell>
          <cell r="G35">
            <v>150500</v>
          </cell>
          <cell r="I35">
            <v>269500</v>
          </cell>
          <cell r="K35">
            <v>28000</v>
          </cell>
        </row>
        <row r="36">
          <cell r="C36">
            <v>384000</v>
          </cell>
          <cell r="E36">
            <v>384000</v>
          </cell>
          <cell r="G36">
            <v>384000</v>
          </cell>
          <cell r="I36">
            <v>384000</v>
          </cell>
          <cell r="K36">
            <v>384000</v>
          </cell>
        </row>
        <row r="37">
          <cell r="C37">
            <v>2400000</v>
          </cell>
          <cell r="E37">
            <v>6240000</v>
          </cell>
          <cell r="G37">
            <v>2400000</v>
          </cell>
          <cell r="I37">
            <v>6000000</v>
          </cell>
          <cell r="K37">
            <v>960000</v>
          </cell>
        </row>
        <row r="38">
          <cell r="C38">
            <v>1200000</v>
          </cell>
          <cell r="E38">
            <v>3120000</v>
          </cell>
          <cell r="G38">
            <v>1200000</v>
          </cell>
          <cell r="I38">
            <v>3000000</v>
          </cell>
          <cell r="K38">
            <v>480000</v>
          </cell>
        </row>
        <row r="40">
          <cell r="C40">
            <v>2346666.9966666666</v>
          </cell>
          <cell r="E40">
            <v>4640000</v>
          </cell>
          <cell r="G40">
            <v>2453333.0033333329</v>
          </cell>
          <cell r="I40">
            <v>4853333.0033333329</v>
          </cell>
        </row>
        <row r="41">
          <cell r="C41">
            <v>1173333.3333333333</v>
          </cell>
          <cell r="E41">
            <v>2346666.6666666665</v>
          </cell>
          <cell r="G41">
            <v>1333333.3333333333</v>
          </cell>
          <cell r="I41">
            <v>2426666.6666666665</v>
          </cell>
        </row>
        <row r="43">
          <cell r="C43">
            <v>3886228</v>
          </cell>
        </row>
      </sheetData>
      <sheetData sheetId="6"/>
      <sheetData sheetId="7">
        <row r="3">
          <cell r="O3">
            <v>18835</v>
          </cell>
        </row>
        <row r="4">
          <cell r="O4">
            <v>9227</v>
          </cell>
        </row>
        <row r="5">
          <cell r="O5">
            <v>4806</v>
          </cell>
        </row>
        <row r="6">
          <cell r="O6">
            <v>2625</v>
          </cell>
        </row>
        <row r="7">
          <cell r="O7">
            <v>13107</v>
          </cell>
        </row>
        <row r="8">
          <cell r="O8">
            <v>7814</v>
          </cell>
        </row>
        <row r="9">
          <cell r="O9">
            <v>11019</v>
          </cell>
        </row>
        <row r="10">
          <cell r="O10">
            <v>4459</v>
          </cell>
        </row>
        <row r="12">
          <cell r="O12">
            <v>2000</v>
          </cell>
        </row>
        <row r="13">
          <cell r="O13">
            <v>220069</v>
          </cell>
        </row>
        <row r="18">
          <cell r="O18">
            <v>6610</v>
          </cell>
        </row>
        <row r="21">
          <cell r="O21">
            <v>0</v>
          </cell>
        </row>
        <row r="22">
          <cell r="O22">
            <v>8107</v>
          </cell>
        </row>
      </sheetData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Összesítés"/>
      <sheetName val="Társulás"/>
      <sheetName val="Seg.Szolgálat"/>
      <sheetName val="MOVI"/>
      <sheetName val="BOVI"/>
      <sheetName val="GYOVI"/>
      <sheetName val="TOVI"/>
      <sheetName val="KIK"/>
    </sheetNames>
    <sheetDataSet>
      <sheetData sheetId="0" refreshError="1"/>
      <sheetData sheetId="1">
        <row r="4">
          <cell r="O4">
            <v>179</v>
          </cell>
        </row>
        <row r="5">
          <cell r="R5">
            <v>-179</v>
          </cell>
        </row>
        <row r="6">
          <cell r="I6">
            <v>40</v>
          </cell>
        </row>
        <row r="7">
          <cell r="I7">
            <v>127</v>
          </cell>
        </row>
        <row r="8">
          <cell r="G8">
            <v>6</v>
          </cell>
        </row>
        <row r="9">
          <cell r="R9">
            <v>-173</v>
          </cell>
        </row>
        <row r="10">
          <cell r="Z10">
            <v>1615</v>
          </cell>
        </row>
        <row r="14">
          <cell r="R14">
            <v>-849</v>
          </cell>
        </row>
        <row r="15">
          <cell r="AD15">
            <v>21708</v>
          </cell>
        </row>
        <row r="16">
          <cell r="I16">
            <v>136</v>
          </cell>
        </row>
        <row r="17">
          <cell r="J17">
            <v>37</v>
          </cell>
        </row>
        <row r="18">
          <cell r="I18">
            <v>144</v>
          </cell>
        </row>
        <row r="19">
          <cell r="J19">
            <v>39</v>
          </cell>
        </row>
        <row r="20">
          <cell r="O20">
            <v>13295</v>
          </cell>
        </row>
        <row r="21">
          <cell r="R21">
            <v>980</v>
          </cell>
        </row>
        <row r="22">
          <cell r="R22">
            <v>3390</v>
          </cell>
        </row>
        <row r="23">
          <cell r="R23">
            <v>1229</v>
          </cell>
        </row>
        <row r="24">
          <cell r="R24">
            <v>961</v>
          </cell>
        </row>
        <row r="25">
          <cell r="R25">
            <v>1497</v>
          </cell>
        </row>
        <row r="26">
          <cell r="Z26">
            <v>3498</v>
          </cell>
        </row>
        <row r="27">
          <cell r="Z27">
            <v>2223</v>
          </cell>
        </row>
      </sheetData>
      <sheetData sheetId="2">
        <row r="4">
          <cell r="G4">
            <v>71</v>
          </cell>
        </row>
        <row r="5">
          <cell r="G5">
            <v>19</v>
          </cell>
        </row>
        <row r="6">
          <cell r="I6">
            <v>-71</v>
          </cell>
        </row>
        <row r="7">
          <cell r="I7">
            <v>-19</v>
          </cell>
        </row>
        <row r="8">
          <cell r="W8">
            <v>15</v>
          </cell>
        </row>
        <row r="9">
          <cell r="I9">
            <v>15</v>
          </cell>
        </row>
        <row r="10">
          <cell r="W10">
            <v>15</v>
          </cell>
        </row>
        <row r="11">
          <cell r="I11">
            <v>15</v>
          </cell>
        </row>
        <row r="12">
          <cell r="W12">
            <v>1</v>
          </cell>
        </row>
        <row r="13">
          <cell r="I13">
            <v>1</v>
          </cell>
        </row>
        <row r="14">
          <cell r="Q14">
            <v>152</v>
          </cell>
        </row>
        <row r="15">
          <cell r="Q15">
            <v>183</v>
          </cell>
        </row>
        <row r="16">
          <cell r="Q16">
            <v>-335</v>
          </cell>
        </row>
        <row r="17">
          <cell r="W17">
            <v>1</v>
          </cell>
        </row>
        <row r="18">
          <cell r="I18">
            <v>1</v>
          </cell>
        </row>
        <row r="19">
          <cell r="W19">
            <v>2</v>
          </cell>
        </row>
        <row r="20">
          <cell r="I20">
            <v>2</v>
          </cell>
        </row>
        <row r="21">
          <cell r="W21">
            <v>1</v>
          </cell>
        </row>
        <row r="22">
          <cell r="I22">
            <v>1</v>
          </cell>
        </row>
        <row r="23">
          <cell r="I23">
            <v>-23</v>
          </cell>
        </row>
        <row r="24">
          <cell r="O24">
            <v>23</v>
          </cell>
        </row>
        <row r="25">
          <cell r="I25">
            <v>-63</v>
          </cell>
        </row>
        <row r="26">
          <cell r="I26">
            <v>63</v>
          </cell>
        </row>
        <row r="28">
          <cell r="E28">
            <v>3</v>
          </cell>
          <cell r="F28">
            <v>1</v>
          </cell>
        </row>
        <row r="29">
          <cell r="E29">
            <v>257</v>
          </cell>
          <cell r="F29">
            <v>69</v>
          </cell>
        </row>
        <row r="30">
          <cell r="E30">
            <v>372</v>
          </cell>
          <cell r="F30">
            <v>101</v>
          </cell>
        </row>
        <row r="31">
          <cell r="E31">
            <v>140</v>
          </cell>
          <cell r="F31">
            <v>38</v>
          </cell>
        </row>
        <row r="32">
          <cell r="E32">
            <v>135</v>
          </cell>
          <cell r="F32">
            <v>36</v>
          </cell>
        </row>
        <row r="33">
          <cell r="E33">
            <v>57</v>
          </cell>
          <cell r="F33">
            <v>15</v>
          </cell>
        </row>
        <row r="35">
          <cell r="G35">
            <v>14</v>
          </cell>
        </row>
        <row r="36">
          <cell r="G36">
            <v>12</v>
          </cell>
        </row>
        <row r="37">
          <cell r="G37">
            <v>76</v>
          </cell>
        </row>
        <row r="38">
          <cell r="G38">
            <v>107</v>
          </cell>
        </row>
        <row r="39">
          <cell r="G39">
            <v>64</v>
          </cell>
        </row>
        <row r="40">
          <cell r="G40">
            <v>31</v>
          </cell>
        </row>
        <row r="41">
          <cell r="G41">
            <v>31</v>
          </cell>
        </row>
        <row r="42">
          <cell r="O42">
            <v>23</v>
          </cell>
        </row>
        <row r="43">
          <cell r="G43">
            <v>97</v>
          </cell>
        </row>
        <row r="44">
          <cell r="W44">
            <v>2</v>
          </cell>
        </row>
        <row r="45">
          <cell r="I45">
            <v>2</v>
          </cell>
        </row>
        <row r="46">
          <cell r="E46">
            <v>130</v>
          </cell>
        </row>
        <row r="47">
          <cell r="E47">
            <v>-130</v>
          </cell>
        </row>
        <row r="48">
          <cell r="E48">
            <v>54</v>
          </cell>
        </row>
        <row r="49">
          <cell r="E49">
            <v>-54</v>
          </cell>
        </row>
        <row r="50">
          <cell r="E50">
            <v>3</v>
          </cell>
        </row>
        <row r="51">
          <cell r="E51">
            <v>-3</v>
          </cell>
        </row>
        <row r="52">
          <cell r="E52">
            <v>328</v>
          </cell>
        </row>
        <row r="53">
          <cell r="E53">
            <v>-328</v>
          </cell>
        </row>
        <row r="54">
          <cell r="E54">
            <v>21</v>
          </cell>
        </row>
        <row r="55">
          <cell r="E55">
            <v>-21</v>
          </cell>
        </row>
        <row r="58">
          <cell r="E58">
            <v>383</v>
          </cell>
          <cell r="F58">
            <v>103</v>
          </cell>
        </row>
        <row r="59">
          <cell r="E59">
            <v>243</v>
          </cell>
          <cell r="F59">
            <v>66</v>
          </cell>
        </row>
        <row r="60">
          <cell r="E60">
            <v>679</v>
          </cell>
          <cell r="F60">
            <v>183</v>
          </cell>
        </row>
        <row r="61">
          <cell r="E61">
            <v>59</v>
          </cell>
          <cell r="F61">
            <v>16</v>
          </cell>
        </row>
        <row r="62">
          <cell r="E62">
            <v>50</v>
          </cell>
          <cell r="F62">
            <v>14</v>
          </cell>
        </row>
        <row r="63">
          <cell r="E63">
            <v>113</v>
          </cell>
          <cell r="F63">
            <v>31</v>
          </cell>
        </row>
        <row r="64">
          <cell r="E64">
            <v>223</v>
          </cell>
          <cell r="F64">
            <v>60</v>
          </cell>
        </row>
        <row r="65">
          <cell r="E65">
            <v>739</v>
          </cell>
          <cell r="F65">
            <v>200</v>
          </cell>
        </row>
        <row r="66">
          <cell r="E66">
            <v>645</v>
          </cell>
          <cell r="F66">
            <v>174</v>
          </cell>
        </row>
        <row r="67">
          <cell r="E67">
            <v>801</v>
          </cell>
          <cell r="F67">
            <v>216</v>
          </cell>
        </row>
        <row r="68">
          <cell r="E68">
            <v>60</v>
          </cell>
          <cell r="F68">
            <v>16</v>
          </cell>
        </row>
        <row r="69">
          <cell r="E69">
            <v>10</v>
          </cell>
          <cell r="F69">
            <v>3</v>
          </cell>
        </row>
        <row r="70">
          <cell r="E70">
            <v>148</v>
          </cell>
          <cell r="F70">
            <v>40</v>
          </cell>
        </row>
        <row r="71">
          <cell r="E71">
            <v>351</v>
          </cell>
          <cell r="F71">
            <v>95</v>
          </cell>
        </row>
      </sheetData>
      <sheetData sheetId="3">
        <row r="4">
          <cell r="K4">
            <v>1</v>
          </cell>
        </row>
        <row r="5">
          <cell r="I5">
            <v>-1</v>
          </cell>
        </row>
        <row r="6">
          <cell r="I6">
            <v>-10</v>
          </cell>
        </row>
        <row r="7">
          <cell r="I7">
            <v>10</v>
          </cell>
        </row>
        <row r="9">
          <cell r="E9">
            <v>107</v>
          </cell>
          <cell r="F9">
            <v>29</v>
          </cell>
        </row>
        <row r="10">
          <cell r="Z10">
            <v>849</v>
          </cell>
        </row>
        <row r="12">
          <cell r="O12">
            <v>1420</v>
          </cell>
        </row>
        <row r="13">
          <cell r="E13">
            <v>361</v>
          </cell>
        </row>
        <row r="14">
          <cell r="E14">
            <v>-361</v>
          </cell>
        </row>
      </sheetData>
      <sheetData sheetId="4">
        <row r="4">
          <cell r="E4">
            <v>-1328</v>
          </cell>
          <cell r="F4">
            <v>-358</v>
          </cell>
        </row>
        <row r="5">
          <cell r="I5">
            <v>1240</v>
          </cell>
          <cell r="J5">
            <v>334</v>
          </cell>
        </row>
        <row r="6">
          <cell r="I6">
            <v>-646</v>
          </cell>
          <cell r="J6">
            <v>-174</v>
          </cell>
        </row>
        <row r="7">
          <cell r="Q7">
            <v>311</v>
          </cell>
        </row>
        <row r="8">
          <cell r="Q8">
            <v>85</v>
          </cell>
        </row>
        <row r="9">
          <cell r="I9">
            <v>422</v>
          </cell>
          <cell r="J9">
            <v>114</v>
          </cell>
        </row>
        <row r="11">
          <cell r="E11">
            <v>35</v>
          </cell>
          <cell r="F11">
            <v>9</v>
          </cell>
        </row>
        <row r="12">
          <cell r="E12">
            <v>201</v>
          </cell>
        </row>
        <row r="13">
          <cell r="E13">
            <v>-201</v>
          </cell>
        </row>
      </sheetData>
      <sheetData sheetId="5">
        <row r="5">
          <cell r="E5">
            <v>77</v>
          </cell>
          <cell r="F5">
            <v>21</v>
          </cell>
        </row>
        <row r="6">
          <cell r="E6">
            <v>758</v>
          </cell>
        </row>
        <row r="7">
          <cell r="E7">
            <v>23</v>
          </cell>
        </row>
        <row r="8">
          <cell r="E8">
            <v>-781</v>
          </cell>
        </row>
        <row r="9">
          <cell r="G9">
            <v>15</v>
          </cell>
        </row>
        <row r="10">
          <cell r="I10">
            <v>38</v>
          </cell>
        </row>
        <row r="11">
          <cell r="J11">
            <v>8</v>
          </cell>
        </row>
        <row r="12">
          <cell r="F12">
            <v>-61</v>
          </cell>
        </row>
      </sheetData>
      <sheetData sheetId="6">
        <row r="5">
          <cell r="E5">
            <v>42</v>
          </cell>
          <cell r="F5">
            <v>11</v>
          </cell>
        </row>
        <row r="6">
          <cell r="E6">
            <v>211</v>
          </cell>
        </row>
        <row r="7">
          <cell r="E7">
            <v>410</v>
          </cell>
        </row>
        <row r="8">
          <cell r="I8">
            <v>30</v>
          </cell>
        </row>
        <row r="9">
          <cell r="E9">
            <v>-621</v>
          </cell>
        </row>
        <row r="10">
          <cell r="I10">
            <v>-30</v>
          </cell>
        </row>
      </sheetData>
      <sheetData sheetId="7">
        <row r="5">
          <cell r="E5">
            <v>47</v>
          </cell>
          <cell r="F5">
            <v>13</v>
          </cell>
        </row>
        <row r="6">
          <cell r="E6">
            <v>44</v>
          </cell>
        </row>
        <row r="7">
          <cell r="E7">
            <v>-44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dősek"/>
      <sheetName val="Gyejo"/>
      <sheetName val="Házi sg"/>
      <sheetName val="Családsg"/>
      <sheetName val="Támogató"/>
      <sheetName val="Tanyagond"/>
      <sheetName val="Cs.napközi"/>
      <sheetName val="Segítő Szolgál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B17">
            <v>2893</v>
          </cell>
        </row>
        <row r="18">
          <cell r="F18">
            <v>0</v>
          </cell>
          <cell r="G18">
            <v>0</v>
          </cell>
        </row>
        <row r="19">
          <cell r="F19">
            <v>0</v>
          </cell>
          <cell r="G19">
            <v>0</v>
          </cell>
        </row>
        <row r="20">
          <cell r="G20">
            <v>0</v>
          </cell>
        </row>
        <row r="21">
          <cell r="F21">
            <v>0</v>
          </cell>
          <cell r="G21">
            <v>0</v>
          </cell>
        </row>
        <row r="22">
          <cell r="G22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F33">
            <v>0</v>
          </cell>
          <cell r="H33">
            <v>0</v>
          </cell>
        </row>
        <row r="34">
          <cell r="G34">
            <v>0</v>
          </cell>
          <cell r="H3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10">
          <cell r="D10">
            <v>13</v>
          </cell>
          <cell r="F10">
            <v>0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OVI"/>
      <sheetName val="BOVI"/>
      <sheetName val="GYOVI"/>
      <sheetName val="TOVI"/>
      <sheetName val="KIK"/>
      <sheetName val="Óvoda öss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6">
          <cell r="B16">
            <v>16217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D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K26"/>
  <sheetViews>
    <sheetView tabSelected="1" workbookViewId="0">
      <selection activeCell="A12" sqref="A12:XFD12"/>
    </sheetView>
  </sheetViews>
  <sheetFormatPr defaultColWidth="9.140625" defaultRowHeight="12.75"/>
  <cols>
    <col min="1" max="1" width="37.7109375" style="802" customWidth="1"/>
    <col min="2" max="4" width="11.28515625" style="802" customWidth="1"/>
    <col min="5" max="5" width="8" style="802" customWidth="1"/>
    <col min="6" max="6" width="37.7109375" style="802" customWidth="1"/>
    <col min="7" max="9" width="11.28515625" style="802" customWidth="1"/>
    <col min="10" max="10" width="7.85546875" style="802" customWidth="1"/>
    <col min="11" max="16384" width="9.140625" style="802"/>
  </cols>
  <sheetData>
    <row r="1" spans="1:11" ht="42.75" customHeight="1">
      <c r="A1" s="122" t="s">
        <v>44</v>
      </c>
      <c r="B1" s="123" t="s">
        <v>419</v>
      </c>
      <c r="C1" s="124" t="s">
        <v>420</v>
      </c>
      <c r="D1" s="600" t="s">
        <v>421</v>
      </c>
      <c r="E1" s="600" t="s">
        <v>382</v>
      </c>
      <c r="F1" s="601" t="s">
        <v>84</v>
      </c>
      <c r="G1" s="123" t="s">
        <v>419</v>
      </c>
      <c r="H1" s="124" t="s">
        <v>420</v>
      </c>
      <c r="I1" s="600" t="s">
        <v>421</v>
      </c>
      <c r="J1" s="128" t="s">
        <v>382</v>
      </c>
    </row>
    <row r="2" spans="1:11" ht="16.149999999999999" customHeight="1">
      <c r="A2" s="803" t="s">
        <v>92</v>
      </c>
      <c r="B2" s="804">
        <f>+'1.1.SZ.TÁBL. BEV - KIAD'!O7</f>
        <v>321181</v>
      </c>
      <c r="C2" s="805">
        <f>+'1.1.SZ.TÁBL. BEV - KIAD'!P7</f>
        <v>7336</v>
      </c>
      <c r="D2" s="806">
        <f>+'1.1.SZ.TÁBL. BEV - KIAD'!Q7</f>
        <v>328517</v>
      </c>
      <c r="E2" s="807">
        <f>+D2/B2</f>
        <v>1.0228407035285401</v>
      </c>
      <c r="F2" s="808" t="s">
        <v>58</v>
      </c>
      <c r="G2" s="804">
        <f>+'1.1.SZ.TÁBL. BEV - KIAD'!O51</f>
        <v>177103</v>
      </c>
      <c r="H2" s="805">
        <f>+'1.1.SZ.TÁBL. BEV - KIAD'!P51</f>
        <v>4448</v>
      </c>
      <c r="I2" s="806">
        <f>+'1.1.SZ.TÁBL. BEV - KIAD'!Q51</f>
        <v>181551</v>
      </c>
      <c r="J2" s="809">
        <f>+I2/G2</f>
        <v>1.0251153283682377</v>
      </c>
    </row>
    <row r="3" spans="1:11" ht="16.149999999999999" customHeight="1">
      <c r="A3" s="810" t="s">
        <v>94</v>
      </c>
      <c r="B3" s="811">
        <f>+'1.1.SZ.TÁBL. BEV - KIAD'!O21</f>
        <v>9020</v>
      </c>
      <c r="C3" s="812">
        <f>+'1.1.SZ.TÁBL. BEV - KIAD'!P21</f>
        <v>37</v>
      </c>
      <c r="D3" s="813">
        <f>+'1.1.SZ.TÁBL. BEV - KIAD'!Q21</f>
        <v>9057</v>
      </c>
      <c r="E3" s="807">
        <f t="shared" ref="E3" si="0">+D3/B3</f>
        <v>1.0041019955654102</v>
      </c>
      <c r="F3" s="814" t="s">
        <v>93</v>
      </c>
      <c r="G3" s="815">
        <f>+'1.1.SZ.TÁBL. BEV - KIAD'!O52</f>
        <v>51677</v>
      </c>
      <c r="H3" s="816">
        <f>+'1.1.SZ.TÁBL. BEV - KIAD'!P52</f>
        <v>1141</v>
      </c>
      <c r="I3" s="813">
        <f>+'1.1.SZ.TÁBL. BEV - KIAD'!Q52</f>
        <v>52818</v>
      </c>
      <c r="J3" s="809">
        <f t="shared" ref="J3:J7" si="1">+I3/G3</f>
        <v>1.0220794550767265</v>
      </c>
    </row>
    <row r="4" spans="1:11" ht="16.149999999999999" customHeight="1">
      <c r="A4" s="810" t="s">
        <v>352</v>
      </c>
      <c r="B4" s="817">
        <f>+'1.1.SZ.TÁBL. BEV - KIAD'!O24</f>
        <v>0</v>
      </c>
      <c r="C4" s="818">
        <f>+'1.1.SZ.TÁBL. BEV - KIAD'!P24</f>
        <v>0</v>
      </c>
      <c r="D4" s="813">
        <f>+'1.1.SZ.TÁBL. BEV - KIAD'!Q24</f>
        <v>0</v>
      </c>
      <c r="E4" s="807"/>
      <c r="F4" s="814" t="s">
        <v>95</v>
      </c>
      <c r="G4" s="811">
        <f>+'1.1.SZ.TÁBL. BEV - KIAD'!O84</f>
        <v>83858</v>
      </c>
      <c r="H4" s="812">
        <f>+'1.1.SZ.TÁBL. BEV - KIAD'!P84</f>
        <v>2326</v>
      </c>
      <c r="I4" s="813">
        <f>+'1.1.SZ.TÁBL. BEV - KIAD'!Q84</f>
        <v>86184</v>
      </c>
      <c r="J4" s="809">
        <f t="shared" si="1"/>
        <v>1.0277373655465192</v>
      </c>
    </row>
    <row r="5" spans="1:11" ht="16.149999999999999" customHeight="1">
      <c r="A5" s="810" t="s">
        <v>97</v>
      </c>
      <c r="B5" s="817">
        <f>+'1.1.SZ.TÁBL. BEV - KIAD'!O28</f>
        <v>0</v>
      </c>
      <c r="C5" s="818">
        <f>+'1.1.SZ.TÁBL. BEV - KIAD'!P28</f>
        <v>22734</v>
      </c>
      <c r="D5" s="813">
        <f>+'1.1.SZ.TÁBL. BEV - KIAD'!Q28</f>
        <v>22734</v>
      </c>
      <c r="E5" s="807"/>
      <c r="F5" s="819" t="s">
        <v>96</v>
      </c>
      <c r="G5" s="817"/>
      <c r="H5" s="818"/>
      <c r="I5" s="813"/>
      <c r="J5" s="809"/>
    </row>
    <row r="6" spans="1:11" ht="16.149999999999999" customHeight="1">
      <c r="A6" s="810"/>
      <c r="B6" s="817"/>
      <c r="C6" s="818"/>
      <c r="D6" s="813"/>
      <c r="E6" s="820"/>
      <c r="F6" s="814" t="s">
        <v>98</v>
      </c>
      <c r="G6" s="811">
        <f>+'1.1.SZ.TÁBL. BEV - KIAD'!O85</f>
        <v>14717</v>
      </c>
      <c r="H6" s="818">
        <f>+'1.1.SZ.TÁBL. BEV - KIAD'!P85</f>
        <v>14940</v>
      </c>
      <c r="I6" s="813">
        <f>+'1.1.SZ.TÁBL. BEV - KIAD'!Q85</f>
        <v>29657</v>
      </c>
      <c r="J6" s="809">
        <f t="shared" si="1"/>
        <v>2.0151525446762246</v>
      </c>
    </row>
    <row r="7" spans="1:11" ht="16.149999999999999" customHeight="1">
      <c r="A7" s="810"/>
      <c r="B7" s="817"/>
      <c r="C7" s="818"/>
      <c r="D7" s="813"/>
      <c r="E7" s="820"/>
      <c r="F7" s="819" t="s">
        <v>99</v>
      </c>
      <c r="G7" s="817">
        <f>+'1.1.SZ.TÁBL. BEV - KIAD'!O88</f>
        <v>2147</v>
      </c>
      <c r="H7" s="812">
        <f>+'1.1.SZ.TÁBL. BEV - KIAD'!P88</f>
        <v>6856</v>
      </c>
      <c r="I7" s="813">
        <f>+'1.1.SZ.TÁBL. BEV - KIAD'!Q88</f>
        <v>9003</v>
      </c>
      <c r="J7" s="809">
        <f t="shared" si="1"/>
        <v>4.1932929669306009</v>
      </c>
    </row>
    <row r="8" spans="1:11" ht="16.149999999999999" customHeight="1">
      <c r="A8" s="821"/>
      <c r="B8" s="822"/>
      <c r="C8" s="823"/>
      <c r="D8" s="824"/>
      <c r="E8" s="825"/>
      <c r="F8" s="826"/>
      <c r="G8" s="827"/>
      <c r="H8" s="828"/>
      <c r="I8" s="824"/>
      <c r="J8" s="809"/>
    </row>
    <row r="9" spans="1:11" ht="16.149999999999999" customHeight="1">
      <c r="A9" s="129" t="s">
        <v>107</v>
      </c>
      <c r="B9" s="130">
        <f>SUM(B2:B8)</f>
        <v>330201</v>
      </c>
      <c r="C9" s="131">
        <f t="shared" ref="C9:D9" si="2">SUM(C2:C8)</f>
        <v>30107</v>
      </c>
      <c r="D9" s="829">
        <f t="shared" si="2"/>
        <v>360308</v>
      </c>
      <c r="E9" s="830">
        <f>+D9/B9</f>
        <v>1.0911777977656034</v>
      </c>
      <c r="F9" s="602" t="s">
        <v>109</v>
      </c>
      <c r="G9" s="130">
        <f>SUM(G2:G8)</f>
        <v>329502</v>
      </c>
      <c r="H9" s="131">
        <f>SUM(H2:H8)</f>
        <v>29711</v>
      </c>
      <c r="I9" s="829">
        <f>SUM(I2:I8)</f>
        <v>359213</v>
      </c>
      <c r="J9" s="831">
        <f>+I9/G9</f>
        <v>1.0901694071659656</v>
      </c>
    </row>
    <row r="10" spans="1:11" ht="16.149999999999999" customHeight="1">
      <c r="A10" s="134"/>
      <c r="B10" s="135"/>
      <c r="C10" s="136"/>
      <c r="D10" s="832"/>
      <c r="E10" s="833"/>
      <c r="F10" s="603"/>
      <c r="G10" s="135"/>
      <c r="H10" s="136"/>
      <c r="I10" s="832"/>
      <c r="J10" s="834"/>
    </row>
    <row r="11" spans="1:11" ht="16.149999999999999" customHeight="1">
      <c r="A11" s="803" t="s">
        <v>100</v>
      </c>
      <c r="B11" s="804">
        <f>+'1.1.SZ.TÁBL. BEV - KIAD'!O11</f>
        <v>0</v>
      </c>
      <c r="C11" s="805">
        <f>+'1.1.SZ.TÁBL. BEV - KIAD'!P11</f>
        <v>0</v>
      </c>
      <c r="D11" s="806">
        <f>+'1.1.SZ.TÁBL. BEV - KIAD'!Q11</f>
        <v>0</v>
      </c>
      <c r="E11" s="807"/>
      <c r="F11" s="808" t="s">
        <v>101</v>
      </c>
      <c r="G11" s="835">
        <f>+'1.1.SZ.TÁBL. BEV - KIAD'!O101</f>
        <v>2699</v>
      </c>
      <c r="H11" s="836">
        <f>+'1.1.SZ.TÁBL. BEV - KIAD'!P101</f>
        <v>396</v>
      </c>
      <c r="I11" s="806">
        <f>+'1.1.SZ.TÁBL. BEV - KIAD'!Q101</f>
        <v>3095</v>
      </c>
      <c r="J11" s="809">
        <f>+I11/G11</f>
        <v>1.1467210077806596</v>
      </c>
      <c r="K11" s="837"/>
    </row>
    <row r="12" spans="1:11" ht="16.149999999999999" customHeight="1">
      <c r="A12" s="838" t="s">
        <v>353</v>
      </c>
      <c r="B12" s="811">
        <f>+'1.1.SZ.TÁBL. BEV - KIAD'!O26</f>
        <v>2000</v>
      </c>
      <c r="C12" s="812">
        <f>+'1.1.SZ.TÁBL. BEV - KIAD'!P26</f>
        <v>0</v>
      </c>
      <c r="D12" s="813">
        <f>+'1.1.SZ.TÁBL. BEV - KIAD'!Q26</f>
        <v>2000</v>
      </c>
      <c r="E12" s="807">
        <f t="shared" ref="E12" si="3">+D12/B12</f>
        <v>1</v>
      </c>
      <c r="F12" s="814" t="s">
        <v>102</v>
      </c>
      <c r="G12" s="839">
        <f>+'1.1.SZ.TÁBL. BEV - KIAD'!O106</f>
        <v>0</v>
      </c>
      <c r="H12" s="840">
        <f>+'1.1.SZ.TÁBL. BEV - KIAD'!P106</f>
        <v>0</v>
      </c>
      <c r="I12" s="813">
        <f>+'1.1.SZ.TÁBL. BEV - KIAD'!Q106</f>
        <v>0</v>
      </c>
      <c r="J12" s="841"/>
      <c r="K12" s="837"/>
    </row>
    <row r="13" spans="1:11" ht="16.149999999999999" customHeight="1">
      <c r="A13" s="810" t="s">
        <v>103</v>
      </c>
      <c r="B13" s="811"/>
      <c r="C13" s="812"/>
      <c r="D13" s="813"/>
      <c r="E13" s="820"/>
      <c r="F13" s="814" t="s">
        <v>104</v>
      </c>
      <c r="G13" s="839">
        <f>+'1.1.SZ.TÁBL. BEV - KIAD'!O107</f>
        <v>0</v>
      </c>
      <c r="H13" s="840">
        <f>+'1.1.SZ.TÁBL. BEV - KIAD'!P107</f>
        <v>0</v>
      </c>
      <c r="I13" s="813">
        <f>+'1.1.SZ.TÁBL. BEV - KIAD'!Q107</f>
        <v>0</v>
      </c>
      <c r="J13" s="841"/>
      <c r="K13" s="837"/>
    </row>
    <row r="14" spans="1:11" ht="16.149999999999999" customHeight="1">
      <c r="A14" s="810"/>
      <c r="B14" s="817"/>
      <c r="C14" s="818"/>
      <c r="D14" s="813"/>
      <c r="E14" s="820"/>
      <c r="F14" s="814" t="s">
        <v>105</v>
      </c>
      <c r="G14" s="842"/>
      <c r="H14" s="840"/>
      <c r="I14" s="813"/>
      <c r="J14" s="841"/>
      <c r="K14" s="837"/>
    </row>
    <row r="15" spans="1:11" ht="16.149999999999999" customHeight="1">
      <c r="A15" s="843"/>
      <c r="B15" s="844"/>
      <c r="C15" s="845"/>
      <c r="D15" s="824"/>
      <c r="E15" s="825"/>
      <c r="F15" s="846"/>
      <c r="G15" s="847"/>
      <c r="H15" s="848"/>
      <c r="I15" s="824"/>
      <c r="J15" s="849"/>
    </row>
    <row r="16" spans="1:11" ht="16.149999999999999" customHeight="1" thickBot="1">
      <c r="A16" s="125" t="s">
        <v>108</v>
      </c>
      <c r="B16" s="126">
        <f>SUM(B11:B15)</f>
        <v>2000</v>
      </c>
      <c r="C16" s="127">
        <f t="shared" ref="C16:D16" si="4">SUM(C11:C15)</f>
        <v>0</v>
      </c>
      <c r="D16" s="850">
        <f t="shared" si="4"/>
        <v>2000</v>
      </c>
      <c r="E16" s="830">
        <f>+D16/B16</f>
        <v>1</v>
      </c>
      <c r="F16" s="604" t="s">
        <v>110</v>
      </c>
      <c r="G16" s="663">
        <f>SUM(G11:G15)</f>
        <v>2699</v>
      </c>
      <c r="H16" s="664">
        <f t="shared" ref="H16:I16" si="5">SUM(H11:H15)</f>
        <v>396</v>
      </c>
      <c r="I16" s="850">
        <f t="shared" si="5"/>
        <v>3095</v>
      </c>
      <c r="J16" s="851">
        <f>+I16/G16</f>
        <v>1.1467210077806596</v>
      </c>
    </row>
    <row r="17" spans="1:11" ht="16.149999999999999" customHeight="1" thickBot="1">
      <c r="A17" s="132" t="s">
        <v>106</v>
      </c>
      <c r="B17" s="133">
        <f>B9+B16</f>
        <v>332201</v>
      </c>
      <c r="C17" s="121">
        <f t="shared" ref="C17:D17" si="6">C9+C16</f>
        <v>30107</v>
      </c>
      <c r="D17" s="852">
        <f t="shared" si="6"/>
        <v>362308</v>
      </c>
      <c r="E17" s="853">
        <f>+D17/B17</f>
        <v>1.0906288662586807</v>
      </c>
      <c r="F17" s="605" t="s">
        <v>106</v>
      </c>
      <c r="G17" s="665">
        <f>G9+G16</f>
        <v>332201</v>
      </c>
      <c r="H17" s="666">
        <f t="shared" ref="H17:I17" si="7">H9+H16</f>
        <v>30107</v>
      </c>
      <c r="I17" s="852">
        <f t="shared" si="7"/>
        <v>362308</v>
      </c>
      <c r="J17" s="854">
        <f>+I17/G17</f>
        <v>1.0906288662586807</v>
      </c>
      <c r="K17" s="837"/>
    </row>
    <row r="18" spans="1:11" ht="16.149999999999999" customHeight="1"/>
    <row r="19" spans="1:11" ht="16.149999999999999" customHeight="1"/>
    <row r="20" spans="1:11" ht="16.149999999999999" customHeight="1"/>
    <row r="21" spans="1:11" ht="16.149999999999999" customHeight="1"/>
    <row r="22" spans="1:11" ht="16.149999999999999" customHeight="1"/>
    <row r="23" spans="1:11" ht="16.149999999999999" customHeight="1"/>
    <row r="24" spans="1:11" ht="16.149999999999999" customHeight="1"/>
    <row r="25" spans="1:11" ht="16.149999999999999" customHeight="1"/>
    <row r="26" spans="1:11" ht="16.149999999999999" customHeight="1"/>
  </sheetData>
  <phoneticPr fontId="34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84" orientation="landscape" r:id="rId1"/>
  <headerFooter>
    <oddHeader>&amp;L&amp;"Times New Roman,Félkövér"&amp;13Szent László Völgye TKT&amp;C&amp;"Times New Roman,Félkövér"&amp;16 2016. ÉVI I. KÖLTSÉGVETÉS MÓDOSÍTÁS&amp;R1. sz. táblázat
&amp;12TÁRSULÁS KONSZOLIDÁLT MÉRLEGE&amp;"Arial,Félkövér"
&amp;"Arial,Normál"&amp;10Adatok: eFt-ban</oddHeader>
    <oddFooter>&amp;L&amp;F&amp;R&amp;P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11"/>
  </sheetPr>
  <dimension ref="A1:D80"/>
  <sheetViews>
    <sheetView topLeftCell="A7" workbookViewId="0">
      <selection activeCell="A12" sqref="A12:XFD12"/>
    </sheetView>
  </sheetViews>
  <sheetFormatPr defaultColWidth="9.140625" defaultRowHeight="15"/>
  <cols>
    <col min="1" max="1" width="40.7109375" style="24" customWidth="1"/>
    <col min="2" max="4" width="20.7109375" style="24" customWidth="1"/>
    <col min="5" max="16384" width="9.140625" style="24"/>
  </cols>
  <sheetData>
    <row r="1" spans="1:4" s="36" customFormat="1" ht="45" customHeight="1">
      <c r="A1" s="636" t="s">
        <v>20</v>
      </c>
      <c r="B1" s="651" t="s">
        <v>394</v>
      </c>
      <c r="C1" s="651" t="s">
        <v>395</v>
      </c>
      <c r="D1" s="645" t="s">
        <v>21</v>
      </c>
    </row>
    <row r="2" spans="1:4" s="36" customFormat="1" ht="21.6" customHeight="1">
      <c r="A2" s="637" t="s">
        <v>22</v>
      </c>
      <c r="B2" s="652"/>
      <c r="C2" s="652"/>
      <c r="D2" s="646"/>
    </row>
    <row r="3" spans="1:4" s="36" customFormat="1" ht="16.5" customHeight="1">
      <c r="A3" s="638" t="s">
        <v>23</v>
      </c>
      <c r="B3" s="653"/>
      <c r="C3" s="653"/>
      <c r="D3" s="647"/>
    </row>
    <row r="4" spans="1:4" s="36" customFormat="1" ht="16.5" customHeight="1">
      <c r="A4" s="639" t="s">
        <v>24</v>
      </c>
      <c r="B4" s="654">
        <v>1</v>
      </c>
      <c r="C4" s="656"/>
      <c r="D4" s="648">
        <f t="shared" ref="D4:D15" si="0">+B4+C4</f>
        <v>1</v>
      </c>
    </row>
    <row r="5" spans="1:4" s="36" customFormat="1" ht="16.5" customHeight="1">
      <c r="A5" s="639" t="s">
        <v>25</v>
      </c>
      <c r="B5" s="654">
        <v>1</v>
      </c>
      <c r="C5" s="656"/>
      <c r="D5" s="648">
        <f t="shared" si="0"/>
        <v>1</v>
      </c>
    </row>
    <row r="6" spans="1:4" s="36" customFormat="1" ht="16.5" customHeight="1">
      <c r="A6" s="639" t="s">
        <v>26</v>
      </c>
      <c r="B6" s="654">
        <v>1</v>
      </c>
      <c r="C6" s="656"/>
      <c r="D6" s="648">
        <f t="shared" si="0"/>
        <v>1</v>
      </c>
    </row>
    <row r="7" spans="1:4" s="36" customFormat="1" ht="16.5" customHeight="1">
      <c r="A7" s="639" t="s">
        <v>27</v>
      </c>
      <c r="B7" s="654">
        <v>1</v>
      </c>
      <c r="C7" s="656"/>
      <c r="D7" s="648">
        <f t="shared" si="0"/>
        <v>1</v>
      </c>
    </row>
    <row r="8" spans="1:4" s="36" customFormat="1" ht="16.5" customHeight="1">
      <c r="A8" s="639" t="s">
        <v>28</v>
      </c>
      <c r="B8" s="654">
        <v>0.5</v>
      </c>
      <c r="C8" s="656"/>
      <c r="D8" s="648">
        <f t="shared" si="0"/>
        <v>0.5</v>
      </c>
    </row>
    <row r="9" spans="1:4" s="36" customFormat="1" ht="16.5" customHeight="1">
      <c r="A9" s="639" t="s">
        <v>71</v>
      </c>
      <c r="B9" s="654">
        <v>0.5</v>
      </c>
      <c r="C9" s="656"/>
      <c r="D9" s="648">
        <f t="shared" si="0"/>
        <v>0.5</v>
      </c>
    </row>
    <row r="10" spans="1:4" s="36" customFormat="1" ht="16.5" customHeight="1">
      <c r="A10" s="639" t="s">
        <v>29</v>
      </c>
      <c r="B10" s="654">
        <v>1.5</v>
      </c>
      <c r="C10" s="656"/>
      <c r="D10" s="648">
        <f t="shared" si="0"/>
        <v>1.5</v>
      </c>
    </row>
    <row r="11" spans="1:4" s="36" customFormat="1" ht="16.5" customHeight="1">
      <c r="A11" s="639" t="s">
        <v>30</v>
      </c>
      <c r="B11" s="654">
        <v>6</v>
      </c>
      <c r="C11" s="656"/>
      <c r="D11" s="648">
        <f t="shared" si="0"/>
        <v>6</v>
      </c>
    </row>
    <row r="12" spans="1:4" s="36" customFormat="1" ht="16.5" customHeight="1">
      <c r="A12" s="639" t="s">
        <v>72</v>
      </c>
      <c r="B12" s="654">
        <v>1</v>
      </c>
      <c r="C12" s="656"/>
      <c r="D12" s="648">
        <f t="shared" si="0"/>
        <v>1</v>
      </c>
    </row>
    <row r="13" spans="1:4" s="36" customFormat="1" ht="16.5" customHeight="1">
      <c r="A13" s="639" t="s">
        <v>31</v>
      </c>
      <c r="B13" s="654">
        <v>14</v>
      </c>
      <c r="C13" s="656"/>
      <c r="D13" s="648">
        <f t="shared" si="0"/>
        <v>14</v>
      </c>
    </row>
    <row r="14" spans="1:4" s="36" customFormat="1" ht="16.5" customHeight="1">
      <c r="A14" s="639" t="s">
        <v>32</v>
      </c>
      <c r="B14" s="654">
        <v>2</v>
      </c>
      <c r="C14" s="656"/>
      <c r="D14" s="648">
        <f t="shared" si="0"/>
        <v>2</v>
      </c>
    </row>
    <row r="15" spans="1:4" s="36" customFormat="1" ht="16.5" customHeight="1">
      <c r="A15" s="639" t="s">
        <v>83</v>
      </c>
      <c r="B15" s="654">
        <v>1</v>
      </c>
      <c r="C15" s="656"/>
      <c r="D15" s="648">
        <f t="shared" si="0"/>
        <v>1</v>
      </c>
    </row>
    <row r="16" spans="1:4" s="36" customFormat="1" ht="16.5" customHeight="1">
      <c r="A16" s="640" t="s">
        <v>33</v>
      </c>
      <c r="B16" s="655">
        <f>SUM(B4:B15)</f>
        <v>30.5</v>
      </c>
      <c r="C16" s="655"/>
      <c r="D16" s="649">
        <f>+SUM(D4:D15)</f>
        <v>30.5</v>
      </c>
    </row>
    <row r="17" spans="1:4" s="36" customFormat="1" ht="16.5" customHeight="1">
      <c r="A17" s="641" t="s">
        <v>306</v>
      </c>
      <c r="B17" s="656"/>
      <c r="C17" s="656"/>
      <c r="D17" s="649"/>
    </row>
    <row r="18" spans="1:4" ht="16.5" customHeight="1">
      <c r="A18" s="642" t="s">
        <v>24</v>
      </c>
      <c r="B18" s="657"/>
      <c r="C18" s="800">
        <v>1</v>
      </c>
      <c r="D18" s="648">
        <f t="shared" ref="D18:D24" si="1">+B18+C18</f>
        <v>1</v>
      </c>
    </row>
    <row r="19" spans="1:4" ht="16.5" customHeight="1">
      <c r="A19" s="642" t="s">
        <v>388</v>
      </c>
      <c r="B19" s="657"/>
      <c r="C19" s="800">
        <v>2</v>
      </c>
      <c r="D19" s="648">
        <f t="shared" si="1"/>
        <v>2</v>
      </c>
    </row>
    <row r="20" spans="1:4" ht="16.5" customHeight="1">
      <c r="A20" s="642" t="s">
        <v>34</v>
      </c>
      <c r="B20" s="657"/>
      <c r="C20" s="800">
        <v>3</v>
      </c>
      <c r="D20" s="648">
        <f t="shared" si="1"/>
        <v>3</v>
      </c>
    </row>
    <row r="21" spans="1:4" ht="16.5" customHeight="1">
      <c r="A21" s="642" t="s">
        <v>35</v>
      </c>
      <c r="B21" s="657"/>
      <c r="C21" s="800">
        <v>18</v>
      </c>
      <c r="D21" s="648">
        <f t="shared" si="1"/>
        <v>18</v>
      </c>
    </row>
    <row r="22" spans="1:4" ht="16.5" customHeight="1">
      <c r="A22" s="642" t="s">
        <v>305</v>
      </c>
      <c r="B22" s="657"/>
      <c r="C22" s="800">
        <v>12.5</v>
      </c>
      <c r="D22" s="648">
        <f t="shared" si="1"/>
        <v>12.5</v>
      </c>
    </row>
    <row r="23" spans="1:4" ht="16.5" customHeight="1">
      <c r="A23" s="642" t="s">
        <v>396</v>
      </c>
      <c r="B23" s="657"/>
      <c r="C23" s="800">
        <v>2</v>
      </c>
      <c r="D23" s="648">
        <f t="shared" si="1"/>
        <v>2</v>
      </c>
    </row>
    <row r="24" spans="1:4" ht="16.5" customHeight="1">
      <c r="A24" s="642" t="s">
        <v>36</v>
      </c>
      <c r="B24" s="657"/>
      <c r="C24" s="800">
        <v>1</v>
      </c>
      <c r="D24" s="648">
        <f t="shared" si="1"/>
        <v>1</v>
      </c>
    </row>
    <row r="25" spans="1:4" ht="15.75" thickBot="1">
      <c r="A25" s="643" t="s">
        <v>307</v>
      </c>
      <c r="B25" s="658"/>
      <c r="C25" s="658">
        <f>SUM(C18:C24)</f>
        <v>39.5</v>
      </c>
      <c r="D25" s="649">
        <f>+SUM(D18:D24)</f>
        <v>39.5</v>
      </c>
    </row>
    <row r="26" spans="1:4" ht="15.75" thickBot="1">
      <c r="A26" s="644" t="s">
        <v>37</v>
      </c>
      <c r="B26" s="659">
        <f>SUM(B16+B25)</f>
        <v>30.5</v>
      </c>
      <c r="C26" s="659">
        <f>SUM(C16+C25)</f>
        <v>39.5</v>
      </c>
      <c r="D26" s="650">
        <f>+D16+D25</f>
        <v>70</v>
      </c>
    </row>
    <row r="76" spans="1:3">
      <c r="A76" s="37"/>
      <c r="B76" s="37"/>
      <c r="C76" s="37"/>
    </row>
    <row r="77" spans="1:3">
      <c r="A77" s="38"/>
      <c r="B77" s="38"/>
      <c r="C77" s="38"/>
    </row>
    <row r="78" spans="1:3">
      <c r="A78" s="38"/>
      <c r="B78" s="38"/>
      <c r="C78" s="38"/>
    </row>
    <row r="79" spans="1:3">
      <c r="A79" s="38"/>
      <c r="B79" s="38"/>
      <c r="C79" s="38"/>
    </row>
    <row r="80" spans="1:3">
      <c r="A80" s="39"/>
      <c r="B80" s="39"/>
      <c r="C80" s="39"/>
    </row>
  </sheetData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1" orientation="portrait" r:id="rId1"/>
  <headerFooter alignWithMargins="0">
    <oddHeader>&amp;L&amp;"Times New Roman,Félkövér"&amp;13Szent László Völgye TKT&amp;C&amp;"Times New Roman,Félkövér"&amp;14
&amp;16 2016. ÉVI I. KÖLTSÉGVETÉS MÓDOSÍTÁS&amp;14
&amp;R9. sz. táblázat
LÉTSZÁMADATOK
Adatok: fő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00"/>
  </sheetPr>
  <dimension ref="A1:AC114"/>
  <sheetViews>
    <sheetView workbookViewId="0">
      <pane xSplit="2" ySplit="2" topLeftCell="C3" activePane="bottomRight" state="frozen"/>
      <selection activeCell="A12" sqref="A12:XFD12"/>
      <selection pane="topRight" activeCell="A12" sqref="A12:XFD12"/>
      <selection pane="bottomLeft" activeCell="A12" sqref="A12:XFD12"/>
      <selection pane="bottomRight" activeCell="A12" sqref="A12:XFD12"/>
    </sheetView>
  </sheetViews>
  <sheetFormatPr defaultColWidth="8.85546875" defaultRowHeight="12.75"/>
  <cols>
    <col min="1" max="1" width="6.28515625" style="1" customWidth="1"/>
    <col min="2" max="2" width="55.7109375" style="33" customWidth="1"/>
    <col min="3" max="5" width="10.42578125" style="34" customWidth="1"/>
    <col min="6" max="8" width="10.42578125" style="33" customWidth="1"/>
    <col min="9" max="11" width="10.42578125" style="35" customWidth="1"/>
    <col min="12" max="16" width="10.42578125" style="14" customWidth="1"/>
    <col min="17" max="17" width="10.42578125" style="33" customWidth="1"/>
    <col min="18" max="18" width="8.85546875" style="1"/>
    <col min="19" max="19" width="10.85546875" style="2" bestFit="1" customWidth="1"/>
    <col min="20" max="16384" width="8.85546875" style="1"/>
  </cols>
  <sheetData>
    <row r="1" spans="1:19" s="139" customFormat="1" ht="45.75" customHeight="1">
      <c r="A1" s="874" t="s">
        <v>151</v>
      </c>
      <c r="B1" s="876" t="s">
        <v>176</v>
      </c>
      <c r="C1" s="865" t="s">
        <v>88</v>
      </c>
      <c r="D1" s="866"/>
      <c r="E1" s="867"/>
      <c r="F1" s="862" t="s">
        <v>111</v>
      </c>
      <c r="G1" s="863"/>
      <c r="H1" s="864"/>
      <c r="I1" s="862" t="s">
        <v>73</v>
      </c>
      <c r="J1" s="863"/>
      <c r="K1" s="864"/>
      <c r="L1" s="862" t="s">
        <v>89</v>
      </c>
      <c r="M1" s="863"/>
      <c r="N1" s="864"/>
      <c r="O1" s="862" t="s">
        <v>74</v>
      </c>
      <c r="P1" s="863"/>
      <c r="Q1" s="864"/>
      <c r="S1" s="140"/>
    </row>
    <row r="2" spans="1:19" s="141" customFormat="1" ht="29.45" customHeight="1">
      <c r="A2" s="875"/>
      <c r="B2" s="877"/>
      <c r="C2" s="150" t="s">
        <v>90</v>
      </c>
      <c r="D2" s="151" t="s">
        <v>397</v>
      </c>
      <c r="E2" s="146" t="s">
        <v>91</v>
      </c>
      <c r="F2" s="150" t="s">
        <v>90</v>
      </c>
      <c r="G2" s="151" t="s">
        <v>397</v>
      </c>
      <c r="H2" s="146" t="s">
        <v>91</v>
      </c>
      <c r="I2" s="150" t="s">
        <v>90</v>
      </c>
      <c r="J2" s="151" t="s">
        <v>397</v>
      </c>
      <c r="K2" s="146" t="s">
        <v>91</v>
      </c>
      <c r="L2" s="150" t="s">
        <v>90</v>
      </c>
      <c r="M2" s="151" t="s">
        <v>397</v>
      </c>
      <c r="N2" s="146" t="s">
        <v>91</v>
      </c>
      <c r="O2" s="150" t="s">
        <v>90</v>
      </c>
      <c r="P2" s="151" t="s">
        <v>397</v>
      </c>
      <c r="Q2" s="146" t="s">
        <v>91</v>
      </c>
      <c r="S2" s="142"/>
    </row>
    <row r="3" spans="1:19" ht="13.5" customHeight="1">
      <c r="A3" s="152" t="s">
        <v>152</v>
      </c>
      <c r="B3" s="177" t="s">
        <v>112</v>
      </c>
      <c r="C3" s="58"/>
      <c r="D3" s="70"/>
      <c r="E3" s="118"/>
      <c r="F3" s="58"/>
      <c r="G3" s="70"/>
      <c r="H3" s="118"/>
      <c r="I3" s="58"/>
      <c r="J3" s="70"/>
      <c r="K3" s="118"/>
      <c r="L3" s="58"/>
      <c r="M3" s="70"/>
      <c r="N3" s="118"/>
      <c r="O3" s="58">
        <f>+I3+L3</f>
        <v>0</v>
      </c>
      <c r="P3" s="70">
        <f>+J3+M3</f>
        <v>0</v>
      </c>
      <c r="Q3" s="118">
        <f>+K3+N3</f>
        <v>0</v>
      </c>
    </row>
    <row r="4" spans="1:19" ht="13.5" customHeight="1">
      <c r="A4" s="153" t="s">
        <v>153</v>
      </c>
      <c r="B4" s="178" t="s">
        <v>113</v>
      </c>
      <c r="C4" s="60"/>
      <c r="D4" s="66"/>
      <c r="E4" s="118"/>
      <c r="F4" s="60"/>
      <c r="G4" s="66"/>
      <c r="H4" s="28"/>
      <c r="I4" s="60"/>
      <c r="J4" s="66"/>
      <c r="K4" s="28"/>
      <c r="L4" s="60">
        <f t="shared" ref="L4:Q4" si="0">+SUM(L5:L6)</f>
        <v>321181</v>
      </c>
      <c r="M4" s="66">
        <f t="shared" si="0"/>
        <v>7336</v>
      </c>
      <c r="N4" s="28">
        <f t="shared" si="0"/>
        <v>328517</v>
      </c>
      <c r="O4" s="58">
        <f t="shared" si="0"/>
        <v>321181</v>
      </c>
      <c r="P4" s="66">
        <f t="shared" si="0"/>
        <v>7336</v>
      </c>
      <c r="Q4" s="28">
        <f t="shared" si="0"/>
        <v>328517</v>
      </c>
    </row>
    <row r="5" spans="1:19" s="304" customFormat="1" ht="13.5" customHeight="1">
      <c r="A5" s="155"/>
      <c r="B5" s="156" t="s">
        <v>114</v>
      </c>
      <c r="C5" s="409"/>
      <c r="D5" s="410"/>
      <c r="E5" s="118"/>
      <c r="F5" s="409"/>
      <c r="G5" s="410"/>
      <c r="H5" s="411"/>
      <c r="I5" s="409"/>
      <c r="J5" s="410"/>
      <c r="K5" s="411"/>
      <c r="L5" s="409">
        <f>+'2.SZ.TÁBL. BEVÉTELEK'!C4</f>
        <v>29220</v>
      </c>
      <c r="M5" s="410">
        <f>+'2.SZ.TÁBL. BEVÉTELEK'!D4</f>
        <v>0</v>
      </c>
      <c r="N5" s="411">
        <f>+'2.SZ.TÁBL. BEVÉTELEK'!E4</f>
        <v>29220</v>
      </c>
      <c r="O5" s="412">
        <f t="shared" ref="O5:Q6" si="1">+I5+L5</f>
        <v>29220</v>
      </c>
      <c r="P5" s="410">
        <f t="shared" si="1"/>
        <v>0</v>
      </c>
      <c r="Q5" s="411">
        <f t="shared" si="1"/>
        <v>29220</v>
      </c>
      <c r="S5" s="413"/>
    </row>
    <row r="6" spans="1:19" s="293" customFormat="1" ht="13.5" customHeight="1">
      <c r="A6" s="166"/>
      <c r="B6" s="179" t="s">
        <v>115</v>
      </c>
      <c r="C6" s="414"/>
      <c r="D6" s="415"/>
      <c r="E6" s="416"/>
      <c r="F6" s="414"/>
      <c r="G6" s="415"/>
      <c r="H6" s="416"/>
      <c r="I6" s="414"/>
      <c r="J6" s="415"/>
      <c r="K6" s="416"/>
      <c r="L6" s="414">
        <f>+'2.SZ.TÁBL. BEVÉTELEK'!C69</f>
        <v>291961</v>
      </c>
      <c r="M6" s="415">
        <f>+'2.SZ.TÁBL. BEVÉTELEK'!D69</f>
        <v>7336</v>
      </c>
      <c r="N6" s="416">
        <f>+'2.SZ.TÁBL. BEVÉTELEK'!E69</f>
        <v>299297</v>
      </c>
      <c r="O6" s="412">
        <f t="shared" si="1"/>
        <v>291961</v>
      </c>
      <c r="P6" s="415">
        <f t="shared" si="1"/>
        <v>7336</v>
      </c>
      <c r="Q6" s="416">
        <f t="shared" si="1"/>
        <v>299297</v>
      </c>
      <c r="R6" s="417"/>
      <c r="S6" s="417"/>
    </row>
    <row r="7" spans="1:19" s="3" customFormat="1" ht="13.5" customHeight="1">
      <c r="A7" s="143" t="s">
        <v>154</v>
      </c>
      <c r="B7" s="138" t="s">
        <v>116</v>
      </c>
      <c r="C7" s="439"/>
      <c r="D7" s="440"/>
      <c r="E7" s="441"/>
      <c r="F7" s="439"/>
      <c r="G7" s="442"/>
      <c r="H7" s="443"/>
      <c r="I7" s="439"/>
      <c r="J7" s="440"/>
      <c r="K7" s="441"/>
      <c r="L7" s="444">
        <f t="shared" ref="L7:Q7" si="2">+L3+L4</f>
        <v>321181</v>
      </c>
      <c r="M7" s="445">
        <f t="shared" si="2"/>
        <v>7336</v>
      </c>
      <c r="N7" s="446">
        <f t="shared" si="2"/>
        <v>328517</v>
      </c>
      <c r="O7" s="439">
        <f t="shared" si="2"/>
        <v>321181</v>
      </c>
      <c r="P7" s="440">
        <f t="shared" si="2"/>
        <v>7336</v>
      </c>
      <c r="Q7" s="441">
        <f t="shared" si="2"/>
        <v>328517</v>
      </c>
      <c r="S7" s="4"/>
    </row>
    <row r="8" spans="1:19" ht="13.5" customHeight="1">
      <c r="A8" s="167" t="s">
        <v>155</v>
      </c>
      <c r="B8" s="180" t="s">
        <v>150</v>
      </c>
      <c r="C8" s="58"/>
      <c r="D8" s="70"/>
      <c r="E8" s="118"/>
      <c r="F8" s="58"/>
      <c r="G8" s="17"/>
      <c r="H8" s="145"/>
      <c r="I8" s="58"/>
      <c r="J8" s="70"/>
      <c r="K8" s="118"/>
      <c r="L8" s="6"/>
      <c r="M8" s="68"/>
      <c r="N8" s="69"/>
      <c r="O8" s="58">
        <f>+I8+L8</f>
        <v>0</v>
      </c>
      <c r="P8" s="70">
        <f>+J8+M8</f>
        <v>0</v>
      </c>
      <c r="Q8" s="118">
        <f>+K8+N8</f>
        <v>0</v>
      </c>
    </row>
    <row r="9" spans="1:19" ht="13.5" customHeight="1">
      <c r="A9" s="153" t="s">
        <v>156</v>
      </c>
      <c r="B9" s="178" t="s">
        <v>117</v>
      </c>
      <c r="C9" s="60"/>
      <c r="D9" s="66"/>
      <c r="E9" s="28"/>
      <c r="F9" s="60"/>
      <c r="G9" s="15"/>
      <c r="H9" s="119"/>
      <c r="I9" s="60"/>
      <c r="J9" s="66"/>
      <c r="K9" s="28"/>
      <c r="L9" s="7">
        <f>+L10</f>
        <v>0</v>
      </c>
      <c r="M9" s="137">
        <f>+M10</f>
        <v>0</v>
      </c>
      <c r="N9" s="5">
        <f>+N10</f>
        <v>0</v>
      </c>
      <c r="O9" s="58">
        <f>+SUM(O10)</f>
        <v>0</v>
      </c>
      <c r="P9" s="66">
        <f>+SUM(P10)</f>
        <v>0</v>
      </c>
      <c r="Q9" s="28">
        <f>+SUM(Q10)</f>
        <v>0</v>
      </c>
    </row>
    <row r="10" spans="1:19" s="304" customFormat="1" ht="13.5" customHeight="1">
      <c r="A10" s="166"/>
      <c r="B10" s="179" t="s">
        <v>115</v>
      </c>
      <c r="C10" s="414"/>
      <c r="D10" s="415"/>
      <c r="E10" s="416"/>
      <c r="F10" s="414"/>
      <c r="G10" s="418"/>
      <c r="H10" s="419"/>
      <c r="I10" s="414"/>
      <c r="J10" s="415"/>
      <c r="K10" s="416"/>
      <c r="L10" s="420"/>
      <c r="M10" s="421"/>
      <c r="N10" s="422"/>
      <c r="O10" s="412">
        <f t="shared" ref="O10:Q10" si="3">+I10+L10</f>
        <v>0</v>
      </c>
      <c r="P10" s="415">
        <f t="shared" si="3"/>
        <v>0</v>
      </c>
      <c r="Q10" s="416">
        <f t="shared" si="3"/>
        <v>0</v>
      </c>
      <c r="S10" s="413"/>
    </row>
    <row r="11" spans="1:19" s="3" customFormat="1" ht="13.5" customHeight="1">
      <c r="A11" s="143" t="s">
        <v>157</v>
      </c>
      <c r="B11" s="138" t="s">
        <v>118</v>
      </c>
      <c r="C11" s="439"/>
      <c r="D11" s="440"/>
      <c r="E11" s="441"/>
      <c r="F11" s="439"/>
      <c r="G11" s="442"/>
      <c r="H11" s="443"/>
      <c r="I11" s="439"/>
      <c r="J11" s="440"/>
      <c r="K11" s="441"/>
      <c r="L11" s="444">
        <f t="shared" ref="L11:Q11" si="4">+L8+L9</f>
        <v>0</v>
      </c>
      <c r="M11" s="445">
        <f t="shared" si="4"/>
        <v>0</v>
      </c>
      <c r="N11" s="446">
        <f t="shared" si="4"/>
        <v>0</v>
      </c>
      <c r="O11" s="439">
        <f t="shared" si="4"/>
        <v>0</v>
      </c>
      <c r="P11" s="440">
        <f t="shared" si="4"/>
        <v>0</v>
      </c>
      <c r="Q11" s="441">
        <f t="shared" si="4"/>
        <v>0</v>
      </c>
      <c r="S11" s="4"/>
    </row>
    <row r="12" spans="1:19" ht="13.5" customHeight="1">
      <c r="A12" s="167" t="s">
        <v>158</v>
      </c>
      <c r="B12" s="180" t="s">
        <v>119</v>
      </c>
      <c r="C12" s="58">
        <f>+'3.SZ.TÁBL. SEGÍTŐ SZOLGÁLAT'!AA12</f>
        <v>0</v>
      </c>
      <c r="D12" s="70">
        <f>+'3.SZ.TÁBL. SEGÍTŐ SZOLGÁLAT'!AB12</f>
        <v>0</v>
      </c>
      <c r="E12" s="118">
        <f>+'3.SZ.TÁBL. SEGÍTŐ SZOLGÁLAT'!AC12</f>
        <v>0</v>
      </c>
      <c r="F12" s="58"/>
      <c r="G12" s="70"/>
      <c r="H12" s="118"/>
      <c r="I12" s="58">
        <f>+C12+F12</f>
        <v>0</v>
      </c>
      <c r="J12" s="70">
        <f>+D12+G12</f>
        <v>0</v>
      </c>
      <c r="K12" s="118">
        <f>+E12+H12</f>
        <v>0</v>
      </c>
      <c r="L12" s="6"/>
      <c r="M12" s="70"/>
      <c r="N12" s="118"/>
      <c r="O12" s="58">
        <f t="shared" ref="O12:Q75" si="5">+I12+L12</f>
        <v>0</v>
      </c>
      <c r="P12" s="70">
        <f t="shared" si="5"/>
        <v>0</v>
      </c>
      <c r="Q12" s="118">
        <f t="shared" si="5"/>
        <v>0</v>
      </c>
    </row>
    <row r="13" spans="1:19" ht="13.5" customHeight="1">
      <c r="A13" s="153" t="s">
        <v>159</v>
      </c>
      <c r="B13" s="178" t="s">
        <v>120</v>
      </c>
      <c r="C13" s="60">
        <f>+'3.SZ.TÁBL. SEGÍTŐ SZOLGÁLAT'!AA13</f>
        <v>1925</v>
      </c>
      <c r="D13" s="66"/>
      <c r="E13" s="28">
        <f>+'3.SZ.TÁBL. SEGÍTŐ SZOLGÁLAT'!AC13</f>
        <v>1925</v>
      </c>
      <c r="F13" s="60"/>
      <c r="G13" s="15"/>
      <c r="H13" s="119"/>
      <c r="I13" s="60">
        <f t="shared" ref="I13:K20" si="6">+C13+F13</f>
        <v>1925</v>
      </c>
      <c r="J13" s="66">
        <f t="shared" si="6"/>
        <v>0</v>
      </c>
      <c r="K13" s="28">
        <f t="shared" si="6"/>
        <v>1925</v>
      </c>
      <c r="L13" s="7"/>
      <c r="M13" s="137"/>
      <c r="N13" s="5"/>
      <c r="O13" s="60">
        <f t="shared" si="5"/>
        <v>1925</v>
      </c>
      <c r="P13" s="66">
        <f t="shared" si="5"/>
        <v>0</v>
      </c>
      <c r="Q13" s="28">
        <f t="shared" si="5"/>
        <v>1925</v>
      </c>
    </row>
    <row r="14" spans="1:19" ht="13.5" customHeight="1">
      <c r="A14" s="153" t="s">
        <v>160</v>
      </c>
      <c r="B14" s="178" t="s">
        <v>121</v>
      </c>
      <c r="C14" s="60">
        <f>+'3.SZ.TÁBL. SEGÍTŐ SZOLGÁLAT'!AA14</f>
        <v>0</v>
      </c>
      <c r="D14" s="66">
        <f>+'3.SZ.TÁBL. SEGÍTŐ SZOLGÁLAT'!AB14</f>
        <v>37</v>
      </c>
      <c r="E14" s="28">
        <f>+'3.SZ.TÁBL. SEGÍTŐ SZOLGÁLAT'!AC14</f>
        <v>37</v>
      </c>
      <c r="F14" s="60"/>
      <c r="G14" s="66"/>
      <c r="H14" s="28"/>
      <c r="I14" s="60">
        <f t="shared" si="6"/>
        <v>0</v>
      </c>
      <c r="J14" s="66">
        <f t="shared" si="6"/>
        <v>37</v>
      </c>
      <c r="K14" s="28">
        <f t="shared" si="6"/>
        <v>37</v>
      </c>
      <c r="L14" s="7"/>
      <c r="M14" s="66"/>
      <c r="N14" s="28"/>
      <c r="O14" s="60">
        <f t="shared" si="5"/>
        <v>0</v>
      </c>
      <c r="P14" s="66">
        <f t="shared" si="5"/>
        <v>37</v>
      </c>
      <c r="Q14" s="28">
        <f t="shared" si="5"/>
        <v>37</v>
      </c>
    </row>
    <row r="15" spans="1:19" ht="13.5" customHeight="1">
      <c r="A15" s="153" t="s">
        <v>161</v>
      </c>
      <c r="B15" s="178" t="s">
        <v>122</v>
      </c>
      <c r="C15" s="60">
        <f>+'3.SZ.TÁBL. SEGÍTŐ SZOLGÁLAT'!AA15</f>
        <v>0</v>
      </c>
      <c r="D15" s="66">
        <f>+'3.SZ.TÁBL. SEGÍTŐ SZOLGÁLAT'!AB15</f>
        <v>0</v>
      </c>
      <c r="E15" s="28">
        <f>+'3.SZ.TÁBL. SEGÍTŐ SZOLGÁLAT'!AC15</f>
        <v>0</v>
      </c>
      <c r="F15" s="60"/>
      <c r="G15" s="15"/>
      <c r="H15" s="119"/>
      <c r="I15" s="60">
        <f t="shared" si="6"/>
        <v>0</v>
      </c>
      <c r="J15" s="66">
        <f t="shared" si="6"/>
        <v>0</v>
      </c>
      <c r="K15" s="28">
        <f t="shared" si="6"/>
        <v>0</v>
      </c>
      <c r="L15" s="7"/>
      <c r="M15" s="137"/>
      <c r="N15" s="5"/>
      <c r="O15" s="60">
        <f t="shared" si="5"/>
        <v>0</v>
      </c>
      <c r="P15" s="137">
        <f t="shared" si="5"/>
        <v>0</v>
      </c>
      <c r="Q15" s="5">
        <f t="shared" si="5"/>
        <v>0</v>
      </c>
    </row>
    <row r="16" spans="1:19" ht="13.5" customHeight="1">
      <c r="A16" s="153" t="s">
        <v>162</v>
      </c>
      <c r="B16" s="178" t="s">
        <v>123</v>
      </c>
      <c r="C16" s="60">
        <f>+'3.SZ.TÁBL. SEGÍTŐ SZOLGÁLAT'!AA16</f>
        <v>7095</v>
      </c>
      <c r="D16" s="66">
        <f>+'3.SZ.TÁBL. SEGÍTŐ SZOLGÁLAT'!AB16</f>
        <v>0</v>
      </c>
      <c r="E16" s="28">
        <f>+'3.SZ.TÁBL. SEGÍTŐ SZOLGÁLAT'!AC16</f>
        <v>7095</v>
      </c>
      <c r="F16" s="60">
        <f>+'4.SZ.TÁBL. ÓVODA'!R16</f>
        <v>0</v>
      </c>
      <c r="G16" s="15">
        <f>+'4.SZ.TÁBL. ÓVODA'!S16</f>
        <v>0</v>
      </c>
      <c r="H16" s="119">
        <f>+'4.SZ.TÁBL. ÓVODA'!T16</f>
        <v>0</v>
      </c>
      <c r="I16" s="60">
        <f t="shared" si="6"/>
        <v>7095</v>
      </c>
      <c r="J16" s="66">
        <f t="shared" si="6"/>
        <v>0</v>
      </c>
      <c r="K16" s="28">
        <f t="shared" si="6"/>
        <v>7095</v>
      </c>
      <c r="L16" s="7"/>
      <c r="M16" s="137"/>
      <c r="N16" s="5"/>
      <c r="O16" s="60">
        <f t="shared" si="5"/>
        <v>7095</v>
      </c>
      <c r="P16" s="137">
        <f t="shared" si="5"/>
        <v>0</v>
      </c>
      <c r="Q16" s="5">
        <f t="shared" si="5"/>
        <v>7095</v>
      </c>
    </row>
    <row r="17" spans="1:19" ht="13.5" customHeight="1">
      <c r="A17" s="153" t="s">
        <v>163</v>
      </c>
      <c r="B17" s="178" t="s">
        <v>124</v>
      </c>
      <c r="C17" s="60">
        <f>+'3.SZ.TÁBL. SEGÍTŐ SZOLGÁLAT'!AA17</f>
        <v>0</v>
      </c>
      <c r="D17" s="66">
        <f>+'3.SZ.TÁBL. SEGÍTŐ SZOLGÁLAT'!AB17</f>
        <v>0</v>
      </c>
      <c r="E17" s="28">
        <f>+'3.SZ.TÁBL. SEGÍTŐ SZOLGÁLAT'!AC17</f>
        <v>0</v>
      </c>
      <c r="F17" s="60">
        <f>+'4.SZ.TÁBL. ÓVODA'!R17</f>
        <v>0</v>
      </c>
      <c r="G17" s="15">
        <f>+'4.SZ.TÁBL. ÓVODA'!S17</f>
        <v>0</v>
      </c>
      <c r="H17" s="119">
        <f>+'4.SZ.TÁBL. ÓVODA'!T17</f>
        <v>0</v>
      </c>
      <c r="I17" s="60">
        <f t="shared" si="6"/>
        <v>0</v>
      </c>
      <c r="J17" s="66">
        <f t="shared" si="6"/>
        <v>0</v>
      </c>
      <c r="K17" s="28">
        <f t="shared" si="6"/>
        <v>0</v>
      </c>
      <c r="L17" s="7"/>
      <c r="M17" s="137"/>
      <c r="N17" s="5"/>
      <c r="O17" s="60">
        <f t="shared" si="5"/>
        <v>0</v>
      </c>
      <c r="P17" s="137">
        <f t="shared" si="5"/>
        <v>0</v>
      </c>
      <c r="Q17" s="5">
        <f t="shared" si="5"/>
        <v>0</v>
      </c>
    </row>
    <row r="18" spans="1:19" ht="13.5" customHeight="1">
      <c r="A18" s="153" t="s">
        <v>164</v>
      </c>
      <c r="B18" s="178" t="s">
        <v>125</v>
      </c>
      <c r="C18" s="60">
        <f>+'3.SZ.TÁBL. SEGÍTŐ SZOLGÁLAT'!AA18</f>
        <v>0</v>
      </c>
      <c r="D18" s="66">
        <f>+'3.SZ.TÁBL. SEGÍTŐ SZOLGÁLAT'!AB18</f>
        <v>0</v>
      </c>
      <c r="E18" s="28">
        <f>+'3.SZ.TÁBL. SEGÍTŐ SZOLGÁLAT'!AC18</f>
        <v>0</v>
      </c>
      <c r="F18" s="60">
        <f>+'4.SZ.TÁBL. ÓVODA'!R18</f>
        <v>0</v>
      </c>
      <c r="G18" s="15">
        <f>+'4.SZ.TÁBL. ÓVODA'!S18</f>
        <v>0</v>
      </c>
      <c r="H18" s="119">
        <f>+'4.SZ.TÁBL. ÓVODA'!T18</f>
        <v>0</v>
      </c>
      <c r="I18" s="60">
        <f t="shared" si="6"/>
        <v>0</v>
      </c>
      <c r="J18" s="66">
        <f t="shared" si="6"/>
        <v>0</v>
      </c>
      <c r="K18" s="28">
        <f t="shared" si="6"/>
        <v>0</v>
      </c>
      <c r="L18" s="7"/>
      <c r="M18" s="137"/>
      <c r="N18" s="5"/>
      <c r="O18" s="60">
        <f t="shared" si="5"/>
        <v>0</v>
      </c>
      <c r="P18" s="137">
        <f t="shared" si="5"/>
        <v>0</v>
      </c>
      <c r="Q18" s="5">
        <f t="shared" si="5"/>
        <v>0</v>
      </c>
    </row>
    <row r="19" spans="1:19" ht="13.5" customHeight="1">
      <c r="A19" s="153" t="s">
        <v>165</v>
      </c>
      <c r="B19" s="178" t="s">
        <v>126</v>
      </c>
      <c r="C19" s="60">
        <f>+'3.SZ.TÁBL. SEGÍTŐ SZOLGÁLAT'!AA19</f>
        <v>0</v>
      </c>
      <c r="D19" s="66">
        <f>+'3.SZ.TÁBL. SEGÍTŐ SZOLGÁLAT'!AB19</f>
        <v>0</v>
      </c>
      <c r="E19" s="28">
        <f>+'3.SZ.TÁBL. SEGÍTŐ SZOLGÁLAT'!AC19</f>
        <v>0</v>
      </c>
      <c r="F19" s="60">
        <f>+'4.SZ.TÁBL. ÓVODA'!R19</f>
        <v>0</v>
      </c>
      <c r="G19" s="15">
        <f>+'4.SZ.TÁBL. ÓVODA'!S19</f>
        <v>0</v>
      </c>
      <c r="H19" s="119">
        <f>+'4.SZ.TÁBL. ÓVODA'!T19</f>
        <v>0</v>
      </c>
      <c r="I19" s="60">
        <f t="shared" si="6"/>
        <v>0</v>
      </c>
      <c r="J19" s="66">
        <f t="shared" si="6"/>
        <v>0</v>
      </c>
      <c r="K19" s="28">
        <f t="shared" si="6"/>
        <v>0</v>
      </c>
      <c r="L19" s="7"/>
      <c r="M19" s="137"/>
      <c r="N19" s="5">
        <f>SUM(L19:M19)</f>
        <v>0</v>
      </c>
      <c r="O19" s="60">
        <f t="shared" si="5"/>
        <v>0</v>
      </c>
      <c r="P19" s="137">
        <f t="shared" si="5"/>
        <v>0</v>
      </c>
      <c r="Q19" s="5">
        <f t="shared" si="5"/>
        <v>0</v>
      </c>
    </row>
    <row r="20" spans="1:19" ht="13.5" customHeight="1">
      <c r="A20" s="169" t="s">
        <v>166</v>
      </c>
      <c r="B20" s="181" t="s">
        <v>127</v>
      </c>
      <c r="C20" s="61">
        <f>+'3.SZ.TÁBL. SEGÍTŐ SZOLGÁLAT'!AA20</f>
        <v>0</v>
      </c>
      <c r="D20" s="67">
        <f>+'3.SZ.TÁBL. SEGÍTŐ SZOLGÁLAT'!AB20</f>
        <v>0</v>
      </c>
      <c r="E20" s="29">
        <f>+'3.SZ.TÁBL. SEGÍTŐ SZOLGÁLAT'!AC20</f>
        <v>0</v>
      </c>
      <c r="F20" s="60">
        <f>+'4.SZ.TÁBL. ÓVODA'!R20</f>
        <v>0</v>
      </c>
      <c r="G20" s="15">
        <f>+'4.SZ.TÁBL. ÓVODA'!S20</f>
        <v>0</v>
      </c>
      <c r="H20" s="119">
        <f>+'4.SZ.TÁBL. ÓVODA'!T20</f>
        <v>0</v>
      </c>
      <c r="I20" s="61">
        <f t="shared" si="6"/>
        <v>0</v>
      </c>
      <c r="J20" s="67">
        <f t="shared" si="6"/>
        <v>0</v>
      </c>
      <c r="K20" s="29">
        <f t="shared" si="6"/>
        <v>0</v>
      </c>
      <c r="L20" s="168"/>
      <c r="M20" s="185"/>
      <c r="N20" s="170"/>
      <c r="O20" s="61">
        <f t="shared" si="5"/>
        <v>0</v>
      </c>
      <c r="P20" s="185">
        <f t="shared" si="5"/>
        <v>0</v>
      </c>
      <c r="Q20" s="170">
        <f t="shared" si="5"/>
        <v>0</v>
      </c>
    </row>
    <row r="21" spans="1:19" s="3" customFormat="1" ht="13.5" customHeight="1">
      <c r="A21" s="143" t="s">
        <v>167</v>
      </c>
      <c r="B21" s="138" t="s">
        <v>128</v>
      </c>
      <c r="C21" s="305">
        <f t="shared" ref="C21:Q21" si="7">SUM(C12:C20)</f>
        <v>9020</v>
      </c>
      <c r="D21" s="440">
        <f t="shared" si="7"/>
        <v>37</v>
      </c>
      <c r="E21" s="441">
        <f t="shared" si="7"/>
        <v>9057</v>
      </c>
      <c r="F21" s="305">
        <f t="shared" si="7"/>
        <v>0</v>
      </c>
      <c r="G21" s="442">
        <f t="shared" si="7"/>
        <v>0</v>
      </c>
      <c r="H21" s="443">
        <f t="shared" si="7"/>
        <v>0</v>
      </c>
      <c r="I21" s="305">
        <f t="shared" si="7"/>
        <v>9020</v>
      </c>
      <c r="J21" s="440">
        <f t="shared" si="7"/>
        <v>37</v>
      </c>
      <c r="K21" s="441">
        <f t="shared" si="7"/>
        <v>9057</v>
      </c>
      <c r="L21" s="305">
        <f t="shared" si="7"/>
        <v>0</v>
      </c>
      <c r="M21" s="445">
        <f t="shared" si="7"/>
        <v>0</v>
      </c>
      <c r="N21" s="446">
        <f t="shared" si="7"/>
        <v>0</v>
      </c>
      <c r="O21" s="439">
        <f t="shared" si="7"/>
        <v>9020</v>
      </c>
      <c r="P21" s="445">
        <f>SUM(P12:P20)</f>
        <v>37</v>
      </c>
      <c r="Q21" s="446">
        <f t="shared" si="7"/>
        <v>9057</v>
      </c>
      <c r="S21" s="4"/>
    </row>
    <row r="22" spans="1:19" s="3" customFormat="1" ht="13.5" customHeight="1">
      <c r="A22" s="143" t="s">
        <v>168</v>
      </c>
      <c r="B22" s="138" t="s">
        <v>129</v>
      </c>
      <c r="C22" s="305"/>
      <c r="D22" s="440"/>
      <c r="E22" s="441"/>
      <c r="F22" s="305"/>
      <c r="G22" s="442"/>
      <c r="H22" s="443"/>
      <c r="I22" s="305"/>
      <c r="J22" s="440"/>
      <c r="K22" s="441"/>
      <c r="L22" s="444"/>
      <c r="M22" s="445"/>
      <c r="N22" s="446"/>
      <c r="O22" s="439">
        <f t="shared" si="5"/>
        <v>0</v>
      </c>
      <c r="P22" s="445">
        <f t="shared" si="5"/>
        <v>0</v>
      </c>
      <c r="Q22" s="446">
        <f t="shared" si="5"/>
        <v>0</v>
      </c>
      <c r="S22" s="4"/>
    </row>
    <row r="23" spans="1:19" ht="13.5" customHeight="1">
      <c r="A23" s="171" t="s">
        <v>169</v>
      </c>
      <c r="B23" s="182" t="s">
        <v>130</v>
      </c>
      <c r="C23" s="248"/>
      <c r="D23" s="117"/>
      <c r="E23" s="172"/>
      <c r="F23" s="248"/>
      <c r="G23" s="173"/>
      <c r="H23" s="186"/>
      <c r="I23" s="248"/>
      <c r="J23" s="117"/>
      <c r="K23" s="172"/>
      <c r="L23" s="8"/>
      <c r="M23" s="187"/>
      <c r="N23" s="120"/>
      <c r="O23" s="59">
        <f t="shared" si="5"/>
        <v>0</v>
      </c>
      <c r="P23" s="187">
        <f t="shared" si="5"/>
        <v>0</v>
      </c>
      <c r="Q23" s="120">
        <f t="shared" si="5"/>
        <v>0</v>
      </c>
    </row>
    <row r="24" spans="1:19" s="3" customFormat="1" ht="13.5" customHeight="1">
      <c r="A24" s="143" t="s">
        <v>170</v>
      </c>
      <c r="B24" s="138" t="s">
        <v>290</v>
      </c>
      <c r="C24" s="305">
        <f t="shared" ref="C24:Q24" si="8">+C23</f>
        <v>0</v>
      </c>
      <c r="D24" s="440">
        <f t="shared" si="8"/>
        <v>0</v>
      </c>
      <c r="E24" s="441">
        <f t="shared" si="8"/>
        <v>0</v>
      </c>
      <c r="F24" s="305">
        <f t="shared" si="8"/>
        <v>0</v>
      </c>
      <c r="G24" s="440">
        <f t="shared" si="8"/>
        <v>0</v>
      </c>
      <c r="H24" s="441">
        <f t="shared" si="8"/>
        <v>0</v>
      </c>
      <c r="I24" s="305">
        <f t="shared" si="8"/>
        <v>0</v>
      </c>
      <c r="J24" s="440">
        <f t="shared" si="8"/>
        <v>0</v>
      </c>
      <c r="K24" s="441">
        <f t="shared" si="8"/>
        <v>0</v>
      </c>
      <c r="L24" s="305">
        <f t="shared" si="8"/>
        <v>0</v>
      </c>
      <c r="M24" s="445">
        <f t="shared" si="8"/>
        <v>0</v>
      </c>
      <c r="N24" s="441">
        <f t="shared" si="8"/>
        <v>0</v>
      </c>
      <c r="O24" s="439">
        <f t="shared" si="8"/>
        <v>0</v>
      </c>
      <c r="P24" s="440">
        <f t="shared" si="8"/>
        <v>0</v>
      </c>
      <c r="Q24" s="441">
        <f t="shared" si="8"/>
        <v>0</v>
      </c>
      <c r="S24" s="4"/>
    </row>
    <row r="25" spans="1:19" ht="13.5" customHeight="1">
      <c r="A25" s="171" t="s">
        <v>171</v>
      </c>
      <c r="B25" s="182" t="s">
        <v>131</v>
      </c>
      <c r="C25" s="248"/>
      <c r="D25" s="117"/>
      <c r="E25" s="172"/>
      <c r="F25" s="248"/>
      <c r="G25" s="173"/>
      <c r="H25" s="186"/>
      <c r="I25" s="248"/>
      <c r="J25" s="117"/>
      <c r="K25" s="172"/>
      <c r="L25" s="8">
        <f>+'[3]1.1.SZ.TÁBL. BEV - KIAD'!$P$10</f>
        <v>2000</v>
      </c>
      <c r="M25" s="187"/>
      <c r="N25" s="120">
        <f>SUM(L25:M25)</f>
        <v>2000</v>
      </c>
      <c r="O25" s="59">
        <f t="shared" si="5"/>
        <v>2000</v>
      </c>
      <c r="P25" s="187">
        <f t="shared" si="5"/>
        <v>0</v>
      </c>
      <c r="Q25" s="120">
        <f t="shared" si="5"/>
        <v>2000</v>
      </c>
    </row>
    <row r="26" spans="1:19" s="3" customFormat="1" ht="13.5" customHeight="1">
      <c r="A26" s="143" t="s">
        <v>172</v>
      </c>
      <c r="B26" s="138" t="s">
        <v>291</v>
      </c>
      <c r="C26" s="305">
        <f t="shared" ref="C26:Q26" si="9">+C25</f>
        <v>0</v>
      </c>
      <c r="D26" s="440">
        <f t="shared" si="9"/>
        <v>0</v>
      </c>
      <c r="E26" s="441">
        <f t="shared" si="9"/>
        <v>0</v>
      </c>
      <c r="F26" s="305">
        <f t="shared" si="9"/>
        <v>0</v>
      </c>
      <c r="G26" s="442">
        <f t="shared" si="9"/>
        <v>0</v>
      </c>
      <c r="H26" s="443">
        <f t="shared" si="9"/>
        <v>0</v>
      </c>
      <c r="I26" s="305">
        <f t="shared" si="9"/>
        <v>0</v>
      </c>
      <c r="J26" s="440">
        <f t="shared" si="9"/>
        <v>0</v>
      </c>
      <c r="K26" s="441">
        <f t="shared" si="9"/>
        <v>0</v>
      </c>
      <c r="L26" s="305">
        <f t="shared" si="9"/>
        <v>2000</v>
      </c>
      <c r="M26" s="445">
        <f t="shared" si="9"/>
        <v>0</v>
      </c>
      <c r="N26" s="446">
        <f t="shared" si="9"/>
        <v>2000</v>
      </c>
      <c r="O26" s="439">
        <f t="shared" si="9"/>
        <v>2000</v>
      </c>
      <c r="P26" s="445">
        <f t="shared" si="9"/>
        <v>0</v>
      </c>
      <c r="Q26" s="446">
        <f t="shared" si="9"/>
        <v>2000</v>
      </c>
      <c r="S26" s="4"/>
    </row>
    <row r="27" spans="1:19" s="3" customFormat="1" ht="13.5" customHeight="1">
      <c r="A27" s="143" t="s">
        <v>173</v>
      </c>
      <c r="B27" s="138" t="s">
        <v>132</v>
      </c>
      <c r="C27" s="305">
        <f t="shared" ref="C27:Q27" si="10">+C7+C11+C21+C22+C24+C26</f>
        <v>9020</v>
      </c>
      <c r="D27" s="440">
        <f t="shared" si="10"/>
        <v>37</v>
      </c>
      <c r="E27" s="441">
        <f t="shared" si="10"/>
        <v>9057</v>
      </c>
      <c r="F27" s="305">
        <f t="shared" si="10"/>
        <v>0</v>
      </c>
      <c r="G27" s="442">
        <f t="shared" si="10"/>
        <v>0</v>
      </c>
      <c r="H27" s="443">
        <f t="shared" si="10"/>
        <v>0</v>
      </c>
      <c r="I27" s="305">
        <f t="shared" si="10"/>
        <v>9020</v>
      </c>
      <c r="J27" s="440">
        <f t="shared" si="10"/>
        <v>37</v>
      </c>
      <c r="K27" s="441">
        <f t="shared" si="10"/>
        <v>9057</v>
      </c>
      <c r="L27" s="305">
        <f t="shared" si="10"/>
        <v>323181</v>
      </c>
      <c r="M27" s="445">
        <f t="shared" si="10"/>
        <v>7336</v>
      </c>
      <c r="N27" s="446">
        <f t="shared" si="10"/>
        <v>330517</v>
      </c>
      <c r="O27" s="439">
        <f t="shared" si="10"/>
        <v>332201</v>
      </c>
      <c r="P27" s="445">
        <f t="shared" si="10"/>
        <v>7373</v>
      </c>
      <c r="Q27" s="446">
        <f t="shared" si="10"/>
        <v>339574</v>
      </c>
      <c r="S27" s="4"/>
    </row>
    <row r="28" spans="1:19" s="3" customFormat="1" ht="13.5" customHeight="1">
      <c r="A28" s="144" t="s">
        <v>174</v>
      </c>
      <c r="B28" s="138" t="s">
        <v>133</v>
      </c>
      <c r="C28" s="305">
        <f>+'3.SZ.TÁBL. SEGÍTŐ SZOLGÁLAT'!AA28</f>
        <v>0</v>
      </c>
      <c r="D28" s="440">
        <f>+'3.SZ.TÁBL. SEGÍTŐ SZOLGÁLAT'!AB28</f>
        <v>455</v>
      </c>
      <c r="E28" s="441">
        <f>+'3.SZ.TÁBL. SEGÍTŐ SZOLGÁLAT'!AC28</f>
        <v>455</v>
      </c>
      <c r="F28" s="305">
        <f>+'4.SZ.TÁBL. ÓVODA'!R28</f>
        <v>0</v>
      </c>
      <c r="G28" s="442">
        <f>+'4.SZ.TÁBL. ÓVODA'!S28</f>
        <v>571</v>
      </c>
      <c r="H28" s="443">
        <f>+'4.SZ.TÁBL. ÓVODA'!T28</f>
        <v>571</v>
      </c>
      <c r="I28" s="439">
        <f t="shared" ref="I28:K29" si="11">+C28+F28</f>
        <v>0</v>
      </c>
      <c r="J28" s="440">
        <f t="shared" si="11"/>
        <v>1026</v>
      </c>
      <c r="K28" s="441">
        <f t="shared" si="11"/>
        <v>1026</v>
      </c>
      <c r="L28" s="444"/>
      <c r="M28" s="445">
        <f>+[4]Társulás!$AD$15</f>
        <v>21708</v>
      </c>
      <c r="N28" s="446">
        <f>SUM(L28:M28)</f>
        <v>21708</v>
      </c>
      <c r="O28" s="439">
        <f t="shared" si="5"/>
        <v>0</v>
      </c>
      <c r="P28" s="445">
        <f t="shared" si="5"/>
        <v>22734</v>
      </c>
      <c r="Q28" s="446">
        <f t="shared" si="5"/>
        <v>22734</v>
      </c>
      <c r="S28" s="4"/>
    </row>
    <row r="29" spans="1:19" s="3" customFormat="1" ht="13.5" customHeight="1">
      <c r="A29" s="503" t="s">
        <v>288</v>
      </c>
      <c r="B29" s="504" t="s">
        <v>289</v>
      </c>
      <c r="C29" s="505">
        <f>+'3.SZ.TÁBL. SEGÍTŐ SZOLGÁLAT'!AA29</f>
        <v>93542</v>
      </c>
      <c r="D29" s="506">
        <f>+'3.SZ.TÁBL. SEGÍTŐ SZOLGÁLAT'!AB29</f>
        <v>6945</v>
      </c>
      <c r="E29" s="507">
        <f>+'3.SZ.TÁBL. SEGÍTŐ SZOLGÁLAT'!AC29</f>
        <v>100487</v>
      </c>
      <c r="F29" s="505">
        <f>+'4.SZ.TÁBL. ÓVODA'!R29</f>
        <v>177864</v>
      </c>
      <c r="G29" s="508">
        <f>+'4.SZ.TÁBL. ÓVODA'!S29</f>
        <v>1240</v>
      </c>
      <c r="H29" s="509">
        <f>+'4.SZ.TÁBL. ÓVODA'!T29</f>
        <v>179104</v>
      </c>
      <c r="I29" s="510">
        <f t="shared" si="11"/>
        <v>271406</v>
      </c>
      <c r="J29" s="506">
        <f t="shared" si="11"/>
        <v>8185</v>
      </c>
      <c r="K29" s="507">
        <f t="shared" si="11"/>
        <v>279591</v>
      </c>
      <c r="L29" s="511"/>
      <c r="M29" s="512"/>
      <c r="N29" s="513"/>
      <c r="O29" s="510"/>
      <c r="P29" s="512"/>
      <c r="Q29" s="513"/>
      <c r="S29" s="4"/>
    </row>
    <row r="30" spans="1:19" s="3" customFormat="1" ht="13.5" customHeight="1" thickBot="1">
      <c r="A30" s="147" t="s">
        <v>175</v>
      </c>
      <c r="B30" s="188" t="s">
        <v>134</v>
      </c>
      <c r="C30" s="381">
        <f t="shared" ref="C30:N30" si="12">SUM(C28:C29)</f>
        <v>93542</v>
      </c>
      <c r="D30" s="382">
        <f t="shared" si="12"/>
        <v>7400</v>
      </c>
      <c r="E30" s="383">
        <f t="shared" si="12"/>
        <v>100942</v>
      </c>
      <c r="F30" s="381">
        <f t="shared" si="12"/>
        <v>177864</v>
      </c>
      <c r="G30" s="384">
        <f t="shared" si="12"/>
        <v>1811</v>
      </c>
      <c r="H30" s="385">
        <f t="shared" si="12"/>
        <v>179675</v>
      </c>
      <c r="I30" s="381">
        <f t="shared" si="12"/>
        <v>271406</v>
      </c>
      <c r="J30" s="382">
        <f t="shared" si="12"/>
        <v>9211</v>
      </c>
      <c r="K30" s="383">
        <f t="shared" si="12"/>
        <v>280617</v>
      </c>
      <c r="L30" s="381">
        <f t="shared" si="12"/>
        <v>0</v>
      </c>
      <c r="M30" s="386">
        <f t="shared" si="12"/>
        <v>21708</v>
      </c>
      <c r="N30" s="387">
        <f t="shared" si="12"/>
        <v>21708</v>
      </c>
      <c r="O30" s="381">
        <f>+O28+O29</f>
        <v>0</v>
      </c>
      <c r="P30" s="386">
        <f>+P28+P29</f>
        <v>22734</v>
      </c>
      <c r="Q30" s="387">
        <f>+Q28+Q29</f>
        <v>22734</v>
      </c>
      <c r="S30" s="4"/>
    </row>
    <row r="31" spans="1:19" s="3" customFormat="1" ht="13.5" customHeight="1" thickBot="1">
      <c r="A31" s="870" t="s">
        <v>0</v>
      </c>
      <c r="B31" s="871"/>
      <c r="C31" s="388">
        <f t="shared" ref="C31:Q31" si="13">+C27+C30</f>
        <v>102562</v>
      </c>
      <c r="D31" s="389">
        <f t="shared" si="13"/>
        <v>7437</v>
      </c>
      <c r="E31" s="390">
        <f t="shared" si="13"/>
        <v>109999</v>
      </c>
      <c r="F31" s="388">
        <f t="shared" si="13"/>
        <v>177864</v>
      </c>
      <c r="G31" s="391">
        <f t="shared" si="13"/>
        <v>1811</v>
      </c>
      <c r="H31" s="392">
        <f t="shared" si="13"/>
        <v>179675</v>
      </c>
      <c r="I31" s="388">
        <f t="shared" si="13"/>
        <v>280426</v>
      </c>
      <c r="J31" s="389">
        <f t="shared" si="13"/>
        <v>9248</v>
      </c>
      <c r="K31" s="390">
        <f t="shared" si="13"/>
        <v>289674</v>
      </c>
      <c r="L31" s="388">
        <f t="shared" si="13"/>
        <v>323181</v>
      </c>
      <c r="M31" s="198">
        <f t="shared" si="13"/>
        <v>29044</v>
      </c>
      <c r="N31" s="199">
        <f t="shared" si="13"/>
        <v>352225</v>
      </c>
      <c r="O31" s="388">
        <f t="shared" si="13"/>
        <v>332201</v>
      </c>
      <c r="P31" s="198">
        <f t="shared" si="13"/>
        <v>30107</v>
      </c>
      <c r="Q31" s="199">
        <f t="shared" si="13"/>
        <v>362308</v>
      </c>
      <c r="S31" s="4"/>
    </row>
    <row r="32" spans="1:19" ht="13.5" customHeight="1">
      <c r="A32" s="200" t="s">
        <v>193</v>
      </c>
      <c r="B32" s="174" t="s">
        <v>194</v>
      </c>
      <c r="C32" s="223">
        <f>+'3.SZ.TÁBL. SEGÍTŐ SZOLGÁLAT'!AA41</f>
        <v>54945</v>
      </c>
      <c r="D32" s="70">
        <f>+'3.SZ.TÁBL. SEGÍTŐ SZOLGÁLAT'!AB41</f>
        <v>3968</v>
      </c>
      <c r="E32" s="118">
        <f>+'3.SZ.TÁBL. SEGÍTŐ SZOLGÁLAT'!AC41</f>
        <v>58913</v>
      </c>
      <c r="F32" s="223">
        <f>+'4.SZ.TÁBL. ÓVODA'!R38</f>
        <v>108347</v>
      </c>
      <c r="G32" s="17">
        <f>+'4.SZ.TÁBL. ÓVODA'!S38</f>
        <v>-3336</v>
      </c>
      <c r="H32" s="145">
        <f>+'4.SZ.TÁBL. ÓVODA'!T38</f>
        <v>105011</v>
      </c>
      <c r="I32" s="58">
        <f t="shared" ref="I32:K45" si="14">+C32+F32</f>
        <v>163292</v>
      </c>
      <c r="J32" s="70">
        <f t="shared" si="14"/>
        <v>632</v>
      </c>
      <c r="K32" s="118">
        <f t="shared" si="14"/>
        <v>163924</v>
      </c>
      <c r="L32" s="6"/>
      <c r="M32" s="68"/>
      <c r="N32" s="69"/>
      <c r="O32" s="58">
        <f t="shared" si="5"/>
        <v>163292</v>
      </c>
      <c r="P32" s="68">
        <f t="shared" si="5"/>
        <v>632</v>
      </c>
      <c r="Q32" s="69">
        <f t="shared" si="5"/>
        <v>163924</v>
      </c>
    </row>
    <row r="33" spans="1:19" ht="13.5" customHeight="1">
      <c r="A33" s="201" t="s">
        <v>195</v>
      </c>
      <c r="B33" s="157" t="s">
        <v>196</v>
      </c>
      <c r="C33" s="216">
        <f>+'3.SZ.TÁBL. SEGÍTŐ SZOLGÁLAT'!AA42</f>
        <v>0</v>
      </c>
      <c r="D33" s="66">
        <f>+'3.SZ.TÁBL. SEGÍTŐ SZOLGÁLAT'!AB42</f>
        <v>0</v>
      </c>
      <c r="E33" s="28">
        <f>+'3.SZ.TÁBL. SEGÍTŐ SZOLGÁLAT'!AC42</f>
        <v>0</v>
      </c>
      <c r="F33" s="216">
        <f>+'4.SZ.TÁBL. ÓVODA'!R39</f>
        <v>0</v>
      </c>
      <c r="G33" s="15">
        <f>+'4.SZ.TÁBL. ÓVODA'!S39</f>
        <v>0</v>
      </c>
      <c r="H33" s="119">
        <f>+'4.SZ.TÁBL. ÓVODA'!T39</f>
        <v>0</v>
      </c>
      <c r="I33" s="60">
        <f t="shared" si="14"/>
        <v>0</v>
      </c>
      <c r="J33" s="66">
        <f t="shared" si="14"/>
        <v>0</v>
      </c>
      <c r="K33" s="28">
        <f t="shared" si="14"/>
        <v>0</v>
      </c>
      <c r="L33" s="7"/>
      <c r="M33" s="137"/>
      <c r="N33" s="5"/>
      <c r="O33" s="60">
        <f t="shared" si="5"/>
        <v>0</v>
      </c>
      <c r="P33" s="137">
        <f t="shared" si="5"/>
        <v>0</v>
      </c>
      <c r="Q33" s="5">
        <f t="shared" si="5"/>
        <v>0</v>
      </c>
    </row>
    <row r="34" spans="1:19" ht="13.5" customHeight="1">
      <c r="A34" s="201" t="s">
        <v>197</v>
      </c>
      <c r="B34" s="157" t="s">
        <v>198</v>
      </c>
      <c r="C34" s="216">
        <f>+'3.SZ.TÁBL. SEGÍTŐ SZOLGÁLAT'!AA43</f>
        <v>0</v>
      </c>
      <c r="D34" s="66">
        <f>+'3.SZ.TÁBL. SEGÍTŐ SZOLGÁLAT'!AB43</f>
        <v>0</v>
      </c>
      <c r="E34" s="28">
        <f>+'3.SZ.TÁBL. SEGÍTŐ SZOLGÁLAT'!AC43</f>
        <v>0</v>
      </c>
      <c r="F34" s="216">
        <f>+'4.SZ.TÁBL. ÓVODA'!R40</f>
        <v>0</v>
      </c>
      <c r="G34" s="15">
        <f>+'4.SZ.TÁBL. ÓVODA'!S40</f>
        <v>0</v>
      </c>
      <c r="H34" s="119">
        <f>+'4.SZ.TÁBL. ÓVODA'!T40</f>
        <v>0</v>
      </c>
      <c r="I34" s="60">
        <f t="shared" si="14"/>
        <v>0</v>
      </c>
      <c r="J34" s="66">
        <f t="shared" si="14"/>
        <v>0</v>
      </c>
      <c r="K34" s="28">
        <f t="shared" si="14"/>
        <v>0</v>
      </c>
      <c r="L34" s="7"/>
      <c r="M34" s="137"/>
      <c r="N34" s="5"/>
      <c r="O34" s="60">
        <f t="shared" si="5"/>
        <v>0</v>
      </c>
      <c r="P34" s="137">
        <f t="shared" si="5"/>
        <v>0</v>
      </c>
      <c r="Q34" s="5">
        <f t="shared" si="5"/>
        <v>0</v>
      </c>
    </row>
    <row r="35" spans="1:19" ht="13.5" customHeight="1">
      <c r="A35" s="201" t="s">
        <v>199</v>
      </c>
      <c r="B35" s="157" t="s">
        <v>200</v>
      </c>
      <c r="C35" s="216">
        <f>+'3.SZ.TÁBL. SEGÍTŐ SZOLGÁLAT'!AA44</f>
        <v>712</v>
      </c>
      <c r="D35" s="66">
        <f>+'3.SZ.TÁBL. SEGÍTŐ SZOLGÁLAT'!AB44</f>
        <v>0</v>
      </c>
      <c r="E35" s="28">
        <f>+'3.SZ.TÁBL. SEGÍTŐ SZOLGÁLAT'!AC44</f>
        <v>712</v>
      </c>
      <c r="F35" s="216">
        <f>+'4.SZ.TÁBL. ÓVODA'!R41</f>
        <v>1966</v>
      </c>
      <c r="G35" s="15">
        <f>+'4.SZ.TÁBL. ÓVODA'!S41</f>
        <v>969</v>
      </c>
      <c r="H35" s="119">
        <f>+'4.SZ.TÁBL. ÓVODA'!T41</f>
        <v>2935</v>
      </c>
      <c r="I35" s="60">
        <f t="shared" si="14"/>
        <v>2678</v>
      </c>
      <c r="J35" s="66">
        <f t="shared" si="14"/>
        <v>969</v>
      </c>
      <c r="K35" s="28">
        <f t="shared" si="14"/>
        <v>3647</v>
      </c>
      <c r="L35" s="7"/>
      <c r="M35" s="137"/>
      <c r="N35" s="5"/>
      <c r="O35" s="60">
        <f t="shared" si="5"/>
        <v>2678</v>
      </c>
      <c r="P35" s="137">
        <f t="shared" si="5"/>
        <v>969</v>
      </c>
      <c r="Q35" s="5">
        <f t="shared" si="5"/>
        <v>3647</v>
      </c>
    </row>
    <row r="36" spans="1:19" ht="13.5" customHeight="1">
      <c r="A36" s="201" t="s">
        <v>201</v>
      </c>
      <c r="B36" s="157" t="s">
        <v>202</v>
      </c>
      <c r="C36" s="216">
        <f>+'3.SZ.TÁBL. SEGÍTŐ SZOLGÁLAT'!AA45</f>
        <v>0</v>
      </c>
      <c r="D36" s="66">
        <f>+'3.SZ.TÁBL. SEGÍTŐ SZOLGÁLAT'!AB45</f>
        <v>0</v>
      </c>
      <c r="E36" s="28">
        <f>+'3.SZ.TÁBL. SEGÍTŐ SZOLGÁLAT'!AC45</f>
        <v>0</v>
      </c>
      <c r="F36" s="216">
        <f>+'4.SZ.TÁBL. ÓVODA'!R42</f>
        <v>0</v>
      </c>
      <c r="G36" s="15">
        <f>+'4.SZ.TÁBL. ÓVODA'!S42</f>
        <v>0</v>
      </c>
      <c r="H36" s="119">
        <f>+'4.SZ.TÁBL. ÓVODA'!T42</f>
        <v>0</v>
      </c>
      <c r="I36" s="60">
        <f t="shared" si="14"/>
        <v>0</v>
      </c>
      <c r="J36" s="66">
        <f t="shared" si="14"/>
        <v>0</v>
      </c>
      <c r="K36" s="28">
        <f t="shared" si="14"/>
        <v>0</v>
      </c>
      <c r="L36" s="7"/>
      <c r="M36" s="66"/>
      <c r="N36" s="28"/>
      <c r="O36" s="60">
        <f t="shared" si="5"/>
        <v>0</v>
      </c>
      <c r="P36" s="137">
        <f t="shared" si="5"/>
        <v>0</v>
      </c>
      <c r="Q36" s="5">
        <f t="shared" si="5"/>
        <v>0</v>
      </c>
    </row>
    <row r="37" spans="1:19" ht="13.5" customHeight="1">
      <c r="A37" s="201" t="s">
        <v>203</v>
      </c>
      <c r="B37" s="157" t="s">
        <v>1</v>
      </c>
      <c r="C37" s="216">
        <f>+'3.SZ.TÁBL. SEGÍTŐ SZOLGÁLAT'!AA46</f>
        <v>545</v>
      </c>
      <c r="D37" s="66">
        <f>+'3.SZ.TÁBL. SEGÍTŐ SZOLGÁLAT'!AB46</f>
        <v>0</v>
      </c>
      <c r="E37" s="28">
        <f>+'3.SZ.TÁBL. SEGÍTŐ SZOLGÁLAT'!AC46</f>
        <v>545</v>
      </c>
      <c r="F37" s="216">
        <f>+'4.SZ.TÁBL. ÓVODA'!R43</f>
        <v>3543</v>
      </c>
      <c r="G37" s="15">
        <f>+'4.SZ.TÁBL. ÓVODA'!S43</f>
        <v>0</v>
      </c>
      <c r="H37" s="119">
        <f>+'4.SZ.TÁBL. ÓVODA'!T43</f>
        <v>3543</v>
      </c>
      <c r="I37" s="60">
        <f t="shared" si="14"/>
        <v>4088</v>
      </c>
      <c r="J37" s="66">
        <f t="shared" si="14"/>
        <v>0</v>
      </c>
      <c r="K37" s="28">
        <f t="shared" si="14"/>
        <v>4088</v>
      </c>
      <c r="L37" s="7"/>
      <c r="M37" s="137"/>
      <c r="N37" s="5"/>
      <c r="O37" s="60">
        <f t="shared" si="5"/>
        <v>4088</v>
      </c>
      <c r="P37" s="137">
        <f t="shared" si="5"/>
        <v>0</v>
      </c>
      <c r="Q37" s="5">
        <f t="shared" si="5"/>
        <v>4088</v>
      </c>
    </row>
    <row r="38" spans="1:19" ht="13.5" customHeight="1">
      <c r="A38" s="201" t="s">
        <v>204</v>
      </c>
      <c r="B38" s="157" t="s">
        <v>205</v>
      </c>
      <c r="C38" s="216">
        <f>+'3.SZ.TÁBL. SEGÍTŐ SZOLGÁLAT'!AA47</f>
        <v>1750</v>
      </c>
      <c r="D38" s="66">
        <f>+'3.SZ.TÁBL. SEGÍTŐ SZOLGÁLAT'!AB47</f>
        <v>0</v>
      </c>
      <c r="E38" s="28">
        <f>+'3.SZ.TÁBL. SEGÍTŐ SZOLGÁLAT'!AC47</f>
        <v>1750</v>
      </c>
      <c r="F38" s="216">
        <f>+'4.SZ.TÁBL. ÓVODA'!R44</f>
        <v>2445</v>
      </c>
      <c r="G38" s="15">
        <f>+'4.SZ.TÁBL. ÓVODA'!S44</f>
        <v>0</v>
      </c>
      <c r="H38" s="119">
        <f>+'4.SZ.TÁBL. ÓVODA'!T44</f>
        <v>2445</v>
      </c>
      <c r="I38" s="60">
        <f t="shared" si="14"/>
        <v>4195</v>
      </c>
      <c r="J38" s="66">
        <f t="shared" si="14"/>
        <v>0</v>
      </c>
      <c r="K38" s="28">
        <f t="shared" si="14"/>
        <v>4195</v>
      </c>
      <c r="L38" s="7"/>
      <c r="M38" s="137"/>
      <c r="N38" s="5"/>
      <c r="O38" s="60">
        <f t="shared" si="5"/>
        <v>4195</v>
      </c>
      <c r="P38" s="137">
        <f t="shared" si="5"/>
        <v>0</v>
      </c>
      <c r="Q38" s="5">
        <f t="shared" si="5"/>
        <v>4195</v>
      </c>
    </row>
    <row r="39" spans="1:19" ht="13.5" customHeight="1">
      <c r="A39" s="201" t="s">
        <v>206</v>
      </c>
      <c r="B39" s="157" t="s">
        <v>207</v>
      </c>
      <c r="C39" s="216">
        <f>+'3.SZ.TÁBL. SEGÍTŐ SZOLGÁLAT'!AA48</f>
        <v>0</v>
      </c>
      <c r="D39" s="66">
        <f>+'3.SZ.TÁBL. SEGÍTŐ SZOLGÁLAT'!AB48</f>
        <v>0</v>
      </c>
      <c r="E39" s="28">
        <f>+'3.SZ.TÁBL. SEGÍTŐ SZOLGÁLAT'!AC48</f>
        <v>0</v>
      </c>
      <c r="F39" s="216">
        <f>+'4.SZ.TÁBL. ÓVODA'!R45</f>
        <v>0</v>
      </c>
      <c r="G39" s="15">
        <f>+'4.SZ.TÁBL. ÓVODA'!S45</f>
        <v>0</v>
      </c>
      <c r="H39" s="119">
        <f>+'4.SZ.TÁBL. ÓVODA'!T45</f>
        <v>0</v>
      </c>
      <c r="I39" s="60">
        <f t="shared" si="14"/>
        <v>0</v>
      </c>
      <c r="J39" s="66">
        <f t="shared" si="14"/>
        <v>0</v>
      </c>
      <c r="K39" s="28">
        <f t="shared" si="14"/>
        <v>0</v>
      </c>
      <c r="L39" s="7"/>
      <c r="M39" s="137"/>
      <c r="N39" s="5"/>
      <c r="O39" s="60">
        <f t="shared" si="5"/>
        <v>0</v>
      </c>
      <c r="P39" s="137">
        <f t="shared" si="5"/>
        <v>0</v>
      </c>
      <c r="Q39" s="5">
        <f t="shared" si="5"/>
        <v>0</v>
      </c>
    </row>
    <row r="40" spans="1:19" ht="13.5" customHeight="1">
      <c r="A40" s="201" t="s">
        <v>208</v>
      </c>
      <c r="B40" s="157" t="s">
        <v>2</v>
      </c>
      <c r="C40" s="216">
        <f>+'3.SZ.TÁBL. SEGÍTŐ SZOLGÁLAT'!AA49</f>
        <v>534</v>
      </c>
      <c r="D40" s="66">
        <f>+'3.SZ.TÁBL. SEGÍTŐ SZOLGÁLAT'!AB49</f>
        <v>0</v>
      </c>
      <c r="E40" s="28">
        <f>+'3.SZ.TÁBL. SEGÍTŐ SZOLGÁLAT'!AC49</f>
        <v>534</v>
      </c>
      <c r="F40" s="216">
        <f>+'4.SZ.TÁBL. ÓVODA'!R46</f>
        <v>898</v>
      </c>
      <c r="G40" s="66">
        <f>+'4.SZ.TÁBL. ÓVODA'!S46</f>
        <v>0</v>
      </c>
      <c r="H40" s="28">
        <f>+'4.SZ.TÁBL. ÓVODA'!T46</f>
        <v>898</v>
      </c>
      <c r="I40" s="60">
        <f t="shared" si="14"/>
        <v>1432</v>
      </c>
      <c r="J40" s="66">
        <f t="shared" si="14"/>
        <v>0</v>
      </c>
      <c r="K40" s="28">
        <f t="shared" si="14"/>
        <v>1432</v>
      </c>
      <c r="L40" s="7"/>
      <c r="M40" s="66"/>
      <c r="N40" s="28"/>
      <c r="O40" s="60">
        <f t="shared" si="5"/>
        <v>1432</v>
      </c>
      <c r="P40" s="66">
        <f t="shared" si="5"/>
        <v>0</v>
      </c>
      <c r="Q40" s="28">
        <f t="shared" si="5"/>
        <v>1432</v>
      </c>
    </row>
    <row r="41" spans="1:19" ht="13.5" customHeight="1">
      <c r="A41" s="201" t="s">
        <v>209</v>
      </c>
      <c r="B41" s="157" t="s">
        <v>210</v>
      </c>
      <c r="C41" s="216">
        <f>+'3.SZ.TÁBL. SEGÍTŐ SZOLGÁLAT'!AA50</f>
        <v>0</v>
      </c>
      <c r="D41" s="66">
        <f>+'3.SZ.TÁBL. SEGÍTŐ SZOLGÁLAT'!AB50</f>
        <v>0</v>
      </c>
      <c r="E41" s="28">
        <f>+'3.SZ.TÁBL. SEGÍTŐ SZOLGÁLAT'!AC50</f>
        <v>0</v>
      </c>
      <c r="F41" s="216">
        <f>+'4.SZ.TÁBL. ÓVODA'!R47</f>
        <v>0</v>
      </c>
      <c r="G41" s="66">
        <f>+'4.SZ.TÁBL. ÓVODA'!S47</f>
        <v>0</v>
      </c>
      <c r="H41" s="28">
        <f>+'4.SZ.TÁBL. ÓVODA'!T47</f>
        <v>0</v>
      </c>
      <c r="I41" s="60">
        <f t="shared" si="14"/>
        <v>0</v>
      </c>
      <c r="J41" s="66">
        <f t="shared" si="14"/>
        <v>0</v>
      </c>
      <c r="K41" s="28">
        <f t="shared" si="14"/>
        <v>0</v>
      </c>
      <c r="L41" s="7"/>
      <c r="M41" s="66"/>
      <c r="N41" s="28"/>
      <c r="O41" s="60">
        <f t="shared" si="5"/>
        <v>0</v>
      </c>
      <c r="P41" s="137">
        <f t="shared" si="5"/>
        <v>0</v>
      </c>
      <c r="Q41" s="5">
        <f t="shared" si="5"/>
        <v>0</v>
      </c>
    </row>
    <row r="42" spans="1:19" ht="13.5" customHeight="1">
      <c r="A42" s="201" t="s">
        <v>211</v>
      </c>
      <c r="B42" s="157" t="s">
        <v>212</v>
      </c>
      <c r="C42" s="216">
        <f>+'3.SZ.TÁBL. SEGÍTŐ SZOLGÁLAT'!AA51</f>
        <v>0</v>
      </c>
      <c r="D42" s="66">
        <f>+'3.SZ.TÁBL. SEGÍTŐ SZOLGÁLAT'!AB51</f>
        <v>0</v>
      </c>
      <c r="E42" s="28">
        <f>+'3.SZ.TÁBL. SEGÍTŐ SZOLGÁLAT'!AC51</f>
        <v>0</v>
      </c>
      <c r="F42" s="216">
        <f>+'4.SZ.TÁBL. ÓVODA'!R48</f>
        <v>0</v>
      </c>
      <c r="G42" s="15">
        <f>+'4.SZ.TÁBL. ÓVODA'!S48</f>
        <v>0</v>
      </c>
      <c r="H42" s="119">
        <f>+'4.SZ.TÁBL. ÓVODA'!T48</f>
        <v>0</v>
      </c>
      <c r="I42" s="60">
        <f t="shared" si="14"/>
        <v>0</v>
      </c>
      <c r="J42" s="66">
        <f t="shared" si="14"/>
        <v>0</v>
      </c>
      <c r="K42" s="28">
        <f t="shared" si="14"/>
        <v>0</v>
      </c>
      <c r="L42" s="7"/>
      <c r="M42" s="137"/>
      <c r="N42" s="5"/>
      <c r="O42" s="60">
        <f t="shared" si="5"/>
        <v>0</v>
      </c>
      <c r="P42" s="137">
        <f t="shared" si="5"/>
        <v>0</v>
      </c>
      <c r="Q42" s="5">
        <f t="shared" si="5"/>
        <v>0</v>
      </c>
    </row>
    <row r="43" spans="1:19" ht="13.5" customHeight="1">
      <c r="A43" s="201" t="s">
        <v>213</v>
      </c>
      <c r="B43" s="157" t="s">
        <v>214</v>
      </c>
      <c r="C43" s="216">
        <f>+'3.SZ.TÁBL. SEGÍTŐ SZOLGÁLAT'!AA52</f>
        <v>0</v>
      </c>
      <c r="D43" s="66">
        <f>+'3.SZ.TÁBL. SEGÍTŐ SZOLGÁLAT'!AB52</f>
        <v>0</v>
      </c>
      <c r="E43" s="28">
        <f>+'3.SZ.TÁBL. SEGÍTŐ SZOLGÁLAT'!AC52</f>
        <v>0</v>
      </c>
      <c r="F43" s="216">
        <f>+'4.SZ.TÁBL. ÓVODA'!R49</f>
        <v>0</v>
      </c>
      <c r="G43" s="15">
        <f>+'4.SZ.TÁBL. ÓVODA'!S49</f>
        <v>0</v>
      </c>
      <c r="H43" s="119">
        <f>+'4.SZ.TÁBL. ÓVODA'!T49</f>
        <v>0</v>
      </c>
      <c r="I43" s="60">
        <f t="shared" si="14"/>
        <v>0</v>
      </c>
      <c r="J43" s="66">
        <f t="shared" si="14"/>
        <v>0</v>
      </c>
      <c r="K43" s="28">
        <f t="shared" si="14"/>
        <v>0</v>
      </c>
      <c r="L43" s="7"/>
      <c r="M43" s="137"/>
      <c r="N43" s="5"/>
      <c r="O43" s="60">
        <f t="shared" si="5"/>
        <v>0</v>
      </c>
      <c r="P43" s="137">
        <f t="shared" si="5"/>
        <v>0</v>
      </c>
      <c r="Q43" s="5">
        <f t="shared" si="5"/>
        <v>0</v>
      </c>
    </row>
    <row r="44" spans="1:19" ht="13.5" customHeight="1">
      <c r="A44" s="201" t="s">
        <v>215</v>
      </c>
      <c r="B44" s="157" t="s">
        <v>216</v>
      </c>
      <c r="C44" s="216">
        <f>+'3.SZ.TÁBL. SEGÍTŐ SZOLGÁLAT'!AA53</f>
        <v>0</v>
      </c>
      <c r="D44" s="66">
        <f>+'3.SZ.TÁBL. SEGÍTŐ SZOLGÁLAT'!AB53</f>
        <v>1500</v>
      </c>
      <c r="E44" s="28">
        <f>+'3.SZ.TÁBL. SEGÍTŐ SZOLGÁLAT'!AC53</f>
        <v>1500</v>
      </c>
      <c r="F44" s="216">
        <f>+'4.SZ.TÁBL. ÓVODA'!R50</f>
        <v>0</v>
      </c>
      <c r="G44" s="15">
        <f>+'4.SZ.TÁBL. ÓVODA'!S50</f>
        <v>1347</v>
      </c>
      <c r="H44" s="119">
        <f>+'4.SZ.TÁBL. ÓVODA'!T50</f>
        <v>1347</v>
      </c>
      <c r="I44" s="60">
        <f t="shared" si="14"/>
        <v>0</v>
      </c>
      <c r="J44" s="66">
        <f t="shared" si="14"/>
        <v>2847</v>
      </c>
      <c r="K44" s="28">
        <f t="shared" si="14"/>
        <v>2847</v>
      </c>
      <c r="L44" s="7"/>
      <c r="M44" s="137"/>
      <c r="N44" s="5"/>
      <c r="O44" s="60">
        <f t="shared" si="5"/>
        <v>0</v>
      </c>
      <c r="P44" s="137">
        <f t="shared" si="5"/>
        <v>2847</v>
      </c>
      <c r="Q44" s="5">
        <f t="shared" si="5"/>
        <v>2847</v>
      </c>
    </row>
    <row r="45" spans="1:19" ht="13.5" customHeight="1">
      <c r="A45" s="202" t="s">
        <v>215</v>
      </c>
      <c r="B45" s="175" t="s">
        <v>217</v>
      </c>
      <c r="C45" s="237">
        <f>+'3.SZ.TÁBL. SEGÍTŐ SZOLGÁLAT'!AA54</f>
        <v>0</v>
      </c>
      <c r="D45" s="67">
        <f>+'3.SZ.TÁBL. SEGÍTŐ SZOLGÁLAT'!AB54</f>
        <v>0</v>
      </c>
      <c r="E45" s="29">
        <f>+'3.SZ.TÁBL. SEGÍTŐ SZOLGÁLAT'!AC54</f>
        <v>0</v>
      </c>
      <c r="F45" s="237">
        <f>+'4.SZ.TÁBL. ÓVODA'!R51</f>
        <v>0</v>
      </c>
      <c r="G45" s="67">
        <f>+'4.SZ.TÁBL. ÓVODA'!S51</f>
        <v>0</v>
      </c>
      <c r="H45" s="29">
        <f>+'4.SZ.TÁBL. ÓVODA'!T51</f>
        <v>0</v>
      </c>
      <c r="I45" s="61">
        <f t="shared" si="14"/>
        <v>0</v>
      </c>
      <c r="J45" s="67">
        <f t="shared" si="14"/>
        <v>0</v>
      </c>
      <c r="K45" s="29">
        <f t="shared" si="14"/>
        <v>0</v>
      </c>
      <c r="L45" s="168"/>
      <c r="M45" s="67"/>
      <c r="N45" s="29"/>
      <c r="O45" s="61">
        <f t="shared" si="5"/>
        <v>0</v>
      </c>
      <c r="P45" s="67">
        <f t="shared" si="5"/>
        <v>0</v>
      </c>
      <c r="Q45" s="29">
        <f t="shared" si="5"/>
        <v>0</v>
      </c>
    </row>
    <row r="46" spans="1:19" s="3" customFormat="1" ht="13.5" customHeight="1">
      <c r="A46" s="203" t="s">
        <v>177</v>
      </c>
      <c r="B46" s="176" t="s">
        <v>135</v>
      </c>
      <c r="C46" s="305">
        <f t="shared" ref="C46:K46" si="15">+SUM(C32:C44)</f>
        <v>58486</v>
      </c>
      <c r="D46" s="440">
        <f t="shared" si="15"/>
        <v>5468</v>
      </c>
      <c r="E46" s="441">
        <f t="shared" si="15"/>
        <v>63954</v>
      </c>
      <c r="F46" s="305">
        <f t="shared" si="15"/>
        <v>117199</v>
      </c>
      <c r="G46" s="442">
        <f t="shared" si="15"/>
        <v>-1020</v>
      </c>
      <c r="H46" s="443">
        <f t="shared" si="15"/>
        <v>116179</v>
      </c>
      <c r="I46" s="305">
        <f t="shared" si="15"/>
        <v>175685</v>
      </c>
      <c r="J46" s="440">
        <f t="shared" si="15"/>
        <v>4448</v>
      </c>
      <c r="K46" s="441">
        <f t="shared" si="15"/>
        <v>180133</v>
      </c>
      <c r="L46" s="444"/>
      <c r="M46" s="445"/>
      <c r="N46" s="446"/>
      <c r="O46" s="439">
        <f>SUM(O32:O45)</f>
        <v>175685</v>
      </c>
      <c r="P46" s="445">
        <f>SUM(P32:P45)</f>
        <v>4448</v>
      </c>
      <c r="Q46" s="446">
        <f>SUM(Q32:Q45)</f>
        <v>180133</v>
      </c>
      <c r="S46" s="4"/>
    </row>
    <row r="47" spans="1:19" ht="13.5" customHeight="1">
      <c r="A47" s="200" t="s">
        <v>218</v>
      </c>
      <c r="B47" s="174" t="s">
        <v>219</v>
      </c>
      <c r="C47" s="223">
        <f>+'3.SZ.TÁBL. SEGÍTŐ SZOLGÁLAT'!AA56</f>
        <v>0</v>
      </c>
      <c r="D47" s="70">
        <f>+'3.SZ.TÁBL. SEGÍTŐ SZOLGÁLAT'!AB56</f>
        <v>0</v>
      </c>
      <c r="E47" s="118">
        <f>+'3.SZ.TÁBL. SEGÍTŐ SZOLGÁLAT'!AC56</f>
        <v>0</v>
      </c>
      <c r="F47" s="223">
        <f>+'4.SZ.TÁBL. ÓVODA'!R53</f>
        <v>0</v>
      </c>
      <c r="G47" s="70">
        <f>+'4.SZ.TÁBL. ÓVODA'!S53</f>
        <v>0</v>
      </c>
      <c r="H47" s="118">
        <f>+'4.SZ.TÁBL. ÓVODA'!T53</f>
        <v>0</v>
      </c>
      <c r="I47" s="58">
        <f t="shared" ref="I47:K49" si="16">+C47+F47</f>
        <v>0</v>
      </c>
      <c r="J47" s="70">
        <f t="shared" si="16"/>
        <v>0</v>
      </c>
      <c r="K47" s="118">
        <f t="shared" si="16"/>
        <v>0</v>
      </c>
      <c r="L47" s="6"/>
      <c r="M47" s="70"/>
      <c r="N47" s="118"/>
      <c r="O47" s="58">
        <f t="shared" si="5"/>
        <v>0</v>
      </c>
      <c r="P47" s="70">
        <f t="shared" si="5"/>
        <v>0</v>
      </c>
      <c r="Q47" s="118">
        <f t="shared" si="5"/>
        <v>0</v>
      </c>
    </row>
    <row r="48" spans="1:19" ht="13.5" customHeight="1">
      <c r="A48" s="201" t="s">
        <v>220</v>
      </c>
      <c r="B48" s="157" t="s">
        <v>221</v>
      </c>
      <c r="C48" s="216">
        <f>+'3.SZ.TÁBL. SEGÍTŐ SZOLGÁLAT'!AA57</f>
        <v>550</v>
      </c>
      <c r="D48" s="66">
        <f>+'3.SZ.TÁBL. SEGÍTŐ SZOLGÁLAT'!AB57</f>
        <v>0</v>
      </c>
      <c r="E48" s="28">
        <f>+'3.SZ.TÁBL. SEGÍTŐ SZOLGÁLAT'!AC57</f>
        <v>550</v>
      </c>
      <c r="F48" s="216">
        <f>+'4.SZ.TÁBL. ÓVODA'!R54</f>
        <v>553</v>
      </c>
      <c r="G48" s="15">
        <f>+'4.SZ.TÁBL. ÓVODA'!S54</f>
        <v>0</v>
      </c>
      <c r="H48" s="119">
        <f>+'4.SZ.TÁBL. ÓVODA'!T54</f>
        <v>553</v>
      </c>
      <c r="I48" s="60">
        <f t="shared" si="16"/>
        <v>1103</v>
      </c>
      <c r="J48" s="66">
        <f t="shared" si="16"/>
        <v>0</v>
      </c>
      <c r="K48" s="28">
        <f t="shared" si="16"/>
        <v>1103</v>
      </c>
      <c r="L48" s="7"/>
      <c r="M48" s="137"/>
      <c r="N48" s="5"/>
      <c r="O48" s="60">
        <f t="shared" si="5"/>
        <v>1103</v>
      </c>
      <c r="P48" s="137">
        <f t="shared" si="5"/>
        <v>0</v>
      </c>
      <c r="Q48" s="5">
        <f t="shared" si="5"/>
        <v>1103</v>
      </c>
    </row>
    <row r="49" spans="1:29" ht="13.5" customHeight="1">
      <c r="A49" s="202" t="s">
        <v>222</v>
      </c>
      <c r="B49" s="175" t="s">
        <v>223</v>
      </c>
      <c r="C49" s="237">
        <f>+'3.SZ.TÁBL. SEGÍTŐ SZOLGÁLAT'!AA58</f>
        <v>75</v>
      </c>
      <c r="D49" s="67">
        <f>+'3.SZ.TÁBL. SEGÍTŐ SZOLGÁLAT'!AB58</f>
        <v>0</v>
      </c>
      <c r="E49" s="29">
        <f>+'3.SZ.TÁBL. SEGÍTŐ SZOLGÁLAT'!AC58</f>
        <v>75</v>
      </c>
      <c r="F49" s="237">
        <f>+'4.SZ.TÁBL. ÓVODA'!R55</f>
        <v>240</v>
      </c>
      <c r="G49" s="16">
        <f>+'4.SZ.TÁBL. ÓVODA'!S55</f>
        <v>0</v>
      </c>
      <c r="H49" s="184">
        <f>+'4.SZ.TÁBL. ÓVODA'!T55</f>
        <v>240</v>
      </c>
      <c r="I49" s="61">
        <f t="shared" si="16"/>
        <v>315</v>
      </c>
      <c r="J49" s="67">
        <f t="shared" si="16"/>
        <v>0</v>
      </c>
      <c r="K49" s="29">
        <f t="shared" si="16"/>
        <v>315</v>
      </c>
      <c r="L49" s="168"/>
      <c r="M49" s="189"/>
      <c r="N49" s="190"/>
      <c r="O49" s="61">
        <f t="shared" si="5"/>
        <v>315</v>
      </c>
      <c r="P49" s="185">
        <f t="shared" si="5"/>
        <v>0</v>
      </c>
      <c r="Q49" s="170">
        <f t="shared" si="5"/>
        <v>315</v>
      </c>
      <c r="R49" s="2"/>
      <c r="T49" s="2"/>
      <c r="U49" s="2"/>
      <c r="V49" s="2"/>
      <c r="W49" s="2"/>
      <c r="Y49" s="2"/>
      <c r="Z49" s="2"/>
      <c r="AA49" s="2"/>
      <c r="AB49" s="2"/>
      <c r="AC49" s="2"/>
    </row>
    <row r="50" spans="1:29" s="3" customFormat="1" ht="13.5" customHeight="1">
      <c r="A50" s="203" t="s">
        <v>178</v>
      </c>
      <c r="B50" s="176" t="s">
        <v>136</v>
      </c>
      <c r="C50" s="305">
        <f t="shared" ref="C50:K50" si="17">SUM(C47:C49)</f>
        <v>625</v>
      </c>
      <c r="D50" s="440">
        <f t="shared" si="17"/>
        <v>0</v>
      </c>
      <c r="E50" s="441">
        <f t="shared" si="17"/>
        <v>625</v>
      </c>
      <c r="F50" s="305">
        <f t="shared" si="17"/>
        <v>793</v>
      </c>
      <c r="G50" s="442">
        <f t="shared" si="17"/>
        <v>0</v>
      </c>
      <c r="H50" s="443">
        <f t="shared" si="17"/>
        <v>793</v>
      </c>
      <c r="I50" s="305">
        <f t="shared" si="17"/>
        <v>1418</v>
      </c>
      <c r="J50" s="440">
        <f t="shared" si="17"/>
        <v>0</v>
      </c>
      <c r="K50" s="441">
        <f t="shared" si="17"/>
        <v>1418</v>
      </c>
      <c r="L50" s="305">
        <f t="shared" ref="L50:M50" si="18">SUM(L47:L49)</f>
        <v>0</v>
      </c>
      <c r="M50" s="447">
        <f t="shared" si="18"/>
        <v>0</v>
      </c>
      <c r="N50" s="448">
        <f t="shared" ref="N50" si="19">SUM(N47:N49)</f>
        <v>0</v>
      </c>
      <c r="O50" s="439">
        <f>SUM(O47:O49)</f>
        <v>1418</v>
      </c>
      <c r="P50" s="445">
        <f>SUM(P47:P49)</f>
        <v>0</v>
      </c>
      <c r="Q50" s="446">
        <f>SUM(Q47:Q49)</f>
        <v>1418</v>
      </c>
      <c r="R50" s="4"/>
      <c r="S50" s="4"/>
      <c r="T50" s="4"/>
      <c r="U50" s="4"/>
      <c r="V50" s="4"/>
      <c r="W50" s="4"/>
      <c r="Y50" s="4"/>
      <c r="Z50" s="4"/>
      <c r="AA50" s="4"/>
      <c r="AB50" s="4"/>
      <c r="AC50" s="4"/>
    </row>
    <row r="51" spans="1:29" s="3" customFormat="1" ht="13.5" customHeight="1">
      <c r="A51" s="203" t="s">
        <v>179</v>
      </c>
      <c r="B51" s="176" t="s">
        <v>137</v>
      </c>
      <c r="C51" s="305">
        <f t="shared" ref="C51:Q51" si="20">+C46+C50</f>
        <v>59111</v>
      </c>
      <c r="D51" s="440">
        <f t="shared" si="20"/>
        <v>5468</v>
      </c>
      <c r="E51" s="441">
        <f t="shared" si="20"/>
        <v>64579</v>
      </c>
      <c r="F51" s="305">
        <f t="shared" si="20"/>
        <v>117992</v>
      </c>
      <c r="G51" s="442">
        <f t="shared" si="20"/>
        <v>-1020</v>
      </c>
      <c r="H51" s="443">
        <f t="shared" si="20"/>
        <v>116972</v>
      </c>
      <c r="I51" s="305">
        <f t="shared" si="20"/>
        <v>177103</v>
      </c>
      <c r="J51" s="440">
        <f t="shared" si="20"/>
        <v>4448</v>
      </c>
      <c r="K51" s="441">
        <f t="shared" si="20"/>
        <v>181551</v>
      </c>
      <c r="L51" s="305">
        <f t="shared" si="20"/>
        <v>0</v>
      </c>
      <c r="M51" s="445">
        <f t="shared" si="20"/>
        <v>0</v>
      </c>
      <c r="N51" s="446">
        <f t="shared" si="20"/>
        <v>0</v>
      </c>
      <c r="O51" s="439">
        <f t="shared" si="20"/>
        <v>177103</v>
      </c>
      <c r="P51" s="445">
        <f t="shared" si="20"/>
        <v>4448</v>
      </c>
      <c r="Q51" s="446">
        <f t="shared" si="20"/>
        <v>181551</v>
      </c>
      <c r="R51" s="4"/>
      <c r="S51" s="4"/>
      <c r="T51" s="4"/>
      <c r="U51" s="4"/>
      <c r="V51" s="4"/>
      <c r="W51" s="4"/>
      <c r="Y51" s="4"/>
      <c r="Z51" s="4"/>
      <c r="AA51" s="4"/>
      <c r="AB51" s="4"/>
      <c r="AC51" s="4"/>
    </row>
    <row r="52" spans="1:29" s="3" customFormat="1" ht="13.5" customHeight="1">
      <c r="A52" s="203" t="s">
        <v>180</v>
      </c>
      <c r="B52" s="176" t="s">
        <v>138</v>
      </c>
      <c r="C52" s="305">
        <f t="shared" ref="C52:Q52" si="21">+SUM(C53:C57)</f>
        <v>17893</v>
      </c>
      <c r="D52" s="440">
        <f t="shared" si="21"/>
        <v>1477</v>
      </c>
      <c r="E52" s="441">
        <f t="shared" si="21"/>
        <v>19370</v>
      </c>
      <c r="F52" s="305">
        <f t="shared" si="21"/>
        <v>33784</v>
      </c>
      <c r="G52" s="442">
        <f t="shared" si="21"/>
        <v>-336</v>
      </c>
      <c r="H52" s="443">
        <f t="shared" si="21"/>
        <v>33448</v>
      </c>
      <c r="I52" s="305">
        <f t="shared" si="21"/>
        <v>51677</v>
      </c>
      <c r="J52" s="445">
        <f t="shared" si="21"/>
        <v>1141</v>
      </c>
      <c r="K52" s="446">
        <f t="shared" si="21"/>
        <v>52818</v>
      </c>
      <c r="L52" s="305">
        <f t="shared" si="21"/>
        <v>0</v>
      </c>
      <c r="M52" s="445">
        <f t="shared" si="21"/>
        <v>0</v>
      </c>
      <c r="N52" s="446">
        <f t="shared" si="21"/>
        <v>0</v>
      </c>
      <c r="O52" s="439">
        <f t="shared" si="21"/>
        <v>51677</v>
      </c>
      <c r="P52" s="445">
        <f t="shared" si="21"/>
        <v>1141</v>
      </c>
      <c r="Q52" s="446">
        <f t="shared" si="21"/>
        <v>52818</v>
      </c>
      <c r="S52" s="4"/>
    </row>
    <row r="53" spans="1:29" s="304" customFormat="1" ht="13.5" customHeight="1">
      <c r="A53" s="204" t="s">
        <v>180</v>
      </c>
      <c r="B53" s="191" t="s">
        <v>282</v>
      </c>
      <c r="C53" s="323">
        <f>+'3.SZ.TÁBL. SEGÍTŐ SZOLGÁLAT'!AA62</f>
        <v>15323</v>
      </c>
      <c r="D53" s="423">
        <f>+'3.SZ.TÁBL. SEGÍTŐ SZOLGÁLAT'!AB62</f>
        <v>1477</v>
      </c>
      <c r="E53" s="424">
        <f>+'3.SZ.TÁBL. SEGÍTŐ SZOLGÁLAT'!AC62</f>
        <v>16800</v>
      </c>
      <c r="F53" s="323">
        <f>+'4.SZ.TÁBL. ÓVODA'!R59</f>
        <v>30891</v>
      </c>
      <c r="G53" s="425">
        <f>+'4.SZ.TÁBL. ÓVODA'!S59</f>
        <v>-275</v>
      </c>
      <c r="H53" s="426">
        <f>+'4.SZ.TÁBL. ÓVODA'!T59</f>
        <v>30616</v>
      </c>
      <c r="I53" s="412">
        <f t="shared" ref="I53:K60" si="22">+C53+F53</f>
        <v>46214</v>
      </c>
      <c r="J53" s="423">
        <f t="shared" si="22"/>
        <v>1202</v>
      </c>
      <c r="K53" s="424">
        <f t="shared" si="22"/>
        <v>47416</v>
      </c>
      <c r="L53" s="427"/>
      <c r="M53" s="428"/>
      <c r="N53" s="429"/>
      <c r="O53" s="412">
        <f t="shared" si="5"/>
        <v>46214</v>
      </c>
      <c r="P53" s="428">
        <f t="shared" si="5"/>
        <v>1202</v>
      </c>
      <c r="Q53" s="429">
        <f t="shared" si="5"/>
        <v>47416</v>
      </c>
      <c r="S53" s="413"/>
    </row>
    <row r="54" spans="1:29" s="304" customFormat="1" ht="13.5" customHeight="1">
      <c r="A54" s="205" t="s">
        <v>180</v>
      </c>
      <c r="B54" s="159" t="s">
        <v>283</v>
      </c>
      <c r="C54" s="291">
        <f>+'3.SZ.TÁBL. SEGÍTŐ SZOLGÁLAT'!AA63</f>
        <v>1929</v>
      </c>
      <c r="D54" s="410">
        <f>+'3.SZ.TÁBL. SEGÍTŐ SZOLGÁLAT'!AB63</f>
        <v>0</v>
      </c>
      <c r="E54" s="411">
        <f>+'3.SZ.TÁBL. SEGÍTŐ SZOLGÁLAT'!AC63</f>
        <v>1929</v>
      </c>
      <c r="F54" s="291">
        <f>+'4.SZ.TÁBL. ÓVODA'!R60</f>
        <v>1929</v>
      </c>
      <c r="G54" s="430">
        <f>+'4.SZ.TÁBL. ÓVODA'!S60</f>
        <v>-61</v>
      </c>
      <c r="H54" s="431">
        <f>+'4.SZ.TÁBL. ÓVODA'!T60</f>
        <v>1868</v>
      </c>
      <c r="I54" s="409">
        <f t="shared" si="22"/>
        <v>3858</v>
      </c>
      <c r="J54" s="410">
        <f t="shared" si="22"/>
        <v>-61</v>
      </c>
      <c r="K54" s="411">
        <f t="shared" si="22"/>
        <v>3797</v>
      </c>
      <c r="L54" s="432"/>
      <c r="M54" s="433"/>
      <c r="N54" s="434"/>
      <c r="O54" s="409">
        <f t="shared" si="5"/>
        <v>3858</v>
      </c>
      <c r="P54" s="433">
        <f t="shared" si="5"/>
        <v>-61</v>
      </c>
      <c r="Q54" s="434">
        <f t="shared" si="5"/>
        <v>3797</v>
      </c>
      <c r="S54" s="413"/>
    </row>
    <row r="55" spans="1:29" s="304" customFormat="1" ht="13.5" customHeight="1">
      <c r="A55" s="205" t="s">
        <v>180</v>
      </c>
      <c r="B55" s="159" t="s">
        <v>284</v>
      </c>
      <c r="C55" s="291">
        <f>+'3.SZ.TÁBL. SEGÍTŐ SZOLGÁLAT'!AA64</f>
        <v>316</v>
      </c>
      <c r="D55" s="410">
        <f>+'3.SZ.TÁBL. SEGÍTŐ SZOLGÁLAT'!AB64</f>
        <v>0</v>
      </c>
      <c r="E55" s="411">
        <f>+'3.SZ.TÁBL. SEGÍTŐ SZOLGÁLAT'!AC64</f>
        <v>316</v>
      </c>
      <c r="F55" s="291">
        <f>+'4.SZ.TÁBL. ÓVODA'!R61</f>
        <v>484</v>
      </c>
      <c r="G55" s="430">
        <f>+'4.SZ.TÁBL. ÓVODA'!S61</f>
        <v>0</v>
      </c>
      <c r="H55" s="431">
        <f>+'4.SZ.TÁBL. ÓVODA'!T61</f>
        <v>484</v>
      </c>
      <c r="I55" s="409">
        <f t="shared" si="22"/>
        <v>800</v>
      </c>
      <c r="J55" s="410">
        <f t="shared" si="22"/>
        <v>0</v>
      </c>
      <c r="K55" s="411">
        <f t="shared" si="22"/>
        <v>800</v>
      </c>
      <c r="L55" s="432"/>
      <c r="M55" s="433"/>
      <c r="N55" s="434"/>
      <c r="O55" s="409">
        <f t="shared" si="5"/>
        <v>800</v>
      </c>
      <c r="P55" s="433">
        <f t="shared" si="5"/>
        <v>0</v>
      </c>
      <c r="Q55" s="434">
        <f t="shared" si="5"/>
        <v>800</v>
      </c>
      <c r="S55" s="413"/>
    </row>
    <row r="56" spans="1:29" s="304" customFormat="1" ht="13.5" customHeight="1">
      <c r="A56" s="205" t="s">
        <v>180</v>
      </c>
      <c r="B56" s="159" t="s">
        <v>414</v>
      </c>
      <c r="C56" s="291">
        <f>+'3.SZ.TÁBL. SEGÍTŐ SZOLGÁLAT'!AA65</f>
        <v>0</v>
      </c>
      <c r="D56" s="410">
        <f>+'3.SZ.TÁBL. SEGÍTŐ SZOLGÁLAT'!AB65</f>
        <v>0</v>
      </c>
      <c r="E56" s="411">
        <f>+'3.SZ.TÁBL. SEGÍTŐ SZOLGÁLAT'!AC65</f>
        <v>0</v>
      </c>
      <c r="F56" s="291">
        <f>+'4.SZ.TÁBL. ÓVODA'!R62</f>
        <v>0</v>
      </c>
      <c r="G56" s="430">
        <f>+'4.SZ.TÁBL. ÓVODA'!S62</f>
        <v>0</v>
      </c>
      <c r="H56" s="431">
        <f>+'4.SZ.TÁBL. ÓVODA'!T62</f>
        <v>0</v>
      </c>
      <c r="I56" s="409">
        <f t="shared" si="22"/>
        <v>0</v>
      </c>
      <c r="J56" s="410">
        <f t="shared" si="22"/>
        <v>0</v>
      </c>
      <c r="K56" s="411">
        <f t="shared" si="22"/>
        <v>0</v>
      </c>
      <c r="L56" s="432"/>
      <c r="M56" s="433"/>
      <c r="N56" s="434"/>
      <c r="O56" s="409">
        <f t="shared" si="5"/>
        <v>0</v>
      </c>
      <c r="P56" s="433">
        <f t="shared" si="5"/>
        <v>0</v>
      </c>
      <c r="Q56" s="434">
        <f t="shared" si="5"/>
        <v>0</v>
      </c>
      <c r="S56" s="413"/>
    </row>
    <row r="57" spans="1:29" s="304" customFormat="1" ht="13.5" customHeight="1">
      <c r="A57" s="205" t="s">
        <v>180</v>
      </c>
      <c r="B57" s="159" t="s">
        <v>285</v>
      </c>
      <c r="C57" s="291">
        <f>+'3.SZ.TÁBL. SEGÍTŐ SZOLGÁLAT'!AA66</f>
        <v>325</v>
      </c>
      <c r="D57" s="410">
        <f>+'3.SZ.TÁBL. SEGÍTŐ SZOLGÁLAT'!AB66</f>
        <v>0</v>
      </c>
      <c r="E57" s="411">
        <f>+'3.SZ.TÁBL. SEGÍTŐ SZOLGÁLAT'!AC66</f>
        <v>325</v>
      </c>
      <c r="F57" s="291">
        <f>+'4.SZ.TÁBL. ÓVODA'!R63</f>
        <v>480</v>
      </c>
      <c r="G57" s="430">
        <f>+'4.SZ.TÁBL. ÓVODA'!S63</f>
        <v>0</v>
      </c>
      <c r="H57" s="431">
        <f>+'4.SZ.TÁBL. ÓVODA'!T63</f>
        <v>480</v>
      </c>
      <c r="I57" s="409">
        <f t="shared" si="22"/>
        <v>805</v>
      </c>
      <c r="J57" s="410">
        <f t="shared" si="22"/>
        <v>0</v>
      </c>
      <c r="K57" s="411">
        <f t="shared" si="22"/>
        <v>805</v>
      </c>
      <c r="L57" s="432"/>
      <c r="M57" s="433"/>
      <c r="N57" s="434"/>
      <c r="O57" s="409">
        <f t="shared" si="5"/>
        <v>805</v>
      </c>
      <c r="P57" s="433">
        <f t="shared" si="5"/>
        <v>0</v>
      </c>
      <c r="Q57" s="434">
        <f t="shared" si="5"/>
        <v>805</v>
      </c>
      <c r="S57" s="413"/>
    </row>
    <row r="58" spans="1:29" ht="13.5" customHeight="1">
      <c r="A58" s="201" t="s">
        <v>224</v>
      </c>
      <c r="B58" s="157" t="s">
        <v>225</v>
      </c>
      <c r="C58" s="223">
        <f>+'3.SZ.TÁBL. SEGÍTŐ SZOLGÁLAT'!AA67</f>
        <v>58</v>
      </c>
      <c r="D58" s="66">
        <f>+'3.SZ.TÁBL. SEGÍTŐ SZOLGÁLAT'!AB67</f>
        <v>192</v>
      </c>
      <c r="E58" s="28">
        <f>+'3.SZ.TÁBL. SEGÍTŐ SZOLGÁLAT'!AC67</f>
        <v>250</v>
      </c>
      <c r="F58" s="223">
        <f>+'4.SZ.TÁBL. ÓVODA'!R64</f>
        <v>783</v>
      </c>
      <c r="G58" s="15">
        <f>+'4.SZ.TÁBL. ÓVODA'!S64</f>
        <v>0</v>
      </c>
      <c r="H58" s="119">
        <f>+'4.SZ.TÁBL. ÓVODA'!T64</f>
        <v>783</v>
      </c>
      <c r="I58" s="58">
        <f t="shared" si="22"/>
        <v>841</v>
      </c>
      <c r="J58" s="66">
        <f t="shared" si="22"/>
        <v>192</v>
      </c>
      <c r="K58" s="28">
        <f t="shared" si="22"/>
        <v>1033</v>
      </c>
      <c r="L58" s="7"/>
      <c r="M58" s="137"/>
      <c r="N58" s="5"/>
      <c r="O58" s="60">
        <f t="shared" si="5"/>
        <v>841</v>
      </c>
      <c r="P58" s="137">
        <f t="shared" si="5"/>
        <v>192</v>
      </c>
      <c r="Q58" s="5">
        <f t="shared" si="5"/>
        <v>1033</v>
      </c>
    </row>
    <row r="59" spans="1:29" ht="13.5" customHeight="1">
      <c r="A59" s="201" t="s">
        <v>226</v>
      </c>
      <c r="B59" s="157" t="s">
        <v>227</v>
      </c>
      <c r="C59" s="216">
        <f>+'3.SZ.TÁBL. SEGÍTŐ SZOLGÁLAT'!AA68</f>
        <v>4355</v>
      </c>
      <c r="D59" s="66">
        <f>+'3.SZ.TÁBL. SEGÍTŐ SZOLGÁLAT'!AB68</f>
        <v>330</v>
      </c>
      <c r="E59" s="28">
        <f>+'3.SZ.TÁBL. SEGÍTŐ SZOLGÁLAT'!AC68</f>
        <v>4685</v>
      </c>
      <c r="F59" s="216">
        <f>+'4.SZ.TÁBL. ÓVODA'!R65</f>
        <v>945</v>
      </c>
      <c r="G59" s="15">
        <f>+'4.SZ.TÁBL. ÓVODA'!S65</f>
        <v>15</v>
      </c>
      <c r="H59" s="119">
        <f>+'4.SZ.TÁBL. ÓVODA'!T65</f>
        <v>960</v>
      </c>
      <c r="I59" s="60">
        <f t="shared" si="22"/>
        <v>5300</v>
      </c>
      <c r="J59" s="66">
        <f t="shared" si="22"/>
        <v>345</v>
      </c>
      <c r="K59" s="28">
        <f t="shared" si="22"/>
        <v>5645</v>
      </c>
      <c r="L59" s="7"/>
      <c r="M59" s="137">
        <f>+[4]Társulás!$G$8</f>
        <v>6</v>
      </c>
      <c r="N59" s="5">
        <f>SUM(L59:M59)</f>
        <v>6</v>
      </c>
      <c r="O59" s="60">
        <f t="shared" si="5"/>
        <v>5300</v>
      </c>
      <c r="P59" s="137">
        <f t="shared" si="5"/>
        <v>351</v>
      </c>
      <c r="Q59" s="5">
        <f t="shared" si="5"/>
        <v>5651</v>
      </c>
    </row>
    <row r="60" spans="1:29" ht="13.5" customHeight="1">
      <c r="A60" s="202" t="s">
        <v>228</v>
      </c>
      <c r="B60" s="175" t="s">
        <v>229</v>
      </c>
      <c r="C60" s="237">
        <f>+'3.SZ.TÁBL. SEGÍTŐ SZOLGÁLAT'!AA69</f>
        <v>0</v>
      </c>
      <c r="D60" s="67">
        <f>+'3.SZ.TÁBL. SEGÍTŐ SZOLGÁLAT'!AB69</f>
        <v>0</v>
      </c>
      <c r="E60" s="29">
        <f>+'3.SZ.TÁBL. SEGÍTŐ SZOLGÁLAT'!AC69</f>
        <v>0</v>
      </c>
      <c r="F60" s="237">
        <f>+'4.SZ.TÁBL. ÓVODA'!R66</f>
        <v>0</v>
      </c>
      <c r="G60" s="16">
        <f>+'4.SZ.TÁBL. ÓVODA'!S66</f>
        <v>0</v>
      </c>
      <c r="H60" s="184">
        <f>+'4.SZ.TÁBL. ÓVODA'!T66</f>
        <v>0</v>
      </c>
      <c r="I60" s="61">
        <f t="shared" si="22"/>
        <v>0</v>
      </c>
      <c r="J60" s="185">
        <f t="shared" si="22"/>
        <v>0</v>
      </c>
      <c r="K60" s="170">
        <f t="shared" si="22"/>
        <v>0</v>
      </c>
      <c r="L60" s="168"/>
      <c r="M60" s="185"/>
      <c r="N60" s="170"/>
      <c r="O60" s="61">
        <f t="shared" si="5"/>
        <v>0</v>
      </c>
      <c r="P60" s="185">
        <f t="shared" si="5"/>
        <v>0</v>
      </c>
      <c r="Q60" s="170">
        <f t="shared" si="5"/>
        <v>0</v>
      </c>
    </row>
    <row r="61" spans="1:29" s="3" customFormat="1" ht="13.5" customHeight="1">
      <c r="A61" s="203" t="s">
        <v>181</v>
      </c>
      <c r="B61" s="176" t="s">
        <v>139</v>
      </c>
      <c r="C61" s="305">
        <f t="shared" ref="C61:N61" si="23">SUM(C58:C60)</f>
        <v>4413</v>
      </c>
      <c r="D61" s="447">
        <f t="shared" si="23"/>
        <v>522</v>
      </c>
      <c r="E61" s="448">
        <f t="shared" si="23"/>
        <v>4935</v>
      </c>
      <c r="F61" s="305">
        <f t="shared" si="23"/>
        <v>1728</v>
      </c>
      <c r="G61" s="445">
        <f t="shared" si="23"/>
        <v>15</v>
      </c>
      <c r="H61" s="446">
        <f t="shared" si="23"/>
        <v>1743</v>
      </c>
      <c r="I61" s="305">
        <f t="shared" si="23"/>
        <v>6141</v>
      </c>
      <c r="J61" s="447">
        <f t="shared" si="23"/>
        <v>537</v>
      </c>
      <c r="K61" s="448">
        <f t="shared" si="23"/>
        <v>6678</v>
      </c>
      <c r="L61" s="305">
        <f t="shared" si="23"/>
        <v>0</v>
      </c>
      <c r="M61" s="445">
        <f t="shared" si="23"/>
        <v>6</v>
      </c>
      <c r="N61" s="446">
        <f t="shared" si="23"/>
        <v>6</v>
      </c>
      <c r="O61" s="439">
        <f>+SUM(O58:O60)</f>
        <v>6141</v>
      </c>
      <c r="P61" s="445">
        <f>+SUM(P58:P60)</f>
        <v>543</v>
      </c>
      <c r="Q61" s="446">
        <f>+SUM(Q58:Q60)</f>
        <v>6684</v>
      </c>
      <c r="S61" s="4"/>
    </row>
    <row r="62" spans="1:29" ht="13.5" customHeight="1">
      <c r="A62" s="200" t="s">
        <v>230</v>
      </c>
      <c r="B62" s="174" t="s">
        <v>231</v>
      </c>
      <c r="C62" s="223">
        <f>+'3.SZ.TÁBL. SEGÍTŐ SZOLGÁLAT'!AA71</f>
        <v>300</v>
      </c>
      <c r="D62" s="192">
        <f>+'3.SZ.TÁBL. SEGÍTŐ SZOLGÁLAT'!AB71</f>
        <v>0</v>
      </c>
      <c r="E62" s="193">
        <f>+'3.SZ.TÁBL. SEGÍTŐ SZOLGÁLAT'!AC71</f>
        <v>300</v>
      </c>
      <c r="F62" s="223">
        <f>+'4.SZ.TÁBL. ÓVODA'!R68</f>
        <v>180</v>
      </c>
      <c r="G62" s="68">
        <f>+'4.SZ.TÁBL. ÓVODA'!S68</f>
        <v>0</v>
      </c>
      <c r="H62" s="69">
        <f>+'4.SZ.TÁBL. ÓVODA'!T68</f>
        <v>180</v>
      </c>
      <c r="I62" s="58">
        <f t="shared" ref="I62:K63" si="24">+C62+F62</f>
        <v>480</v>
      </c>
      <c r="J62" s="192">
        <f t="shared" si="24"/>
        <v>0</v>
      </c>
      <c r="K62" s="193">
        <f t="shared" si="24"/>
        <v>480</v>
      </c>
      <c r="L62" s="6"/>
      <c r="M62" s="68"/>
      <c r="N62" s="69"/>
      <c r="O62" s="58">
        <f t="shared" si="5"/>
        <v>480</v>
      </c>
      <c r="P62" s="68">
        <f t="shared" si="5"/>
        <v>0</v>
      </c>
      <c r="Q62" s="69">
        <f t="shared" si="5"/>
        <v>480</v>
      </c>
    </row>
    <row r="63" spans="1:29" ht="13.5" customHeight="1">
      <c r="A63" s="202" t="s">
        <v>232</v>
      </c>
      <c r="B63" s="175" t="s">
        <v>233</v>
      </c>
      <c r="C63" s="237">
        <f>+'3.SZ.TÁBL. SEGÍTŐ SZOLGÁLAT'!AA72</f>
        <v>727</v>
      </c>
      <c r="D63" s="189">
        <f>+'3.SZ.TÁBL. SEGÍTŐ SZOLGÁLAT'!AB72</f>
        <v>0</v>
      </c>
      <c r="E63" s="190">
        <f>+'3.SZ.TÁBL. SEGÍTŐ SZOLGÁLAT'!AC72</f>
        <v>727</v>
      </c>
      <c r="F63" s="237">
        <f>+'4.SZ.TÁBL. ÓVODA'!R69</f>
        <v>535</v>
      </c>
      <c r="G63" s="185">
        <f>+'4.SZ.TÁBL. ÓVODA'!S69</f>
        <v>0</v>
      </c>
      <c r="H63" s="170">
        <f>+'4.SZ.TÁBL. ÓVODA'!T69</f>
        <v>535</v>
      </c>
      <c r="I63" s="61">
        <f t="shared" si="24"/>
        <v>1262</v>
      </c>
      <c r="J63" s="189">
        <f t="shared" si="24"/>
        <v>0</v>
      </c>
      <c r="K63" s="190">
        <f t="shared" si="24"/>
        <v>1262</v>
      </c>
      <c r="L63" s="168"/>
      <c r="M63" s="185"/>
      <c r="N63" s="170"/>
      <c r="O63" s="61">
        <f t="shared" si="5"/>
        <v>1262</v>
      </c>
      <c r="P63" s="185">
        <f t="shared" si="5"/>
        <v>0</v>
      </c>
      <c r="Q63" s="170">
        <f t="shared" si="5"/>
        <v>1262</v>
      </c>
    </row>
    <row r="64" spans="1:29" s="3" customFormat="1" ht="13.5" customHeight="1">
      <c r="A64" s="203" t="s">
        <v>182</v>
      </c>
      <c r="B64" s="176" t="s">
        <v>140</v>
      </c>
      <c r="C64" s="305">
        <f t="shared" ref="C64:N64" si="25">SUM(C62:C63)</f>
        <v>1027</v>
      </c>
      <c r="D64" s="447">
        <f t="shared" si="25"/>
        <v>0</v>
      </c>
      <c r="E64" s="448">
        <f t="shared" si="25"/>
        <v>1027</v>
      </c>
      <c r="F64" s="305">
        <f t="shared" si="25"/>
        <v>715</v>
      </c>
      <c r="G64" s="445">
        <f t="shared" si="25"/>
        <v>0</v>
      </c>
      <c r="H64" s="446">
        <f t="shared" si="25"/>
        <v>715</v>
      </c>
      <c r="I64" s="305">
        <f t="shared" si="25"/>
        <v>1742</v>
      </c>
      <c r="J64" s="447">
        <f t="shared" si="25"/>
        <v>0</v>
      </c>
      <c r="K64" s="448">
        <f t="shared" si="25"/>
        <v>1742</v>
      </c>
      <c r="L64" s="305">
        <f t="shared" si="25"/>
        <v>0</v>
      </c>
      <c r="M64" s="445">
        <f t="shared" si="25"/>
        <v>0</v>
      </c>
      <c r="N64" s="446">
        <f t="shared" si="25"/>
        <v>0</v>
      </c>
      <c r="O64" s="439">
        <f>+SUM(O62:O63)</f>
        <v>1742</v>
      </c>
      <c r="P64" s="445">
        <f>+SUM(P62:P63)</f>
        <v>0</v>
      </c>
      <c r="Q64" s="446">
        <f>+SUM(Q62:Q63)</f>
        <v>1742</v>
      </c>
      <c r="S64" s="4"/>
    </row>
    <row r="65" spans="1:19" ht="13.5" customHeight="1">
      <c r="A65" s="200" t="s">
        <v>234</v>
      </c>
      <c r="B65" s="174" t="s">
        <v>235</v>
      </c>
      <c r="C65" s="223">
        <f>+'3.SZ.TÁBL. SEGÍTŐ SZOLGÁLAT'!AA74</f>
        <v>2330</v>
      </c>
      <c r="D65" s="192">
        <f>+'3.SZ.TÁBL. SEGÍTŐ SZOLGÁLAT'!AB74</f>
        <v>0</v>
      </c>
      <c r="E65" s="193">
        <f>+'3.SZ.TÁBL. SEGÍTŐ SZOLGÁLAT'!AC74</f>
        <v>2330</v>
      </c>
      <c r="F65" s="223">
        <f>+'4.SZ.TÁBL. ÓVODA'!R71</f>
        <v>3165</v>
      </c>
      <c r="G65" s="68">
        <f>+'4.SZ.TÁBL. ÓVODA'!S71</f>
        <v>-1</v>
      </c>
      <c r="H65" s="69">
        <f>+'4.SZ.TÁBL. ÓVODA'!T71</f>
        <v>3164</v>
      </c>
      <c r="I65" s="58">
        <f t="shared" ref="I65:K73" si="26">+C65+F65</f>
        <v>5495</v>
      </c>
      <c r="J65" s="192">
        <f t="shared" si="26"/>
        <v>-1</v>
      </c>
      <c r="K65" s="193">
        <f t="shared" si="26"/>
        <v>5494</v>
      </c>
      <c r="L65" s="6"/>
      <c r="M65" s="68"/>
      <c r="N65" s="69"/>
      <c r="O65" s="58">
        <f t="shared" si="5"/>
        <v>5495</v>
      </c>
      <c r="P65" s="68">
        <f t="shared" si="5"/>
        <v>-1</v>
      </c>
      <c r="Q65" s="69">
        <f t="shared" si="5"/>
        <v>5494</v>
      </c>
    </row>
    <row r="66" spans="1:19" ht="13.5" customHeight="1">
      <c r="A66" s="201" t="s">
        <v>236</v>
      </c>
      <c r="B66" s="157" t="s">
        <v>3</v>
      </c>
      <c r="C66" s="216">
        <f>+'3.SZ.TÁBL. SEGÍTŐ SZOLGÁLAT'!AA75</f>
        <v>2420</v>
      </c>
      <c r="D66" s="158">
        <f>+'3.SZ.TÁBL. SEGÍTŐ SZOLGÁLAT'!AB75</f>
        <v>0</v>
      </c>
      <c r="E66" s="183">
        <f>+'3.SZ.TÁBL. SEGÍTŐ SZOLGÁLAT'!AC75</f>
        <v>2420</v>
      </c>
      <c r="F66" s="216">
        <f>+'4.SZ.TÁBL. ÓVODA'!R72</f>
        <v>3083</v>
      </c>
      <c r="G66" s="137">
        <f>+'4.SZ.TÁBL. ÓVODA'!S72</f>
        <v>0</v>
      </c>
      <c r="H66" s="5">
        <f>+'4.SZ.TÁBL. ÓVODA'!T72</f>
        <v>3083</v>
      </c>
      <c r="I66" s="60">
        <f t="shared" si="26"/>
        <v>5503</v>
      </c>
      <c r="J66" s="158">
        <f t="shared" si="26"/>
        <v>0</v>
      </c>
      <c r="K66" s="183">
        <f t="shared" si="26"/>
        <v>5503</v>
      </c>
      <c r="L66" s="7"/>
      <c r="M66" s="137"/>
      <c r="N66" s="5"/>
      <c r="O66" s="60">
        <f t="shared" si="5"/>
        <v>5503</v>
      </c>
      <c r="P66" s="137">
        <f t="shared" si="5"/>
        <v>0</v>
      </c>
      <c r="Q66" s="5">
        <f t="shared" si="5"/>
        <v>5503</v>
      </c>
    </row>
    <row r="67" spans="1:19" ht="13.5" customHeight="1">
      <c r="A67" s="201" t="s">
        <v>237</v>
      </c>
      <c r="B67" s="157" t="s">
        <v>238</v>
      </c>
      <c r="C67" s="216">
        <f>+'3.SZ.TÁBL. SEGÍTŐ SZOLGÁLAT'!AA76</f>
        <v>0</v>
      </c>
      <c r="D67" s="158">
        <f>+'3.SZ.TÁBL. SEGÍTŐ SZOLGÁLAT'!AB76</f>
        <v>0</v>
      </c>
      <c r="E67" s="183">
        <f>+'3.SZ.TÁBL. SEGÍTŐ SZOLGÁLAT'!AC76</f>
        <v>0</v>
      </c>
      <c r="F67" s="216">
        <f>+'4.SZ.TÁBL. ÓVODA'!R73</f>
        <v>0</v>
      </c>
      <c r="G67" s="137">
        <f>+'4.SZ.TÁBL. ÓVODA'!S73</f>
        <v>0</v>
      </c>
      <c r="H67" s="5">
        <f>+'4.SZ.TÁBL. ÓVODA'!T73</f>
        <v>0</v>
      </c>
      <c r="I67" s="60">
        <f t="shared" si="26"/>
        <v>0</v>
      </c>
      <c r="J67" s="158">
        <f t="shared" si="26"/>
        <v>0</v>
      </c>
      <c r="K67" s="183">
        <f t="shared" si="26"/>
        <v>0</v>
      </c>
      <c r="L67" s="7"/>
      <c r="M67" s="137"/>
      <c r="N67" s="5"/>
      <c r="O67" s="60">
        <f t="shared" si="5"/>
        <v>0</v>
      </c>
      <c r="P67" s="137">
        <f t="shared" si="5"/>
        <v>0</v>
      </c>
      <c r="Q67" s="5">
        <f t="shared" si="5"/>
        <v>0</v>
      </c>
    </row>
    <row r="68" spans="1:19" ht="13.5" customHeight="1">
      <c r="A68" s="201" t="s">
        <v>239</v>
      </c>
      <c r="B68" s="157" t="s">
        <v>240</v>
      </c>
      <c r="C68" s="216">
        <f>+'3.SZ.TÁBL. SEGÍTŐ SZOLGÁLAT'!AA77</f>
        <v>1840</v>
      </c>
      <c r="D68" s="158">
        <f>+'3.SZ.TÁBL. SEGÍTŐ SZOLGÁLAT'!AB77</f>
        <v>0</v>
      </c>
      <c r="E68" s="183">
        <f>+'3.SZ.TÁBL. SEGÍTŐ SZOLGÁLAT'!AC77</f>
        <v>1840</v>
      </c>
      <c r="F68" s="216">
        <f>+'4.SZ.TÁBL. ÓVODA'!R74</f>
        <v>1150</v>
      </c>
      <c r="G68" s="137">
        <f>+'4.SZ.TÁBL. ÓVODA'!S74</f>
        <v>1016</v>
      </c>
      <c r="H68" s="5">
        <f>+'4.SZ.TÁBL. ÓVODA'!T74</f>
        <v>2166</v>
      </c>
      <c r="I68" s="60">
        <f t="shared" si="26"/>
        <v>2990</v>
      </c>
      <c r="J68" s="158">
        <f t="shared" si="26"/>
        <v>1016</v>
      </c>
      <c r="K68" s="183">
        <f t="shared" si="26"/>
        <v>4006</v>
      </c>
      <c r="L68" s="7"/>
      <c r="M68" s="137"/>
      <c r="N68" s="5"/>
      <c r="O68" s="60">
        <f t="shared" si="5"/>
        <v>2990</v>
      </c>
      <c r="P68" s="137">
        <f t="shared" si="5"/>
        <v>1016</v>
      </c>
      <c r="Q68" s="5">
        <f t="shared" si="5"/>
        <v>4006</v>
      </c>
    </row>
    <row r="69" spans="1:19" ht="13.5" customHeight="1">
      <c r="A69" s="201" t="s">
        <v>241</v>
      </c>
      <c r="B69" s="157" t="s">
        <v>242</v>
      </c>
      <c r="C69" s="216">
        <f>+'3.SZ.TÁBL. SEGÍTŐ SZOLGÁLAT'!AA78</f>
        <v>0</v>
      </c>
      <c r="D69" s="158">
        <f>+'3.SZ.TÁBL. SEGÍTŐ SZOLGÁLAT'!AB78</f>
        <v>37</v>
      </c>
      <c r="E69" s="183">
        <f>+'3.SZ.TÁBL. SEGÍTŐ SZOLGÁLAT'!AC78</f>
        <v>37</v>
      </c>
      <c r="F69" s="216">
        <f>+'4.SZ.TÁBL. ÓVODA'!R75</f>
        <v>0</v>
      </c>
      <c r="G69" s="137">
        <f>+'4.SZ.TÁBL. ÓVODA'!S75</f>
        <v>0</v>
      </c>
      <c r="H69" s="5">
        <f>+'4.SZ.TÁBL. ÓVODA'!T75</f>
        <v>0</v>
      </c>
      <c r="I69" s="60">
        <f t="shared" si="26"/>
        <v>0</v>
      </c>
      <c r="J69" s="158">
        <f t="shared" si="26"/>
        <v>37</v>
      </c>
      <c r="K69" s="183">
        <f t="shared" si="26"/>
        <v>37</v>
      </c>
      <c r="L69" s="7"/>
      <c r="M69" s="137"/>
      <c r="N69" s="5"/>
      <c r="O69" s="60">
        <f t="shared" si="5"/>
        <v>0</v>
      </c>
      <c r="P69" s="137">
        <f t="shared" si="5"/>
        <v>37</v>
      </c>
      <c r="Q69" s="5">
        <f t="shared" si="5"/>
        <v>37</v>
      </c>
    </row>
    <row r="70" spans="1:19" s="304" customFormat="1" ht="13.5" customHeight="1">
      <c r="A70" s="205" t="s">
        <v>241</v>
      </c>
      <c r="B70" s="159" t="s">
        <v>286</v>
      </c>
      <c r="C70" s="291">
        <f>+'3.SZ.TÁBL. SEGÍTŐ SZOLGÁLAT'!AA79</f>
        <v>0</v>
      </c>
      <c r="D70" s="435">
        <f>+'3.SZ.TÁBL. SEGÍTŐ SZOLGÁLAT'!AB79</f>
        <v>0</v>
      </c>
      <c r="E70" s="436">
        <f>+'3.SZ.TÁBL. SEGÍTŐ SZOLGÁLAT'!AC79</f>
        <v>0</v>
      </c>
      <c r="F70" s="291">
        <f>+'4.SZ.TÁBL. ÓVODA'!R76</f>
        <v>0</v>
      </c>
      <c r="G70" s="433">
        <f>+'4.SZ.TÁBL. ÓVODA'!S76</f>
        <v>0</v>
      </c>
      <c r="H70" s="434">
        <f>+'4.SZ.TÁBL. ÓVODA'!T76</f>
        <v>0</v>
      </c>
      <c r="I70" s="409">
        <f t="shared" si="26"/>
        <v>0</v>
      </c>
      <c r="J70" s="435">
        <f t="shared" si="26"/>
        <v>0</v>
      </c>
      <c r="K70" s="436">
        <f t="shared" si="26"/>
        <v>0</v>
      </c>
      <c r="L70" s="432"/>
      <c r="M70" s="433"/>
      <c r="N70" s="434"/>
      <c r="O70" s="409">
        <f t="shared" si="5"/>
        <v>0</v>
      </c>
      <c r="P70" s="433">
        <f t="shared" si="5"/>
        <v>0</v>
      </c>
      <c r="Q70" s="434">
        <f t="shared" si="5"/>
        <v>0</v>
      </c>
      <c r="S70" s="413"/>
    </row>
    <row r="71" spans="1:19" s="304" customFormat="1" ht="13.5" customHeight="1">
      <c r="A71" s="205" t="s">
        <v>241</v>
      </c>
      <c r="B71" s="159" t="s">
        <v>287</v>
      </c>
      <c r="C71" s="291">
        <f>+'3.SZ.TÁBL. SEGÍTŐ SZOLGÁLAT'!AA80</f>
        <v>0</v>
      </c>
      <c r="D71" s="435">
        <f>+'3.SZ.TÁBL. SEGÍTŐ SZOLGÁLAT'!AB80</f>
        <v>37</v>
      </c>
      <c r="E71" s="436">
        <f>+'3.SZ.TÁBL. SEGÍTŐ SZOLGÁLAT'!AC80</f>
        <v>37</v>
      </c>
      <c r="F71" s="291">
        <f>+'4.SZ.TÁBL. ÓVODA'!R77</f>
        <v>0</v>
      </c>
      <c r="G71" s="433">
        <f>+'4.SZ.TÁBL. ÓVODA'!S77</f>
        <v>0</v>
      </c>
      <c r="H71" s="434">
        <f>+'4.SZ.TÁBL. ÓVODA'!T77</f>
        <v>0</v>
      </c>
      <c r="I71" s="409">
        <f t="shared" si="26"/>
        <v>0</v>
      </c>
      <c r="J71" s="435">
        <f t="shared" si="26"/>
        <v>37</v>
      </c>
      <c r="K71" s="436">
        <f t="shared" si="26"/>
        <v>37</v>
      </c>
      <c r="L71" s="432"/>
      <c r="M71" s="433"/>
      <c r="N71" s="434"/>
      <c r="O71" s="409">
        <f t="shared" si="5"/>
        <v>0</v>
      </c>
      <c r="P71" s="433">
        <f t="shared" si="5"/>
        <v>37</v>
      </c>
      <c r="Q71" s="434">
        <f t="shared" si="5"/>
        <v>37</v>
      </c>
      <c r="S71" s="413"/>
    </row>
    <row r="72" spans="1:19" ht="13.5" customHeight="1">
      <c r="A72" s="201" t="s">
        <v>243</v>
      </c>
      <c r="B72" s="157" t="s">
        <v>244</v>
      </c>
      <c r="C72" s="216">
        <f>+'3.SZ.TÁBL. SEGÍTŐ SZOLGÁLAT'!AA81</f>
        <v>1780</v>
      </c>
      <c r="D72" s="158">
        <f>+'3.SZ.TÁBL. SEGÍTŐ SZOLGÁLAT'!AB81</f>
        <v>63</v>
      </c>
      <c r="E72" s="183">
        <f>+'3.SZ.TÁBL. SEGÍTŐ SZOLGÁLAT'!AC81</f>
        <v>1843</v>
      </c>
      <c r="F72" s="216">
        <f>+'4.SZ.TÁBL. ÓVODA'!R78</f>
        <v>2049</v>
      </c>
      <c r="G72" s="137">
        <f>+'4.SZ.TÁBL. ÓVODA'!S78</f>
        <v>-40</v>
      </c>
      <c r="H72" s="5">
        <f>+'4.SZ.TÁBL. ÓVODA'!T78</f>
        <v>2009</v>
      </c>
      <c r="I72" s="60">
        <f t="shared" si="26"/>
        <v>3829</v>
      </c>
      <c r="J72" s="158">
        <f t="shared" si="26"/>
        <v>23</v>
      </c>
      <c r="K72" s="183">
        <f t="shared" si="26"/>
        <v>3852</v>
      </c>
      <c r="L72" s="7">
        <f>+'[3]1.1.SZ.TÁBL. BEV - KIAD'!$P72</f>
        <v>41816</v>
      </c>
      <c r="M72" s="137">
        <f>+[4]Társulás!$I$7+[4]Társulás!$I$16+[4]Társulás!$I$18</f>
        <v>407</v>
      </c>
      <c r="N72" s="5">
        <f>SUM(L72:M72)</f>
        <v>42223</v>
      </c>
      <c r="O72" s="60">
        <f t="shared" si="5"/>
        <v>45645</v>
      </c>
      <c r="P72" s="137">
        <f t="shared" si="5"/>
        <v>430</v>
      </c>
      <c r="Q72" s="5">
        <f t="shared" si="5"/>
        <v>46075</v>
      </c>
    </row>
    <row r="73" spans="1:19" ht="29.25" customHeight="1">
      <c r="A73" s="202" t="s">
        <v>245</v>
      </c>
      <c r="B73" s="175" t="s">
        <v>418</v>
      </c>
      <c r="C73" s="237">
        <f>+'3.SZ.TÁBL. SEGÍTŐ SZOLGÁLAT'!AA82</f>
        <v>3918</v>
      </c>
      <c r="D73" s="189">
        <f>+'3.SZ.TÁBL. SEGÍTŐ SZOLGÁLAT'!AB82</f>
        <v>-176</v>
      </c>
      <c r="E73" s="190">
        <f>+'3.SZ.TÁBL. SEGÍTŐ SZOLGÁLAT'!AC82</f>
        <v>3742</v>
      </c>
      <c r="F73" s="237">
        <f>+'4.SZ.TÁBL. ÓVODA'!R79</f>
        <v>1600</v>
      </c>
      <c r="G73" s="185">
        <f>+'4.SZ.TÁBL. ÓVODA'!S79</f>
        <v>78</v>
      </c>
      <c r="H73" s="170">
        <f>+'4.SZ.TÁBL. ÓVODA'!T79</f>
        <v>1678</v>
      </c>
      <c r="I73" s="61">
        <f t="shared" si="26"/>
        <v>5518</v>
      </c>
      <c r="J73" s="189">
        <f t="shared" si="26"/>
        <v>-98</v>
      </c>
      <c r="K73" s="190">
        <f t="shared" si="26"/>
        <v>5420</v>
      </c>
      <c r="L73" s="168">
        <f>+'[3]1.1.SZ.TÁBL. BEV - KIAD'!$P73</f>
        <v>548</v>
      </c>
      <c r="M73" s="185">
        <f>+[4]Társulás!$I$6</f>
        <v>40</v>
      </c>
      <c r="N73" s="170">
        <f>SUM(L73:M73)</f>
        <v>588</v>
      </c>
      <c r="O73" s="61">
        <f t="shared" si="5"/>
        <v>6066</v>
      </c>
      <c r="P73" s="185">
        <f t="shared" si="5"/>
        <v>-58</v>
      </c>
      <c r="Q73" s="170">
        <f t="shared" si="5"/>
        <v>6008</v>
      </c>
    </row>
    <row r="74" spans="1:19" s="3" customFormat="1" ht="13.5" customHeight="1">
      <c r="A74" s="203" t="s">
        <v>183</v>
      </c>
      <c r="B74" s="176" t="s">
        <v>141</v>
      </c>
      <c r="C74" s="305">
        <f>+SUM(C65:C69,C72:C73)</f>
        <v>12288</v>
      </c>
      <c r="D74" s="447">
        <f>+SUM(D65:D69,D72:D73)</f>
        <v>-76</v>
      </c>
      <c r="E74" s="448">
        <f t="shared" ref="E74" si="27">+SUM(E65:E69,E72:E73)</f>
        <v>12212</v>
      </c>
      <c r="F74" s="305">
        <f>+SUM(F65:F69,F72:F73)</f>
        <v>11047</v>
      </c>
      <c r="G74" s="447">
        <f>+SUM(G65:G69,G72:G73)</f>
        <v>1053</v>
      </c>
      <c r="H74" s="448">
        <f t="shared" ref="H74" si="28">+SUM(H65:H69,H72:H73)</f>
        <v>12100</v>
      </c>
      <c r="I74" s="305">
        <f>+SUM(I65:I69,I72:I73)</f>
        <v>23335</v>
      </c>
      <c r="J74" s="447">
        <f>+SUM(J65:J69,J72:J73)</f>
        <v>977</v>
      </c>
      <c r="K74" s="448">
        <f t="shared" ref="K74" si="29">+SUM(K65:K69,K72:K73)</f>
        <v>24312</v>
      </c>
      <c r="L74" s="305">
        <f>+SUM(L65:L69,L72:L73)</f>
        <v>42364</v>
      </c>
      <c r="M74" s="447">
        <f>+SUM(M65:M69,M72:M73)</f>
        <v>447</v>
      </c>
      <c r="N74" s="448">
        <f t="shared" ref="N74" si="30">+SUM(N65:N69,N72:N73)</f>
        <v>42811</v>
      </c>
      <c r="O74" s="305">
        <f>+SUM(O65:O69,O72:O73)</f>
        <v>65699</v>
      </c>
      <c r="P74" s="447">
        <f>+SUM(P65:P69,P72:P73)</f>
        <v>1424</v>
      </c>
      <c r="Q74" s="448">
        <f t="shared" ref="Q74" si="31">+SUM(Q65:Q69,Q72:Q73)</f>
        <v>67123</v>
      </c>
      <c r="S74" s="4"/>
    </row>
    <row r="75" spans="1:19" ht="13.5" customHeight="1">
      <c r="A75" s="200" t="s">
        <v>247</v>
      </c>
      <c r="B75" s="174" t="s">
        <v>248</v>
      </c>
      <c r="C75" s="223">
        <f>+'3.SZ.TÁBL. SEGÍTŐ SZOLGÁLAT'!AA84</f>
        <v>640</v>
      </c>
      <c r="D75" s="192">
        <f>+'3.SZ.TÁBL. SEGÍTŐ SZOLGÁLAT'!AB84</f>
        <v>0</v>
      </c>
      <c r="E75" s="193">
        <f>+'3.SZ.TÁBL. SEGÍTŐ SZOLGÁLAT'!AC84</f>
        <v>640</v>
      </c>
      <c r="F75" s="223">
        <f>+'4.SZ.TÁBL. ÓVODA'!R81</f>
        <v>150</v>
      </c>
      <c r="G75" s="68">
        <f>+'4.SZ.TÁBL. ÓVODA'!S81</f>
        <v>0</v>
      </c>
      <c r="H75" s="69">
        <f>+'4.SZ.TÁBL. ÓVODA'!T81</f>
        <v>150</v>
      </c>
      <c r="I75" s="58">
        <f t="shared" ref="I75:K76" si="32">+C75+F75</f>
        <v>790</v>
      </c>
      <c r="J75" s="192">
        <f t="shared" si="32"/>
        <v>0</v>
      </c>
      <c r="K75" s="193">
        <f t="shared" si="32"/>
        <v>790</v>
      </c>
      <c r="L75" s="6"/>
      <c r="M75" s="68"/>
      <c r="N75" s="69"/>
      <c r="O75" s="58">
        <f t="shared" si="5"/>
        <v>790</v>
      </c>
      <c r="P75" s="68">
        <f t="shared" si="5"/>
        <v>0</v>
      </c>
      <c r="Q75" s="69">
        <f t="shared" si="5"/>
        <v>790</v>
      </c>
    </row>
    <row r="76" spans="1:19" ht="13.5" customHeight="1">
      <c r="A76" s="202" t="s">
        <v>249</v>
      </c>
      <c r="B76" s="175" t="s">
        <v>250</v>
      </c>
      <c r="C76" s="237">
        <f>+'3.SZ.TÁBL. SEGÍTŐ SZOLGÁLAT'!AA85</f>
        <v>0</v>
      </c>
      <c r="D76" s="189">
        <f>+'3.SZ.TÁBL. SEGÍTŐ SZOLGÁLAT'!AB85</f>
        <v>0</v>
      </c>
      <c r="E76" s="190">
        <f>+'3.SZ.TÁBL. SEGÍTŐ SZOLGÁLAT'!AC85</f>
        <v>0</v>
      </c>
      <c r="F76" s="237">
        <f>+'4.SZ.TÁBL. ÓVODA'!R82</f>
        <v>0</v>
      </c>
      <c r="G76" s="185">
        <f>+'4.SZ.TÁBL. ÓVODA'!S82</f>
        <v>0</v>
      </c>
      <c r="H76" s="170">
        <f>+'4.SZ.TÁBL. ÓVODA'!T82</f>
        <v>0</v>
      </c>
      <c r="I76" s="61">
        <f t="shared" si="32"/>
        <v>0</v>
      </c>
      <c r="J76" s="189">
        <f t="shared" si="32"/>
        <v>0</v>
      </c>
      <c r="K76" s="190">
        <f t="shared" si="32"/>
        <v>0</v>
      </c>
      <c r="L76" s="168"/>
      <c r="M76" s="185"/>
      <c r="N76" s="170"/>
      <c r="O76" s="61">
        <f t="shared" ref="O76:Q107" si="33">+I76+L76</f>
        <v>0</v>
      </c>
      <c r="P76" s="185">
        <f t="shared" si="33"/>
        <v>0</v>
      </c>
      <c r="Q76" s="170">
        <f t="shared" si="33"/>
        <v>0</v>
      </c>
    </row>
    <row r="77" spans="1:19" s="3" customFormat="1" ht="13.5" customHeight="1">
      <c r="A77" s="203" t="s">
        <v>184</v>
      </c>
      <c r="B77" s="176" t="s">
        <v>142</v>
      </c>
      <c r="C77" s="305">
        <f t="shared" ref="C77:Q77" si="34">+SUM(C75:C76)</f>
        <v>640</v>
      </c>
      <c r="D77" s="447">
        <f t="shared" si="34"/>
        <v>0</v>
      </c>
      <c r="E77" s="448">
        <f t="shared" si="34"/>
        <v>640</v>
      </c>
      <c r="F77" s="305">
        <f t="shared" si="34"/>
        <v>150</v>
      </c>
      <c r="G77" s="445">
        <f t="shared" si="34"/>
        <v>0</v>
      </c>
      <c r="H77" s="446">
        <f t="shared" si="34"/>
        <v>150</v>
      </c>
      <c r="I77" s="305">
        <f t="shared" si="34"/>
        <v>790</v>
      </c>
      <c r="J77" s="447">
        <f t="shared" si="34"/>
        <v>0</v>
      </c>
      <c r="K77" s="448">
        <f t="shared" si="34"/>
        <v>790</v>
      </c>
      <c r="L77" s="305">
        <f t="shared" si="34"/>
        <v>0</v>
      </c>
      <c r="M77" s="445">
        <f t="shared" si="34"/>
        <v>0</v>
      </c>
      <c r="N77" s="446">
        <f t="shared" si="34"/>
        <v>0</v>
      </c>
      <c r="O77" s="439">
        <f t="shared" si="34"/>
        <v>790</v>
      </c>
      <c r="P77" s="445">
        <f t="shared" si="34"/>
        <v>0</v>
      </c>
      <c r="Q77" s="446">
        <f t="shared" si="34"/>
        <v>790</v>
      </c>
      <c r="S77" s="4"/>
    </row>
    <row r="78" spans="1:19" ht="13.5" customHeight="1">
      <c r="A78" s="200" t="s">
        <v>251</v>
      </c>
      <c r="B78" s="174" t="s">
        <v>252</v>
      </c>
      <c r="C78" s="223">
        <f>+'3.SZ.TÁBL. SEGÍTŐ SZOLGÁLAT'!AA87</f>
        <v>4555</v>
      </c>
      <c r="D78" s="192">
        <f>+'3.SZ.TÁBL. SEGÍTŐ SZOLGÁLAT'!AB87</f>
        <v>0</v>
      </c>
      <c r="E78" s="193">
        <f>+'3.SZ.TÁBL. SEGÍTŐ SZOLGÁLAT'!AC87</f>
        <v>4555</v>
      </c>
      <c r="F78" s="223">
        <f>+'4.SZ.TÁBL. ÓVODA'!R84</f>
        <v>3642</v>
      </c>
      <c r="G78" s="68">
        <f>+'4.SZ.TÁBL. ÓVODA'!S84</f>
        <v>282</v>
      </c>
      <c r="H78" s="69">
        <f>+'4.SZ.TÁBL. ÓVODA'!T84</f>
        <v>3924</v>
      </c>
      <c r="I78" s="58">
        <f t="shared" ref="I78:K82" si="35">+C78+F78</f>
        <v>8197</v>
      </c>
      <c r="J78" s="192">
        <f t="shared" si="35"/>
        <v>282</v>
      </c>
      <c r="K78" s="193">
        <f t="shared" si="35"/>
        <v>8479</v>
      </c>
      <c r="L78" s="6">
        <f>+'[3]1.1.SZ.TÁBL. BEV - KIAD'!$P78</f>
        <v>630</v>
      </c>
      <c r="M78" s="68">
        <f>+[4]Társulás!$J$17+[4]Társulás!$J$19</f>
        <v>76</v>
      </c>
      <c r="N78" s="69">
        <f>SUM(L78:M78)</f>
        <v>706</v>
      </c>
      <c r="O78" s="58">
        <f t="shared" si="33"/>
        <v>8827</v>
      </c>
      <c r="P78" s="68">
        <f t="shared" si="33"/>
        <v>358</v>
      </c>
      <c r="Q78" s="69">
        <f t="shared" si="33"/>
        <v>9185</v>
      </c>
    </row>
    <row r="79" spans="1:19" ht="13.5" customHeight="1">
      <c r="A79" s="201" t="s">
        <v>253</v>
      </c>
      <c r="B79" s="157" t="s">
        <v>254</v>
      </c>
      <c r="C79" s="216">
        <f>+'3.SZ.TÁBL. SEGÍTŐ SZOLGÁLAT'!AA88</f>
        <v>0</v>
      </c>
      <c r="D79" s="158">
        <f>+'3.SZ.TÁBL. SEGÍTŐ SZOLGÁLAT'!AB88</f>
        <v>0</v>
      </c>
      <c r="E79" s="183">
        <f>+'3.SZ.TÁBL. SEGÍTŐ SZOLGÁLAT'!AC88</f>
        <v>0</v>
      </c>
      <c r="F79" s="216">
        <f>+'4.SZ.TÁBL. ÓVODA'!R85</f>
        <v>0</v>
      </c>
      <c r="G79" s="137">
        <f>+'4.SZ.TÁBL. ÓVODA'!S85</f>
        <v>0</v>
      </c>
      <c r="H79" s="5">
        <f>+'4.SZ.TÁBL. ÓVODA'!T85</f>
        <v>0</v>
      </c>
      <c r="I79" s="60">
        <f t="shared" si="35"/>
        <v>0</v>
      </c>
      <c r="J79" s="158">
        <f t="shared" si="35"/>
        <v>0</v>
      </c>
      <c r="K79" s="183">
        <f t="shared" si="35"/>
        <v>0</v>
      </c>
      <c r="L79" s="7"/>
      <c r="M79" s="137"/>
      <c r="N79" s="5"/>
      <c r="O79" s="60">
        <f t="shared" si="33"/>
        <v>0</v>
      </c>
      <c r="P79" s="137">
        <f t="shared" si="33"/>
        <v>0</v>
      </c>
      <c r="Q79" s="5">
        <f t="shared" si="33"/>
        <v>0</v>
      </c>
    </row>
    <row r="80" spans="1:19" ht="13.5" customHeight="1">
      <c r="A80" s="201" t="s">
        <v>255</v>
      </c>
      <c r="B80" s="157" t="s">
        <v>256</v>
      </c>
      <c r="C80" s="216">
        <f>+'3.SZ.TÁBL. SEGÍTŐ SZOLGÁLAT'!AA89</f>
        <v>0</v>
      </c>
      <c r="D80" s="158">
        <f>+'3.SZ.TÁBL. SEGÍTŐ SZOLGÁLAT'!AB89</f>
        <v>0</v>
      </c>
      <c r="E80" s="183">
        <f>+'3.SZ.TÁBL. SEGÍTŐ SZOLGÁLAT'!AC89</f>
        <v>0</v>
      </c>
      <c r="F80" s="216">
        <f>+'4.SZ.TÁBL. ÓVODA'!R86</f>
        <v>0</v>
      </c>
      <c r="G80" s="137">
        <f>+'4.SZ.TÁBL. ÓVODA'!S86</f>
        <v>0</v>
      </c>
      <c r="H80" s="5">
        <f>+'4.SZ.TÁBL. ÓVODA'!T86</f>
        <v>0</v>
      </c>
      <c r="I80" s="60">
        <f t="shared" si="35"/>
        <v>0</v>
      </c>
      <c r="J80" s="158">
        <f t="shared" si="35"/>
        <v>0</v>
      </c>
      <c r="K80" s="183">
        <f t="shared" si="35"/>
        <v>0</v>
      </c>
      <c r="L80" s="7"/>
      <c r="M80" s="137"/>
      <c r="N80" s="5"/>
      <c r="O80" s="60">
        <f t="shared" si="33"/>
        <v>0</v>
      </c>
      <c r="P80" s="137">
        <f t="shared" si="33"/>
        <v>0</v>
      </c>
      <c r="Q80" s="5">
        <f t="shared" si="33"/>
        <v>0</v>
      </c>
    </row>
    <row r="81" spans="1:19" ht="13.5" customHeight="1">
      <c r="A81" s="201" t="s">
        <v>257</v>
      </c>
      <c r="B81" s="157" t="s">
        <v>258</v>
      </c>
      <c r="C81" s="216">
        <f>+'3.SZ.TÁBL. SEGÍTŐ SZOLGÁLAT'!AA90</f>
        <v>0</v>
      </c>
      <c r="D81" s="158">
        <f>+'3.SZ.TÁBL. SEGÍTŐ SZOLGÁLAT'!AB90</f>
        <v>0</v>
      </c>
      <c r="E81" s="183">
        <f>+'3.SZ.TÁBL. SEGÍTŐ SZOLGÁLAT'!AC90</f>
        <v>0</v>
      </c>
      <c r="F81" s="216">
        <f>+'4.SZ.TÁBL. ÓVODA'!R87</f>
        <v>0</v>
      </c>
      <c r="G81" s="137">
        <f>+'4.SZ.TÁBL. ÓVODA'!S87</f>
        <v>0</v>
      </c>
      <c r="H81" s="5">
        <f>+'4.SZ.TÁBL. ÓVODA'!T87</f>
        <v>0</v>
      </c>
      <c r="I81" s="60">
        <f t="shared" si="35"/>
        <v>0</v>
      </c>
      <c r="J81" s="158">
        <f t="shared" si="35"/>
        <v>0</v>
      </c>
      <c r="K81" s="183">
        <f t="shared" si="35"/>
        <v>0</v>
      </c>
      <c r="L81" s="7"/>
      <c r="M81" s="137"/>
      <c r="N81" s="5"/>
      <c r="O81" s="60">
        <f t="shared" si="33"/>
        <v>0</v>
      </c>
      <c r="P81" s="137">
        <f t="shared" si="33"/>
        <v>0</v>
      </c>
      <c r="Q81" s="5">
        <f t="shared" si="33"/>
        <v>0</v>
      </c>
    </row>
    <row r="82" spans="1:19" ht="13.5" customHeight="1">
      <c r="A82" s="202" t="s">
        <v>259</v>
      </c>
      <c r="B82" s="175" t="s">
        <v>383</v>
      </c>
      <c r="C82" s="237">
        <f>+'3.SZ.TÁBL. SEGÍTŐ SZOLGÁLAT'!AA91</f>
        <v>635</v>
      </c>
      <c r="D82" s="189">
        <f>+'3.SZ.TÁBL. SEGÍTŐ SZOLGÁLAT'!AB91</f>
        <v>0</v>
      </c>
      <c r="E82" s="190">
        <f>+'3.SZ.TÁBL. SEGÍTŐ SZOLGÁLAT'!AC91</f>
        <v>635</v>
      </c>
      <c r="F82" s="237">
        <f>+'4.SZ.TÁBL. ÓVODA'!R88</f>
        <v>0</v>
      </c>
      <c r="G82" s="185">
        <f>+'4.SZ.TÁBL. ÓVODA'!S88</f>
        <v>1</v>
      </c>
      <c r="H82" s="170">
        <f>+'4.SZ.TÁBL. ÓVODA'!T88</f>
        <v>1</v>
      </c>
      <c r="I82" s="61">
        <f t="shared" si="35"/>
        <v>635</v>
      </c>
      <c r="J82" s="189">
        <f t="shared" si="35"/>
        <v>1</v>
      </c>
      <c r="K82" s="190">
        <f t="shared" si="35"/>
        <v>636</v>
      </c>
      <c r="L82" s="168">
        <f>+'[3]1.1.SZ.TÁBL. BEV - KIAD'!$P82</f>
        <v>24</v>
      </c>
      <c r="M82" s="185"/>
      <c r="N82" s="170">
        <f>SUM(L82:M82)</f>
        <v>24</v>
      </c>
      <c r="O82" s="61">
        <f t="shared" si="33"/>
        <v>659</v>
      </c>
      <c r="P82" s="185">
        <f t="shared" si="33"/>
        <v>1</v>
      </c>
      <c r="Q82" s="170">
        <f t="shared" si="33"/>
        <v>660</v>
      </c>
    </row>
    <row r="83" spans="1:19" s="3" customFormat="1" ht="13.5" customHeight="1">
      <c r="A83" s="203" t="s">
        <v>185</v>
      </c>
      <c r="B83" s="176" t="s">
        <v>143</v>
      </c>
      <c r="C83" s="305">
        <f t="shared" ref="C83:N83" si="36">SUM(C78:C82)</f>
        <v>5190</v>
      </c>
      <c r="D83" s="447">
        <f t="shared" si="36"/>
        <v>0</v>
      </c>
      <c r="E83" s="448">
        <f t="shared" si="36"/>
        <v>5190</v>
      </c>
      <c r="F83" s="305">
        <f t="shared" si="36"/>
        <v>3642</v>
      </c>
      <c r="G83" s="445">
        <f t="shared" si="36"/>
        <v>283</v>
      </c>
      <c r="H83" s="446">
        <f t="shared" si="36"/>
        <v>3925</v>
      </c>
      <c r="I83" s="305">
        <f t="shared" si="36"/>
        <v>8832</v>
      </c>
      <c r="J83" s="447">
        <f t="shared" si="36"/>
        <v>283</v>
      </c>
      <c r="K83" s="448">
        <f t="shared" si="36"/>
        <v>9115</v>
      </c>
      <c r="L83" s="305">
        <f t="shared" si="36"/>
        <v>654</v>
      </c>
      <c r="M83" s="445">
        <f t="shared" si="36"/>
        <v>76</v>
      </c>
      <c r="N83" s="446">
        <f t="shared" si="36"/>
        <v>730</v>
      </c>
      <c r="O83" s="439">
        <f>+SUM(O78:O82)</f>
        <v>9486</v>
      </c>
      <c r="P83" s="445">
        <f>+SUM(P78:P82)</f>
        <v>359</v>
      </c>
      <c r="Q83" s="446">
        <f>+SUM(Q78:Q82)</f>
        <v>9845</v>
      </c>
      <c r="S83" s="4"/>
    </row>
    <row r="84" spans="1:19" s="3" customFormat="1" ht="13.5" customHeight="1">
      <c r="A84" s="203" t="s">
        <v>186</v>
      </c>
      <c r="B84" s="176" t="s">
        <v>144</v>
      </c>
      <c r="C84" s="305">
        <f t="shared" ref="C84:Q84" si="37">+C61+C64+C74+C77+C83</f>
        <v>23558</v>
      </c>
      <c r="D84" s="447">
        <f t="shared" si="37"/>
        <v>446</v>
      </c>
      <c r="E84" s="448">
        <f t="shared" si="37"/>
        <v>24004</v>
      </c>
      <c r="F84" s="305">
        <f t="shared" si="37"/>
        <v>17282</v>
      </c>
      <c r="G84" s="445">
        <f t="shared" si="37"/>
        <v>1351</v>
      </c>
      <c r="H84" s="446">
        <f t="shared" si="37"/>
        <v>18633</v>
      </c>
      <c r="I84" s="305">
        <f t="shared" si="37"/>
        <v>40840</v>
      </c>
      <c r="J84" s="447">
        <f t="shared" si="37"/>
        <v>1797</v>
      </c>
      <c r="K84" s="448">
        <f t="shared" si="37"/>
        <v>42637</v>
      </c>
      <c r="L84" s="305">
        <f t="shared" si="37"/>
        <v>43018</v>
      </c>
      <c r="M84" s="445">
        <f t="shared" si="37"/>
        <v>529</v>
      </c>
      <c r="N84" s="446">
        <f t="shared" si="37"/>
        <v>43547</v>
      </c>
      <c r="O84" s="439">
        <f t="shared" si="37"/>
        <v>83858</v>
      </c>
      <c r="P84" s="445">
        <f t="shared" si="37"/>
        <v>2326</v>
      </c>
      <c r="Q84" s="446">
        <f t="shared" si="37"/>
        <v>86184</v>
      </c>
      <c r="S84" s="4"/>
    </row>
    <row r="85" spans="1:19" ht="13.5" customHeight="1">
      <c r="A85" s="200" t="s">
        <v>310</v>
      </c>
      <c r="B85" s="194" t="s">
        <v>311</v>
      </c>
      <c r="C85" s="223">
        <f>+'3.SZ.TÁBL. SEGÍTŐ SZOLGÁLAT'!AA95</f>
        <v>0</v>
      </c>
      <c r="D85" s="192">
        <f>+'3.SZ.TÁBL. SEGÍTŐ SZOLGÁLAT'!AB95</f>
        <v>46</v>
      </c>
      <c r="E85" s="193">
        <f>+'3.SZ.TÁBL. SEGÍTŐ SZOLGÁLAT'!AC95</f>
        <v>46</v>
      </c>
      <c r="F85" s="223">
        <f>+'4.SZ.TÁBL. ÓVODA'!R91</f>
        <v>8107</v>
      </c>
      <c r="G85" s="68">
        <f>+'4.SZ.TÁBL. ÓVODA'!S91</f>
        <v>1420</v>
      </c>
      <c r="H85" s="69">
        <f>+'4.SZ.TÁBL. ÓVODA'!T91</f>
        <v>9527</v>
      </c>
      <c r="I85" s="58">
        <f t="shared" ref="I85:K92" si="38">+C85+F85</f>
        <v>8107</v>
      </c>
      <c r="J85" s="192">
        <f t="shared" si="38"/>
        <v>1466</v>
      </c>
      <c r="K85" s="193">
        <f>+E85+H85</f>
        <v>9573</v>
      </c>
      <c r="L85" s="675">
        <f>+SUM(L86:L87)</f>
        <v>6610</v>
      </c>
      <c r="M85" s="68">
        <f>SUM(M86:M87)</f>
        <v>13474</v>
      </c>
      <c r="N85" s="676">
        <f>SUM(N86:N87)</f>
        <v>20084</v>
      </c>
      <c r="O85" s="58">
        <f>SUM(O86:O87)</f>
        <v>14717</v>
      </c>
      <c r="P85" s="68">
        <f>SUM(P86:P87)</f>
        <v>14940</v>
      </c>
      <c r="Q85" s="69">
        <f>SUM(Q86:Q87)</f>
        <v>29657</v>
      </c>
    </row>
    <row r="86" spans="1:19" s="304" customFormat="1">
      <c r="A86" s="206" t="s">
        <v>310</v>
      </c>
      <c r="B86" s="195" t="s">
        <v>384</v>
      </c>
      <c r="C86" s="223">
        <f>+'3.SZ.TÁBL. SEGÍTŐ SZOLGÁLAT'!AA96</f>
        <v>0</v>
      </c>
      <c r="D86" s="192">
        <f>+'3.SZ.TÁBL. SEGÍTŐ SZOLGÁLAT'!AB96</f>
        <v>46</v>
      </c>
      <c r="E86" s="193">
        <f>+'3.SZ.TÁBL. SEGÍTŐ SZOLGÁLAT'!AC96</f>
        <v>46</v>
      </c>
      <c r="F86" s="306">
        <f>+'4.SZ.TÁBL. ÓVODA'!R92</f>
        <v>8107</v>
      </c>
      <c r="G86" s="421">
        <f>+'4.SZ.TÁBL. ÓVODA'!S92</f>
        <v>1420</v>
      </c>
      <c r="H86" s="422">
        <f>+'4.SZ.TÁBL. ÓVODA'!T92</f>
        <v>9527</v>
      </c>
      <c r="I86" s="414">
        <f t="shared" ref="I86" si="39">+C86+F86</f>
        <v>8107</v>
      </c>
      <c r="J86" s="437">
        <f t="shared" ref="J86" si="40">+D86+G86</f>
        <v>1466</v>
      </c>
      <c r="K86" s="438">
        <f t="shared" ref="K86" si="41">+E86+H86</f>
        <v>9573</v>
      </c>
      <c r="L86" s="168">
        <f>+'[3]1.1.SZ.TÁBL. BEV - KIAD'!$P86</f>
        <v>6610</v>
      </c>
      <c r="M86" s="421">
        <f>+[4]Társulás!$O$4</f>
        <v>179</v>
      </c>
      <c r="N86" s="422">
        <f>SUM(L86:M86)</f>
        <v>6789</v>
      </c>
      <c r="O86" s="414">
        <f>+I86+L86</f>
        <v>14717</v>
      </c>
      <c r="P86" s="421">
        <f t="shared" ref="P86" si="42">+J86+M86</f>
        <v>1645</v>
      </c>
      <c r="Q86" s="422">
        <f t="shared" ref="Q86" si="43">+K86+N86</f>
        <v>16362</v>
      </c>
      <c r="S86" s="413"/>
    </row>
    <row r="87" spans="1:19" s="304" customFormat="1">
      <c r="A87" s="206" t="s">
        <v>310</v>
      </c>
      <c r="B87" s="195" t="s">
        <v>443</v>
      </c>
      <c r="C87" s="306"/>
      <c r="D87" s="437"/>
      <c r="E87" s="438"/>
      <c r="F87" s="306"/>
      <c r="G87" s="421"/>
      <c r="H87" s="422"/>
      <c r="I87" s="414"/>
      <c r="J87" s="437"/>
      <c r="K87" s="438"/>
      <c r="L87" s="168"/>
      <c r="M87" s="421">
        <f>+[4]Társulás!$O$20</f>
        <v>13295</v>
      </c>
      <c r="N87" s="422">
        <f>SUM(L87:M87)</f>
        <v>13295</v>
      </c>
      <c r="O87" s="414">
        <f>+I87+L87</f>
        <v>0</v>
      </c>
      <c r="P87" s="421">
        <f t="shared" ref="P87" si="44">+J87+M87</f>
        <v>13295</v>
      </c>
      <c r="Q87" s="422">
        <f t="shared" ref="Q87" si="45">+K87+N87</f>
        <v>13295</v>
      </c>
      <c r="S87" s="413"/>
    </row>
    <row r="88" spans="1:19" ht="13.5" customHeight="1">
      <c r="A88" s="494" t="s">
        <v>398</v>
      </c>
      <c r="B88" s="495" t="s">
        <v>313</v>
      </c>
      <c r="C88" s="216">
        <f t="shared" ref="C88:H88" si="46">+SUM(C89:C92)</f>
        <v>0</v>
      </c>
      <c r="D88" s="158">
        <f t="shared" si="46"/>
        <v>0</v>
      </c>
      <c r="E88" s="183">
        <f t="shared" si="46"/>
        <v>0</v>
      </c>
      <c r="F88" s="216">
        <f t="shared" si="46"/>
        <v>0</v>
      </c>
      <c r="G88" s="137">
        <f t="shared" si="46"/>
        <v>0</v>
      </c>
      <c r="H88" s="5">
        <f t="shared" si="46"/>
        <v>0</v>
      </c>
      <c r="I88" s="60">
        <f t="shared" si="38"/>
        <v>0</v>
      </c>
      <c r="J88" s="158">
        <f t="shared" si="38"/>
        <v>0</v>
      </c>
      <c r="K88" s="183">
        <f t="shared" si="38"/>
        <v>0</v>
      </c>
      <c r="L88" s="216">
        <f t="shared" ref="L88:Q88" si="47">+SUM(L89:L92)</f>
        <v>2147</v>
      </c>
      <c r="M88" s="137">
        <f t="shared" si="47"/>
        <v>6856</v>
      </c>
      <c r="N88" s="5">
        <f t="shared" si="47"/>
        <v>9003</v>
      </c>
      <c r="O88" s="216">
        <f t="shared" si="47"/>
        <v>2147</v>
      </c>
      <c r="P88" s="137">
        <f>+SUM(P89:P92)</f>
        <v>6856</v>
      </c>
      <c r="Q88" s="5">
        <f t="shared" si="47"/>
        <v>9003</v>
      </c>
    </row>
    <row r="89" spans="1:19" s="304" customFormat="1" ht="13.5" customHeight="1">
      <c r="A89" s="496"/>
      <c r="B89" s="497" t="s">
        <v>354</v>
      </c>
      <c r="C89" s="291"/>
      <c r="D89" s="435"/>
      <c r="E89" s="436"/>
      <c r="F89" s="291">
        <f>+'4.SZ.TÁBL. ÓVODA'!R94</f>
        <v>0</v>
      </c>
      <c r="G89" s="433">
        <f>+'4.SZ.TÁBL. ÓVODA'!S94</f>
        <v>0</v>
      </c>
      <c r="H89" s="434">
        <f>+'4.SZ.TÁBL. ÓVODA'!T94</f>
        <v>0</v>
      </c>
      <c r="I89" s="414">
        <f t="shared" si="38"/>
        <v>0</v>
      </c>
      <c r="J89" s="435">
        <f t="shared" si="38"/>
        <v>0</v>
      </c>
      <c r="K89" s="436">
        <f t="shared" si="38"/>
        <v>0</v>
      </c>
      <c r="L89" s="432">
        <v>0</v>
      </c>
      <c r="M89" s="433"/>
      <c r="N89" s="434">
        <f>SUM(L89:M89)</f>
        <v>0</v>
      </c>
      <c r="O89" s="414">
        <f t="shared" si="33"/>
        <v>0</v>
      </c>
      <c r="P89" s="433">
        <f t="shared" si="33"/>
        <v>0</v>
      </c>
      <c r="Q89" s="434">
        <f t="shared" si="33"/>
        <v>0</v>
      </c>
      <c r="S89" s="413"/>
    </row>
    <row r="90" spans="1:19" s="304" customFormat="1" ht="13.5" customHeight="1">
      <c r="A90" s="496"/>
      <c r="B90" s="497" t="s">
        <v>355</v>
      </c>
      <c r="C90" s="291"/>
      <c r="D90" s="435"/>
      <c r="E90" s="436"/>
      <c r="F90" s="291">
        <f>+'4.SZ.TÁBL. ÓVODA'!R95</f>
        <v>0</v>
      </c>
      <c r="G90" s="433">
        <f>+'4.SZ.TÁBL. ÓVODA'!S95</f>
        <v>0</v>
      </c>
      <c r="H90" s="434">
        <f>+'4.SZ.TÁBL. ÓVODA'!T95</f>
        <v>0</v>
      </c>
      <c r="I90" s="414">
        <f t="shared" si="38"/>
        <v>0</v>
      </c>
      <c r="J90" s="435">
        <f t="shared" si="38"/>
        <v>0</v>
      </c>
      <c r="K90" s="436">
        <f t="shared" si="38"/>
        <v>0</v>
      </c>
      <c r="L90" s="432"/>
      <c r="M90" s="433"/>
      <c r="N90" s="434">
        <f>SUM(L90:M90)</f>
        <v>0</v>
      </c>
      <c r="O90" s="414">
        <f t="shared" si="33"/>
        <v>0</v>
      </c>
      <c r="P90" s="433">
        <f t="shared" si="33"/>
        <v>0</v>
      </c>
      <c r="Q90" s="434">
        <f t="shared" si="33"/>
        <v>0</v>
      </c>
      <c r="S90" s="413"/>
    </row>
    <row r="91" spans="1:19" s="304" customFormat="1" ht="13.5" customHeight="1">
      <c r="A91" s="496"/>
      <c r="B91" s="497" t="s">
        <v>356</v>
      </c>
      <c r="C91" s="291"/>
      <c r="D91" s="435"/>
      <c r="E91" s="436"/>
      <c r="F91" s="291"/>
      <c r="G91" s="433"/>
      <c r="H91" s="434"/>
      <c r="I91" s="414">
        <f t="shared" si="38"/>
        <v>0</v>
      </c>
      <c r="J91" s="435">
        <f t="shared" si="38"/>
        <v>0</v>
      </c>
      <c r="K91" s="436">
        <f t="shared" si="38"/>
        <v>0</v>
      </c>
      <c r="L91" s="432">
        <f>+'[3]1.1.SZ.TÁBL. BEV - KIAD'!$P$90</f>
        <v>2147</v>
      </c>
      <c r="M91" s="433"/>
      <c r="N91" s="434">
        <f>SUM(L91:M91)</f>
        <v>2147</v>
      </c>
      <c r="O91" s="414">
        <f t="shared" si="33"/>
        <v>2147</v>
      </c>
      <c r="P91" s="433">
        <f t="shared" si="33"/>
        <v>0</v>
      </c>
      <c r="Q91" s="434">
        <f t="shared" si="33"/>
        <v>2147</v>
      </c>
      <c r="S91" s="413"/>
    </row>
    <row r="92" spans="1:19" s="304" customFormat="1" ht="13.5" customHeight="1">
      <c r="A92" s="498"/>
      <c r="B92" s="499" t="s">
        <v>357</v>
      </c>
      <c r="C92" s="300"/>
      <c r="D92" s="500"/>
      <c r="E92" s="501"/>
      <c r="F92" s="300"/>
      <c r="G92" s="459"/>
      <c r="H92" s="461"/>
      <c r="I92" s="414">
        <f t="shared" si="38"/>
        <v>0</v>
      </c>
      <c r="J92" s="500">
        <f t="shared" si="38"/>
        <v>0</v>
      </c>
      <c r="K92" s="501">
        <f t="shared" si="38"/>
        <v>0</v>
      </c>
      <c r="L92" s="460"/>
      <c r="M92" s="459">
        <f>+[4]Társulás!$R$14+[4]Társulás!$R$21+[4]Társulás!$R$22+[4]Társulás!$R$23+[4]Társulás!$R$24+[4]Társulás!$R$25+[4]Társulás!$R$5+[4]Társulás!$R$9</f>
        <v>6856</v>
      </c>
      <c r="N92" s="461">
        <f>SUM(L92:M92)</f>
        <v>6856</v>
      </c>
      <c r="O92" s="414">
        <f t="shared" si="33"/>
        <v>0</v>
      </c>
      <c r="P92" s="459">
        <f t="shared" si="33"/>
        <v>6856</v>
      </c>
      <c r="Q92" s="461">
        <f t="shared" si="33"/>
        <v>6856</v>
      </c>
      <c r="S92" s="413"/>
    </row>
    <row r="93" spans="1:19" s="3" customFormat="1" ht="13.5" customHeight="1">
      <c r="A93" s="203" t="s">
        <v>187</v>
      </c>
      <c r="B93" s="176" t="s">
        <v>145</v>
      </c>
      <c r="C93" s="305">
        <f>+C85+C88</f>
        <v>0</v>
      </c>
      <c r="D93" s="310">
        <f t="shared" ref="D93:K93" si="48">+D85+D88</f>
        <v>46</v>
      </c>
      <c r="E93" s="311">
        <f t="shared" si="48"/>
        <v>46</v>
      </c>
      <c r="F93" s="305">
        <f t="shared" si="48"/>
        <v>8107</v>
      </c>
      <c r="G93" s="310">
        <f t="shared" si="48"/>
        <v>1420</v>
      </c>
      <c r="H93" s="311">
        <f t="shared" si="48"/>
        <v>9527</v>
      </c>
      <c r="I93" s="305">
        <f t="shared" si="48"/>
        <v>8107</v>
      </c>
      <c r="J93" s="310">
        <f t="shared" si="48"/>
        <v>1466</v>
      </c>
      <c r="K93" s="311">
        <f t="shared" si="48"/>
        <v>9573</v>
      </c>
      <c r="L93" s="305">
        <f>+L85+L88</f>
        <v>8757</v>
      </c>
      <c r="M93" s="310">
        <f>+M85+M88</f>
        <v>20330</v>
      </c>
      <c r="N93" s="311">
        <f>+N85+N88</f>
        <v>29087</v>
      </c>
      <c r="O93" s="305">
        <f>+O85+O88</f>
        <v>16864</v>
      </c>
      <c r="P93" s="310">
        <f t="shared" ref="P93:Q93" si="49">+P85+P88</f>
        <v>21796</v>
      </c>
      <c r="Q93" s="311">
        <f t="shared" si="49"/>
        <v>38660</v>
      </c>
      <c r="S93" s="4"/>
    </row>
    <row r="94" spans="1:19" ht="13.5" customHeight="1">
      <c r="A94" s="200" t="s">
        <v>260</v>
      </c>
      <c r="B94" s="174" t="s">
        <v>261</v>
      </c>
      <c r="C94" s="223">
        <f>+'3.SZ.TÁBL. SEGÍTŐ SZOLGÁLAT'!AA99</f>
        <v>0</v>
      </c>
      <c r="D94" s="192">
        <f>+'3.SZ.TÁBL. SEGÍTŐ SZOLGÁLAT'!AB99</f>
        <v>0</v>
      </c>
      <c r="E94" s="193">
        <f>+'3.SZ.TÁBL. SEGÍTŐ SZOLGÁLAT'!AC99</f>
        <v>0</v>
      </c>
      <c r="F94" s="223">
        <f>+'4.SZ.TÁBL. ÓVODA'!R97</f>
        <v>0</v>
      </c>
      <c r="G94" s="68">
        <f>+'4.SZ.TÁBL. ÓVODA'!S97</f>
        <v>0</v>
      </c>
      <c r="H94" s="69">
        <f>+'4.SZ.TÁBL. ÓVODA'!T97</f>
        <v>0</v>
      </c>
      <c r="I94" s="58">
        <f t="shared" ref="I94:K100" si="50">+C94+F94</f>
        <v>0</v>
      </c>
      <c r="J94" s="192">
        <f t="shared" si="50"/>
        <v>0</v>
      </c>
      <c r="K94" s="193">
        <f t="shared" si="50"/>
        <v>0</v>
      </c>
      <c r="L94" s="6"/>
      <c r="M94" s="68"/>
      <c r="N94" s="69"/>
      <c r="O94" s="58">
        <f t="shared" si="33"/>
        <v>0</v>
      </c>
      <c r="P94" s="68">
        <f t="shared" si="33"/>
        <v>0</v>
      </c>
      <c r="Q94" s="69">
        <f t="shared" si="33"/>
        <v>0</v>
      </c>
    </row>
    <row r="95" spans="1:19" ht="13.5" customHeight="1">
      <c r="A95" s="201" t="s">
        <v>262</v>
      </c>
      <c r="B95" s="157" t="s">
        <v>263</v>
      </c>
      <c r="C95" s="216">
        <f>+'3.SZ.TÁBL. SEGÍTŐ SZOLGÁLAT'!AA100</f>
        <v>0</v>
      </c>
      <c r="D95" s="158">
        <f>+'3.SZ.TÁBL. SEGÍTŐ SZOLGÁLAT'!AB100</f>
        <v>0</v>
      </c>
      <c r="E95" s="183">
        <f>+'3.SZ.TÁBL. SEGÍTŐ SZOLGÁLAT'!AC100</f>
        <v>0</v>
      </c>
      <c r="F95" s="216">
        <f>+'4.SZ.TÁBL. ÓVODA'!R98</f>
        <v>0</v>
      </c>
      <c r="G95" s="137">
        <f>+'4.SZ.TÁBL. ÓVODA'!S98</f>
        <v>0</v>
      </c>
      <c r="H95" s="5">
        <f>+'4.SZ.TÁBL. ÓVODA'!T98</f>
        <v>0</v>
      </c>
      <c r="I95" s="60">
        <f t="shared" si="50"/>
        <v>0</v>
      </c>
      <c r="J95" s="158">
        <f t="shared" si="50"/>
        <v>0</v>
      </c>
      <c r="K95" s="183">
        <f t="shared" si="50"/>
        <v>0</v>
      </c>
      <c r="L95" s="7"/>
      <c r="M95" s="137"/>
      <c r="N95" s="5"/>
      <c r="O95" s="60">
        <f t="shared" si="33"/>
        <v>0</v>
      </c>
      <c r="P95" s="137">
        <f t="shared" si="33"/>
        <v>0</v>
      </c>
      <c r="Q95" s="5">
        <f t="shared" si="33"/>
        <v>0</v>
      </c>
    </row>
    <row r="96" spans="1:19" ht="13.5" customHeight="1">
      <c r="A96" s="201" t="s">
        <v>264</v>
      </c>
      <c r="B96" s="157" t="s">
        <v>265</v>
      </c>
      <c r="C96" s="216">
        <f>+'3.SZ.TÁBL. SEGÍTŐ SZOLGÁLAT'!AA101</f>
        <v>142</v>
      </c>
      <c r="D96" s="158">
        <f>+'3.SZ.TÁBL. SEGÍTŐ SZOLGÁLAT'!AB101</f>
        <v>183</v>
      </c>
      <c r="E96" s="183">
        <f>+'3.SZ.TÁBL. SEGÍTŐ SZOLGÁLAT'!AC101</f>
        <v>325</v>
      </c>
      <c r="F96" s="216">
        <f>+'4.SZ.TÁBL. ÓVODA'!R99</f>
        <v>150</v>
      </c>
      <c r="G96" s="137">
        <f>+'4.SZ.TÁBL. ÓVODA'!S99</f>
        <v>0</v>
      </c>
      <c r="H96" s="5">
        <f>+'4.SZ.TÁBL. ÓVODA'!T99</f>
        <v>150</v>
      </c>
      <c r="I96" s="60">
        <f t="shared" si="50"/>
        <v>292</v>
      </c>
      <c r="J96" s="158">
        <f t="shared" si="50"/>
        <v>183</v>
      </c>
      <c r="K96" s="183">
        <f t="shared" si="50"/>
        <v>475</v>
      </c>
      <c r="L96" s="7"/>
      <c r="M96" s="137"/>
      <c r="N96" s="5"/>
      <c r="O96" s="60">
        <f t="shared" si="33"/>
        <v>292</v>
      </c>
      <c r="P96" s="137">
        <f t="shared" si="33"/>
        <v>183</v>
      </c>
      <c r="Q96" s="5">
        <f t="shared" si="33"/>
        <v>475</v>
      </c>
    </row>
    <row r="97" spans="1:26" ht="13.5" customHeight="1">
      <c r="A97" s="201" t="s">
        <v>266</v>
      </c>
      <c r="B97" s="157" t="s">
        <v>267</v>
      </c>
      <c r="C97" s="216">
        <f>+'3.SZ.TÁBL. SEGÍTŐ SZOLGÁLAT'!AA102</f>
        <v>1433</v>
      </c>
      <c r="D97" s="158">
        <f>+'3.SZ.TÁBL. SEGÍTŐ SZOLGÁLAT'!AB102</f>
        <v>152</v>
      </c>
      <c r="E97" s="183">
        <f>+'3.SZ.TÁBL. SEGÍTŐ SZOLGÁLAT'!AC102</f>
        <v>1585</v>
      </c>
      <c r="F97" s="216">
        <f>+'4.SZ.TÁBL. ÓVODA'!R100</f>
        <v>400</v>
      </c>
      <c r="G97" s="137">
        <f>+'4.SZ.TÁBL. ÓVODA'!S100</f>
        <v>311</v>
      </c>
      <c r="H97" s="5">
        <f>+'4.SZ.TÁBL. ÓVODA'!T100</f>
        <v>711</v>
      </c>
      <c r="I97" s="60">
        <f t="shared" si="50"/>
        <v>1833</v>
      </c>
      <c r="J97" s="158">
        <f t="shared" si="50"/>
        <v>463</v>
      </c>
      <c r="K97" s="183">
        <f t="shared" si="50"/>
        <v>2296</v>
      </c>
      <c r="L97" s="7"/>
      <c r="M97" s="137"/>
      <c r="N97" s="5"/>
      <c r="O97" s="60">
        <f t="shared" si="33"/>
        <v>1833</v>
      </c>
      <c r="P97" s="137">
        <f t="shared" si="33"/>
        <v>463</v>
      </c>
      <c r="Q97" s="5">
        <f t="shared" si="33"/>
        <v>2296</v>
      </c>
    </row>
    <row r="98" spans="1:26" ht="13.5" customHeight="1">
      <c r="A98" s="201" t="s">
        <v>268</v>
      </c>
      <c r="B98" s="157" t="s">
        <v>269</v>
      </c>
      <c r="C98" s="216">
        <f>+'3.SZ.TÁBL. SEGÍTŐ SZOLGÁLAT'!AA103</f>
        <v>0</v>
      </c>
      <c r="D98" s="158">
        <f>+'3.SZ.TÁBL. SEGÍTŐ SZOLGÁLAT'!AB103</f>
        <v>0</v>
      </c>
      <c r="E98" s="183">
        <f>+'3.SZ.TÁBL. SEGÍTŐ SZOLGÁLAT'!AC103</f>
        <v>0</v>
      </c>
      <c r="F98" s="216">
        <f>+'4.SZ.TÁBL. ÓVODA'!R101</f>
        <v>0</v>
      </c>
      <c r="G98" s="137">
        <f>+'4.SZ.TÁBL. ÓVODA'!S101</f>
        <v>0</v>
      </c>
      <c r="H98" s="5">
        <f>+'4.SZ.TÁBL. ÓVODA'!T101</f>
        <v>0</v>
      </c>
      <c r="I98" s="60">
        <f t="shared" si="50"/>
        <v>0</v>
      </c>
      <c r="J98" s="158">
        <f t="shared" si="50"/>
        <v>0</v>
      </c>
      <c r="K98" s="183">
        <f t="shared" si="50"/>
        <v>0</v>
      </c>
      <c r="L98" s="7"/>
      <c r="M98" s="137"/>
      <c r="N98" s="5"/>
      <c r="O98" s="60">
        <f t="shared" si="33"/>
        <v>0</v>
      </c>
      <c r="P98" s="137">
        <f t="shared" si="33"/>
        <v>0</v>
      </c>
      <c r="Q98" s="5">
        <f t="shared" si="33"/>
        <v>0</v>
      </c>
    </row>
    <row r="99" spans="1:26" ht="13.5" customHeight="1">
      <c r="A99" s="201" t="s">
        <v>270</v>
      </c>
      <c r="B99" s="157" t="s">
        <v>271</v>
      </c>
      <c r="C99" s="216">
        <f>+'3.SZ.TÁBL. SEGÍTŐ SZOLGÁLAT'!AA104</f>
        <v>0</v>
      </c>
      <c r="D99" s="158">
        <f>+'3.SZ.TÁBL. SEGÍTŐ SZOLGÁLAT'!AB104</f>
        <v>0</v>
      </c>
      <c r="E99" s="183">
        <f>+'3.SZ.TÁBL. SEGÍTŐ SZOLGÁLAT'!AC104</f>
        <v>0</v>
      </c>
      <c r="F99" s="216">
        <f>+'4.SZ.TÁBL. ÓVODA'!R102</f>
        <v>0</v>
      </c>
      <c r="G99" s="137">
        <f>+'4.SZ.TÁBL. ÓVODA'!S102</f>
        <v>0</v>
      </c>
      <c r="H99" s="5">
        <f>+'4.SZ.TÁBL. ÓVODA'!T102</f>
        <v>0</v>
      </c>
      <c r="I99" s="60">
        <f t="shared" si="50"/>
        <v>0</v>
      </c>
      <c r="J99" s="158">
        <f t="shared" si="50"/>
        <v>0</v>
      </c>
      <c r="K99" s="183">
        <f t="shared" si="50"/>
        <v>0</v>
      </c>
      <c r="L99" s="7"/>
      <c r="M99" s="137"/>
      <c r="N99" s="5"/>
      <c r="O99" s="60">
        <f t="shared" si="33"/>
        <v>0</v>
      </c>
      <c r="P99" s="137">
        <f t="shared" si="33"/>
        <v>0</v>
      </c>
      <c r="Q99" s="5">
        <f t="shared" si="33"/>
        <v>0</v>
      </c>
    </row>
    <row r="100" spans="1:26" ht="13.5" customHeight="1">
      <c r="A100" s="202" t="s">
        <v>272</v>
      </c>
      <c r="B100" s="175" t="s">
        <v>273</v>
      </c>
      <c r="C100" s="237">
        <f>+'3.SZ.TÁBL. SEGÍTŐ SZOLGÁLAT'!AA105</f>
        <v>425</v>
      </c>
      <c r="D100" s="189">
        <f>+'3.SZ.TÁBL. SEGÍTŐ SZOLGÁLAT'!AB105</f>
        <v>-335</v>
      </c>
      <c r="E100" s="190">
        <f>+'3.SZ.TÁBL. SEGÍTŐ SZOLGÁLAT'!AC105</f>
        <v>90</v>
      </c>
      <c r="F100" s="237">
        <f>+'4.SZ.TÁBL. ÓVODA'!R103</f>
        <v>149</v>
      </c>
      <c r="G100" s="185">
        <f>+'4.SZ.TÁBL. ÓVODA'!S103</f>
        <v>85</v>
      </c>
      <c r="H100" s="170">
        <f>+'4.SZ.TÁBL. ÓVODA'!T103</f>
        <v>234</v>
      </c>
      <c r="I100" s="61">
        <f t="shared" si="50"/>
        <v>574</v>
      </c>
      <c r="J100" s="189">
        <f t="shared" si="50"/>
        <v>-250</v>
      </c>
      <c r="K100" s="190">
        <f t="shared" si="50"/>
        <v>324</v>
      </c>
      <c r="L100" s="168"/>
      <c r="M100" s="185"/>
      <c r="N100" s="170"/>
      <c r="O100" s="61">
        <f t="shared" si="33"/>
        <v>574</v>
      </c>
      <c r="P100" s="185">
        <f t="shared" si="33"/>
        <v>-250</v>
      </c>
      <c r="Q100" s="170">
        <f t="shared" si="33"/>
        <v>324</v>
      </c>
    </row>
    <row r="101" spans="1:26" s="3" customFormat="1" ht="13.5" customHeight="1">
      <c r="A101" s="203" t="s">
        <v>188</v>
      </c>
      <c r="B101" s="176" t="s">
        <v>101</v>
      </c>
      <c r="C101" s="305">
        <f t="shared" ref="C101:N101" si="51">SUM(C94:C100)</f>
        <v>2000</v>
      </c>
      <c r="D101" s="447">
        <f t="shared" si="51"/>
        <v>0</v>
      </c>
      <c r="E101" s="448">
        <f t="shared" si="51"/>
        <v>2000</v>
      </c>
      <c r="F101" s="305">
        <f t="shared" si="51"/>
        <v>699</v>
      </c>
      <c r="G101" s="445">
        <f t="shared" si="51"/>
        <v>396</v>
      </c>
      <c r="H101" s="446">
        <f t="shared" si="51"/>
        <v>1095</v>
      </c>
      <c r="I101" s="305">
        <f t="shared" si="51"/>
        <v>2699</v>
      </c>
      <c r="J101" s="447">
        <f t="shared" si="51"/>
        <v>396</v>
      </c>
      <c r="K101" s="448">
        <f t="shared" si="51"/>
        <v>3095</v>
      </c>
      <c r="L101" s="305">
        <f t="shared" si="51"/>
        <v>0</v>
      </c>
      <c r="M101" s="445">
        <f t="shared" si="51"/>
        <v>0</v>
      </c>
      <c r="N101" s="446">
        <f t="shared" si="51"/>
        <v>0</v>
      </c>
      <c r="O101" s="439">
        <f>+SUM(O94:O100)</f>
        <v>2699</v>
      </c>
      <c r="P101" s="445">
        <f>+SUM(P94:P100)</f>
        <v>396</v>
      </c>
      <c r="Q101" s="446">
        <f>+SUM(Q94:Q100)</f>
        <v>3095</v>
      </c>
      <c r="S101" s="4"/>
    </row>
    <row r="102" spans="1:26" ht="13.5" customHeight="1">
      <c r="A102" s="200" t="s">
        <v>274</v>
      </c>
      <c r="B102" s="174" t="s">
        <v>275</v>
      </c>
      <c r="C102" s="223">
        <f>+'3.SZ.TÁBL. SEGÍTŐ SZOLGÁLAT'!AA107</f>
        <v>0</v>
      </c>
      <c r="D102" s="192">
        <f>+'3.SZ.TÁBL. SEGÍTŐ SZOLGÁLAT'!AB107</f>
        <v>0</v>
      </c>
      <c r="E102" s="193">
        <f>+'3.SZ.TÁBL. SEGÍTŐ SZOLGÁLAT'!AC107</f>
        <v>0</v>
      </c>
      <c r="F102" s="223">
        <f>+'4.SZ.TÁBL. ÓVODA'!R105</f>
        <v>0</v>
      </c>
      <c r="G102" s="68">
        <f>+'4.SZ.TÁBL. ÓVODA'!S105</f>
        <v>0</v>
      </c>
      <c r="H102" s="69">
        <f>+'4.SZ.TÁBL. ÓVODA'!T105</f>
        <v>0</v>
      </c>
      <c r="I102" s="58">
        <f t="shared" ref="I102:K105" si="52">+C102+F102</f>
        <v>0</v>
      </c>
      <c r="J102" s="192">
        <f t="shared" si="52"/>
        <v>0</v>
      </c>
      <c r="K102" s="193">
        <f t="shared" si="52"/>
        <v>0</v>
      </c>
      <c r="L102" s="6"/>
      <c r="M102" s="68"/>
      <c r="N102" s="69"/>
      <c r="O102" s="58">
        <f t="shared" si="33"/>
        <v>0</v>
      </c>
      <c r="P102" s="68">
        <f t="shared" si="33"/>
        <v>0</v>
      </c>
      <c r="Q102" s="69">
        <f t="shared" si="33"/>
        <v>0</v>
      </c>
    </row>
    <row r="103" spans="1:26" ht="13.5" customHeight="1">
      <c r="A103" s="201" t="s">
        <v>276</v>
      </c>
      <c r="B103" s="157" t="s">
        <v>277</v>
      </c>
      <c r="C103" s="216">
        <f>+'3.SZ.TÁBL. SEGÍTŐ SZOLGÁLAT'!AA108</f>
        <v>0</v>
      </c>
      <c r="D103" s="158">
        <f>+'3.SZ.TÁBL. SEGÍTŐ SZOLGÁLAT'!AB108</f>
        <v>0</v>
      </c>
      <c r="E103" s="183">
        <f>+'3.SZ.TÁBL. SEGÍTŐ SZOLGÁLAT'!AC108</f>
        <v>0</v>
      </c>
      <c r="F103" s="216">
        <f>+'4.SZ.TÁBL. ÓVODA'!R106</f>
        <v>0</v>
      </c>
      <c r="G103" s="137">
        <f>+'4.SZ.TÁBL. ÓVODA'!S106</f>
        <v>0</v>
      </c>
      <c r="H103" s="5">
        <f>+'4.SZ.TÁBL. ÓVODA'!T106</f>
        <v>0</v>
      </c>
      <c r="I103" s="60">
        <f t="shared" si="52"/>
        <v>0</v>
      </c>
      <c r="J103" s="158">
        <f t="shared" si="52"/>
        <v>0</v>
      </c>
      <c r="K103" s="183">
        <f t="shared" si="52"/>
        <v>0</v>
      </c>
      <c r="L103" s="7"/>
      <c r="M103" s="137"/>
      <c r="N103" s="5"/>
      <c r="O103" s="60">
        <f t="shared" si="33"/>
        <v>0</v>
      </c>
      <c r="P103" s="137">
        <f t="shared" si="33"/>
        <v>0</v>
      </c>
      <c r="Q103" s="5">
        <f t="shared" si="33"/>
        <v>0</v>
      </c>
    </row>
    <row r="104" spans="1:26" ht="13.5" customHeight="1">
      <c r="A104" s="201" t="s">
        <v>278</v>
      </c>
      <c r="B104" s="157" t="s">
        <v>279</v>
      </c>
      <c r="C104" s="216">
        <f>+'3.SZ.TÁBL. SEGÍTŐ SZOLGÁLAT'!AA109</f>
        <v>0</v>
      </c>
      <c r="D104" s="158">
        <f>+'3.SZ.TÁBL. SEGÍTŐ SZOLGÁLAT'!AB109</f>
        <v>0</v>
      </c>
      <c r="E104" s="183">
        <f>+'3.SZ.TÁBL. SEGÍTŐ SZOLGÁLAT'!AC109</f>
        <v>0</v>
      </c>
      <c r="F104" s="216">
        <f>+'4.SZ.TÁBL. ÓVODA'!R107</f>
        <v>0</v>
      </c>
      <c r="G104" s="137">
        <f>+'4.SZ.TÁBL. ÓVODA'!S107</f>
        <v>0</v>
      </c>
      <c r="H104" s="5">
        <f>+'4.SZ.TÁBL. ÓVODA'!T107</f>
        <v>0</v>
      </c>
      <c r="I104" s="60">
        <f t="shared" si="52"/>
        <v>0</v>
      </c>
      <c r="J104" s="158">
        <f t="shared" si="52"/>
        <v>0</v>
      </c>
      <c r="K104" s="183">
        <f t="shared" si="52"/>
        <v>0</v>
      </c>
      <c r="L104" s="7"/>
      <c r="M104" s="137"/>
      <c r="N104" s="5"/>
      <c r="O104" s="60">
        <f t="shared" si="33"/>
        <v>0</v>
      </c>
      <c r="P104" s="137">
        <f t="shared" si="33"/>
        <v>0</v>
      </c>
      <c r="Q104" s="5">
        <f t="shared" si="33"/>
        <v>0</v>
      </c>
    </row>
    <row r="105" spans="1:26" ht="13.5" customHeight="1">
      <c r="A105" s="202" t="s">
        <v>280</v>
      </c>
      <c r="B105" s="175" t="s">
        <v>281</v>
      </c>
      <c r="C105" s="237">
        <f>+'3.SZ.TÁBL. SEGÍTŐ SZOLGÁLAT'!AA110</f>
        <v>0</v>
      </c>
      <c r="D105" s="189">
        <f>+'3.SZ.TÁBL. SEGÍTŐ SZOLGÁLAT'!AB110</f>
        <v>0</v>
      </c>
      <c r="E105" s="190">
        <f>+'3.SZ.TÁBL. SEGÍTŐ SZOLGÁLAT'!AC110</f>
        <v>0</v>
      </c>
      <c r="F105" s="237">
        <f>+'4.SZ.TÁBL. ÓVODA'!R108</f>
        <v>0</v>
      </c>
      <c r="G105" s="185">
        <f>+'4.SZ.TÁBL. ÓVODA'!S108</f>
        <v>0</v>
      </c>
      <c r="H105" s="170">
        <f>+'4.SZ.TÁBL. ÓVODA'!T108</f>
        <v>0</v>
      </c>
      <c r="I105" s="61">
        <f t="shared" si="52"/>
        <v>0</v>
      </c>
      <c r="J105" s="189">
        <f t="shared" si="52"/>
        <v>0</v>
      </c>
      <c r="K105" s="190">
        <f t="shared" si="52"/>
        <v>0</v>
      </c>
      <c r="L105" s="168"/>
      <c r="M105" s="185"/>
      <c r="N105" s="170"/>
      <c r="O105" s="61">
        <f t="shared" si="33"/>
        <v>0</v>
      </c>
      <c r="P105" s="185">
        <f t="shared" si="33"/>
        <v>0</v>
      </c>
      <c r="Q105" s="170">
        <f t="shared" si="33"/>
        <v>0</v>
      </c>
    </row>
    <row r="106" spans="1:26" s="3" customFormat="1" ht="13.5" customHeight="1">
      <c r="A106" s="203" t="s">
        <v>189</v>
      </c>
      <c r="B106" s="176" t="s">
        <v>146</v>
      </c>
      <c r="C106" s="305">
        <f t="shared" ref="C106:N106" si="53">SUM(C102:C105)</f>
        <v>0</v>
      </c>
      <c r="D106" s="447">
        <f t="shared" si="53"/>
        <v>0</v>
      </c>
      <c r="E106" s="448">
        <f t="shared" si="53"/>
        <v>0</v>
      </c>
      <c r="F106" s="305">
        <f t="shared" si="53"/>
        <v>0</v>
      </c>
      <c r="G106" s="445">
        <f t="shared" si="53"/>
        <v>0</v>
      </c>
      <c r="H106" s="446">
        <f t="shared" si="53"/>
        <v>0</v>
      </c>
      <c r="I106" s="305">
        <f t="shared" si="53"/>
        <v>0</v>
      </c>
      <c r="J106" s="447">
        <f t="shared" si="53"/>
        <v>0</v>
      </c>
      <c r="K106" s="448">
        <f t="shared" si="53"/>
        <v>0</v>
      </c>
      <c r="L106" s="305">
        <f t="shared" si="53"/>
        <v>0</v>
      </c>
      <c r="M106" s="445">
        <f t="shared" si="53"/>
        <v>0</v>
      </c>
      <c r="N106" s="446">
        <f t="shared" si="53"/>
        <v>0</v>
      </c>
      <c r="O106" s="439">
        <f>+SUM(O102:O105)</f>
        <v>0</v>
      </c>
      <c r="P106" s="445">
        <f>+SUM(P102:P105)</f>
        <v>0</v>
      </c>
      <c r="Q106" s="446">
        <f>+SUM(Q102:Q105)</f>
        <v>0</v>
      </c>
      <c r="S106" s="4"/>
    </row>
    <row r="107" spans="1:26" s="3" customFormat="1" ht="13.5" customHeight="1">
      <c r="A107" s="203" t="s">
        <v>190</v>
      </c>
      <c r="B107" s="176" t="s">
        <v>147</v>
      </c>
      <c r="C107" s="305">
        <f>+'3.SZ.TÁBL. SEGÍTŐ SZOLGÁLAT'!AA112</f>
        <v>0</v>
      </c>
      <c r="D107" s="447">
        <f>+'3.SZ.TÁBL. SEGÍTŐ SZOLGÁLAT'!AB112</f>
        <v>0</v>
      </c>
      <c r="E107" s="448">
        <f>+'3.SZ.TÁBL. SEGÍTŐ SZOLGÁLAT'!AC112</f>
        <v>0</v>
      </c>
      <c r="F107" s="305">
        <f>+'4.SZ.TÁBL. ÓVODA'!R110</f>
        <v>0</v>
      </c>
      <c r="G107" s="445">
        <f>+'4.SZ.TÁBL. ÓVODA'!S110</f>
        <v>0</v>
      </c>
      <c r="H107" s="446">
        <f>+'4.SZ.TÁBL. ÓVODA'!T110</f>
        <v>0</v>
      </c>
      <c r="I107" s="439">
        <f>+C107+F107</f>
        <v>0</v>
      </c>
      <c r="J107" s="447">
        <f>+D107+G107</f>
        <v>0</v>
      </c>
      <c r="K107" s="448">
        <f>+E107+H107</f>
        <v>0</v>
      </c>
      <c r="L107" s="444"/>
      <c r="M107" s="445"/>
      <c r="N107" s="446"/>
      <c r="O107" s="439">
        <f t="shared" si="33"/>
        <v>0</v>
      </c>
      <c r="P107" s="445">
        <f t="shared" si="33"/>
        <v>0</v>
      </c>
      <c r="Q107" s="446">
        <f t="shared" si="33"/>
        <v>0</v>
      </c>
      <c r="S107" s="4"/>
    </row>
    <row r="108" spans="1:26" s="3" customFormat="1" ht="13.5" customHeight="1">
      <c r="A108" s="207" t="s">
        <v>191</v>
      </c>
      <c r="B108" s="176" t="s">
        <v>148</v>
      </c>
      <c r="C108" s="305">
        <f t="shared" ref="C108:Q108" si="54">+C51+C52+C84+C93+C101+C106+C107</f>
        <v>102562</v>
      </c>
      <c r="D108" s="447">
        <f t="shared" si="54"/>
        <v>7437</v>
      </c>
      <c r="E108" s="448">
        <f t="shared" si="54"/>
        <v>109999</v>
      </c>
      <c r="F108" s="305">
        <f t="shared" si="54"/>
        <v>177864</v>
      </c>
      <c r="G108" s="445">
        <f t="shared" si="54"/>
        <v>1811</v>
      </c>
      <c r="H108" s="446">
        <f t="shared" si="54"/>
        <v>179675</v>
      </c>
      <c r="I108" s="305">
        <f t="shared" si="54"/>
        <v>280426</v>
      </c>
      <c r="J108" s="447">
        <f t="shared" si="54"/>
        <v>9248</v>
      </c>
      <c r="K108" s="448">
        <f t="shared" si="54"/>
        <v>289674</v>
      </c>
      <c r="L108" s="305">
        <f t="shared" si="54"/>
        <v>51775</v>
      </c>
      <c r="M108" s="445">
        <f t="shared" si="54"/>
        <v>20859</v>
      </c>
      <c r="N108" s="446">
        <f t="shared" si="54"/>
        <v>72634</v>
      </c>
      <c r="O108" s="439">
        <f t="shared" si="54"/>
        <v>332201</v>
      </c>
      <c r="P108" s="445">
        <f t="shared" si="54"/>
        <v>30107</v>
      </c>
      <c r="Q108" s="446">
        <f t="shared" si="54"/>
        <v>362308</v>
      </c>
      <c r="S108" s="4"/>
    </row>
    <row r="109" spans="1:26" s="3" customFormat="1" ht="13.5" customHeight="1" thickBot="1">
      <c r="A109" s="514" t="s">
        <v>363</v>
      </c>
      <c r="B109" s="515" t="s">
        <v>149</v>
      </c>
      <c r="C109" s="516">
        <f>+'3.SZ.TÁBL. SEGÍTŐ SZOLGÁLAT'!AA114</f>
        <v>0</v>
      </c>
      <c r="D109" s="517">
        <f>+'3.SZ.TÁBL. SEGÍTŐ SZOLGÁLAT'!AB114</f>
        <v>0</v>
      </c>
      <c r="E109" s="519">
        <f>+'3.SZ.TÁBL. SEGÍTŐ SZOLGÁLAT'!AC114</f>
        <v>0</v>
      </c>
      <c r="F109" s="516">
        <f>+'4.SZ.TÁBL. ÓVODA'!R112</f>
        <v>0</v>
      </c>
      <c r="G109" s="521">
        <f>+'4.SZ.TÁBL. ÓVODA'!S112</f>
        <v>0</v>
      </c>
      <c r="H109" s="662">
        <f>+'4.SZ.TÁBL. ÓVODA'!T112</f>
        <v>0</v>
      </c>
      <c r="I109" s="518">
        <f>+C109+F109</f>
        <v>0</v>
      </c>
      <c r="J109" s="517">
        <f>+D109+G109</f>
        <v>0</v>
      </c>
      <c r="K109" s="519">
        <f>+E109+H109</f>
        <v>0</v>
      </c>
      <c r="L109" s="520">
        <f>+I29</f>
        <v>271406</v>
      </c>
      <c r="M109" s="521">
        <f>+J29</f>
        <v>8185</v>
      </c>
      <c r="N109" s="519">
        <f>+K29</f>
        <v>279591</v>
      </c>
      <c r="O109" s="522"/>
      <c r="P109" s="521"/>
      <c r="Q109" s="519"/>
      <c r="R109" s="4"/>
    </row>
    <row r="110" spans="1:26" s="3" customFormat="1" ht="13.5" customHeight="1" thickBot="1">
      <c r="A110" s="872" t="s">
        <v>295</v>
      </c>
      <c r="B110" s="873"/>
      <c r="C110" s="318">
        <f t="shared" ref="C110:N110" si="55">+SUM(C108:C109)</f>
        <v>102562</v>
      </c>
      <c r="D110" s="196">
        <f t="shared" si="55"/>
        <v>7437</v>
      </c>
      <c r="E110" s="197">
        <f t="shared" si="55"/>
        <v>109999</v>
      </c>
      <c r="F110" s="318">
        <f t="shared" si="55"/>
        <v>177864</v>
      </c>
      <c r="G110" s="198">
        <f t="shared" si="55"/>
        <v>1811</v>
      </c>
      <c r="H110" s="199">
        <f t="shared" si="55"/>
        <v>179675</v>
      </c>
      <c r="I110" s="318">
        <f t="shared" si="55"/>
        <v>280426</v>
      </c>
      <c r="J110" s="196">
        <f t="shared" si="55"/>
        <v>9248</v>
      </c>
      <c r="K110" s="197">
        <f t="shared" si="55"/>
        <v>289674</v>
      </c>
      <c r="L110" s="318">
        <f t="shared" si="55"/>
        <v>323181</v>
      </c>
      <c r="M110" s="198">
        <f t="shared" si="55"/>
        <v>29044</v>
      </c>
      <c r="N110" s="199">
        <f t="shared" si="55"/>
        <v>352225</v>
      </c>
      <c r="O110" s="11">
        <f>+O108+O109</f>
        <v>332201</v>
      </c>
      <c r="P110" s="198">
        <f>+P108+P109</f>
        <v>30107</v>
      </c>
      <c r="Q110" s="199">
        <f>+Q108+Q109</f>
        <v>362308</v>
      </c>
      <c r="S110" s="4"/>
    </row>
    <row r="111" spans="1:26" s="3" customFormat="1" ht="13.5" customHeight="1" thickBot="1">
      <c r="B111" s="449"/>
      <c r="C111" s="450"/>
      <c r="D111" s="450"/>
      <c r="E111" s="450"/>
      <c r="F111" s="450"/>
      <c r="G111" s="451"/>
      <c r="H111" s="451"/>
      <c r="I111" s="450"/>
      <c r="J111" s="450"/>
      <c r="K111" s="450"/>
      <c r="L111" s="451"/>
      <c r="M111" s="451"/>
      <c r="N111" s="451"/>
      <c r="O111" s="451"/>
      <c r="P111" s="451"/>
      <c r="Q111" s="451"/>
      <c r="S111" s="4"/>
    </row>
    <row r="112" spans="1:26" s="338" customFormat="1" ht="13.5" customHeight="1" thickBot="1">
      <c r="A112" s="868" t="s">
        <v>314</v>
      </c>
      <c r="B112" s="869"/>
      <c r="C112" s="341">
        <f t="shared" ref="C112:Q112" si="56">+C31-C110</f>
        <v>0</v>
      </c>
      <c r="D112" s="319">
        <f t="shared" si="56"/>
        <v>0</v>
      </c>
      <c r="E112" s="342">
        <f t="shared" si="56"/>
        <v>0</v>
      </c>
      <c r="F112" s="341">
        <f t="shared" si="56"/>
        <v>0</v>
      </c>
      <c r="G112" s="319">
        <f t="shared" si="56"/>
        <v>0</v>
      </c>
      <c r="H112" s="342">
        <f t="shared" si="56"/>
        <v>0</v>
      </c>
      <c r="I112" s="341">
        <f t="shared" si="56"/>
        <v>0</v>
      </c>
      <c r="J112" s="319">
        <f t="shared" si="56"/>
        <v>0</v>
      </c>
      <c r="K112" s="342">
        <f t="shared" si="56"/>
        <v>0</v>
      </c>
      <c r="L112" s="341">
        <f t="shared" si="56"/>
        <v>0</v>
      </c>
      <c r="M112" s="319">
        <f t="shared" si="56"/>
        <v>0</v>
      </c>
      <c r="N112" s="342">
        <f t="shared" si="56"/>
        <v>0</v>
      </c>
      <c r="O112" s="341">
        <f t="shared" si="56"/>
        <v>0</v>
      </c>
      <c r="P112" s="319">
        <f t="shared" si="56"/>
        <v>0</v>
      </c>
      <c r="Q112" s="320">
        <f t="shared" si="56"/>
        <v>0</v>
      </c>
      <c r="R112" s="457"/>
      <c r="S112" s="458"/>
      <c r="T112" s="458"/>
      <c r="U112" s="458"/>
      <c r="V112" s="458"/>
      <c r="W112" s="458"/>
      <c r="X112" s="458"/>
      <c r="Y112" s="458"/>
      <c r="Z112" s="458"/>
    </row>
    <row r="113" ht="13.5" customHeight="1"/>
    <row r="114" ht="13.5" customHeight="1"/>
  </sheetData>
  <mergeCells count="10">
    <mergeCell ref="A112:B112"/>
    <mergeCell ref="A31:B31"/>
    <mergeCell ref="A110:B110"/>
    <mergeCell ref="A1:A2"/>
    <mergeCell ref="B1:B2"/>
    <mergeCell ref="O1:Q1"/>
    <mergeCell ref="I1:K1"/>
    <mergeCell ref="C1:E1"/>
    <mergeCell ref="F1:H1"/>
    <mergeCell ref="L1:N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77" orientation="landscape" r:id="rId1"/>
  <headerFooter alignWithMargins="0">
    <oddHeader>&amp;L&amp;"Times New Roman,Félkövér"&amp;13Szent László Völgye TKT&amp;C&amp;"Times New Roman,Félkövér"&amp;14
&amp;16 2016. ÉVI I. KÖLTSÉGVETÉS MÓDOSÍTÁS&amp;14
&amp;R1/1. sz. táblázat
TÁRSULÁS ÉS INTÉZMÉNYEK
 BEVÉTELEK - KIADÁSOK
Adatok: eFt</oddHeader>
    <oddFooter>&amp;L&amp;F&amp;R&amp;P</oddFooter>
  </headerFooter>
  <rowBreaks count="1" manualBreakCount="1">
    <brk id="5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P95"/>
  <sheetViews>
    <sheetView workbookViewId="0">
      <selection activeCell="A12" sqref="A12:XFD12"/>
    </sheetView>
  </sheetViews>
  <sheetFormatPr defaultColWidth="8.85546875" defaultRowHeight="12.95" customHeight="1"/>
  <cols>
    <col min="1" max="1" width="6.5703125" style="12" customWidth="1"/>
    <col min="2" max="2" width="54.5703125" style="1" customWidth="1"/>
    <col min="3" max="5" width="10.42578125" style="52" customWidth="1"/>
    <col min="6" max="6" width="7.7109375" style="621" customWidth="1"/>
    <col min="7" max="7" width="10.42578125" style="52" customWidth="1"/>
    <col min="8" max="8" width="11.7109375" style="21" customWidth="1"/>
    <col min="9" max="9" width="10.42578125" style="23" customWidth="1"/>
    <col min="10" max="10" width="24.85546875" style="23" customWidth="1"/>
    <col min="11" max="11" width="10.140625" style="23" customWidth="1"/>
    <col min="12" max="12" width="8.85546875" style="23"/>
    <col min="13" max="13" width="9.28515625" style="23" customWidth="1"/>
    <col min="14" max="16384" width="8.85546875" style="23"/>
  </cols>
  <sheetData>
    <row r="1" spans="1:14" ht="12.75" customHeight="1">
      <c r="A1" s="887" t="s">
        <v>151</v>
      </c>
      <c r="B1" s="889" t="s">
        <v>176</v>
      </c>
      <c r="C1" s="880" t="s">
        <v>419</v>
      </c>
      <c r="D1" s="878" t="s">
        <v>420</v>
      </c>
      <c r="E1" s="885" t="s">
        <v>422</v>
      </c>
      <c r="F1" s="883" t="s">
        <v>382</v>
      </c>
      <c r="G1" s="453"/>
    </row>
    <row r="2" spans="1:14" ht="31.5" customHeight="1">
      <c r="A2" s="888"/>
      <c r="B2" s="890"/>
      <c r="C2" s="881"/>
      <c r="D2" s="879"/>
      <c r="E2" s="886"/>
      <c r="F2" s="884"/>
      <c r="G2" s="453"/>
    </row>
    <row r="3" spans="1:14" s="51" customFormat="1" ht="14.25" customHeight="1">
      <c r="A3" s="153" t="s">
        <v>153</v>
      </c>
      <c r="B3" s="154" t="s">
        <v>113</v>
      </c>
      <c r="C3" s="353">
        <f>+C4+C69</f>
        <v>321181</v>
      </c>
      <c r="D3" s="148">
        <f>+D4+D69</f>
        <v>7336</v>
      </c>
      <c r="E3" s="610">
        <f>+E4+E69</f>
        <v>328517</v>
      </c>
      <c r="F3" s="622">
        <f>+E3/C3</f>
        <v>1.0228407035285401</v>
      </c>
      <c r="G3" s="52"/>
      <c r="H3" s="53"/>
      <c r="I3" s="375"/>
      <c r="J3" s="23"/>
      <c r="K3" s="23"/>
      <c r="M3" s="23"/>
      <c r="N3" s="23"/>
    </row>
    <row r="4" spans="1:14" s="51" customFormat="1" ht="14.25" customHeight="1">
      <c r="A4" s="155"/>
      <c r="B4" s="408" t="s">
        <v>348</v>
      </c>
      <c r="C4" s="354">
        <f>+I4</f>
        <v>29220</v>
      </c>
      <c r="D4" s="149"/>
      <c r="E4" s="610">
        <f>+SUM(C4:D4)</f>
        <v>29220</v>
      </c>
      <c r="F4" s="622">
        <f t="shared" ref="F4:F62" si="0">+E4/C4</f>
        <v>1</v>
      </c>
      <c r="G4" s="53"/>
      <c r="H4" s="53"/>
      <c r="I4" s="635">
        <f>12*2435</f>
        <v>29220</v>
      </c>
      <c r="J4" s="23"/>
      <c r="K4" s="23"/>
      <c r="M4" s="23"/>
      <c r="N4" s="23"/>
    </row>
    <row r="5" spans="1:14" s="51" customFormat="1" ht="14.25" customHeight="1">
      <c r="A5" s="166"/>
      <c r="B5" s="378" t="s">
        <v>349</v>
      </c>
      <c r="C5" s="359"/>
      <c r="D5" s="360"/>
      <c r="E5" s="610"/>
      <c r="F5" s="622"/>
      <c r="G5" s="53"/>
      <c r="H5" s="53"/>
      <c r="I5" s="375"/>
      <c r="J5" s="23"/>
      <c r="K5" s="882" t="s">
        <v>390</v>
      </c>
      <c r="M5" s="23"/>
      <c r="N5" s="23"/>
    </row>
    <row r="6" spans="1:14" s="51" customFormat="1" ht="14.25" customHeight="1">
      <c r="A6" s="166"/>
      <c r="B6" s="377" t="s">
        <v>338</v>
      </c>
      <c r="C6" s="355">
        <f>SUM(C7:C13)</f>
        <v>10260</v>
      </c>
      <c r="D6" s="356">
        <f>SUM(D7:D13)</f>
        <v>0</v>
      </c>
      <c r="E6" s="613">
        <f>SUM(E7:E13)</f>
        <v>10260</v>
      </c>
      <c r="F6" s="622">
        <f t="shared" si="0"/>
        <v>1</v>
      </c>
      <c r="G6" s="53"/>
      <c r="H6" s="21" t="s">
        <v>326</v>
      </c>
      <c r="I6" s="23">
        <f>(3290*12)-C4</f>
        <v>10260</v>
      </c>
      <c r="J6" s="23"/>
      <c r="K6" s="882"/>
      <c r="M6" s="23"/>
      <c r="N6" s="23"/>
    </row>
    <row r="7" spans="1:14" s="358" customFormat="1" ht="14.25" customHeight="1">
      <c r="A7" s="166"/>
      <c r="B7" s="379" t="s">
        <v>317</v>
      </c>
      <c r="C7" s="355">
        <f>+'[3]2.SZ.TÁBL. BEVÉTELEK'!$D7</f>
        <v>1147</v>
      </c>
      <c r="D7" s="356"/>
      <c r="E7" s="613">
        <f>SUM(C7:D7)</f>
        <v>1147</v>
      </c>
      <c r="F7" s="622">
        <f t="shared" si="0"/>
        <v>1</v>
      </c>
      <c r="G7" s="53"/>
      <c r="H7" s="357"/>
      <c r="I7" s="375"/>
      <c r="J7" s="376" t="s">
        <v>317</v>
      </c>
      <c r="K7" s="395">
        <v>2744</v>
      </c>
      <c r="L7" s="397">
        <f>+K7/K14</f>
        <v>0.11109311740890689</v>
      </c>
      <c r="M7" s="23">
        <f>+$I$6*L7</f>
        <v>1139.8153846153846</v>
      </c>
      <c r="N7" s="57">
        <v>1140</v>
      </c>
    </row>
    <row r="8" spans="1:14" ht="14.25" customHeight="1">
      <c r="A8" s="166"/>
      <c r="B8" s="379" t="s">
        <v>318</v>
      </c>
      <c r="C8" s="355">
        <f>+'[3]2.SZ.TÁBL. BEVÉTELEK'!$D8</f>
        <v>3543</v>
      </c>
      <c r="D8" s="356"/>
      <c r="E8" s="613">
        <f t="shared" ref="E8:E13" si="1">SUM(C8:D8)</f>
        <v>3543</v>
      </c>
      <c r="F8" s="622">
        <f t="shared" si="0"/>
        <v>1</v>
      </c>
      <c r="G8" s="53"/>
      <c r="I8" s="375"/>
      <c r="J8" s="376" t="s">
        <v>318</v>
      </c>
      <c r="K8" s="395">
        <v>8542</v>
      </c>
      <c r="L8" s="397">
        <f>+K8/K14</f>
        <v>0.34582995951417006</v>
      </c>
      <c r="M8" s="23">
        <f>+$I$6*L8</f>
        <v>3548.2153846153847</v>
      </c>
      <c r="N8" s="23">
        <v>3548</v>
      </c>
    </row>
    <row r="9" spans="1:14" ht="14.25" customHeight="1">
      <c r="A9" s="166"/>
      <c r="B9" s="379" t="s">
        <v>324</v>
      </c>
      <c r="C9" s="355">
        <f>+'[3]2.SZ.TÁBL. BEVÉTELEK'!$D9</f>
        <v>522</v>
      </c>
      <c r="D9" s="356"/>
      <c r="E9" s="613">
        <f t="shared" si="1"/>
        <v>522</v>
      </c>
      <c r="F9" s="622">
        <f t="shared" si="0"/>
        <v>1</v>
      </c>
      <c r="G9" s="53"/>
      <c r="I9" s="375"/>
      <c r="J9" s="376" t="s">
        <v>324</v>
      </c>
      <c r="K9" s="395">
        <v>1246</v>
      </c>
      <c r="L9" s="397">
        <f>+K9/K14</f>
        <v>5.0445344129554655E-2</v>
      </c>
      <c r="M9" s="23">
        <f t="shared" ref="M9:M13" si="2">+$I$6*L9</f>
        <v>517.56923076923078</v>
      </c>
      <c r="N9" s="23">
        <v>518</v>
      </c>
    </row>
    <row r="10" spans="1:14" ht="14.25" customHeight="1">
      <c r="A10" s="166"/>
      <c r="B10" s="379" t="s">
        <v>319</v>
      </c>
      <c r="C10" s="355">
        <f>+'[3]2.SZ.TÁBL. BEVÉTELEK'!$D10</f>
        <v>449</v>
      </c>
      <c r="D10" s="356"/>
      <c r="E10" s="613">
        <f t="shared" si="1"/>
        <v>449</v>
      </c>
      <c r="F10" s="622">
        <f t="shared" si="0"/>
        <v>1</v>
      </c>
      <c r="G10" s="53"/>
      <c r="I10" s="375"/>
      <c r="J10" s="376" t="s">
        <v>319</v>
      </c>
      <c r="K10" s="395">
        <v>1075</v>
      </c>
      <c r="L10" s="397">
        <f>+K10/K14</f>
        <v>4.3522267206477734E-2</v>
      </c>
      <c r="M10" s="23">
        <f t="shared" si="2"/>
        <v>446.53846153846155</v>
      </c>
      <c r="N10" s="23">
        <v>447</v>
      </c>
    </row>
    <row r="11" spans="1:14" ht="14.25" customHeight="1">
      <c r="A11" s="166"/>
      <c r="B11" s="379" t="s">
        <v>320</v>
      </c>
      <c r="C11" s="355">
        <f>+'[3]2.SZ.TÁBL. BEVÉTELEK'!$D11</f>
        <v>2343</v>
      </c>
      <c r="D11" s="356"/>
      <c r="E11" s="613">
        <f t="shared" si="1"/>
        <v>2343</v>
      </c>
      <c r="F11" s="622">
        <f t="shared" si="0"/>
        <v>1</v>
      </c>
      <c r="G11" s="53"/>
      <c r="I11" s="375"/>
      <c r="J11" s="376" t="s">
        <v>320</v>
      </c>
      <c r="K11" s="395">
        <v>5668</v>
      </c>
      <c r="L11" s="397">
        <f>+K11/K14</f>
        <v>0.2294736842105263</v>
      </c>
      <c r="M11" s="23">
        <f t="shared" si="2"/>
        <v>2354.3999999999996</v>
      </c>
      <c r="N11" s="23">
        <v>2354</v>
      </c>
    </row>
    <row r="12" spans="1:14" ht="14.25" customHeight="1">
      <c r="A12" s="166"/>
      <c r="B12" s="379" t="s">
        <v>321</v>
      </c>
      <c r="C12" s="355">
        <f>+'[3]2.SZ.TÁBL. BEVÉTELEK'!$D12</f>
        <v>1402</v>
      </c>
      <c r="D12" s="356"/>
      <c r="E12" s="613">
        <f t="shared" si="1"/>
        <v>1402</v>
      </c>
      <c r="F12" s="622">
        <f t="shared" si="0"/>
        <v>1</v>
      </c>
      <c r="G12" s="53"/>
      <c r="I12" s="375"/>
      <c r="J12" s="376" t="s">
        <v>321</v>
      </c>
      <c r="K12" s="395">
        <v>3398</v>
      </c>
      <c r="L12" s="397">
        <f>+K12/K14</f>
        <v>0.13757085020242915</v>
      </c>
      <c r="M12" s="23">
        <f t="shared" si="2"/>
        <v>1411.4769230769232</v>
      </c>
      <c r="N12" s="23">
        <v>1411</v>
      </c>
    </row>
    <row r="13" spans="1:14" ht="14.25" customHeight="1">
      <c r="A13" s="166"/>
      <c r="B13" s="379" t="s">
        <v>322</v>
      </c>
      <c r="C13" s="355">
        <f>+'[3]2.SZ.TÁBL. BEVÉTELEK'!$D13</f>
        <v>854</v>
      </c>
      <c r="D13" s="356"/>
      <c r="E13" s="613">
        <f t="shared" si="1"/>
        <v>854</v>
      </c>
      <c r="F13" s="622">
        <f t="shared" si="0"/>
        <v>1</v>
      </c>
      <c r="G13" s="53"/>
      <c r="I13" s="375"/>
      <c r="J13" s="376" t="s">
        <v>322</v>
      </c>
      <c r="K13" s="395">
        <v>2027</v>
      </c>
      <c r="L13" s="397">
        <f>+K13/K14</f>
        <v>8.2064777327935226E-2</v>
      </c>
      <c r="M13" s="23">
        <f t="shared" si="2"/>
        <v>841.98461538461538</v>
      </c>
      <c r="N13" s="23">
        <v>842</v>
      </c>
    </row>
    <row r="14" spans="1:14" s="51" customFormat="1" ht="14.25" customHeight="1">
      <c r="A14" s="166"/>
      <c r="B14" s="231"/>
      <c r="C14" s="359"/>
      <c r="D14" s="360"/>
      <c r="E14" s="612"/>
      <c r="F14" s="622"/>
      <c r="G14" s="53"/>
      <c r="H14" s="53"/>
      <c r="I14" s="375"/>
      <c r="K14" s="396">
        <f>SUM(K7:K13)</f>
        <v>24700</v>
      </c>
      <c r="L14" s="398"/>
      <c r="M14" s="399">
        <f>SUM(M7:M13)</f>
        <v>10260</v>
      </c>
      <c r="N14" s="23">
        <f>SUM(N7:N13)</f>
        <v>10260</v>
      </c>
    </row>
    <row r="15" spans="1:14" ht="14.25" customHeight="1">
      <c r="A15" s="169"/>
      <c r="B15" s="377" t="s">
        <v>323</v>
      </c>
      <c r="C15" s="355">
        <f>+SUM(C16:C18)</f>
        <v>18377</v>
      </c>
      <c r="D15" s="356">
        <f>+SUM(D16:D18)</f>
        <v>0</v>
      </c>
      <c r="E15" s="613">
        <f>+SUM(E16:E18)</f>
        <v>18377</v>
      </c>
      <c r="F15" s="622">
        <f t="shared" si="0"/>
        <v>1</v>
      </c>
      <c r="G15" s="21"/>
      <c r="I15" s="375"/>
    </row>
    <row r="16" spans="1:14" ht="14.25" customHeight="1">
      <c r="A16" s="169"/>
      <c r="B16" s="379" t="s">
        <v>317</v>
      </c>
      <c r="C16" s="355">
        <f>+'4.SZ.TÁBL. ÓVODA'!R33</f>
        <v>8172</v>
      </c>
      <c r="D16" s="356"/>
      <c r="E16" s="613">
        <f>SUM(C16:D16)</f>
        <v>8172</v>
      </c>
      <c r="F16" s="622">
        <f t="shared" si="0"/>
        <v>1</v>
      </c>
      <c r="G16" s="21"/>
      <c r="I16" s="375"/>
    </row>
    <row r="17" spans="1:14" ht="14.25" customHeight="1">
      <c r="A17" s="169"/>
      <c r="B17" s="379" t="s">
        <v>324</v>
      </c>
      <c r="C17" s="355">
        <f>+'4.SZ.TÁBL. ÓVODA'!R34</f>
        <v>5530</v>
      </c>
      <c r="D17" s="356"/>
      <c r="E17" s="613">
        <f t="shared" ref="E17:E18" si="3">SUM(C17:D17)</f>
        <v>5530</v>
      </c>
      <c r="F17" s="622">
        <f t="shared" si="0"/>
        <v>1</v>
      </c>
      <c r="G17" s="21"/>
    </row>
    <row r="18" spans="1:14" ht="14.25" customHeight="1">
      <c r="A18" s="169"/>
      <c r="B18" s="379" t="s">
        <v>322</v>
      </c>
      <c r="C18" s="355">
        <f>+'4.SZ.TÁBL. ÓVODA'!R35</f>
        <v>4675</v>
      </c>
      <c r="D18" s="356"/>
      <c r="E18" s="613">
        <f t="shared" si="3"/>
        <v>4675</v>
      </c>
      <c r="F18" s="622">
        <f t="shared" si="0"/>
        <v>1</v>
      </c>
      <c r="G18" s="21"/>
    </row>
    <row r="19" spans="1:14" ht="14.25" customHeight="1">
      <c r="A19" s="169"/>
      <c r="B19" s="394"/>
      <c r="C19" s="355"/>
      <c r="D19" s="356"/>
      <c r="E19" s="613"/>
      <c r="F19" s="622"/>
      <c r="G19" s="21"/>
    </row>
    <row r="20" spans="1:14" ht="14.25" customHeight="1">
      <c r="A20" s="169"/>
      <c r="B20" s="377" t="s">
        <v>325</v>
      </c>
      <c r="C20" s="355">
        <f>+SUM(C21:C27)</f>
        <v>30960</v>
      </c>
      <c r="D20" s="356">
        <f>+SUM(D21:D27)</f>
        <v>0</v>
      </c>
      <c r="E20" s="613">
        <f>+SUM(E21:E27)</f>
        <v>30960</v>
      </c>
      <c r="F20" s="622">
        <f t="shared" si="0"/>
        <v>1</v>
      </c>
      <c r="G20" s="21"/>
    </row>
    <row r="21" spans="1:14" ht="14.25" customHeight="1">
      <c r="A21" s="169"/>
      <c r="B21" s="379" t="s">
        <v>317</v>
      </c>
      <c r="C21" s="355">
        <f>+'3.SZ.TÁBL. SEGÍTŐ SZOLGÁLAT'!AA32</f>
        <v>6918</v>
      </c>
      <c r="D21" s="356"/>
      <c r="E21" s="613">
        <f>SUM(C21:D21)</f>
        <v>6918</v>
      </c>
      <c r="F21" s="622">
        <f t="shared" si="0"/>
        <v>1</v>
      </c>
      <c r="G21" s="21"/>
    </row>
    <row r="22" spans="1:14" ht="14.25" customHeight="1">
      <c r="A22" s="169"/>
      <c r="B22" s="379" t="s">
        <v>324</v>
      </c>
      <c r="C22" s="355">
        <f>+'3.SZ.TÁBL. SEGÍTŐ SZOLGÁLAT'!AA33</f>
        <v>1841</v>
      </c>
      <c r="D22" s="356"/>
      <c r="E22" s="613">
        <f t="shared" ref="E22:E27" si="4">SUM(C22:D22)</f>
        <v>1841</v>
      </c>
      <c r="F22" s="622">
        <f t="shared" si="0"/>
        <v>1</v>
      </c>
      <c r="G22" s="21"/>
    </row>
    <row r="23" spans="1:14" ht="14.25" customHeight="1">
      <c r="A23" s="169"/>
      <c r="B23" s="379" t="s">
        <v>319</v>
      </c>
      <c r="C23" s="355">
        <f>+'3.SZ.TÁBL. SEGÍTŐ SZOLGÁLAT'!AA34</f>
        <v>1634</v>
      </c>
      <c r="D23" s="356"/>
      <c r="E23" s="613">
        <f t="shared" si="4"/>
        <v>1634</v>
      </c>
      <c r="F23" s="622">
        <f t="shared" si="0"/>
        <v>1</v>
      </c>
      <c r="G23" s="21"/>
      <c r="J23" s="393"/>
      <c r="K23" s="393"/>
    </row>
    <row r="24" spans="1:14" ht="14.25" customHeight="1">
      <c r="A24" s="169"/>
      <c r="B24" s="379" t="s">
        <v>320</v>
      </c>
      <c r="C24" s="355">
        <f>+'3.SZ.TÁBL. SEGÍTŐ SZOLGÁLAT'!AA35</f>
        <v>9306</v>
      </c>
      <c r="D24" s="356"/>
      <c r="E24" s="613">
        <f t="shared" si="4"/>
        <v>9306</v>
      </c>
      <c r="F24" s="622">
        <f t="shared" si="0"/>
        <v>1</v>
      </c>
      <c r="G24" s="21"/>
      <c r="I24" s="393"/>
      <c r="L24" s="393"/>
    </row>
    <row r="25" spans="1:14" ht="14.25" customHeight="1">
      <c r="A25" s="169"/>
      <c r="B25" s="379" t="s">
        <v>321</v>
      </c>
      <c r="C25" s="355">
        <f>+'3.SZ.TÁBL. SEGÍTŐ SZOLGÁLAT'!AA36</f>
        <v>4994</v>
      </c>
      <c r="D25" s="356"/>
      <c r="E25" s="613">
        <f t="shared" si="4"/>
        <v>4994</v>
      </c>
      <c r="F25" s="622">
        <f t="shared" si="0"/>
        <v>1</v>
      </c>
      <c r="G25" s="21"/>
    </row>
    <row r="26" spans="1:14" s="393" customFormat="1" ht="14.25" customHeight="1">
      <c r="A26" s="169"/>
      <c r="B26" s="379" t="s">
        <v>322</v>
      </c>
      <c r="C26" s="355">
        <f>+'3.SZ.TÁBL. SEGÍTŐ SZOLGÁLAT'!AA37</f>
        <v>3011</v>
      </c>
      <c r="D26" s="356"/>
      <c r="E26" s="613">
        <f t="shared" si="4"/>
        <v>3011</v>
      </c>
      <c r="F26" s="622">
        <f t="shared" si="0"/>
        <v>1</v>
      </c>
      <c r="G26" s="21"/>
      <c r="H26" s="22"/>
      <c r="I26" s="23"/>
      <c r="J26" s="23"/>
      <c r="K26" s="23"/>
      <c r="L26" s="23"/>
      <c r="M26" s="23"/>
      <c r="N26" s="23"/>
    </row>
    <row r="27" spans="1:14" s="393" customFormat="1" ht="14.25" customHeight="1">
      <c r="A27" s="169"/>
      <c r="B27" s="380" t="s">
        <v>301</v>
      </c>
      <c r="C27" s="355">
        <f>+'3.SZ.TÁBL. SEGÍTŐ SZOLGÁLAT'!AA38</f>
        <v>3256</v>
      </c>
      <c r="D27" s="356"/>
      <c r="E27" s="613">
        <f t="shared" si="4"/>
        <v>3256</v>
      </c>
      <c r="F27" s="622">
        <f t="shared" si="0"/>
        <v>1</v>
      </c>
      <c r="G27" s="21"/>
      <c r="H27" s="22"/>
      <c r="I27" s="23"/>
      <c r="J27" s="23"/>
      <c r="K27" s="23"/>
      <c r="L27" s="23"/>
      <c r="M27" s="23"/>
      <c r="N27" s="23"/>
    </row>
    <row r="28" spans="1:14" s="374" customFormat="1" ht="14.25" customHeight="1">
      <c r="A28" s="166"/>
      <c r="B28" s="380"/>
      <c r="C28" s="359"/>
      <c r="D28" s="360"/>
      <c r="E28" s="612"/>
      <c r="F28" s="622"/>
      <c r="G28" s="53"/>
      <c r="H28" s="22"/>
      <c r="I28" s="23"/>
      <c r="J28" s="23"/>
      <c r="K28" s="882" t="s">
        <v>390</v>
      </c>
      <c r="L28" s="23"/>
      <c r="M28" s="23"/>
      <c r="N28" s="23"/>
    </row>
    <row r="29" spans="1:14" s="374" customFormat="1" ht="14.25" customHeight="1">
      <c r="A29" s="166"/>
      <c r="B29" s="377" t="s">
        <v>337</v>
      </c>
      <c r="C29" s="355">
        <f>SUM(C30:C37)</f>
        <v>2719</v>
      </c>
      <c r="D29" s="356">
        <f>SUM(D30:D37)</f>
        <v>0</v>
      </c>
      <c r="E29" s="613">
        <f>SUM(E30:E37)</f>
        <v>2719</v>
      </c>
      <c r="F29" s="622">
        <f t="shared" si="0"/>
        <v>1</v>
      </c>
      <c r="G29" s="53"/>
      <c r="H29" s="373"/>
      <c r="I29" s="23"/>
      <c r="J29" s="23"/>
      <c r="K29" s="882"/>
      <c r="L29" s="23"/>
      <c r="M29" s="23"/>
      <c r="N29" s="23"/>
    </row>
    <row r="30" spans="1:14" s="374" customFormat="1" ht="14.25" customHeight="1">
      <c r="A30" s="166"/>
      <c r="B30" s="379" t="s">
        <v>317</v>
      </c>
      <c r="C30" s="355">
        <f>+'[3]2.SZ.TÁBL. BEVÉTELEK'!$D30</f>
        <v>276</v>
      </c>
      <c r="D30" s="356"/>
      <c r="E30" s="613">
        <f>SUM(C30:D30)</f>
        <v>276</v>
      </c>
      <c r="F30" s="622">
        <f t="shared" si="0"/>
        <v>1</v>
      </c>
      <c r="G30" s="53"/>
      <c r="H30" s="21" t="s">
        <v>327</v>
      </c>
      <c r="I30" s="23">
        <v>100</v>
      </c>
      <c r="J30" s="23" t="s">
        <v>4</v>
      </c>
      <c r="K30" s="395">
        <v>2744</v>
      </c>
      <c r="L30" s="21">
        <f>+$I$30*K30</f>
        <v>274400</v>
      </c>
      <c r="M30" s="23">
        <v>274</v>
      </c>
      <c r="N30" s="23"/>
    </row>
    <row r="31" spans="1:14" s="374" customFormat="1" ht="14.25" customHeight="1">
      <c r="A31" s="166"/>
      <c r="B31" s="379" t="s">
        <v>318</v>
      </c>
      <c r="C31" s="355">
        <f>+'[3]2.SZ.TÁBL. BEVÉTELEK'!$D31</f>
        <v>852</v>
      </c>
      <c r="D31" s="356"/>
      <c r="E31" s="613">
        <f t="shared" ref="E31:E37" si="5">SUM(C31:D31)</f>
        <v>852</v>
      </c>
      <c r="F31" s="622">
        <f t="shared" si="0"/>
        <v>1</v>
      </c>
      <c r="G31" s="53"/>
      <c r="H31" s="21"/>
      <c r="I31" s="23"/>
      <c r="J31" s="23" t="s">
        <v>5</v>
      </c>
      <c r="K31" s="395">
        <v>8542</v>
      </c>
      <c r="L31" s="21">
        <f t="shared" ref="L31:L37" si="6">+$I$30*K31</f>
        <v>854200</v>
      </c>
      <c r="M31" s="23">
        <v>854</v>
      </c>
      <c r="N31" s="23"/>
    </row>
    <row r="32" spans="1:14" s="374" customFormat="1" ht="14.25" customHeight="1">
      <c r="A32" s="166"/>
      <c r="B32" s="379" t="s">
        <v>324</v>
      </c>
      <c r="C32" s="355">
        <f>+'[3]2.SZ.TÁBL. BEVÉTELEK'!$D32</f>
        <v>126</v>
      </c>
      <c r="D32" s="356"/>
      <c r="E32" s="613">
        <f t="shared" si="5"/>
        <v>126</v>
      </c>
      <c r="F32" s="622">
        <f t="shared" si="0"/>
        <v>1</v>
      </c>
      <c r="G32" s="53"/>
      <c r="H32" s="21"/>
      <c r="I32" s="23"/>
      <c r="J32" s="23" t="s">
        <v>6</v>
      </c>
      <c r="K32" s="395">
        <v>1246</v>
      </c>
      <c r="L32" s="21">
        <f t="shared" si="6"/>
        <v>124600</v>
      </c>
      <c r="M32" s="23">
        <v>125</v>
      </c>
      <c r="N32" s="23"/>
    </row>
    <row r="33" spans="1:16" s="374" customFormat="1" ht="14.25" customHeight="1">
      <c r="A33" s="166"/>
      <c r="B33" s="379" t="s">
        <v>319</v>
      </c>
      <c r="C33" s="355">
        <f>+'[3]2.SZ.TÁBL. BEVÉTELEK'!$D33</f>
        <v>108</v>
      </c>
      <c r="D33" s="356"/>
      <c r="E33" s="613">
        <f t="shared" si="5"/>
        <v>108</v>
      </c>
      <c r="F33" s="622">
        <f t="shared" si="0"/>
        <v>1</v>
      </c>
      <c r="G33" s="53"/>
      <c r="H33" s="21"/>
      <c r="I33" s="23"/>
      <c r="J33" s="23" t="s">
        <v>7</v>
      </c>
      <c r="K33" s="395">
        <v>1075</v>
      </c>
      <c r="L33" s="21">
        <f t="shared" si="6"/>
        <v>107500</v>
      </c>
      <c r="M33" s="23">
        <v>107</v>
      </c>
      <c r="N33" s="23"/>
    </row>
    <row r="34" spans="1:16" s="374" customFormat="1" ht="14.25" customHeight="1">
      <c r="A34" s="166"/>
      <c r="B34" s="379" t="s">
        <v>320</v>
      </c>
      <c r="C34" s="355">
        <f>+'[3]2.SZ.TÁBL. BEVÉTELEK'!$D34</f>
        <v>564</v>
      </c>
      <c r="D34" s="356"/>
      <c r="E34" s="613">
        <f t="shared" si="5"/>
        <v>564</v>
      </c>
      <c r="F34" s="622">
        <f t="shared" si="0"/>
        <v>1</v>
      </c>
      <c r="G34" s="53"/>
      <c r="H34" s="21"/>
      <c r="I34" s="23"/>
      <c r="J34" s="23" t="s">
        <v>8</v>
      </c>
      <c r="K34" s="395">
        <v>5668</v>
      </c>
      <c r="L34" s="21">
        <f t="shared" si="6"/>
        <v>566800</v>
      </c>
      <c r="M34" s="23">
        <v>567</v>
      </c>
      <c r="N34" s="23"/>
    </row>
    <row r="35" spans="1:16" s="374" customFormat="1" ht="14.25" customHeight="1">
      <c r="A35" s="166"/>
      <c r="B35" s="379" t="s">
        <v>321</v>
      </c>
      <c r="C35" s="355">
        <f>+'[3]2.SZ.TÁBL. BEVÉTELEK'!$D35</f>
        <v>337</v>
      </c>
      <c r="D35" s="356"/>
      <c r="E35" s="613">
        <f t="shared" si="5"/>
        <v>337</v>
      </c>
      <c r="F35" s="622">
        <f t="shared" si="0"/>
        <v>1</v>
      </c>
      <c r="G35" s="53"/>
      <c r="H35" s="21"/>
      <c r="I35" s="23"/>
      <c r="J35" s="23" t="s">
        <v>9</v>
      </c>
      <c r="K35" s="395">
        <v>3398</v>
      </c>
      <c r="L35" s="21">
        <f t="shared" si="6"/>
        <v>339800</v>
      </c>
      <c r="M35" s="23">
        <v>340</v>
      </c>
      <c r="N35" s="23"/>
    </row>
    <row r="36" spans="1:16" s="374" customFormat="1" ht="14.25" customHeight="1">
      <c r="A36" s="166"/>
      <c r="B36" s="379" t="s">
        <v>322</v>
      </c>
      <c r="C36" s="355">
        <f>+'[3]2.SZ.TÁBL. BEVÉTELEK'!$D36</f>
        <v>205</v>
      </c>
      <c r="D36" s="356"/>
      <c r="E36" s="613">
        <f t="shared" si="5"/>
        <v>205</v>
      </c>
      <c r="F36" s="622">
        <f t="shared" si="0"/>
        <v>1</v>
      </c>
      <c r="G36" s="53"/>
      <c r="H36" s="21"/>
      <c r="I36" s="23"/>
      <c r="J36" s="23" t="s">
        <v>10</v>
      </c>
      <c r="K36" s="395">
        <v>2027</v>
      </c>
      <c r="L36" s="21">
        <f t="shared" si="6"/>
        <v>202700</v>
      </c>
      <c r="M36" s="23">
        <v>203</v>
      </c>
      <c r="N36" s="23"/>
    </row>
    <row r="37" spans="1:16" s="374" customFormat="1" ht="14.25" customHeight="1">
      <c r="A37" s="166"/>
      <c r="B37" s="380" t="s">
        <v>301</v>
      </c>
      <c r="C37" s="355">
        <f>+'[3]2.SZ.TÁBL. BEVÉTELEK'!$D37</f>
        <v>251</v>
      </c>
      <c r="D37" s="356"/>
      <c r="E37" s="613">
        <f t="shared" si="5"/>
        <v>251</v>
      </c>
      <c r="F37" s="622">
        <f t="shared" si="0"/>
        <v>1</v>
      </c>
      <c r="G37" s="53"/>
      <c r="H37" s="373"/>
      <c r="I37" s="23"/>
      <c r="J37" s="57" t="s">
        <v>301</v>
      </c>
      <c r="K37" s="349">
        <v>2519</v>
      </c>
      <c r="L37" s="21">
        <f t="shared" si="6"/>
        <v>251900</v>
      </c>
      <c r="M37" s="349">
        <v>252</v>
      </c>
      <c r="N37" s="23"/>
    </row>
    <row r="38" spans="1:16" s="374" customFormat="1" ht="14.25" customHeight="1">
      <c r="A38" s="166"/>
      <c r="B38" s="380"/>
      <c r="C38" s="359"/>
      <c r="D38" s="356"/>
      <c r="E38" s="613"/>
      <c r="F38" s="622"/>
      <c r="G38" s="53"/>
      <c r="H38" s="373"/>
      <c r="I38" s="23"/>
      <c r="J38" s="23"/>
      <c r="K38" s="396">
        <f>SUM(K30:K37)</f>
        <v>27219</v>
      </c>
      <c r="L38" s="21">
        <f>SUM(L30:L37)</f>
        <v>2721900</v>
      </c>
      <c r="M38" s="21">
        <f>SUM(M30:M37)</f>
        <v>2722</v>
      </c>
      <c r="N38" s="23"/>
    </row>
    <row r="39" spans="1:16" s="374" customFormat="1" ht="14.25" customHeight="1">
      <c r="A39" s="166"/>
      <c r="B39" s="377" t="s">
        <v>342</v>
      </c>
      <c r="C39" s="355">
        <f>+SUM(C40:C46)</f>
        <v>2966</v>
      </c>
      <c r="D39" s="356">
        <f>+SUM(D40:D46)</f>
        <v>0</v>
      </c>
      <c r="E39" s="613">
        <f>+SUM(E40:E46)</f>
        <v>2966</v>
      </c>
      <c r="F39" s="622">
        <f t="shared" si="0"/>
        <v>1</v>
      </c>
      <c r="G39" s="53"/>
      <c r="H39" s="373"/>
      <c r="I39" s="23"/>
      <c r="J39" s="23"/>
      <c r="K39" s="396"/>
      <c r="L39" s="21"/>
      <c r="M39" s="21"/>
      <c r="N39" s="23"/>
    </row>
    <row r="40" spans="1:16" s="374" customFormat="1" ht="14.25" customHeight="1">
      <c r="A40" s="166"/>
      <c r="B40" s="379" t="s">
        <v>317</v>
      </c>
      <c r="C40" s="355">
        <f>+'[3]2.SZ.TÁBL. BEVÉTELEK'!$D40</f>
        <v>342</v>
      </c>
      <c r="D40" s="356"/>
      <c r="E40" s="613">
        <f>SUM(C40:D40)</f>
        <v>342</v>
      </c>
      <c r="F40" s="622">
        <f t="shared" si="0"/>
        <v>1</v>
      </c>
      <c r="G40" s="53"/>
      <c r="H40" s="21" t="s">
        <v>345</v>
      </c>
      <c r="I40" s="23" t="s">
        <v>347</v>
      </c>
      <c r="J40" s="23"/>
      <c r="K40" s="396" t="s">
        <v>346</v>
      </c>
      <c r="L40" s="21"/>
      <c r="M40" s="21"/>
      <c r="N40" s="23"/>
    </row>
    <row r="41" spans="1:16" s="374" customFormat="1" ht="14.25" customHeight="1">
      <c r="A41" s="166"/>
      <c r="B41" s="379" t="s">
        <v>324</v>
      </c>
      <c r="C41" s="355">
        <f>+'[3]2.SZ.TÁBL. BEVÉTELEK'!$D41</f>
        <v>244</v>
      </c>
      <c r="D41" s="356"/>
      <c r="E41" s="613">
        <f t="shared" ref="E41:E46" si="7">SUM(C41:D41)</f>
        <v>244</v>
      </c>
      <c r="F41" s="622">
        <f t="shared" si="0"/>
        <v>1</v>
      </c>
      <c r="G41" s="53"/>
      <c r="H41" s="21"/>
      <c r="I41" s="23">
        <v>12413</v>
      </c>
      <c r="J41" s="23" t="s">
        <v>4</v>
      </c>
      <c r="K41" s="396">
        <f>18+2</f>
        <v>20</v>
      </c>
      <c r="L41" s="21">
        <f>+I41*K41</f>
        <v>248260</v>
      </c>
      <c r="M41" s="21">
        <v>248</v>
      </c>
      <c r="N41" s="23"/>
      <c r="O41" s="23" t="s">
        <v>391</v>
      </c>
      <c r="P41" s="23">
        <v>2073000</v>
      </c>
    </row>
    <row r="42" spans="1:16" s="374" customFormat="1" ht="14.25" customHeight="1">
      <c r="A42" s="166"/>
      <c r="B42" s="379" t="s">
        <v>319</v>
      </c>
      <c r="C42" s="355">
        <f>+'[3]2.SZ.TÁBL. BEVÉTELEK'!$D42</f>
        <v>215</v>
      </c>
      <c r="D42" s="356"/>
      <c r="E42" s="613">
        <f t="shared" si="7"/>
        <v>215</v>
      </c>
      <c r="F42" s="622">
        <f t="shared" si="0"/>
        <v>1</v>
      </c>
      <c r="G42" s="53"/>
      <c r="H42" s="21"/>
      <c r="I42" s="23"/>
      <c r="J42" s="23" t="s">
        <v>6</v>
      </c>
      <c r="K42" s="396">
        <f>25+2</f>
        <v>27</v>
      </c>
      <c r="L42" s="21">
        <f>+I41*K42</f>
        <v>335151</v>
      </c>
      <c r="M42" s="21">
        <v>335</v>
      </c>
      <c r="N42" s="23"/>
      <c r="O42" s="23" t="s">
        <v>392</v>
      </c>
      <c r="P42" s="23">
        <f>+K41+K42+K43+K45+K46+K47</f>
        <v>167</v>
      </c>
    </row>
    <row r="43" spans="1:16" s="374" customFormat="1" ht="14.25" customHeight="1">
      <c r="A43" s="166"/>
      <c r="B43" s="379" t="s">
        <v>320</v>
      </c>
      <c r="C43" s="355">
        <f>+'[3]2.SZ.TÁBL. BEVÉTELEK'!$D43</f>
        <v>894</v>
      </c>
      <c r="D43" s="356"/>
      <c r="E43" s="613">
        <f t="shared" si="7"/>
        <v>894</v>
      </c>
      <c r="F43" s="622">
        <f t="shared" si="0"/>
        <v>1</v>
      </c>
      <c r="G43" s="53"/>
      <c r="H43" s="21"/>
      <c r="I43" s="23"/>
      <c r="J43" s="23" t="s">
        <v>7</v>
      </c>
      <c r="K43" s="396">
        <f>29+2</f>
        <v>31</v>
      </c>
      <c r="L43" s="21">
        <f>+I41*K43</f>
        <v>384803</v>
      </c>
      <c r="M43" s="21">
        <v>385</v>
      </c>
      <c r="N43" s="23"/>
      <c r="O43" s="23" t="s">
        <v>393</v>
      </c>
      <c r="P43" s="23">
        <f>+P41/P42</f>
        <v>12413.173652694612</v>
      </c>
    </row>
    <row r="44" spans="1:16" s="374" customFormat="1" ht="14.25" customHeight="1">
      <c r="A44" s="166"/>
      <c r="B44" s="379" t="s">
        <v>321</v>
      </c>
      <c r="C44" s="355">
        <f>+'[3]2.SZ.TÁBL. BEVÉTELEK'!$D44</f>
        <v>391</v>
      </c>
      <c r="D44" s="356"/>
      <c r="E44" s="613">
        <f t="shared" si="7"/>
        <v>391</v>
      </c>
      <c r="F44" s="622">
        <f t="shared" si="0"/>
        <v>1</v>
      </c>
      <c r="G44" s="53"/>
      <c r="H44" s="21"/>
      <c r="I44" s="23">
        <v>20320</v>
      </c>
      <c r="J44" s="23" t="s">
        <v>8</v>
      </c>
      <c r="K44" s="396">
        <v>46</v>
      </c>
      <c r="L44" s="21">
        <f>+I44*K44</f>
        <v>934720</v>
      </c>
      <c r="M44" s="21">
        <v>935</v>
      </c>
      <c r="N44" s="23"/>
    </row>
    <row r="45" spans="1:16" s="374" customFormat="1" ht="14.25" customHeight="1">
      <c r="A45" s="166"/>
      <c r="B45" s="379" t="s">
        <v>322</v>
      </c>
      <c r="C45" s="355">
        <f>+'[3]2.SZ.TÁBL. BEVÉTELEK'!$D45</f>
        <v>440</v>
      </c>
      <c r="D45" s="356"/>
      <c r="E45" s="613">
        <f t="shared" si="7"/>
        <v>440</v>
      </c>
      <c r="F45" s="622">
        <f t="shared" si="0"/>
        <v>1</v>
      </c>
      <c r="G45" s="53"/>
      <c r="H45" s="21"/>
      <c r="I45" s="23"/>
      <c r="J45" s="23" t="s">
        <v>9</v>
      </c>
      <c r="K45" s="396">
        <f>34+2</f>
        <v>36</v>
      </c>
      <c r="L45" s="21">
        <f>+I41*K45</f>
        <v>446868</v>
      </c>
      <c r="M45" s="21">
        <v>447</v>
      </c>
      <c r="N45" s="23"/>
    </row>
    <row r="46" spans="1:16" s="374" customFormat="1" ht="14.25" customHeight="1">
      <c r="A46" s="166"/>
      <c r="B46" s="380" t="s">
        <v>301</v>
      </c>
      <c r="C46" s="355">
        <f>+'[3]2.SZ.TÁBL. BEVÉTELEK'!$D46</f>
        <v>440</v>
      </c>
      <c r="D46" s="356"/>
      <c r="E46" s="613">
        <f t="shared" si="7"/>
        <v>440</v>
      </c>
      <c r="F46" s="622">
        <f t="shared" si="0"/>
        <v>1</v>
      </c>
      <c r="G46" s="53"/>
      <c r="H46" s="21"/>
      <c r="I46" s="23"/>
      <c r="J46" s="23" t="s">
        <v>10</v>
      </c>
      <c r="K46" s="396">
        <f>20+2</f>
        <v>22</v>
      </c>
      <c r="L46" s="21">
        <f>+I41*K46</f>
        <v>273086</v>
      </c>
      <c r="M46" s="21">
        <v>273</v>
      </c>
      <c r="N46" s="23"/>
    </row>
    <row r="47" spans="1:16" s="374" customFormat="1" ht="14.25" customHeight="1">
      <c r="A47" s="166"/>
      <c r="B47" s="452"/>
      <c r="C47" s="359"/>
      <c r="D47" s="356"/>
      <c r="E47" s="613"/>
      <c r="F47" s="622"/>
      <c r="G47" s="53"/>
      <c r="H47" s="21"/>
      <c r="I47" s="23"/>
      <c r="J47" s="57" t="s">
        <v>301</v>
      </c>
      <c r="K47" s="396">
        <f>29+2</f>
        <v>31</v>
      </c>
      <c r="L47" s="21">
        <f>+I41*K47</f>
        <v>384803</v>
      </c>
      <c r="M47" s="21">
        <v>385</v>
      </c>
      <c r="N47" s="23"/>
    </row>
    <row r="48" spans="1:16" s="374" customFormat="1" ht="14.25" customHeight="1">
      <c r="A48" s="166"/>
      <c r="B48" s="377" t="s">
        <v>343</v>
      </c>
      <c r="C48" s="355">
        <f>+SUM(C49:C55)</f>
        <v>6610</v>
      </c>
      <c r="D48" s="356">
        <f>+SUM(D49:D55)</f>
        <v>0</v>
      </c>
      <c r="E48" s="613">
        <f>+SUM(E49:E55)</f>
        <v>6610</v>
      </c>
      <c r="F48" s="622">
        <f t="shared" si="0"/>
        <v>1</v>
      </c>
      <c r="G48" s="53"/>
      <c r="H48" s="21"/>
      <c r="I48" s="23"/>
      <c r="J48" s="57"/>
      <c r="K48" s="396"/>
      <c r="L48" s="21">
        <f>SUM(L41:L47)</f>
        <v>3007691</v>
      </c>
      <c r="M48" s="21">
        <f>SUM(M41:M47)</f>
        <v>3008</v>
      </c>
      <c r="N48" s="23"/>
    </row>
    <row r="49" spans="1:15" s="374" customFormat="1" ht="14.25" customHeight="1">
      <c r="A49" s="166"/>
      <c r="B49" s="379" t="s">
        <v>317</v>
      </c>
      <c r="C49" s="355">
        <f>+'[3]2.SZ.TÁBL. BEVÉTELEK'!$D49</f>
        <v>1980</v>
      </c>
      <c r="D49" s="356"/>
      <c r="E49" s="613">
        <f>SUM(C49:D49)</f>
        <v>1980</v>
      </c>
      <c r="F49" s="622">
        <f t="shared" si="0"/>
        <v>1</v>
      </c>
      <c r="G49" s="53"/>
      <c r="H49" s="21"/>
      <c r="I49" s="23"/>
      <c r="J49" s="23"/>
      <c r="K49" s="396"/>
      <c r="L49" s="21"/>
      <c r="M49" s="21"/>
      <c r="N49" s="23"/>
      <c r="O49" s="23"/>
    </row>
    <row r="50" spans="1:15" s="374" customFormat="1" ht="14.25" customHeight="1">
      <c r="A50" s="166"/>
      <c r="B50" s="379" t="s">
        <v>318</v>
      </c>
      <c r="C50" s="355">
        <f>+'[3]2.SZ.TÁBL. BEVÉTELEK'!$D50</f>
        <v>411</v>
      </c>
      <c r="D50" s="356"/>
      <c r="E50" s="613">
        <f t="shared" ref="E50:E55" si="8">SUM(C50:D50)</f>
        <v>411</v>
      </c>
      <c r="F50" s="622">
        <f t="shared" si="0"/>
        <v>1</v>
      </c>
      <c r="G50" s="53"/>
      <c r="H50" s="21" t="s">
        <v>328</v>
      </c>
      <c r="I50" s="23"/>
      <c r="J50" s="23" t="s">
        <v>329</v>
      </c>
      <c r="K50" s="23" t="s">
        <v>330</v>
      </c>
      <c r="L50" s="21">
        <v>171405</v>
      </c>
      <c r="M50" s="23"/>
      <c r="N50" s="23"/>
      <c r="O50" s="23"/>
    </row>
    <row r="51" spans="1:15" ht="12.75">
      <c r="A51" s="166"/>
      <c r="B51" s="379" t="s">
        <v>324</v>
      </c>
      <c r="C51" s="355">
        <f>+'[3]2.SZ.TÁBL. BEVÉTELEK'!$D51</f>
        <v>964</v>
      </c>
      <c r="D51" s="356"/>
      <c r="E51" s="613">
        <f t="shared" si="8"/>
        <v>964</v>
      </c>
      <c r="F51" s="622">
        <f t="shared" si="0"/>
        <v>1</v>
      </c>
      <c r="G51" s="53"/>
      <c r="J51" s="23" t="s">
        <v>4</v>
      </c>
      <c r="K51" s="400">
        <v>0.4</v>
      </c>
      <c r="L51" s="74">
        <f>+$L$50*K51*0.02</f>
        <v>1371.24</v>
      </c>
      <c r="M51" s="23">
        <v>1371</v>
      </c>
    </row>
    <row r="52" spans="1:15" ht="12.95" customHeight="1">
      <c r="A52" s="166"/>
      <c r="B52" s="379" t="s">
        <v>319</v>
      </c>
      <c r="C52" s="355">
        <f>+'[3]2.SZ.TÁBL. BEVÉTELEK'!$D52</f>
        <v>219</v>
      </c>
      <c r="D52" s="356"/>
      <c r="E52" s="613">
        <f t="shared" si="8"/>
        <v>219</v>
      </c>
      <c r="F52" s="622">
        <f t="shared" si="0"/>
        <v>1</v>
      </c>
      <c r="G52" s="53"/>
      <c r="J52" s="23" t="s">
        <v>6</v>
      </c>
      <c r="K52" s="400">
        <v>0.2</v>
      </c>
      <c r="L52" s="74">
        <f>+$L$50*K52*0.02</f>
        <v>685.62</v>
      </c>
      <c r="M52" s="23">
        <v>686</v>
      </c>
    </row>
    <row r="53" spans="1:15" ht="12.95" customHeight="1">
      <c r="A53" s="166"/>
      <c r="B53" s="379" t="s">
        <v>321</v>
      </c>
      <c r="C53" s="355">
        <f>+'[3]2.SZ.TÁBL. BEVÉTELEK'!$D53</f>
        <v>690</v>
      </c>
      <c r="D53" s="356"/>
      <c r="E53" s="613">
        <f t="shared" si="8"/>
        <v>690</v>
      </c>
      <c r="F53" s="622">
        <f t="shared" si="0"/>
        <v>1</v>
      </c>
      <c r="G53" s="53"/>
      <c r="J53" s="23" t="s">
        <v>10</v>
      </c>
      <c r="K53" s="400">
        <v>0.4</v>
      </c>
      <c r="L53" s="74">
        <f>+$L$50*K53*0.02</f>
        <v>1371.24</v>
      </c>
      <c r="M53" s="23">
        <v>1371</v>
      </c>
    </row>
    <row r="54" spans="1:15" ht="12.95" customHeight="1">
      <c r="A54" s="166"/>
      <c r="B54" s="379" t="s">
        <v>322</v>
      </c>
      <c r="C54" s="355">
        <f>+'[3]2.SZ.TÁBL. BEVÉTELEK'!$D54</f>
        <v>1834</v>
      </c>
      <c r="D54" s="356"/>
      <c r="E54" s="613">
        <f t="shared" si="8"/>
        <v>1834</v>
      </c>
      <c r="F54" s="622">
        <f t="shared" si="0"/>
        <v>1</v>
      </c>
      <c r="G54" s="53"/>
      <c r="K54" s="400">
        <f>SUM(K51:K53)</f>
        <v>1</v>
      </c>
      <c r="L54" s="74">
        <f>SUM(L51:L53)</f>
        <v>3428.1000000000004</v>
      </c>
      <c r="M54" s="23">
        <f>SUM(M51:M53)</f>
        <v>3428</v>
      </c>
    </row>
    <row r="55" spans="1:15" ht="12.95" customHeight="1">
      <c r="A55" s="166"/>
      <c r="B55" s="380" t="s">
        <v>301</v>
      </c>
      <c r="C55" s="355">
        <f>+'[3]2.SZ.TÁBL. BEVÉTELEK'!$D55</f>
        <v>512</v>
      </c>
      <c r="D55" s="356"/>
      <c r="E55" s="613">
        <f t="shared" si="8"/>
        <v>512</v>
      </c>
      <c r="F55" s="622">
        <f t="shared" si="0"/>
        <v>1</v>
      </c>
      <c r="G55" s="53"/>
      <c r="L55" s="21"/>
    </row>
    <row r="56" spans="1:15" ht="12.95" customHeight="1">
      <c r="A56" s="166"/>
      <c r="B56" s="380"/>
      <c r="C56" s="359"/>
      <c r="D56" s="356"/>
      <c r="E56" s="613"/>
      <c r="F56" s="622"/>
      <c r="G56" s="53"/>
      <c r="J56" s="23" t="s">
        <v>331</v>
      </c>
      <c r="K56" s="23" t="s">
        <v>330</v>
      </c>
      <c r="L56" s="21">
        <v>91644</v>
      </c>
    </row>
    <row r="57" spans="1:15" ht="12.95" customHeight="1">
      <c r="A57" s="166"/>
      <c r="B57" s="377" t="s">
        <v>362</v>
      </c>
      <c r="C57" s="355">
        <f>+C58</f>
        <v>0</v>
      </c>
      <c r="D57" s="356">
        <f>+D58</f>
        <v>0</v>
      </c>
      <c r="E57" s="613">
        <f>+E58</f>
        <v>0</v>
      </c>
      <c r="F57" s="622"/>
      <c r="G57" s="53"/>
      <c r="J57" s="23" t="s">
        <v>332</v>
      </c>
      <c r="K57" s="395">
        <v>2744</v>
      </c>
      <c r="L57" s="397">
        <f>+K57/$K$63</f>
        <v>0.21093089399646398</v>
      </c>
      <c r="M57" s="74">
        <f t="shared" ref="M57:M62" si="9">+$L$56*L57*0.02</f>
        <v>386.61101698823893</v>
      </c>
      <c r="N57" s="396">
        <v>387</v>
      </c>
    </row>
    <row r="58" spans="1:15" ht="12.95" customHeight="1">
      <c r="A58" s="166"/>
      <c r="B58" s="380" t="s">
        <v>8</v>
      </c>
      <c r="C58" s="355">
        <v>0</v>
      </c>
      <c r="D58" s="356"/>
      <c r="E58" s="613">
        <f>SUM(C58:D58)</f>
        <v>0</v>
      </c>
      <c r="F58" s="622"/>
      <c r="G58" s="53"/>
      <c r="J58" s="401" t="s">
        <v>324</v>
      </c>
      <c r="K58" s="395">
        <v>1246</v>
      </c>
      <c r="L58" s="397">
        <f t="shared" ref="L58:L62" si="10">+K58/$K$63</f>
        <v>9.5779844722884158E-2</v>
      </c>
      <c r="M58" s="74">
        <f t="shared" si="9"/>
        <v>175.55296179567992</v>
      </c>
      <c r="N58" s="402">
        <v>175</v>
      </c>
    </row>
    <row r="59" spans="1:15" ht="12.95" customHeight="1">
      <c r="A59" s="166"/>
      <c r="B59" s="380"/>
      <c r="C59" s="359"/>
      <c r="D59" s="356"/>
      <c r="E59" s="613"/>
      <c r="F59" s="622"/>
      <c r="G59" s="53"/>
      <c r="J59" s="401" t="s">
        <v>333</v>
      </c>
      <c r="K59" s="395">
        <v>1075</v>
      </c>
      <c r="L59" s="397">
        <f t="shared" si="10"/>
        <v>8.2635098777769242E-2</v>
      </c>
      <c r="M59" s="74">
        <f t="shared" si="9"/>
        <v>151.4602198477977</v>
      </c>
      <c r="N59" s="396">
        <v>151</v>
      </c>
    </row>
    <row r="60" spans="1:15" ht="12.95" customHeight="1">
      <c r="A60" s="166"/>
      <c r="B60" s="377" t="s">
        <v>344</v>
      </c>
      <c r="C60" s="355">
        <f>+SUM(C61:C64)</f>
        <v>220069</v>
      </c>
      <c r="D60" s="356">
        <f>+SUM(D61:D64)</f>
        <v>7336</v>
      </c>
      <c r="E60" s="613">
        <f>+SUM(E61:E64)</f>
        <v>227405</v>
      </c>
      <c r="F60" s="622">
        <f t="shared" si="0"/>
        <v>1.0333349994774366</v>
      </c>
      <c r="G60" s="53"/>
      <c r="J60" s="401" t="s">
        <v>334</v>
      </c>
      <c r="K60" s="395">
        <v>3398</v>
      </c>
      <c r="L60" s="397">
        <f t="shared" si="10"/>
        <v>0.26120378199707894</v>
      </c>
      <c r="M60" s="74">
        <f t="shared" si="9"/>
        <v>478.75518794680602</v>
      </c>
      <c r="N60" s="396">
        <v>479</v>
      </c>
    </row>
    <row r="61" spans="1:15" ht="12.95" customHeight="1">
      <c r="A61" s="166"/>
      <c r="B61" s="380" t="s">
        <v>339</v>
      </c>
      <c r="C61" s="355">
        <f>+'5.SZ.TÁBL. ÓVODAI NORMATÍVA'!Q17</f>
        <v>159487</v>
      </c>
      <c r="D61" s="356"/>
      <c r="E61" s="613">
        <f>SUM(C61:D61)</f>
        <v>159487</v>
      </c>
      <c r="F61" s="622">
        <f t="shared" si="0"/>
        <v>1</v>
      </c>
      <c r="G61" s="53"/>
      <c r="J61" s="401" t="s">
        <v>335</v>
      </c>
      <c r="K61" s="395">
        <v>2027</v>
      </c>
      <c r="L61" s="397">
        <f t="shared" si="10"/>
        <v>0.1558152048581751</v>
      </c>
      <c r="M61" s="74">
        <f t="shared" si="9"/>
        <v>285.590572680452</v>
      </c>
      <c r="N61" s="396">
        <v>286</v>
      </c>
    </row>
    <row r="62" spans="1:15" ht="12.95" customHeight="1">
      <c r="A62" s="166"/>
      <c r="B62" s="380" t="s">
        <v>340</v>
      </c>
      <c r="C62" s="355">
        <f>+'6.SZ.TÁBL. SZOCIÁLIS NORMATÍVA'!F11</f>
        <v>60582</v>
      </c>
      <c r="D62" s="356"/>
      <c r="E62" s="613">
        <f>SUM(C62:D62)</f>
        <v>60582</v>
      </c>
      <c r="F62" s="622">
        <f t="shared" si="0"/>
        <v>1</v>
      </c>
      <c r="G62" s="53"/>
      <c r="J62" s="401" t="s">
        <v>301</v>
      </c>
      <c r="K62" s="349">
        <v>2519</v>
      </c>
      <c r="L62" s="397">
        <f t="shared" si="10"/>
        <v>0.19363517564762855</v>
      </c>
      <c r="M62" s="74">
        <f t="shared" si="9"/>
        <v>354.91004074102545</v>
      </c>
      <c r="N62" s="396">
        <v>355</v>
      </c>
    </row>
    <row r="63" spans="1:15" ht="12.95" customHeight="1">
      <c r="A63" s="166"/>
      <c r="B63" s="380" t="s">
        <v>401</v>
      </c>
      <c r="C63" s="355"/>
      <c r="D63" s="356">
        <f>+[4]Társulás!$Z$10</f>
        <v>1615</v>
      </c>
      <c r="E63" s="613">
        <f t="shared" ref="E63:E64" si="11">SUM(C63:D63)</f>
        <v>1615</v>
      </c>
      <c r="F63" s="622"/>
      <c r="G63" s="53"/>
      <c r="J63" s="403"/>
      <c r="K63" s="349">
        <f>SUM(K57:K62)</f>
        <v>13009</v>
      </c>
      <c r="L63" s="400">
        <f>SUM(L57:L62)</f>
        <v>1</v>
      </c>
      <c r="M63" s="74">
        <f>SUM(M57:M62)</f>
        <v>1832.88</v>
      </c>
      <c r="N63" s="396">
        <f>SUM(N57:N62)</f>
        <v>1833</v>
      </c>
    </row>
    <row r="64" spans="1:15" ht="12.95" customHeight="1">
      <c r="A64" s="166"/>
      <c r="B64" s="380" t="s">
        <v>411</v>
      </c>
      <c r="C64" s="355"/>
      <c r="D64" s="356">
        <f>+[4]Társulás!$Z$26+[4]Társulás!$Z$27</f>
        <v>5721</v>
      </c>
      <c r="E64" s="613">
        <f t="shared" si="11"/>
        <v>5721</v>
      </c>
      <c r="F64" s="681"/>
      <c r="G64" s="53"/>
    </row>
    <row r="65" spans="1:14" ht="12.95" customHeight="1">
      <c r="A65" s="166"/>
      <c r="B65" s="380"/>
      <c r="C65" s="359"/>
      <c r="D65" s="356"/>
      <c r="E65" s="613"/>
      <c r="F65" s="681"/>
      <c r="G65" s="53"/>
      <c r="J65" s="23" t="s">
        <v>336</v>
      </c>
      <c r="K65" s="23" t="s">
        <v>330</v>
      </c>
      <c r="L65" s="23">
        <v>51983</v>
      </c>
    </row>
    <row r="66" spans="1:14" ht="12.95" customHeight="1">
      <c r="A66" s="166"/>
      <c r="B66" s="377"/>
      <c r="C66" s="355"/>
      <c r="D66" s="356"/>
      <c r="E66" s="613"/>
      <c r="F66" s="681"/>
      <c r="G66" s="357"/>
      <c r="J66" s="23" t="s">
        <v>4</v>
      </c>
      <c r="K66" s="395">
        <v>2744</v>
      </c>
      <c r="L66" s="397">
        <f>+K66/$K$73</f>
        <v>0.12732587814950583</v>
      </c>
      <c r="M66" s="74">
        <f t="shared" ref="M66:M72" si="12">+$L$65*L66*0.02</f>
        <v>132.37562247691523</v>
      </c>
      <c r="N66" s="23">
        <v>132</v>
      </c>
    </row>
    <row r="67" spans="1:14" ht="12.95" customHeight="1">
      <c r="A67" s="166"/>
      <c r="B67" s="380"/>
      <c r="C67" s="355"/>
      <c r="D67" s="356"/>
      <c r="E67" s="613"/>
      <c r="F67" s="681"/>
      <c r="G67" s="21"/>
      <c r="H67" s="404"/>
      <c r="I67" s="405"/>
      <c r="J67" s="23" t="s">
        <v>5</v>
      </c>
      <c r="K67" s="395">
        <v>8542</v>
      </c>
      <c r="L67" s="397">
        <f t="shared" ref="L67:L72" si="13">+K67/$K$73</f>
        <v>0.39636211776715696</v>
      </c>
      <c r="M67" s="74">
        <f t="shared" si="12"/>
        <v>412.08183935780238</v>
      </c>
      <c r="N67" s="396">
        <v>412</v>
      </c>
    </row>
    <row r="68" spans="1:14" ht="12.95" customHeight="1">
      <c r="A68" s="166"/>
      <c r="B68" s="380"/>
      <c r="C68" s="359"/>
      <c r="D68" s="356"/>
      <c r="E68" s="613"/>
      <c r="F68" s="681"/>
      <c r="G68" s="21"/>
      <c r="H68" s="406"/>
      <c r="J68" s="23" t="s">
        <v>6</v>
      </c>
      <c r="K68" s="395">
        <v>1246</v>
      </c>
      <c r="L68" s="397">
        <f t="shared" si="13"/>
        <v>5.7816342629112338E-2</v>
      </c>
      <c r="M68" s="74">
        <f t="shared" si="12"/>
        <v>60.109338777782931</v>
      </c>
      <c r="N68" s="396">
        <v>60</v>
      </c>
    </row>
    <row r="69" spans="1:14" ht="12.95" customHeight="1">
      <c r="A69" s="166"/>
      <c r="B69" s="407" t="s">
        <v>341</v>
      </c>
      <c r="C69" s="355">
        <f>+C6+C15+C20+C29+C39+C48+C57+C60+C66</f>
        <v>291961</v>
      </c>
      <c r="D69" s="356">
        <f>+D6+D15+D20+D29+D39+D48+D57+D60+D66</f>
        <v>7336</v>
      </c>
      <c r="E69" s="613">
        <f>+E6+E15+E20+E29+E39+E48+E57+E60+E66</f>
        <v>299297</v>
      </c>
      <c r="F69" s="681">
        <f t="shared" ref="F69:F95" si="14">+E69/C69</f>
        <v>1.0251266436270599</v>
      </c>
      <c r="G69" s="21"/>
      <c r="H69" s="406"/>
      <c r="I69" s="51"/>
      <c r="J69" s="23" t="s">
        <v>7</v>
      </c>
      <c r="K69" s="395">
        <v>1075</v>
      </c>
      <c r="L69" s="397">
        <f t="shared" si="13"/>
        <v>4.9881676024314418E-2</v>
      </c>
      <c r="M69" s="74">
        <f t="shared" si="12"/>
        <v>51.859983295438724</v>
      </c>
      <c r="N69" s="396">
        <v>52</v>
      </c>
    </row>
    <row r="70" spans="1:14" ht="12.95" customHeight="1">
      <c r="A70" s="166"/>
      <c r="B70" s="231"/>
      <c r="C70" s="359"/>
      <c r="D70" s="360"/>
      <c r="E70" s="612"/>
      <c r="F70" s="681"/>
      <c r="G70" s="22"/>
      <c r="H70" s="406"/>
      <c r="I70" s="51"/>
      <c r="J70" s="23" t="s">
        <v>9</v>
      </c>
      <c r="K70" s="395">
        <v>3398</v>
      </c>
      <c r="L70" s="397">
        <f t="shared" si="13"/>
        <v>0.15767249779592593</v>
      </c>
      <c r="M70" s="74">
        <f t="shared" si="12"/>
        <v>163.92578905851235</v>
      </c>
      <c r="N70" s="396">
        <v>164</v>
      </c>
    </row>
    <row r="71" spans="1:14" ht="12.95" customHeight="1">
      <c r="A71" s="143" t="s">
        <v>154</v>
      </c>
      <c r="B71" s="239" t="s">
        <v>116</v>
      </c>
      <c r="C71" s="362">
        <f>+C4+C69</f>
        <v>321181</v>
      </c>
      <c r="D71" s="363">
        <f>+D4+D69</f>
        <v>7336</v>
      </c>
      <c r="E71" s="614">
        <f>+E4+E69</f>
        <v>328517</v>
      </c>
      <c r="F71" s="687">
        <f t="shared" si="14"/>
        <v>1.0228407035285401</v>
      </c>
      <c r="G71" s="21"/>
      <c r="H71" s="406"/>
      <c r="J71" s="23" t="s">
        <v>10</v>
      </c>
      <c r="K71" s="395">
        <v>2027</v>
      </c>
      <c r="L71" s="397">
        <f t="shared" si="13"/>
        <v>9.4055960280265416E-2</v>
      </c>
      <c r="M71" s="74">
        <f t="shared" si="12"/>
        <v>97.786219664980749</v>
      </c>
      <c r="N71" s="396">
        <v>98</v>
      </c>
    </row>
    <row r="72" spans="1:14" ht="12.95" customHeight="1">
      <c r="A72" s="167" t="s">
        <v>155</v>
      </c>
      <c r="B72" s="217" t="s">
        <v>150</v>
      </c>
      <c r="C72" s="352"/>
      <c r="D72" s="361"/>
      <c r="E72" s="615"/>
      <c r="F72" s="683"/>
      <c r="G72" s="21"/>
      <c r="H72" s="406"/>
      <c r="J72" s="401" t="s">
        <v>301</v>
      </c>
      <c r="K72" s="349">
        <v>2519</v>
      </c>
      <c r="L72" s="397">
        <f t="shared" si="13"/>
        <v>0.11688552735371908</v>
      </c>
      <c r="M72" s="74">
        <f t="shared" si="12"/>
        <v>121.52120736856757</v>
      </c>
      <c r="N72" s="396">
        <v>122</v>
      </c>
    </row>
    <row r="73" spans="1:14" ht="12.95" customHeight="1">
      <c r="A73" s="153" t="s">
        <v>156</v>
      </c>
      <c r="B73" s="154" t="s">
        <v>117</v>
      </c>
      <c r="C73" s="353">
        <f>+C74</f>
        <v>2000</v>
      </c>
      <c r="D73" s="40">
        <f>+D74</f>
        <v>0</v>
      </c>
      <c r="E73" s="116">
        <f>+E74</f>
        <v>2000</v>
      </c>
      <c r="F73" s="622"/>
      <c r="G73" s="21"/>
      <c r="H73" s="406"/>
      <c r="I73" s="403"/>
      <c r="K73" s="23">
        <f>SUM(K66:K72)</f>
        <v>21551</v>
      </c>
      <c r="L73" s="397">
        <f>SUM(L66:L72)</f>
        <v>1</v>
      </c>
      <c r="M73" s="74">
        <f>SUM(M66:M72)</f>
        <v>1039.6599999999999</v>
      </c>
      <c r="N73" s="396">
        <f>SUM(N66:N72)</f>
        <v>1040</v>
      </c>
    </row>
    <row r="74" spans="1:14" ht="12.95" customHeight="1">
      <c r="A74" s="166"/>
      <c r="B74" s="231" t="s">
        <v>115</v>
      </c>
      <c r="C74" s="355">
        <f>+'[3]2.SZ.TÁBL. BEVÉTELEK'!$D$69</f>
        <v>2000</v>
      </c>
      <c r="D74" s="356"/>
      <c r="E74" s="613">
        <f>+SUM(C74:D74)</f>
        <v>2000</v>
      </c>
      <c r="F74" s="681"/>
      <c r="G74" s="21"/>
      <c r="H74" s="406"/>
    </row>
    <row r="75" spans="1:14" ht="12.95" customHeight="1">
      <c r="A75" s="143" t="s">
        <v>157</v>
      </c>
      <c r="B75" s="239" t="s">
        <v>118</v>
      </c>
      <c r="C75" s="364">
        <f>+C72+C73</f>
        <v>2000</v>
      </c>
      <c r="D75" s="365">
        <f>+D72+D73</f>
        <v>0</v>
      </c>
      <c r="E75" s="616">
        <f>+E72+E73</f>
        <v>2000</v>
      </c>
      <c r="F75" s="682"/>
      <c r="G75" s="454"/>
      <c r="H75" s="406"/>
    </row>
    <row r="76" spans="1:14" ht="12.95" customHeight="1">
      <c r="A76" s="167" t="s">
        <v>158</v>
      </c>
      <c r="B76" s="217" t="s">
        <v>119</v>
      </c>
      <c r="C76" s="352"/>
      <c r="D76" s="361"/>
      <c r="E76" s="615"/>
      <c r="F76" s="683"/>
      <c r="G76" s="53"/>
    </row>
    <row r="77" spans="1:14" ht="12.95" customHeight="1">
      <c r="A77" s="153" t="s">
        <v>159</v>
      </c>
      <c r="B77" s="154" t="s">
        <v>120</v>
      </c>
      <c r="C77" s="353">
        <f>+'3.SZ.TÁBL. SEGÍTŐ SZOLGÁLAT'!AA13</f>
        <v>1925</v>
      </c>
      <c r="D77" s="40"/>
      <c r="E77" s="116">
        <f>+'3.SZ.TÁBL. SEGÍTŐ SZOLGÁLAT'!AC13</f>
        <v>1925</v>
      </c>
      <c r="F77" s="622">
        <f t="shared" si="14"/>
        <v>1</v>
      </c>
      <c r="G77" s="21"/>
    </row>
    <row r="78" spans="1:14" ht="12.95" customHeight="1">
      <c r="A78" s="153" t="s">
        <v>160</v>
      </c>
      <c r="B78" s="154" t="s">
        <v>121</v>
      </c>
      <c r="C78" s="353"/>
      <c r="D78" s="40">
        <f>+'3.SZ.TÁBL. SEGÍTŐ SZOLGÁLAT'!AB14</f>
        <v>37</v>
      </c>
      <c r="E78" s="116">
        <f>SUM(C78:D78)</f>
        <v>37</v>
      </c>
      <c r="F78" s="622"/>
      <c r="G78" s="21"/>
    </row>
    <row r="79" spans="1:14" ht="12.95" customHeight="1">
      <c r="A79" s="153" t="s">
        <v>161</v>
      </c>
      <c r="B79" s="154" t="s">
        <v>122</v>
      </c>
      <c r="C79" s="353"/>
      <c r="D79" s="40"/>
      <c r="E79" s="116"/>
      <c r="F79" s="622"/>
      <c r="G79" s="21"/>
    </row>
    <row r="80" spans="1:14" ht="12.95" customHeight="1">
      <c r="A80" s="153" t="s">
        <v>162</v>
      </c>
      <c r="B80" s="154" t="s">
        <v>123</v>
      </c>
      <c r="C80" s="353">
        <f>+'3.SZ.TÁBL. SEGÍTŐ SZOLGÁLAT'!AA16+'4.SZ.TÁBL. ÓVODA'!R16</f>
        <v>7095</v>
      </c>
      <c r="D80" s="148"/>
      <c r="E80" s="610">
        <f>+'3.SZ.TÁBL. SEGÍTŐ SZOLGÁLAT'!AC16+'4.SZ.TÁBL. ÓVODA'!T16</f>
        <v>7095</v>
      </c>
      <c r="F80" s="622">
        <f t="shared" si="14"/>
        <v>1</v>
      </c>
      <c r="G80" s="22"/>
    </row>
    <row r="81" spans="1:7" ht="12.95" customHeight="1">
      <c r="A81" s="153" t="s">
        <v>163</v>
      </c>
      <c r="B81" s="154" t="s">
        <v>124</v>
      </c>
      <c r="C81" s="354"/>
      <c r="D81" s="149"/>
      <c r="E81" s="611"/>
      <c r="F81" s="622"/>
      <c r="G81" s="22"/>
    </row>
    <row r="82" spans="1:7" ht="12.95" customHeight="1">
      <c r="A82" s="153" t="s">
        <v>164</v>
      </c>
      <c r="B82" s="154" t="s">
        <v>125</v>
      </c>
      <c r="C82" s="353"/>
      <c r="D82" s="40"/>
      <c r="E82" s="116"/>
      <c r="F82" s="622"/>
      <c r="G82" s="21"/>
    </row>
    <row r="83" spans="1:7" ht="12.95" customHeight="1">
      <c r="A83" s="153" t="s">
        <v>165</v>
      </c>
      <c r="B83" s="154" t="s">
        <v>126</v>
      </c>
      <c r="C83" s="353"/>
      <c r="D83" s="40"/>
      <c r="E83" s="116">
        <f>SUM(C83:D83)</f>
        <v>0</v>
      </c>
      <c r="F83" s="622"/>
      <c r="G83" s="22"/>
    </row>
    <row r="84" spans="1:7" ht="12.95" customHeight="1">
      <c r="A84" s="169" t="s">
        <v>166</v>
      </c>
      <c r="B84" s="241" t="s">
        <v>127</v>
      </c>
      <c r="C84" s="355"/>
      <c r="D84" s="356"/>
      <c r="E84" s="116">
        <f>SUM(C84:D84)</f>
        <v>0</v>
      </c>
      <c r="F84" s="681"/>
      <c r="G84" s="21"/>
    </row>
    <row r="85" spans="1:7" ht="12.95" customHeight="1">
      <c r="A85" s="143" t="s">
        <v>167</v>
      </c>
      <c r="B85" s="239" t="s">
        <v>128</v>
      </c>
      <c r="C85" s="364">
        <f>SUM(C76:C84)</f>
        <v>9020</v>
      </c>
      <c r="D85" s="365">
        <f>SUM(D76:D84)</f>
        <v>37</v>
      </c>
      <c r="E85" s="616">
        <f>SUM(E76:E84)</f>
        <v>9057</v>
      </c>
      <c r="F85" s="687">
        <f t="shared" si="14"/>
        <v>1.0041019955654102</v>
      </c>
      <c r="G85" s="455"/>
    </row>
    <row r="86" spans="1:7" ht="12.95" customHeight="1">
      <c r="A86" s="143" t="s">
        <v>168</v>
      </c>
      <c r="B86" s="239" t="s">
        <v>129</v>
      </c>
      <c r="C86" s="364"/>
      <c r="D86" s="365"/>
      <c r="E86" s="616"/>
      <c r="F86" s="682"/>
      <c r="G86" s="456"/>
    </row>
    <row r="87" spans="1:7" ht="12.95" customHeight="1">
      <c r="A87" s="171" t="s">
        <v>169</v>
      </c>
      <c r="B87" s="242" t="s">
        <v>130</v>
      </c>
      <c r="C87" s="366"/>
      <c r="D87" s="367"/>
      <c r="E87" s="617"/>
      <c r="F87" s="684"/>
      <c r="G87" s="22"/>
    </row>
    <row r="88" spans="1:7" ht="12.95" customHeight="1">
      <c r="A88" s="143" t="s">
        <v>170</v>
      </c>
      <c r="B88" s="239" t="s">
        <v>290</v>
      </c>
      <c r="C88" s="364">
        <f>+C87</f>
        <v>0</v>
      </c>
      <c r="D88" s="365">
        <f>+D87</f>
        <v>0</v>
      </c>
      <c r="E88" s="616">
        <f>+E87</f>
        <v>0</v>
      </c>
      <c r="F88" s="682"/>
      <c r="G88" s="22"/>
    </row>
    <row r="89" spans="1:7" ht="12.95" customHeight="1">
      <c r="A89" s="171" t="s">
        <v>171</v>
      </c>
      <c r="B89" s="242" t="s">
        <v>131</v>
      </c>
      <c r="C89" s="366"/>
      <c r="D89" s="367"/>
      <c r="E89" s="617"/>
      <c r="F89" s="684"/>
      <c r="G89" s="22"/>
    </row>
    <row r="90" spans="1:7" ht="12.95" customHeight="1">
      <c r="A90" s="143" t="s">
        <v>172</v>
      </c>
      <c r="B90" s="239" t="s">
        <v>291</v>
      </c>
      <c r="C90" s="364">
        <f>+C89</f>
        <v>0</v>
      </c>
      <c r="D90" s="369">
        <f>+D89</f>
        <v>0</v>
      </c>
      <c r="E90" s="618">
        <f>+E89</f>
        <v>0</v>
      </c>
      <c r="F90" s="682"/>
      <c r="G90" s="22"/>
    </row>
    <row r="91" spans="1:7" ht="12.95" customHeight="1">
      <c r="A91" s="143" t="s">
        <v>173</v>
      </c>
      <c r="B91" s="239" t="s">
        <v>132</v>
      </c>
      <c r="C91" s="364">
        <f>+C71+C75+C85+C86+C88+C90</f>
        <v>332201</v>
      </c>
      <c r="D91" s="369">
        <f>+D71+D75+D85+D86+D88+D90</f>
        <v>7373</v>
      </c>
      <c r="E91" s="618">
        <f>+E71+E75+E85+E86+E88+E90</f>
        <v>339574</v>
      </c>
      <c r="F91" s="687">
        <f t="shared" si="14"/>
        <v>1.0221943943576328</v>
      </c>
    </row>
    <row r="92" spans="1:7" ht="12.95" customHeight="1">
      <c r="A92" s="250" t="s">
        <v>174</v>
      </c>
      <c r="B92" s="239" t="s">
        <v>133</v>
      </c>
      <c r="C92" s="364"/>
      <c r="D92" s="365">
        <f>+'3.SZ.TÁBL. SEGÍTŐ SZOLGÁLAT'!AC28+'4.SZ.TÁBL. ÓVODA'!T28+'1.1.SZ.TÁBL. BEV - KIAD'!M28</f>
        <v>22734</v>
      </c>
      <c r="E92" s="616">
        <f>SUM(C92:D92)</f>
        <v>22734</v>
      </c>
      <c r="F92" s="682"/>
    </row>
    <row r="93" spans="1:7" ht="12.95" customHeight="1">
      <c r="A93" s="250" t="s">
        <v>288</v>
      </c>
      <c r="B93" s="239" t="s">
        <v>289</v>
      </c>
      <c r="C93" s="364"/>
      <c r="D93" s="365"/>
      <c r="E93" s="616"/>
      <c r="F93" s="682"/>
    </row>
    <row r="94" spans="1:7" ht="12.95" customHeight="1" thickBot="1">
      <c r="A94" s="302" t="s">
        <v>175</v>
      </c>
      <c r="B94" s="368" t="s">
        <v>134</v>
      </c>
      <c r="C94" s="370">
        <f>+SUM(C92:C93)</f>
        <v>0</v>
      </c>
      <c r="D94" s="371">
        <f>+SUM(D92:D93)</f>
        <v>22734</v>
      </c>
      <c r="E94" s="619">
        <f>+SUM(E92:E93)</f>
        <v>22734</v>
      </c>
      <c r="F94" s="685"/>
    </row>
    <row r="95" spans="1:7" ht="12.95" customHeight="1" thickBot="1">
      <c r="A95" s="868" t="s">
        <v>0</v>
      </c>
      <c r="B95" s="869"/>
      <c r="C95" s="372">
        <f>+C91+C94</f>
        <v>332201</v>
      </c>
      <c r="D95" s="41">
        <f>+D91+D94</f>
        <v>30107</v>
      </c>
      <c r="E95" s="620">
        <f>+E91+E94</f>
        <v>362308</v>
      </c>
      <c r="F95" s="686">
        <f t="shared" si="14"/>
        <v>1.0906288662586807</v>
      </c>
    </row>
  </sheetData>
  <mergeCells count="9">
    <mergeCell ref="A95:B95"/>
    <mergeCell ref="D1:D2"/>
    <mergeCell ref="C1:C2"/>
    <mergeCell ref="K5:K6"/>
    <mergeCell ref="K28:K29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85" orientation="portrait" r:id="rId1"/>
  <headerFooter alignWithMargins="0">
    <oddHeader>&amp;L&amp;"Times New Roman,Félkövér"&amp;13Szent László Völgye TKT&amp;C&amp;"Times New Roman,Félkövér"&amp;14
&amp;16 2016. ÉVI I. KÖLTSÉGVETÉS MÓDOSÍTÁS&amp;14
&amp;R2. sz. táblázat
BEVÉTELEK
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1"/>
  </sheetPr>
  <dimension ref="A1:AC161"/>
  <sheetViews>
    <sheetView zoomScaleSheetLayoutView="50" workbookViewId="0">
      <pane xSplit="2" ySplit="2" topLeftCell="C3" activePane="bottomRight" state="frozen"/>
      <selection activeCell="A12" sqref="A12:XFD12"/>
      <selection pane="topRight" activeCell="A12" sqref="A12:XFD12"/>
      <selection pane="bottomLeft" activeCell="A12" sqref="A12:XFD12"/>
      <selection pane="bottomRight" activeCell="A12" sqref="A12:XFD12"/>
    </sheetView>
  </sheetViews>
  <sheetFormatPr defaultColWidth="8.85546875" defaultRowHeight="15" customHeight="1"/>
  <cols>
    <col min="1" max="1" width="8.85546875" style="9"/>
    <col min="2" max="2" width="56" style="54" customWidth="1"/>
    <col min="3" max="13" width="10.42578125" style="55" customWidth="1"/>
    <col min="14" max="14" width="10.42578125" style="56" customWidth="1"/>
    <col min="15" max="19" width="10.42578125" style="55" customWidth="1"/>
    <col min="20" max="20" width="10.42578125" style="56" customWidth="1"/>
    <col min="21" max="22" width="10.42578125" style="55" customWidth="1"/>
    <col min="23" max="23" width="10.42578125" style="56" customWidth="1"/>
    <col min="24" max="25" width="10.42578125" style="55" customWidth="1"/>
    <col min="26" max="26" width="10.42578125" style="56" customWidth="1"/>
    <col min="27" max="29" width="10.42578125" style="55" customWidth="1"/>
    <col min="30" max="31" width="11.5703125" style="9" bestFit="1" customWidth="1"/>
    <col min="32" max="16384" width="8.85546875" style="9"/>
  </cols>
  <sheetData>
    <row r="1" spans="1:29" s="10" customFormat="1" ht="30" customHeight="1">
      <c r="A1" s="887" t="s">
        <v>151</v>
      </c>
      <c r="B1" s="902" t="s">
        <v>176</v>
      </c>
      <c r="C1" s="900" t="s">
        <v>11</v>
      </c>
      <c r="D1" s="893"/>
      <c r="E1" s="894"/>
      <c r="F1" s="904" t="s">
        <v>437</v>
      </c>
      <c r="G1" s="905"/>
      <c r="H1" s="906"/>
      <c r="I1" s="892" t="s">
        <v>12</v>
      </c>
      <c r="J1" s="893"/>
      <c r="K1" s="894"/>
      <c r="L1" s="900" t="s">
        <v>438</v>
      </c>
      <c r="M1" s="893"/>
      <c r="N1" s="901"/>
      <c r="O1" s="892" t="s">
        <v>13</v>
      </c>
      <c r="P1" s="893"/>
      <c r="Q1" s="894"/>
      <c r="R1" s="897" t="s">
        <v>19</v>
      </c>
      <c r="S1" s="898"/>
      <c r="T1" s="899"/>
      <c r="U1" s="897" t="s">
        <v>70</v>
      </c>
      <c r="V1" s="898"/>
      <c r="W1" s="899"/>
      <c r="X1" s="907" t="s">
        <v>425</v>
      </c>
      <c r="Y1" s="898"/>
      <c r="Z1" s="908"/>
      <c r="AA1" s="895" t="s">
        <v>14</v>
      </c>
      <c r="AB1" s="893"/>
      <c r="AC1" s="896"/>
    </row>
    <row r="2" spans="1:29" s="13" customFormat="1" ht="29.25" customHeight="1">
      <c r="A2" s="888"/>
      <c r="B2" s="903"/>
      <c r="C2" s="225" t="s">
        <v>90</v>
      </c>
      <c r="D2" s="226" t="s">
        <v>397</v>
      </c>
      <c r="E2" s="660" t="s">
        <v>91</v>
      </c>
      <c r="F2" s="227" t="s">
        <v>90</v>
      </c>
      <c r="G2" s="226" t="s">
        <v>397</v>
      </c>
      <c r="H2" s="228" t="s">
        <v>91</v>
      </c>
      <c r="I2" s="225" t="s">
        <v>90</v>
      </c>
      <c r="J2" s="226" t="s">
        <v>397</v>
      </c>
      <c r="K2" s="660" t="s">
        <v>91</v>
      </c>
      <c r="L2" s="227" t="s">
        <v>90</v>
      </c>
      <c r="M2" s="226" t="s">
        <v>397</v>
      </c>
      <c r="N2" s="228" t="s">
        <v>91</v>
      </c>
      <c r="O2" s="225" t="s">
        <v>90</v>
      </c>
      <c r="P2" s="226" t="s">
        <v>397</v>
      </c>
      <c r="Q2" s="660" t="s">
        <v>91</v>
      </c>
      <c r="R2" s="227" t="s">
        <v>90</v>
      </c>
      <c r="S2" s="226" t="s">
        <v>397</v>
      </c>
      <c r="T2" s="228" t="s">
        <v>91</v>
      </c>
      <c r="U2" s="227" t="s">
        <v>90</v>
      </c>
      <c r="V2" s="226" t="s">
        <v>397</v>
      </c>
      <c r="W2" s="228" t="s">
        <v>91</v>
      </c>
      <c r="X2" s="225" t="s">
        <v>90</v>
      </c>
      <c r="Y2" s="226" t="s">
        <v>397</v>
      </c>
      <c r="Z2" s="785" t="s">
        <v>91</v>
      </c>
      <c r="AA2" s="229" t="s">
        <v>90</v>
      </c>
      <c r="AB2" s="226" t="s">
        <v>397</v>
      </c>
      <c r="AC2" s="230" t="s">
        <v>91</v>
      </c>
    </row>
    <row r="3" spans="1:29" ht="13.5" customHeight="1">
      <c r="A3" s="167" t="s">
        <v>152</v>
      </c>
      <c r="B3" s="217" t="s">
        <v>112</v>
      </c>
      <c r="C3" s="218"/>
      <c r="D3" s="219"/>
      <c r="E3" s="220"/>
      <c r="F3" s="221"/>
      <c r="G3" s="219"/>
      <c r="H3" s="222"/>
      <c r="I3" s="218"/>
      <c r="J3" s="219"/>
      <c r="K3" s="220"/>
      <c r="L3" s="221"/>
      <c r="M3" s="219"/>
      <c r="N3" s="222"/>
      <c r="O3" s="218"/>
      <c r="P3" s="219"/>
      <c r="Q3" s="220"/>
      <c r="R3" s="221"/>
      <c r="S3" s="219"/>
      <c r="T3" s="222"/>
      <c r="U3" s="221"/>
      <c r="V3" s="219"/>
      <c r="W3" s="222"/>
      <c r="X3" s="218"/>
      <c r="Y3" s="219"/>
      <c r="Z3" s="220"/>
      <c r="AA3" s="223"/>
      <c r="AB3" s="219"/>
      <c r="AC3" s="224"/>
    </row>
    <row r="4" spans="1:29" ht="13.5" customHeight="1">
      <c r="A4" s="153" t="s">
        <v>153</v>
      </c>
      <c r="B4" s="154" t="s">
        <v>113</v>
      </c>
      <c r="C4" s="210"/>
      <c r="D4" s="208"/>
      <c r="E4" s="220"/>
      <c r="F4" s="214"/>
      <c r="G4" s="208"/>
      <c r="H4" s="215"/>
      <c r="I4" s="210"/>
      <c r="J4" s="208"/>
      <c r="K4" s="213"/>
      <c r="L4" s="214"/>
      <c r="M4" s="208"/>
      <c r="N4" s="215"/>
      <c r="O4" s="210"/>
      <c r="P4" s="208"/>
      <c r="Q4" s="213"/>
      <c r="R4" s="214"/>
      <c r="S4" s="208"/>
      <c r="T4" s="215"/>
      <c r="U4" s="214"/>
      <c r="V4" s="208"/>
      <c r="W4" s="215"/>
      <c r="X4" s="210"/>
      <c r="Y4" s="208"/>
      <c r="Z4" s="213"/>
      <c r="AA4" s="216"/>
      <c r="AB4" s="208"/>
      <c r="AC4" s="209"/>
    </row>
    <row r="5" spans="1:29" ht="13.5" customHeight="1">
      <c r="A5" s="155"/>
      <c r="B5" s="462" t="s">
        <v>114</v>
      </c>
      <c r="C5" s="210"/>
      <c r="D5" s="208"/>
      <c r="E5" s="220"/>
      <c r="F5" s="214"/>
      <c r="G5" s="208"/>
      <c r="H5" s="215"/>
      <c r="I5" s="210"/>
      <c r="J5" s="208"/>
      <c r="K5" s="213"/>
      <c r="L5" s="214"/>
      <c r="M5" s="208"/>
      <c r="N5" s="215"/>
      <c r="O5" s="210"/>
      <c r="P5" s="208"/>
      <c r="Q5" s="213"/>
      <c r="R5" s="214"/>
      <c r="S5" s="208"/>
      <c r="T5" s="215"/>
      <c r="U5" s="214"/>
      <c r="V5" s="208"/>
      <c r="W5" s="215"/>
      <c r="X5" s="210"/>
      <c r="Y5" s="208"/>
      <c r="Z5" s="213"/>
      <c r="AA5" s="216"/>
      <c r="AB5" s="208"/>
      <c r="AC5" s="209"/>
    </row>
    <row r="6" spans="1:29" ht="13.5" customHeight="1">
      <c r="A6" s="166"/>
      <c r="B6" s="463" t="s">
        <v>115</v>
      </c>
      <c r="C6" s="232"/>
      <c r="D6" s="233"/>
      <c r="E6" s="234"/>
      <c r="F6" s="235"/>
      <c r="G6" s="233"/>
      <c r="H6" s="236"/>
      <c r="I6" s="232"/>
      <c r="J6" s="233"/>
      <c r="K6" s="234"/>
      <c r="L6" s="235"/>
      <c r="M6" s="233"/>
      <c r="N6" s="236"/>
      <c r="O6" s="232"/>
      <c r="P6" s="233"/>
      <c r="Q6" s="234"/>
      <c r="R6" s="235"/>
      <c r="S6" s="233"/>
      <c r="T6" s="236"/>
      <c r="U6" s="235"/>
      <c r="V6" s="233"/>
      <c r="W6" s="236"/>
      <c r="X6" s="232"/>
      <c r="Y6" s="233"/>
      <c r="Z6" s="234"/>
      <c r="AA6" s="237"/>
      <c r="AB6" s="233"/>
      <c r="AC6" s="238"/>
    </row>
    <row r="7" spans="1:29" s="338" customFormat="1" ht="13.5" customHeight="1">
      <c r="A7" s="143" t="s">
        <v>154</v>
      </c>
      <c r="B7" s="239" t="s">
        <v>116</v>
      </c>
      <c r="C7" s="312">
        <f t="shared" ref="C7:AC7" si="0">SUM(C3:C4)</f>
        <v>0</v>
      </c>
      <c r="D7" s="310">
        <f t="shared" si="0"/>
        <v>0</v>
      </c>
      <c r="E7" s="313">
        <f t="shared" si="0"/>
        <v>0</v>
      </c>
      <c r="F7" s="336">
        <f t="shared" si="0"/>
        <v>0</v>
      </c>
      <c r="G7" s="310">
        <f t="shared" si="0"/>
        <v>0</v>
      </c>
      <c r="H7" s="337">
        <f t="shared" si="0"/>
        <v>0</v>
      </c>
      <c r="I7" s="312">
        <f t="shared" si="0"/>
        <v>0</v>
      </c>
      <c r="J7" s="310">
        <f t="shared" si="0"/>
        <v>0</v>
      </c>
      <c r="K7" s="313">
        <f t="shared" si="0"/>
        <v>0</v>
      </c>
      <c r="L7" s="336">
        <f t="shared" si="0"/>
        <v>0</v>
      </c>
      <c r="M7" s="310">
        <f t="shared" si="0"/>
        <v>0</v>
      </c>
      <c r="N7" s="337">
        <f t="shared" si="0"/>
        <v>0</v>
      </c>
      <c r="O7" s="312">
        <f t="shared" si="0"/>
        <v>0</v>
      </c>
      <c r="P7" s="310">
        <f t="shared" si="0"/>
        <v>0</v>
      </c>
      <c r="Q7" s="313">
        <f t="shared" si="0"/>
        <v>0</v>
      </c>
      <c r="R7" s="336">
        <f t="shared" si="0"/>
        <v>0</v>
      </c>
      <c r="S7" s="310">
        <f t="shared" si="0"/>
        <v>0</v>
      </c>
      <c r="T7" s="337">
        <f t="shared" si="0"/>
        <v>0</v>
      </c>
      <c r="U7" s="336">
        <f t="shared" si="0"/>
        <v>0</v>
      </c>
      <c r="V7" s="310">
        <f t="shared" si="0"/>
        <v>0</v>
      </c>
      <c r="W7" s="337">
        <f t="shared" si="0"/>
        <v>0</v>
      </c>
      <c r="X7" s="312">
        <f t="shared" ref="X7:Z7" si="1">SUM(X3:X4)</f>
        <v>0</v>
      </c>
      <c r="Y7" s="310">
        <f t="shared" si="1"/>
        <v>0</v>
      </c>
      <c r="Z7" s="313">
        <f t="shared" si="1"/>
        <v>0</v>
      </c>
      <c r="AA7" s="305">
        <f t="shared" si="0"/>
        <v>0</v>
      </c>
      <c r="AB7" s="310">
        <f t="shared" si="0"/>
        <v>0</v>
      </c>
      <c r="AC7" s="311">
        <f t="shared" si="0"/>
        <v>0</v>
      </c>
    </row>
    <row r="8" spans="1:29" ht="13.5" customHeight="1">
      <c r="A8" s="167" t="s">
        <v>155</v>
      </c>
      <c r="B8" s="217" t="s">
        <v>150</v>
      </c>
      <c r="C8" s="218"/>
      <c r="D8" s="219"/>
      <c r="E8" s="220"/>
      <c r="F8" s="221"/>
      <c r="G8" s="219"/>
      <c r="H8" s="222"/>
      <c r="I8" s="218"/>
      <c r="J8" s="219"/>
      <c r="K8" s="220"/>
      <c r="L8" s="221"/>
      <c r="M8" s="219"/>
      <c r="N8" s="222"/>
      <c r="O8" s="218"/>
      <c r="P8" s="219"/>
      <c r="Q8" s="220"/>
      <c r="R8" s="221"/>
      <c r="S8" s="219"/>
      <c r="T8" s="222"/>
      <c r="U8" s="221"/>
      <c r="V8" s="219"/>
      <c r="W8" s="222"/>
      <c r="X8" s="218"/>
      <c r="Y8" s="219"/>
      <c r="Z8" s="220"/>
      <c r="AA8" s="223"/>
      <c r="AB8" s="219"/>
      <c r="AC8" s="224"/>
    </row>
    <row r="9" spans="1:29" ht="13.5" customHeight="1">
      <c r="A9" s="153" t="s">
        <v>156</v>
      </c>
      <c r="B9" s="154" t="s">
        <v>117</v>
      </c>
      <c r="C9" s="210"/>
      <c r="D9" s="208"/>
      <c r="E9" s="213"/>
      <c r="F9" s="214"/>
      <c r="G9" s="208"/>
      <c r="H9" s="215"/>
      <c r="I9" s="210"/>
      <c r="J9" s="208"/>
      <c r="K9" s="213"/>
      <c r="L9" s="214"/>
      <c r="M9" s="208"/>
      <c r="N9" s="215"/>
      <c r="O9" s="210"/>
      <c r="P9" s="208"/>
      <c r="Q9" s="213"/>
      <c r="R9" s="214"/>
      <c r="S9" s="208"/>
      <c r="T9" s="215"/>
      <c r="U9" s="214"/>
      <c r="V9" s="208"/>
      <c r="W9" s="215"/>
      <c r="X9" s="210"/>
      <c r="Y9" s="208"/>
      <c r="Z9" s="213"/>
      <c r="AA9" s="216"/>
      <c r="AB9" s="208"/>
      <c r="AC9" s="209"/>
    </row>
    <row r="10" spans="1:29" ht="13.5" customHeight="1">
      <c r="A10" s="166"/>
      <c r="B10" s="463" t="s">
        <v>115</v>
      </c>
      <c r="C10" s="232"/>
      <c r="D10" s="233"/>
      <c r="E10" s="234"/>
      <c r="F10" s="235"/>
      <c r="G10" s="233"/>
      <c r="H10" s="236"/>
      <c r="I10" s="232"/>
      <c r="J10" s="233"/>
      <c r="K10" s="234"/>
      <c r="L10" s="235"/>
      <c r="M10" s="233"/>
      <c r="N10" s="236"/>
      <c r="O10" s="232"/>
      <c r="P10" s="233"/>
      <c r="Q10" s="234"/>
      <c r="R10" s="235"/>
      <c r="S10" s="233"/>
      <c r="T10" s="236"/>
      <c r="U10" s="235"/>
      <c r="V10" s="233"/>
      <c r="W10" s="236"/>
      <c r="X10" s="232"/>
      <c r="Y10" s="233"/>
      <c r="Z10" s="234"/>
      <c r="AA10" s="237"/>
      <c r="AB10" s="233"/>
      <c r="AC10" s="238"/>
    </row>
    <row r="11" spans="1:29" s="338" customFormat="1" ht="13.5" customHeight="1">
      <c r="A11" s="143" t="s">
        <v>157</v>
      </c>
      <c r="B11" s="239" t="s">
        <v>118</v>
      </c>
      <c r="C11" s="312">
        <f t="shared" ref="C11:AC11" si="2">SUM(C8:C9)</f>
        <v>0</v>
      </c>
      <c r="D11" s="310">
        <f t="shared" si="2"/>
        <v>0</v>
      </c>
      <c r="E11" s="313">
        <f t="shared" si="2"/>
        <v>0</v>
      </c>
      <c r="F11" s="336">
        <f t="shared" si="2"/>
        <v>0</v>
      </c>
      <c r="G11" s="310">
        <f t="shared" si="2"/>
        <v>0</v>
      </c>
      <c r="H11" s="337">
        <f t="shared" si="2"/>
        <v>0</v>
      </c>
      <c r="I11" s="312">
        <f t="shared" si="2"/>
        <v>0</v>
      </c>
      <c r="J11" s="310">
        <f t="shared" si="2"/>
        <v>0</v>
      </c>
      <c r="K11" s="313">
        <f t="shared" si="2"/>
        <v>0</v>
      </c>
      <c r="L11" s="336">
        <f t="shared" si="2"/>
        <v>0</v>
      </c>
      <c r="M11" s="310">
        <f t="shared" si="2"/>
        <v>0</v>
      </c>
      <c r="N11" s="337">
        <f t="shared" si="2"/>
        <v>0</v>
      </c>
      <c r="O11" s="312">
        <f t="shared" si="2"/>
        <v>0</v>
      </c>
      <c r="P11" s="310">
        <f t="shared" si="2"/>
        <v>0</v>
      </c>
      <c r="Q11" s="313">
        <f t="shared" si="2"/>
        <v>0</v>
      </c>
      <c r="R11" s="336">
        <f t="shared" si="2"/>
        <v>0</v>
      </c>
      <c r="S11" s="310">
        <f t="shared" si="2"/>
        <v>0</v>
      </c>
      <c r="T11" s="337">
        <f t="shared" si="2"/>
        <v>0</v>
      </c>
      <c r="U11" s="336">
        <f t="shared" si="2"/>
        <v>0</v>
      </c>
      <c r="V11" s="310">
        <f t="shared" si="2"/>
        <v>0</v>
      </c>
      <c r="W11" s="337">
        <f t="shared" si="2"/>
        <v>0</v>
      </c>
      <c r="X11" s="312">
        <f t="shared" ref="X11:Z11" si="3">SUM(X8:X9)</f>
        <v>0</v>
      </c>
      <c r="Y11" s="310">
        <f t="shared" si="3"/>
        <v>0</v>
      </c>
      <c r="Z11" s="313">
        <f t="shared" si="3"/>
        <v>0</v>
      </c>
      <c r="AA11" s="305">
        <f t="shared" si="2"/>
        <v>0</v>
      </c>
      <c r="AB11" s="310">
        <f t="shared" si="2"/>
        <v>0</v>
      </c>
      <c r="AC11" s="311">
        <f t="shared" si="2"/>
        <v>0</v>
      </c>
    </row>
    <row r="12" spans="1:29" ht="13.5" customHeight="1">
      <c r="A12" s="167" t="s">
        <v>158</v>
      </c>
      <c r="B12" s="217" t="s">
        <v>119</v>
      </c>
      <c r="C12" s="218"/>
      <c r="D12" s="219"/>
      <c r="E12" s="220"/>
      <c r="F12" s="221"/>
      <c r="G12" s="219"/>
      <c r="H12" s="222"/>
      <c r="I12" s="218"/>
      <c r="J12" s="219"/>
      <c r="K12" s="220"/>
      <c r="L12" s="221"/>
      <c r="M12" s="219"/>
      <c r="N12" s="222"/>
      <c r="O12" s="218"/>
      <c r="P12" s="219"/>
      <c r="Q12" s="220"/>
      <c r="R12" s="221"/>
      <c r="S12" s="219"/>
      <c r="T12" s="222"/>
      <c r="U12" s="221"/>
      <c r="V12" s="219"/>
      <c r="W12" s="222"/>
      <c r="X12" s="218"/>
      <c r="Y12" s="219"/>
      <c r="Z12" s="220"/>
      <c r="AA12" s="223">
        <f>+C12+F12+I12+L12+O12+R12+U12+X12</f>
        <v>0</v>
      </c>
      <c r="AB12" s="219">
        <f>+D12+G12+J12+M12+P12+S12+V12+Y12</f>
        <v>0</v>
      </c>
      <c r="AC12" s="224">
        <f>+E12+H12+K12+N12+Q12+T12+W12+Z12</f>
        <v>0</v>
      </c>
    </row>
    <row r="13" spans="1:29" ht="13.5" customHeight="1">
      <c r="A13" s="153" t="s">
        <v>159</v>
      </c>
      <c r="B13" s="154" t="s">
        <v>120</v>
      </c>
      <c r="C13" s="210">
        <f>+'[3]3.SZ.TÁBL. SEGÍTŐ SZOLGÁLAT'!$C$13</f>
        <v>600</v>
      </c>
      <c r="D13" s="208"/>
      <c r="E13" s="213">
        <f>SUM(C13:D13)</f>
        <v>600</v>
      </c>
      <c r="F13" s="214"/>
      <c r="G13" s="208"/>
      <c r="H13" s="215">
        <f>SUM(F13:G13)</f>
        <v>0</v>
      </c>
      <c r="I13" s="210">
        <f>+'[3]3.SZ.TÁBL. SEGÍTŐ SZOLGÁLAT'!$I$13</f>
        <v>360</v>
      </c>
      <c r="J13" s="208"/>
      <c r="K13" s="213">
        <f>SUM(I13:J13)</f>
        <v>360</v>
      </c>
      <c r="L13" s="214"/>
      <c r="M13" s="208"/>
      <c r="N13" s="215">
        <f>SUM(L13:M13)</f>
        <v>0</v>
      </c>
      <c r="O13" s="210">
        <f>+'[3]3.SZ.TÁBL. SEGÍTŐ SZOLGÁLAT'!$O$13</f>
        <v>465</v>
      </c>
      <c r="P13" s="208"/>
      <c r="Q13" s="213">
        <f>SUM(O13:P13)</f>
        <v>465</v>
      </c>
      <c r="R13" s="214">
        <f>+'[3]3.SZ.TÁBL. SEGÍTŐ SZOLGÁLAT'!$R$13</f>
        <v>500</v>
      </c>
      <c r="S13" s="208"/>
      <c r="T13" s="215">
        <f>SUM(R13:S13)</f>
        <v>500</v>
      </c>
      <c r="U13" s="214"/>
      <c r="V13" s="208"/>
      <c r="W13" s="215">
        <f>SUM(U13:V13)</f>
        <v>0</v>
      </c>
      <c r="X13" s="210"/>
      <c r="Y13" s="208"/>
      <c r="Z13" s="213">
        <f>SUM(X13:Y13)</f>
        <v>0</v>
      </c>
      <c r="AA13" s="216">
        <f t="shared" ref="AA13:AA20" si="4">+C13+F13+I13+L13+O13+R13+U13+X13</f>
        <v>1925</v>
      </c>
      <c r="AB13" s="208">
        <f t="shared" ref="AB13:AB20" si="5">+D13+G13+J13+M13+P13+S13+V13+Y13</f>
        <v>0</v>
      </c>
      <c r="AC13" s="209">
        <f t="shared" ref="AC13:AC20" si="6">+E13+H13+K13+N13+Q13+T13+W13+Z13</f>
        <v>1925</v>
      </c>
    </row>
    <row r="14" spans="1:29" ht="13.5" customHeight="1">
      <c r="A14" s="153" t="s">
        <v>160</v>
      </c>
      <c r="B14" s="154" t="s">
        <v>121</v>
      </c>
      <c r="C14" s="210"/>
      <c r="D14" s="208"/>
      <c r="E14" s="213">
        <f t="shared" ref="E14:E20" si="7">SUM(C14:D14)</f>
        <v>0</v>
      </c>
      <c r="F14" s="214"/>
      <c r="G14" s="208">
        <f>+[4]Seg.Szolgálat!$W$8+[4]Seg.Szolgálat!$W$19+[4]Seg.Szolgálat!$W$44</f>
        <v>19</v>
      </c>
      <c r="H14" s="215">
        <f t="shared" ref="H14:H20" si="8">SUM(F14:G14)</f>
        <v>19</v>
      </c>
      <c r="I14" s="210"/>
      <c r="J14" s="208">
        <f>+[4]Seg.Szolgálat!$W$17+[4]Seg.Szolgálat!$W$10</f>
        <v>16</v>
      </c>
      <c r="K14" s="213">
        <f t="shared" ref="K14:K20" si="9">SUM(I14:J14)</f>
        <v>16</v>
      </c>
      <c r="L14" s="214"/>
      <c r="M14" s="208"/>
      <c r="N14" s="215">
        <f t="shared" ref="N14:N20" si="10">SUM(L14:M14)</f>
        <v>0</v>
      </c>
      <c r="O14" s="210"/>
      <c r="P14" s="208">
        <f>+[4]Seg.Szolgálat!$W$21+[4]Seg.Szolgálat!$W$12</f>
        <v>2</v>
      </c>
      <c r="Q14" s="213">
        <f t="shared" ref="Q14:Q20" si="11">SUM(O14:P14)</f>
        <v>2</v>
      </c>
      <c r="R14" s="214"/>
      <c r="S14" s="208"/>
      <c r="T14" s="215">
        <f t="shared" ref="T14:T20" si="12">SUM(R14:S14)</f>
        <v>0</v>
      </c>
      <c r="U14" s="214"/>
      <c r="V14" s="208"/>
      <c r="W14" s="215">
        <f t="shared" ref="W14:W20" si="13">SUM(U14:V14)</f>
        <v>0</v>
      </c>
      <c r="X14" s="210"/>
      <c r="Y14" s="208"/>
      <c r="Z14" s="213">
        <f t="shared" ref="Z14:Z20" si="14">SUM(X14:Y14)</f>
        <v>0</v>
      </c>
      <c r="AA14" s="216">
        <f t="shared" si="4"/>
        <v>0</v>
      </c>
      <c r="AB14" s="208">
        <f t="shared" si="5"/>
        <v>37</v>
      </c>
      <c r="AC14" s="209">
        <f t="shared" si="6"/>
        <v>37</v>
      </c>
    </row>
    <row r="15" spans="1:29" ht="13.5" customHeight="1">
      <c r="A15" s="153" t="s">
        <v>161</v>
      </c>
      <c r="B15" s="154" t="s">
        <v>122</v>
      </c>
      <c r="C15" s="210"/>
      <c r="D15" s="208"/>
      <c r="E15" s="213">
        <f t="shared" si="7"/>
        <v>0</v>
      </c>
      <c r="F15" s="214"/>
      <c r="G15" s="208"/>
      <c r="H15" s="215">
        <f t="shared" si="8"/>
        <v>0</v>
      </c>
      <c r="I15" s="210"/>
      <c r="J15" s="208"/>
      <c r="K15" s="213">
        <f t="shared" si="9"/>
        <v>0</v>
      </c>
      <c r="L15" s="214"/>
      <c r="M15" s="208"/>
      <c r="N15" s="215">
        <f t="shared" si="10"/>
        <v>0</v>
      </c>
      <c r="O15" s="210"/>
      <c r="P15" s="208"/>
      <c r="Q15" s="213">
        <f t="shared" si="11"/>
        <v>0</v>
      </c>
      <c r="R15" s="214"/>
      <c r="S15" s="208"/>
      <c r="T15" s="215">
        <f t="shared" si="12"/>
        <v>0</v>
      </c>
      <c r="U15" s="214"/>
      <c r="V15" s="208"/>
      <c r="W15" s="215">
        <f t="shared" si="13"/>
        <v>0</v>
      </c>
      <c r="X15" s="210"/>
      <c r="Y15" s="208"/>
      <c r="Z15" s="213">
        <f t="shared" si="14"/>
        <v>0</v>
      </c>
      <c r="AA15" s="216">
        <f t="shared" si="4"/>
        <v>0</v>
      </c>
      <c r="AB15" s="208">
        <f t="shared" si="5"/>
        <v>0</v>
      </c>
      <c r="AC15" s="209">
        <f t="shared" si="6"/>
        <v>0</v>
      </c>
    </row>
    <row r="16" spans="1:29" ht="13.5" customHeight="1">
      <c r="A16" s="153" t="s">
        <v>162</v>
      </c>
      <c r="B16" s="154" t="s">
        <v>123</v>
      </c>
      <c r="C16" s="210">
        <f>+'[3]3.SZ.TÁBL. SEGÍTŐ SZOLGÁLAT'!$C$16</f>
        <v>200</v>
      </c>
      <c r="D16" s="208"/>
      <c r="E16" s="213">
        <f t="shared" si="7"/>
        <v>200</v>
      </c>
      <c r="F16" s="214"/>
      <c r="G16" s="208"/>
      <c r="H16" s="215">
        <f t="shared" si="8"/>
        <v>0</v>
      </c>
      <c r="I16" s="210">
        <f>+'[3]3.SZ.TÁBL. SEGÍTŐ SZOLGÁLAT'!$I$16</f>
        <v>1800</v>
      </c>
      <c r="J16" s="208"/>
      <c r="K16" s="213">
        <f t="shared" si="9"/>
        <v>1800</v>
      </c>
      <c r="L16" s="214"/>
      <c r="M16" s="208"/>
      <c r="N16" s="215">
        <f t="shared" si="10"/>
        <v>0</v>
      </c>
      <c r="O16" s="210">
        <f>+'[3]3.SZ.TÁBL. SEGÍTŐ SZOLGÁLAT'!$O$16</f>
        <v>1155</v>
      </c>
      <c r="P16" s="208"/>
      <c r="Q16" s="213">
        <f t="shared" si="11"/>
        <v>1155</v>
      </c>
      <c r="R16" s="214"/>
      <c r="S16" s="208"/>
      <c r="T16" s="215">
        <f t="shared" si="12"/>
        <v>0</v>
      </c>
      <c r="U16" s="214">
        <f>+'[3]3.SZ.TÁBL. SEGÍTŐ SZOLGÁLAT'!$U$16</f>
        <v>2673</v>
      </c>
      <c r="V16" s="208"/>
      <c r="W16" s="215">
        <f t="shared" si="13"/>
        <v>2673</v>
      </c>
      <c r="X16" s="210">
        <f>+'[3]3.SZ.TÁBL. SEGÍTŐ SZOLGÁLAT'!$X$16</f>
        <v>1267</v>
      </c>
      <c r="Y16" s="208"/>
      <c r="Z16" s="213">
        <f t="shared" si="14"/>
        <v>1267</v>
      </c>
      <c r="AA16" s="216">
        <f t="shared" si="4"/>
        <v>7095</v>
      </c>
      <c r="AB16" s="208">
        <f t="shared" si="5"/>
        <v>0</v>
      </c>
      <c r="AC16" s="209">
        <f t="shared" si="6"/>
        <v>7095</v>
      </c>
    </row>
    <row r="17" spans="1:29" ht="13.5" customHeight="1">
      <c r="A17" s="153" t="s">
        <v>163</v>
      </c>
      <c r="B17" s="154" t="s">
        <v>124</v>
      </c>
      <c r="C17" s="210"/>
      <c r="D17" s="208"/>
      <c r="E17" s="213">
        <f t="shared" si="7"/>
        <v>0</v>
      </c>
      <c r="F17" s="214"/>
      <c r="G17" s="208"/>
      <c r="H17" s="215">
        <f t="shared" si="8"/>
        <v>0</v>
      </c>
      <c r="I17" s="210"/>
      <c r="J17" s="208"/>
      <c r="K17" s="213">
        <f t="shared" si="9"/>
        <v>0</v>
      </c>
      <c r="L17" s="214"/>
      <c r="M17" s="208"/>
      <c r="N17" s="215">
        <f t="shared" si="10"/>
        <v>0</v>
      </c>
      <c r="O17" s="210"/>
      <c r="P17" s="208"/>
      <c r="Q17" s="213">
        <f t="shared" si="11"/>
        <v>0</v>
      </c>
      <c r="R17" s="214"/>
      <c r="S17" s="208"/>
      <c r="T17" s="215">
        <f t="shared" si="12"/>
        <v>0</v>
      </c>
      <c r="U17" s="214"/>
      <c r="V17" s="208"/>
      <c r="W17" s="215">
        <f t="shared" si="13"/>
        <v>0</v>
      </c>
      <c r="X17" s="210"/>
      <c r="Y17" s="208"/>
      <c r="Z17" s="213">
        <f t="shared" si="14"/>
        <v>0</v>
      </c>
      <c r="AA17" s="216">
        <f t="shared" si="4"/>
        <v>0</v>
      </c>
      <c r="AB17" s="208">
        <f t="shared" si="5"/>
        <v>0</v>
      </c>
      <c r="AC17" s="209">
        <f t="shared" si="6"/>
        <v>0</v>
      </c>
    </row>
    <row r="18" spans="1:29" ht="13.5" customHeight="1">
      <c r="A18" s="153" t="s">
        <v>164</v>
      </c>
      <c r="B18" s="154" t="s">
        <v>125</v>
      </c>
      <c r="C18" s="210"/>
      <c r="D18" s="208"/>
      <c r="E18" s="213">
        <f t="shared" si="7"/>
        <v>0</v>
      </c>
      <c r="F18" s="214"/>
      <c r="G18" s="208"/>
      <c r="H18" s="215">
        <f t="shared" si="8"/>
        <v>0</v>
      </c>
      <c r="I18" s="210"/>
      <c r="J18" s="208"/>
      <c r="K18" s="213">
        <f t="shared" si="9"/>
        <v>0</v>
      </c>
      <c r="L18" s="214"/>
      <c r="M18" s="208"/>
      <c r="N18" s="215">
        <f t="shared" si="10"/>
        <v>0</v>
      </c>
      <c r="O18" s="210"/>
      <c r="P18" s="208"/>
      <c r="Q18" s="213">
        <f t="shared" si="11"/>
        <v>0</v>
      </c>
      <c r="R18" s="214"/>
      <c r="S18" s="208"/>
      <c r="T18" s="215">
        <f t="shared" si="12"/>
        <v>0</v>
      </c>
      <c r="U18" s="214"/>
      <c r="V18" s="208"/>
      <c r="W18" s="215">
        <f t="shared" si="13"/>
        <v>0</v>
      </c>
      <c r="X18" s="210"/>
      <c r="Y18" s="208"/>
      <c r="Z18" s="213">
        <f t="shared" si="14"/>
        <v>0</v>
      </c>
      <c r="AA18" s="216">
        <f t="shared" si="4"/>
        <v>0</v>
      </c>
      <c r="AB18" s="208">
        <f t="shared" si="5"/>
        <v>0</v>
      </c>
      <c r="AC18" s="209">
        <f t="shared" si="6"/>
        <v>0</v>
      </c>
    </row>
    <row r="19" spans="1:29" ht="13.5" customHeight="1">
      <c r="A19" s="153" t="s">
        <v>165</v>
      </c>
      <c r="B19" s="154" t="s">
        <v>126</v>
      </c>
      <c r="C19" s="210"/>
      <c r="D19" s="208"/>
      <c r="E19" s="213">
        <f t="shared" si="7"/>
        <v>0</v>
      </c>
      <c r="F19" s="214"/>
      <c r="G19" s="208"/>
      <c r="H19" s="215">
        <f t="shared" si="8"/>
        <v>0</v>
      </c>
      <c r="I19" s="210"/>
      <c r="J19" s="208"/>
      <c r="K19" s="213">
        <f t="shared" si="9"/>
        <v>0</v>
      </c>
      <c r="L19" s="214"/>
      <c r="M19" s="208"/>
      <c r="N19" s="215">
        <f t="shared" si="10"/>
        <v>0</v>
      </c>
      <c r="O19" s="210"/>
      <c r="P19" s="208"/>
      <c r="Q19" s="213">
        <f t="shared" si="11"/>
        <v>0</v>
      </c>
      <c r="R19" s="214"/>
      <c r="S19" s="208"/>
      <c r="T19" s="215">
        <f t="shared" si="12"/>
        <v>0</v>
      </c>
      <c r="U19" s="214"/>
      <c r="V19" s="208"/>
      <c r="W19" s="215">
        <f t="shared" si="13"/>
        <v>0</v>
      </c>
      <c r="X19" s="210"/>
      <c r="Y19" s="208"/>
      <c r="Z19" s="213">
        <f t="shared" si="14"/>
        <v>0</v>
      </c>
      <c r="AA19" s="216">
        <f t="shared" si="4"/>
        <v>0</v>
      </c>
      <c r="AB19" s="208">
        <f t="shared" si="5"/>
        <v>0</v>
      </c>
      <c r="AC19" s="209">
        <f t="shared" si="6"/>
        <v>0</v>
      </c>
    </row>
    <row r="20" spans="1:29" ht="13.5" customHeight="1">
      <c r="A20" s="169" t="s">
        <v>166</v>
      </c>
      <c r="B20" s="241" t="s">
        <v>127</v>
      </c>
      <c r="C20" s="232"/>
      <c r="D20" s="233"/>
      <c r="E20" s="213">
        <f t="shared" si="7"/>
        <v>0</v>
      </c>
      <c r="F20" s="235"/>
      <c r="G20" s="233"/>
      <c r="H20" s="236">
        <f t="shared" si="8"/>
        <v>0</v>
      </c>
      <c r="I20" s="232"/>
      <c r="J20" s="233"/>
      <c r="K20" s="234">
        <f t="shared" si="9"/>
        <v>0</v>
      </c>
      <c r="L20" s="235"/>
      <c r="M20" s="233"/>
      <c r="N20" s="236">
        <f t="shared" si="10"/>
        <v>0</v>
      </c>
      <c r="O20" s="232"/>
      <c r="P20" s="233"/>
      <c r="Q20" s="234">
        <f t="shared" si="11"/>
        <v>0</v>
      </c>
      <c r="R20" s="235"/>
      <c r="S20" s="233"/>
      <c r="T20" s="236">
        <f t="shared" si="12"/>
        <v>0</v>
      </c>
      <c r="U20" s="235"/>
      <c r="V20" s="233"/>
      <c r="W20" s="236">
        <f t="shared" si="13"/>
        <v>0</v>
      </c>
      <c r="X20" s="232"/>
      <c r="Y20" s="233"/>
      <c r="Z20" s="234">
        <f t="shared" si="14"/>
        <v>0</v>
      </c>
      <c r="AA20" s="237">
        <f t="shared" si="4"/>
        <v>0</v>
      </c>
      <c r="AB20" s="233">
        <f t="shared" si="5"/>
        <v>0</v>
      </c>
      <c r="AC20" s="238">
        <f t="shared" si="6"/>
        <v>0</v>
      </c>
    </row>
    <row r="21" spans="1:29" s="338" customFormat="1" ht="13.5" customHeight="1">
      <c r="A21" s="143" t="s">
        <v>167</v>
      </c>
      <c r="B21" s="239" t="s">
        <v>128</v>
      </c>
      <c r="C21" s="312">
        <f t="shared" ref="C21:AC21" si="15">SUM(C12:C20)</f>
        <v>800</v>
      </c>
      <c r="D21" s="310">
        <f t="shared" si="15"/>
        <v>0</v>
      </c>
      <c r="E21" s="313">
        <f t="shared" si="15"/>
        <v>800</v>
      </c>
      <c r="F21" s="336">
        <f t="shared" si="15"/>
        <v>0</v>
      </c>
      <c r="G21" s="310">
        <f t="shared" si="15"/>
        <v>19</v>
      </c>
      <c r="H21" s="337">
        <f t="shared" si="15"/>
        <v>19</v>
      </c>
      <c r="I21" s="312">
        <f t="shared" si="15"/>
        <v>2160</v>
      </c>
      <c r="J21" s="310">
        <f t="shared" si="15"/>
        <v>16</v>
      </c>
      <c r="K21" s="313">
        <f t="shared" si="15"/>
        <v>2176</v>
      </c>
      <c r="L21" s="336">
        <f t="shared" si="15"/>
        <v>0</v>
      </c>
      <c r="M21" s="310">
        <f t="shared" si="15"/>
        <v>0</v>
      </c>
      <c r="N21" s="337">
        <f t="shared" si="15"/>
        <v>0</v>
      </c>
      <c r="O21" s="312">
        <f t="shared" si="15"/>
        <v>1620</v>
      </c>
      <c r="P21" s="310">
        <f t="shared" si="15"/>
        <v>2</v>
      </c>
      <c r="Q21" s="313">
        <f t="shared" si="15"/>
        <v>1622</v>
      </c>
      <c r="R21" s="336">
        <f t="shared" si="15"/>
        <v>500</v>
      </c>
      <c r="S21" s="310">
        <f t="shared" si="15"/>
        <v>0</v>
      </c>
      <c r="T21" s="337">
        <f t="shared" si="15"/>
        <v>500</v>
      </c>
      <c r="U21" s="336">
        <f t="shared" si="15"/>
        <v>2673</v>
      </c>
      <c r="V21" s="310">
        <f t="shared" si="15"/>
        <v>0</v>
      </c>
      <c r="W21" s="337">
        <f t="shared" si="15"/>
        <v>2673</v>
      </c>
      <c r="X21" s="312">
        <f t="shared" ref="X21:Z21" si="16">SUM(X12:X20)</f>
        <v>1267</v>
      </c>
      <c r="Y21" s="310">
        <f t="shared" si="16"/>
        <v>0</v>
      </c>
      <c r="Z21" s="313">
        <f t="shared" si="16"/>
        <v>1267</v>
      </c>
      <c r="AA21" s="305">
        <f t="shared" si="15"/>
        <v>9020</v>
      </c>
      <c r="AB21" s="310">
        <f t="shared" si="15"/>
        <v>37</v>
      </c>
      <c r="AC21" s="311">
        <f t="shared" si="15"/>
        <v>9057</v>
      </c>
    </row>
    <row r="22" spans="1:29" s="338" customFormat="1" ht="13.5" customHeight="1">
      <c r="A22" s="143" t="s">
        <v>168</v>
      </c>
      <c r="B22" s="239" t="s">
        <v>129</v>
      </c>
      <c r="C22" s="312"/>
      <c r="D22" s="310"/>
      <c r="E22" s="313"/>
      <c r="F22" s="336"/>
      <c r="G22" s="310"/>
      <c r="H22" s="337"/>
      <c r="I22" s="312"/>
      <c r="J22" s="310"/>
      <c r="K22" s="313"/>
      <c r="L22" s="336"/>
      <c r="M22" s="310"/>
      <c r="N22" s="337"/>
      <c r="O22" s="312"/>
      <c r="P22" s="310"/>
      <c r="Q22" s="313"/>
      <c r="R22" s="336"/>
      <c r="S22" s="310"/>
      <c r="T22" s="337"/>
      <c r="U22" s="336"/>
      <c r="V22" s="310"/>
      <c r="W22" s="337"/>
      <c r="X22" s="312"/>
      <c r="Y22" s="310"/>
      <c r="Z22" s="313"/>
      <c r="AA22" s="305"/>
      <c r="AB22" s="310"/>
      <c r="AC22" s="311"/>
    </row>
    <row r="23" spans="1:29" ht="13.5" customHeight="1">
      <c r="A23" s="171" t="s">
        <v>169</v>
      </c>
      <c r="B23" s="242" t="s">
        <v>130</v>
      </c>
      <c r="C23" s="243"/>
      <c r="D23" s="244"/>
      <c r="E23" s="245"/>
      <c r="F23" s="246"/>
      <c r="G23" s="244"/>
      <c r="H23" s="247"/>
      <c r="I23" s="243"/>
      <c r="J23" s="244"/>
      <c r="K23" s="245"/>
      <c r="L23" s="246"/>
      <c r="M23" s="244"/>
      <c r="N23" s="247"/>
      <c r="O23" s="243"/>
      <c r="P23" s="244"/>
      <c r="Q23" s="245"/>
      <c r="R23" s="246"/>
      <c r="S23" s="244"/>
      <c r="T23" s="247"/>
      <c r="U23" s="246"/>
      <c r="V23" s="244"/>
      <c r="W23" s="247"/>
      <c r="X23" s="243"/>
      <c r="Y23" s="244"/>
      <c r="Z23" s="245"/>
      <c r="AA23" s="248"/>
      <c r="AB23" s="244"/>
      <c r="AC23" s="249"/>
    </row>
    <row r="24" spans="1:29" s="338" customFormat="1" ht="13.5" customHeight="1">
      <c r="A24" s="143" t="s">
        <v>170</v>
      </c>
      <c r="B24" s="239" t="s">
        <v>290</v>
      </c>
      <c r="C24" s="312">
        <f t="shared" ref="C24:AC24" si="17">+C23</f>
        <v>0</v>
      </c>
      <c r="D24" s="310">
        <f t="shared" si="17"/>
        <v>0</v>
      </c>
      <c r="E24" s="313">
        <f t="shared" si="17"/>
        <v>0</v>
      </c>
      <c r="F24" s="336">
        <f t="shared" si="17"/>
        <v>0</v>
      </c>
      <c r="G24" s="310">
        <f t="shared" si="17"/>
        <v>0</v>
      </c>
      <c r="H24" s="337">
        <f t="shared" si="17"/>
        <v>0</v>
      </c>
      <c r="I24" s="312">
        <f t="shared" si="17"/>
        <v>0</v>
      </c>
      <c r="J24" s="310">
        <f t="shared" si="17"/>
        <v>0</v>
      </c>
      <c r="K24" s="313">
        <f t="shared" si="17"/>
        <v>0</v>
      </c>
      <c r="L24" s="336">
        <f t="shared" si="17"/>
        <v>0</v>
      </c>
      <c r="M24" s="310">
        <f t="shared" si="17"/>
        <v>0</v>
      </c>
      <c r="N24" s="337">
        <f t="shared" si="17"/>
        <v>0</v>
      </c>
      <c r="O24" s="312">
        <f t="shared" si="17"/>
        <v>0</v>
      </c>
      <c r="P24" s="310">
        <f t="shared" si="17"/>
        <v>0</v>
      </c>
      <c r="Q24" s="313">
        <f t="shared" si="17"/>
        <v>0</v>
      </c>
      <c r="R24" s="336">
        <f t="shared" si="17"/>
        <v>0</v>
      </c>
      <c r="S24" s="310">
        <f t="shared" si="17"/>
        <v>0</v>
      </c>
      <c r="T24" s="337">
        <f t="shared" si="17"/>
        <v>0</v>
      </c>
      <c r="U24" s="336">
        <f t="shared" si="17"/>
        <v>0</v>
      </c>
      <c r="V24" s="310">
        <f t="shared" si="17"/>
        <v>0</v>
      </c>
      <c r="W24" s="337">
        <f t="shared" si="17"/>
        <v>0</v>
      </c>
      <c r="X24" s="312">
        <f t="shared" ref="X24:Z24" si="18">+X23</f>
        <v>0</v>
      </c>
      <c r="Y24" s="310">
        <f t="shared" si="18"/>
        <v>0</v>
      </c>
      <c r="Z24" s="313">
        <f t="shared" si="18"/>
        <v>0</v>
      </c>
      <c r="AA24" s="305">
        <f t="shared" si="17"/>
        <v>0</v>
      </c>
      <c r="AB24" s="310">
        <f t="shared" si="17"/>
        <v>0</v>
      </c>
      <c r="AC24" s="311">
        <f t="shared" si="17"/>
        <v>0</v>
      </c>
    </row>
    <row r="25" spans="1:29" ht="13.5" customHeight="1">
      <c r="A25" s="171" t="s">
        <v>171</v>
      </c>
      <c r="B25" s="242" t="s">
        <v>131</v>
      </c>
      <c r="C25" s="243"/>
      <c r="D25" s="244"/>
      <c r="E25" s="245"/>
      <c r="F25" s="246"/>
      <c r="G25" s="244"/>
      <c r="H25" s="247"/>
      <c r="I25" s="243"/>
      <c r="J25" s="244"/>
      <c r="K25" s="245"/>
      <c r="L25" s="246"/>
      <c r="M25" s="244"/>
      <c r="N25" s="247"/>
      <c r="O25" s="243"/>
      <c r="P25" s="244"/>
      <c r="Q25" s="245"/>
      <c r="R25" s="246"/>
      <c r="S25" s="244"/>
      <c r="T25" s="247"/>
      <c r="U25" s="246"/>
      <c r="V25" s="244"/>
      <c r="W25" s="247"/>
      <c r="X25" s="243"/>
      <c r="Y25" s="244"/>
      <c r="Z25" s="245"/>
      <c r="AA25" s="248"/>
      <c r="AB25" s="244"/>
      <c r="AC25" s="249"/>
    </row>
    <row r="26" spans="1:29" s="338" customFormat="1" ht="13.5" customHeight="1">
      <c r="A26" s="143" t="s">
        <v>172</v>
      </c>
      <c r="B26" s="239" t="s">
        <v>291</v>
      </c>
      <c r="C26" s="312">
        <f t="shared" ref="C26:AC26" si="19">+C25</f>
        <v>0</v>
      </c>
      <c r="D26" s="310">
        <f t="shared" si="19"/>
        <v>0</v>
      </c>
      <c r="E26" s="313">
        <f t="shared" si="19"/>
        <v>0</v>
      </c>
      <c r="F26" s="336">
        <f t="shared" si="19"/>
        <v>0</v>
      </c>
      <c r="G26" s="310">
        <f t="shared" si="19"/>
        <v>0</v>
      </c>
      <c r="H26" s="337">
        <f t="shared" si="19"/>
        <v>0</v>
      </c>
      <c r="I26" s="312">
        <f t="shared" si="19"/>
        <v>0</v>
      </c>
      <c r="J26" s="310">
        <f t="shared" si="19"/>
        <v>0</v>
      </c>
      <c r="K26" s="313">
        <f t="shared" si="19"/>
        <v>0</v>
      </c>
      <c r="L26" s="336">
        <f t="shared" si="19"/>
        <v>0</v>
      </c>
      <c r="M26" s="310">
        <f t="shared" si="19"/>
        <v>0</v>
      </c>
      <c r="N26" s="337">
        <f t="shared" si="19"/>
        <v>0</v>
      </c>
      <c r="O26" s="312">
        <f t="shared" si="19"/>
        <v>0</v>
      </c>
      <c r="P26" s="310">
        <f t="shared" si="19"/>
        <v>0</v>
      </c>
      <c r="Q26" s="313">
        <f t="shared" si="19"/>
        <v>0</v>
      </c>
      <c r="R26" s="336">
        <f t="shared" si="19"/>
        <v>0</v>
      </c>
      <c r="S26" s="310">
        <f t="shared" si="19"/>
        <v>0</v>
      </c>
      <c r="T26" s="337">
        <f t="shared" si="19"/>
        <v>0</v>
      </c>
      <c r="U26" s="336">
        <f t="shared" si="19"/>
        <v>0</v>
      </c>
      <c r="V26" s="310">
        <f t="shared" si="19"/>
        <v>0</v>
      </c>
      <c r="W26" s="337">
        <f t="shared" si="19"/>
        <v>0</v>
      </c>
      <c r="X26" s="312">
        <f t="shared" ref="X26:Z26" si="20">+X25</f>
        <v>0</v>
      </c>
      <c r="Y26" s="310">
        <f t="shared" si="20"/>
        <v>0</v>
      </c>
      <c r="Z26" s="313">
        <f t="shared" si="20"/>
        <v>0</v>
      </c>
      <c r="AA26" s="305">
        <f t="shared" si="19"/>
        <v>0</v>
      </c>
      <c r="AB26" s="310">
        <f t="shared" si="19"/>
        <v>0</v>
      </c>
      <c r="AC26" s="311">
        <f t="shared" si="19"/>
        <v>0</v>
      </c>
    </row>
    <row r="27" spans="1:29" s="338" customFormat="1" ht="13.5" customHeight="1">
      <c r="A27" s="143" t="s">
        <v>173</v>
      </c>
      <c r="B27" s="239" t="s">
        <v>132</v>
      </c>
      <c r="C27" s="312">
        <f t="shared" ref="C27:AC27" si="21">+C7+C11+C21+C22+C24+C26</f>
        <v>800</v>
      </c>
      <c r="D27" s="310">
        <f t="shared" si="21"/>
        <v>0</v>
      </c>
      <c r="E27" s="313">
        <f t="shared" si="21"/>
        <v>800</v>
      </c>
      <c r="F27" s="336">
        <f t="shared" si="21"/>
        <v>0</v>
      </c>
      <c r="G27" s="310">
        <f t="shared" si="21"/>
        <v>19</v>
      </c>
      <c r="H27" s="337">
        <f t="shared" si="21"/>
        <v>19</v>
      </c>
      <c r="I27" s="312">
        <f t="shared" si="21"/>
        <v>2160</v>
      </c>
      <c r="J27" s="310">
        <f t="shared" si="21"/>
        <v>16</v>
      </c>
      <c r="K27" s="313">
        <f t="shared" si="21"/>
        <v>2176</v>
      </c>
      <c r="L27" s="336">
        <f t="shared" si="21"/>
        <v>0</v>
      </c>
      <c r="M27" s="310">
        <f t="shared" si="21"/>
        <v>0</v>
      </c>
      <c r="N27" s="337">
        <f t="shared" si="21"/>
        <v>0</v>
      </c>
      <c r="O27" s="312">
        <f t="shared" si="21"/>
        <v>1620</v>
      </c>
      <c r="P27" s="310">
        <f t="shared" si="21"/>
        <v>2</v>
      </c>
      <c r="Q27" s="313">
        <f t="shared" si="21"/>
        <v>1622</v>
      </c>
      <c r="R27" s="336">
        <f t="shared" si="21"/>
        <v>500</v>
      </c>
      <c r="S27" s="310">
        <f t="shared" si="21"/>
        <v>0</v>
      </c>
      <c r="T27" s="337">
        <f t="shared" si="21"/>
        <v>500</v>
      </c>
      <c r="U27" s="336">
        <f t="shared" si="21"/>
        <v>2673</v>
      </c>
      <c r="V27" s="310">
        <f t="shared" si="21"/>
        <v>0</v>
      </c>
      <c r="W27" s="337">
        <f t="shared" si="21"/>
        <v>2673</v>
      </c>
      <c r="X27" s="312">
        <f t="shared" ref="X27:Z27" si="22">+X7+X11+X21+X22+X24+X26</f>
        <v>1267</v>
      </c>
      <c r="Y27" s="310">
        <f t="shared" si="22"/>
        <v>0</v>
      </c>
      <c r="Z27" s="313">
        <f t="shared" si="22"/>
        <v>1267</v>
      </c>
      <c r="AA27" s="305">
        <f t="shared" si="21"/>
        <v>9020</v>
      </c>
      <c r="AB27" s="310">
        <f t="shared" si="21"/>
        <v>37</v>
      </c>
      <c r="AC27" s="311">
        <f t="shared" si="21"/>
        <v>9057</v>
      </c>
    </row>
    <row r="28" spans="1:29" s="338" customFormat="1" ht="13.5" customHeight="1">
      <c r="A28" s="250" t="s">
        <v>174</v>
      </c>
      <c r="B28" s="239" t="s">
        <v>133</v>
      </c>
      <c r="C28" s="312"/>
      <c r="D28" s="310">
        <v>31</v>
      </c>
      <c r="E28" s="313">
        <f>SUM(C28:D28)</f>
        <v>31</v>
      </c>
      <c r="F28" s="336"/>
      <c r="G28" s="310">
        <v>109</v>
      </c>
      <c r="H28" s="337">
        <f>SUM(F28:G28)</f>
        <v>109</v>
      </c>
      <c r="I28" s="312"/>
      <c r="J28" s="310">
        <v>54</v>
      </c>
      <c r="K28" s="313">
        <f>SUM(I28:J28)</f>
        <v>54</v>
      </c>
      <c r="L28" s="336"/>
      <c r="M28" s="310">
        <v>90</v>
      </c>
      <c r="N28" s="337">
        <f>SUM(L28:M28)</f>
        <v>90</v>
      </c>
      <c r="O28" s="312"/>
      <c r="P28" s="310">
        <v>64</v>
      </c>
      <c r="Q28" s="313">
        <f>SUM(O28:P28)</f>
        <v>64</v>
      </c>
      <c r="R28" s="336"/>
      <c r="S28" s="310">
        <v>107</v>
      </c>
      <c r="T28" s="337">
        <f>SUM(R28:S28)</f>
        <v>107</v>
      </c>
      <c r="U28" s="336"/>
      <c r="V28" s="310"/>
      <c r="W28" s="337">
        <f>SUM(U28:V28)</f>
        <v>0</v>
      </c>
      <c r="X28" s="312"/>
      <c r="Y28" s="310"/>
      <c r="Z28" s="313">
        <f>SUM(X28:Y28)</f>
        <v>0</v>
      </c>
      <c r="AA28" s="305">
        <f>+C28+F28+I28+L28+O28+R28+U28+X28</f>
        <v>0</v>
      </c>
      <c r="AB28" s="310">
        <f>+D28+G28+J28+M28+P28+S28+V28+Y28</f>
        <v>455</v>
      </c>
      <c r="AC28" s="311">
        <f>+E28+H28+K28+N28+Q28+T28+W28+Z28</f>
        <v>455</v>
      </c>
    </row>
    <row r="29" spans="1:29" s="338" customFormat="1" ht="13.5" customHeight="1">
      <c r="A29" s="250" t="s">
        <v>288</v>
      </c>
      <c r="B29" s="239" t="s">
        <v>289</v>
      </c>
      <c r="C29" s="312">
        <f t="shared" ref="C29:AC29" si="23">+SUM(C30:C31)</f>
        <v>1641</v>
      </c>
      <c r="D29" s="310">
        <f t="shared" si="23"/>
        <v>77</v>
      </c>
      <c r="E29" s="313">
        <f t="shared" si="23"/>
        <v>1718</v>
      </c>
      <c r="F29" s="336">
        <f t="shared" si="23"/>
        <v>19471</v>
      </c>
      <c r="G29" s="310">
        <f t="shared" si="23"/>
        <v>1306</v>
      </c>
      <c r="H29" s="337">
        <f t="shared" si="23"/>
        <v>20777</v>
      </c>
      <c r="I29" s="312">
        <f t="shared" si="23"/>
        <v>30363</v>
      </c>
      <c r="J29" s="310">
        <f t="shared" si="23"/>
        <v>2352</v>
      </c>
      <c r="K29" s="313">
        <f t="shared" si="23"/>
        <v>32715</v>
      </c>
      <c r="L29" s="336">
        <f t="shared" si="23"/>
        <v>21610</v>
      </c>
      <c r="M29" s="310">
        <f t="shared" si="23"/>
        <v>1751</v>
      </c>
      <c r="N29" s="337">
        <f t="shared" si="23"/>
        <v>23361</v>
      </c>
      <c r="O29" s="312">
        <f t="shared" si="23"/>
        <v>11702</v>
      </c>
      <c r="P29" s="310">
        <f t="shared" si="23"/>
        <v>900</v>
      </c>
      <c r="Q29" s="313">
        <f t="shared" si="23"/>
        <v>12602</v>
      </c>
      <c r="R29" s="336">
        <f t="shared" si="23"/>
        <v>5321</v>
      </c>
      <c r="S29" s="310">
        <f t="shared" si="23"/>
        <v>223</v>
      </c>
      <c r="T29" s="337">
        <f t="shared" si="23"/>
        <v>5544</v>
      </c>
      <c r="U29" s="336">
        <f t="shared" si="23"/>
        <v>1743</v>
      </c>
      <c r="V29" s="310">
        <f t="shared" si="23"/>
        <v>336</v>
      </c>
      <c r="W29" s="337">
        <f t="shared" si="23"/>
        <v>2079</v>
      </c>
      <c r="X29" s="312">
        <f t="shared" ref="X29:Z29" si="24">+SUM(X30:X31)</f>
        <v>1691</v>
      </c>
      <c r="Y29" s="310">
        <f t="shared" si="24"/>
        <v>0</v>
      </c>
      <c r="Z29" s="313">
        <f t="shared" si="24"/>
        <v>1691</v>
      </c>
      <c r="AA29" s="305">
        <f t="shared" si="23"/>
        <v>93542</v>
      </c>
      <c r="AB29" s="310">
        <f t="shared" si="23"/>
        <v>6945</v>
      </c>
      <c r="AC29" s="311">
        <f t="shared" si="23"/>
        <v>100487</v>
      </c>
    </row>
    <row r="30" spans="1:29" ht="13.5" customHeight="1">
      <c r="A30" s="283"/>
      <c r="B30" s="464" t="s">
        <v>299</v>
      </c>
      <c r="C30" s="275">
        <f>+'[3]3.SZ.TÁBL. SEGÍTŐ SZOLGÁLAT'!$C30</f>
        <v>1145</v>
      </c>
      <c r="D30" s="276">
        <f>+'6.SZ.TÁBL. SZOCIÁLIS NORMATÍVA'!G24</f>
        <v>77</v>
      </c>
      <c r="E30" s="277">
        <f>SUM(C30:D30)</f>
        <v>1222</v>
      </c>
      <c r="F30" s="278">
        <f>+'[3]3.SZ.TÁBL. SEGÍTŐ SZOLGÁLAT'!$F$30</f>
        <v>11900</v>
      </c>
      <c r="G30" s="276">
        <f>+'6.SZ.TÁBL. SZOCIÁLIS NORMATÍVA'!G17+'6.SZ.TÁBL. SZOCIÁLIS NORMATÍVA'!G26</f>
        <v>1306</v>
      </c>
      <c r="H30" s="279">
        <f>SUM(F30:G30)</f>
        <v>13206</v>
      </c>
      <c r="I30" s="275">
        <f>+'[3]3.SZ.TÁBL. SEGÍTŐ SZOLGÁLAT'!$I$30</f>
        <v>20358</v>
      </c>
      <c r="J30" s="276">
        <f>+'6.SZ.TÁBL. SZOCIÁLIS NORMATÍVA'!G18+'6.SZ.TÁBL. SZOCIÁLIS NORMATÍVA'!G27</f>
        <v>2352</v>
      </c>
      <c r="K30" s="277">
        <f>SUM(I30:J30)</f>
        <v>22710</v>
      </c>
      <c r="L30" s="278">
        <f>+'[3]3.SZ.TÁBL. SEGÍTŐ SZOLGÁLAT'!$L$30</f>
        <v>15000</v>
      </c>
      <c r="M30" s="276">
        <f>+'6.SZ.TÁBL. SZOCIÁLIS NORMATÍVA'!G19+'6.SZ.TÁBL. SZOCIÁLIS NORMATÍVA'!G28</f>
        <v>1751</v>
      </c>
      <c r="N30" s="279">
        <f>SUM(L30:M30)</f>
        <v>16751</v>
      </c>
      <c r="O30" s="275">
        <f>+'[3]3.SZ.TÁBL. SEGÍTŐ SZOLGÁLAT'!$O$30</f>
        <v>8940</v>
      </c>
      <c r="P30" s="276">
        <f>+'6.SZ.TÁBL. SZOCIÁLIS NORMATÍVA'!G20+'6.SZ.TÁBL. SZOCIÁLIS NORMATÍVA'!G29</f>
        <v>900</v>
      </c>
      <c r="Q30" s="277">
        <f>SUM(O30:P30)</f>
        <v>9840</v>
      </c>
      <c r="R30" s="278">
        <f>+'[3]3.SZ.TÁBL. SEGÍTŐ SZOLGÁLAT'!$R$30</f>
        <v>2500</v>
      </c>
      <c r="S30" s="276">
        <f>+'6.SZ.TÁBL. SZOCIÁLIS NORMATÍVA'!G21+'6.SZ.TÁBL. SZOCIÁLIS NORMATÍVA'!G30</f>
        <v>223</v>
      </c>
      <c r="T30" s="279">
        <f>SUM(R30:S30)</f>
        <v>2723</v>
      </c>
      <c r="U30" s="278">
        <f>+'[3]3.SZ.TÁBL. SEGÍTŐ SZOLGÁLAT'!$U$30</f>
        <v>1743</v>
      </c>
      <c r="V30" s="276">
        <f>+'6.SZ.TÁBL. SZOCIÁLIS NORMATÍVA'!G16+'6.SZ.TÁBL. SZOCIÁLIS NORMATÍVA'!G25</f>
        <v>336</v>
      </c>
      <c r="W30" s="279">
        <f>SUM(U30:V30)</f>
        <v>2079</v>
      </c>
      <c r="X30" s="275">
        <f>+'[3]3.SZ.TÁBL. SEGÍTŐ SZOLGÁLAT'!$X$30</f>
        <v>996</v>
      </c>
      <c r="Y30" s="276">
        <f>+'6.SZ.TÁBL. SZOCIÁLIS NORMATÍVA'!J16+'6.SZ.TÁBL. SZOCIÁLIS NORMATÍVA'!J25</f>
        <v>0</v>
      </c>
      <c r="Z30" s="277">
        <f>SUM(X30:Y30)</f>
        <v>996</v>
      </c>
      <c r="AA30" s="280">
        <f t="shared" ref="AA30" si="25">+C30+F30+I30+L30+O30+R30+U30+X30</f>
        <v>62582</v>
      </c>
      <c r="AB30" s="276">
        <f t="shared" ref="AB30" si="26">+D30+G30+J30+M30+P30+S30+V30+Y30</f>
        <v>6945</v>
      </c>
      <c r="AC30" s="281">
        <f t="shared" ref="AC30" si="27">+E30+H30+K30+N30+Q30+T30+W30+Z30</f>
        <v>69527</v>
      </c>
    </row>
    <row r="31" spans="1:29" ht="13.5" customHeight="1">
      <c r="A31" s="284"/>
      <c r="B31" s="154" t="s">
        <v>300</v>
      </c>
      <c r="C31" s="210">
        <f>+'[3]3.SZ.TÁBL. SEGÍTŐ SZOLGÁLAT'!$C31</f>
        <v>496</v>
      </c>
      <c r="D31" s="208">
        <f t="shared" ref="D31:AC31" si="28">+SUM(D32:D38)</f>
        <v>0</v>
      </c>
      <c r="E31" s="213">
        <f t="shared" si="28"/>
        <v>496</v>
      </c>
      <c r="F31" s="214">
        <f>+'[3]3.SZ.TÁBL. SEGÍTŐ SZOLGÁLAT'!$F$31</f>
        <v>7571</v>
      </c>
      <c r="G31" s="208">
        <f t="shared" si="28"/>
        <v>0</v>
      </c>
      <c r="H31" s="215">
        <f t="shared" si="28"/>
        <v>7571</v>
      </c>
      <c r="I31" s="210">
        <f>+'[3]3.SZ.TÁBL. SEGÍTŐ SZOLGÁLAT'!$I$31</f>
        <v>10005</v>
      </c>
      <c r="J31" s="208">
        <f t="shared" si="28"/>
        <v>0</v>
      </c>
      <c r="K31" s="213">
        <f t="shared" si="28"/>
        <v>10005</v>
      </c>
      <c r="L31" s="214">
        <f t="shared" si="28"/>
        <v>6610</v>
      </c>
      <c r="M31" s="208">
        <f t="shared" si="28"/>
        <v>0</v>
      </c>
      <c r="N31" s="215">
        <f t="shared" si="28"/>
        <v>6610</v>
      </c>
      <c r="O31" s="210">
        <f t="shared" si="28"/>
        <v>2762</v>
      </c>
      <c r="P31" s="208">
        <f t="shared" si="28"/>
        <v>0</v>
      </c>
      <c r="Q31" s="213">
        <f t="shared" si="28"/>
        <v>2762</v>
      </c>
      <c r="R31" s="214">
        <f t="shared" si="28"/>
        <v>2821</v>
      </c>
      <c r="S31" s="208">
        <f t="shared" si="28"/>
        <v>0</v>
      </c>
      <c r="T31" s="215">
        <f t="shared" si="28"/>
        <v>2821</v>
      </c>
      <c r="U31" s="214">
        <f t="shared" si="28"/>
        <v>0</v>
      </c>
      <c r="V31" s="208">
        <f t="shared" si="28"/>
        <v>0</v>
      </c>
      <c r="W31" s="215">
        <f t="shared" si="28"/>
        <v>0</v>
      </c>
      <c r="X31" s="210">
        <f>+'[3]3.SZ.TÁBL. SEGÍTŐ SZOLGÁLAT'!$X$31</f>
        <v>695</v>
      </c>
      <c r="Y31" s="208">
        <f t="shared" ref="Y31:Z31" si="29">+SUM(Y32:Y38)</f>
        <v>0</v>
      </c>
      <c r="Z31" s="213">
        <f t="shared" si="29"/>
        <v>695</v>
      </c>
      <c r="AA31" s="216">
        <f t="shared" si="28"/>
        <v>30960</v>
      </c>
      <c r="AB31" s="208">
        <f t="shared" si="28"/>
        <v>0</v>
      </c>
      <c r="AC31" s="209">
        <f t="shared" si="28"/>
        <v>30960</v>
      </c>
    </row>
    <row r="32" spans="1:29" s="293" customFormat="1" ht="13.5" customHeight="1">
      <c r="A32" s="285"/>
      <c r="B32" s="462" t="s">
        <v>4</v>
      </c>
      <c r="C32" s="286">
        <f>+'[3]3.SZ.TÁBL. SEGÍTŐ SZOLGÁLAT'!$C32</f>
        <v>50</v>
      </c>
      <c r="D32" s="287"/>
      <c r="E32" s="288">
        <f>SUM(C32:D32)</f>
        <v>50</v>
      </c>
      <c r="F32" s="289">
        <f>+'[3]3.SZ.TÁBL. SEGÍTŐ SZOLGÁLAT'!$F32</f>
        <v>1119</v>
      </c>
      <c r="G32" s="287"/>
      <c r="H32" s="290">
        <f>SUM(F32:G32)</f>
        <v>1119</v>
      </c>
      <c r="I32" s="286">
        <f>+'[3]3.SZ.TÁBL. SEGÍTŐ SZOLGÁLAT'!$I32</f>
        <v>1479</v>
      </c>
      <c r="J32" s="287"/>
      <c r="K32" s="288">
        <f>SUM(I32:J32)</f>
        <v>1479</v>
      </c>
      <c r="L32" s="289">
        <f>+'[3]3.SZ.TÁBL. SEGÍTŐ SZOLGÁLAT'!$L32</f>
        <v>977</v>
      </c>
      <c r="M32" s="287"/>
      <c r="N32" s="290">
        <f>SUM(L32:M32)</f>
        <v>977</v>
      </c>
      <c r="O32" s="286">
        <f>+'[3]3.SZ.TÁBL. SEGÍTŐ SZOLGÁLAT'!$O32</f>
        <v>472</v>
      </c>
      <c r="P32" s="287"/>
      <c r="Q32" s="288">
        <f>SUM(O32:P32)</f>
        <v>472</v>
      </c>
      <c r="R32" s="289">
        <f>+'[3]3.SZ.TÁBL. SEGÍTŐ SZOLGÁLAT'!$R$32</f>
        <v>2821</v>
      </c>
      <c r="S32" s="287"/>
      <c r="T32" s="290">
        <f>SUM(R32:S32)</f>
        <v>2821</v>
      </c>
      <c r="U32" s="289"/>
      <c r="V32" s="287"/>
      <c r="W32" s="290">
        <f>SUM(U32:V32)</f>
        <v>0</v>
      </c>
      <c r="X32" s="286"/>
      <c r="Y32" s="287"/>
      <c r="Z32" s="288">
        <f>SUM(X32:Y32)</f>
        <v>0</v>
      </c>
      <c r="AA32" s="291">
        <f t="shared" ref="AA32:AA38" si="30">+C32+F32+I32+L32+O32+R32+U32+X32</f>
        <v>6918</v>
      </c>
      <c r="AB32" s="287">
        <f t="shared" ref="AB32:AB38" si="31">+D32+G32+J32+M32+P32+S32+V32+Y32</f>
        <v>0</v>
      </c>
      <c r="AC32" s="292">
        <f t="shared" ref="AC32:AC38" si="32">+E32+H32+K32+N32+Q32+T32+W32+Z32</f>
        <v>6918</v>
      </c>
    </row>
    <row r="33" spans="1:29" s="293" customFormat="1" ht="13.5" customHeight="1">
      <c r="A33" s="285"/>
      <c r="B33" s="462" t="s">
        <v>6</v>
      </c>
      <c r="C33" s="286">
        <f>+'[3]3.SZ.TÁBL. SEGÍTŐ SZOLGÁLAT'!$C33</f>
        <v>0</v>
      </c>
      <c r="D33" s="287"/>
      <c r="E33" s="288">
        <f t="shared" ref="E33:E38" si="33">SUM(C33:D33)</f>
        <v>0</v>
      </c>
      <c r="F33" s="289">
        <f>+'[3]3.SZ.TÁBL. SEGÍTŐ SZOLGÁLAT'!$F33</f>
        <v>509</v>
      </c>
      <c r="G33" s="287"/>
      <c r="H33" s="290">
        <f t="shared" ref="H33:H38" si="34">SUM(F33:G33)</f>
        <v>509</v>
      </c>
      <c r="I33" s="286">
        <f>+'[3]3.SZ.TÁBL. SEGÍTŐ SZOLGÁLAT'!$I33</f>
        <v>673</v>
      </c>
      <c r="J33" s="287"/>
      <c r="K33" s="288">
        <f t="shared" ref="K33:K38" si="35">SUM(I33:J33)</f>
        <v>673</v>
      </c>
      <c r="L33" s="289">
        <f>+'[3]3.SZ.TÁBL. SEGÍTŐ SZOLGÁLAT'!$L33</f>
        <v>444</v>
      </c>
      <c r="M33" s="287"/>
      <c r="N33" s="290">
        <f t="shared" ref="N33:N38" si="36">SUM(L33:M33)</f>
        <v>444</v>
      </c>
      <c r="O33" s="286">
        <f>+'[3]3.SZ.TÁBL. SEGÍTŐ SZOLGÁLAT'!$O33</f>
        <v>215</v>
      </c>
      <c r="P33" s="287"/>
      <c r="Q33" s="288">
        <f t="shared" ref="Q33:Q38" si="37">SUM(O33:P33)</f>
        <v>215</v>
      </c>
      <c r="R33" s="289"/>
      <c r="S33" s="287"/>
      <c r="T33" s="290">
        <f t="shared" ref="T33:T38" si="38">SUM(R33:S33)</f>
        <v>0</v>
      </c>
      <c r="U33" s="289"/>
      <c r="V33" s="287"/>
      <c r="W33" s="290">
        <f t="shared" ref="W33:W38" si="39">SUM(U33:V33)</f>
        <v>0</v>
      </c>
      <c r="X33" s="286"/>
      <c r="Y33" s="287"/>
      <c r="Z33" s="288">
        <f t="shared" ref="Z33:Z38" si="40">SUM(X33:Y33)</f>
        <v>0</v>
      </c>
      <c r="AA33" s="291">
        <f t="shared" si="30"/>
        <v>1841</v>
      </c>
      <c r="AB33" s="287">
        <f t="shared" si="31"/>
        <v>0</v>
      </c>
      <c r="AC33" s="292">
        <f t="shared" si="32"/>
        <v>1841</v>
      </c>
    </row>
    <row r="34" spans="1:29" s="293" customFormat="1" ht="13.5" customHeight="1">
      <c r="A34" s="285"/>
      <c r="B34" s="462" t="s">
        <v>7</v>
      </c>
      <c r="C34" s="286">
        <f>+'[3]3.SZ.TÁBL. SEGÍTŐ SZOLGÁLAT'!$C34</f>
        <v>50</v>
      </c>
      <c r="D34" s="287"/>
      <c r="E34" s="288">
        <f t="shared" si="33"/>
        <v>50</v>
      </c>
      <c r="F34" s="289">
        <f>+'[3]3.SZ.TÁBL. SEGÍTŐ SZOLGÁLAT'!$F34</f>
        <v>438</v>
      </c>
      <c r="G34" s="287"/>
      <c r="H34" s="290">
        <f t="shared" si="34"/>
        <v>438</v>
      </c>
      <c r="I34" s="286">
        <f>+'[3]3.SZ.TÁBL. SEGÍTŐ SZOLGÁLAT'!$I34</f>
        <v>579</v>
      </c>
      <c r="J34" s="287"/>
      <c r="K34" s="288">
        <f t="shared" si="35"/>
        <v>579</v>
      </c>
      <c r="L34" s="289">
        <f>+'[3]3.SZ.TÁBL. SEGÍTŐ SZOLGÁLAT'!$L34</f>
        <v>382</v>
      </c>
      <c r="M34" s="287"/>
      <c r="N34" s="290">
        <f t="shared" si="36"/>
        <v>382</v>
      </c>
      <c r="O34" s="286">
        <f>+'[3]3.SZ.TÁBL. SEGÍTŐ SZOLGÁLAT'!$O34</f>
        <v>185</v>
      </c>
      <c r="P34" s="287"/>
      <c r="Q34" s="288">
        <f t="shared" si="37"/>
        <v>185</v>
      </c>
      <c r="R34" s="289"/>
      <c r="S34" s="287"/>
      <c r="T34" s="290">
        <f t="shared" si="38"/>
        <v>0</v>
      </c>
      <c r="U34" s="289"/>
      <c r="V34" s="287"/>
      <c r="W34" s="290">
        <f t="shared" si="39"/>
        <v>0</v>
      </c>
      <c r="X34" s="286"/>
      <c r="Y34" s="287"/>
      <c r="Z34" s="288">
        <f t="shared" si="40"/>
        <v>0</v>
      </c>
      <c r="AA34" s="291">
        <f t="shared" si="30"/>
        <v>1634</v>
      </c>
      <c r="AB34" s="287">
        <f t="shared" si="31"/>
        <v>0</v>
      </c>
      <c r="AC34" s="292">
        <f t="shared" si="32"/>
        <v>1634</v>
      </c>
    </row>
    <row r="35" spans="1:29" s="293" customFormat="1" ht="13.5" customHeight="1">
      <c r="A35" s="285"/>
      <c r="B35" s="462" t="s">
        <v>8</v>
      </c>
      <c r="C35" s="286">
        <f>+'[3]3.SZ.TÁBL. SEGÍTŐ SZOLGÁLAT'!$C35</f>
        <v>346</v>
      </c>
      <c r="D35" s="287"/>
      <c r="E35" s="288">
        <f t="shared" si="33"/>
        <v>346</v>
      </c>
      <c r="F35" s="289">
        <f>+'[3]3.SZ.TÁBL. SEGÍTŐ SZOLGÁLAT'!$F35</f>
        <v>2286</v>
      </c>
      <c r="G35" s="287"/>
      <c r="H35" s="290">
        <f t="shared" si="34"/>
        <v>2286</v>
      </c>
      <c r="I35" s="286">
        <f>+'[3]3.SZ.TÁBL. SEGÍTŐ SZOLGÁLAT'!$I35</f>
        <v>3020</v>
      </c>
      <c r="J35" s="287"/>
      <c r="K35" s="288">
        <f t="shared" si="35"/>
        <v>3020</v>
      </c>
      <c r="L35" s="289">
        <f>+'[3]3.SZ.TÁBL. SEGÍTŐ SZOLGÁLAT'!$L35</f>
        <v>1996</v>
      </c>
      <c r="M35" s="287"/>
      <c r="N35" s="290">
        <f t="shared" si="36"/>
        <v>1996</v>
      </c>
      <c r="O35" s="286">
        <f>+'[3]3.SZ.TÁBL. SEGÍTŐ SZOLGÁLAT'!$O35</f>
        <v>963</v>
      </c>
      <c r="P35" s="287"/>
      <c r="Q35" s="288">
        <f t="shared" si="37"/>
        <v>963</v>
      </c>
      <c r="R35" s="289"/>
      <c r="S35" s="287"/>
      <c r="T35" s="290">
        <f t="shared" si="38"/>
        <v>0</v>
      </c>
      <c r="U35" s="289">
        <f>+AA129</f>
        <v>0</v>
      </c>
      <c r="V35" s="287"/>
      <c r="W35" s="290">
        <f t="shared" si="39"/>
        <v>0</v>
      </c>
      <c r="X35" s="286">
        <f>+'[3]3.SZ.TÁBL. SEGÍTŐ SZOLGÁLAT'!$X$35</f>
        <v>695</v>
      </c>
      <c r="Y35" s="287"/>
      <c r="Z35" s="288">
        <f t="shared" si="40"/>
        <v>695</v>
      </c>
      <c r="AA35" s="291">
        <f t="shared" si="30"/>
        <v>9306</v>
      </c>
      <c r="AB35" s="287">
        <f t="shared" si="31"/>
        <v>0</v>
      </c>
      <c r="AC35" s="292">
        <f t="shared" si="32"/>
        <v>9306</v>
      </c>
    </row>
    <row r="36" spans="1:29" s="293" customFormat="1" ht="13.5" customHeight="1">
      <c r="A36" s="285"/>
      <c r="B36" s="462" t="s">
        <v>9</v>
      </c>
      <c r="C36" s="286">
        <f>+'[3]3.SZ.TÁBL. SEGÍTŐ SZOLGÁLAT'!$C36</f>
        <v>50</v>
      </c>
      <c r="D36" s="287"/>
      <c r="E36" s="288">
        <f t="shared" si="33"/>
        <v>50</v>
      </c>
      <c r="F36" s="289">
        <f>+'[3]3.SZ.TÁBL. SEGÍTŐ SZOLGÁLAT'!$F36</f>
        <v>1367</v>
      </c>
      <c r="G36" s="287"/>
      <c r="H36" s="290">
        <f t="shared" si="34"/>
        <v>1367</v>
      </c>
      <c r="I36" s="286">
        <f>+'[3]3.SZ.TÁBL. SEGÍTŐ SZOLGÁLAT'!$I36</f>
        <v>1807</v>
      </c>
      <c r="J36" s="287"/>
      <c r="K36" s="288">
        <f t="shared" si="35"/>
        <v>1807</v>
      </c>
      <c r="L36" s="289">
        <f>+'[3]3.SZ.TÁBL. SEGÍTŐ SZOLGÁLAT'!$L36</f>
        <v>1194</v>
      </c>
      <c r="M36" s="287"/>
      <c r="N36" s="290">
        <f t="shared" si="36"/>
        <v>1194</v>
      </c>
      <c r="O36" s="286">
        <f>+'[3]3.SZ.TÁBL. SEGÍTŐ SZOLGÁLAT'!$O36</f>
        <v>576</v>
      </c>
      <c r="P36" s="287"/>
      <c r="Q36" s="288">
        <f t="shared" si="37"/>
        <v>576</v>
      </c>
      <c r="R36" s="289"/>
      <c r="S36" s="287"/>
      <c r="T36" s="290">
        <f t="shared" si="38"/>
        <v>0</v>
      </c>
      <c r="U36" s="289"/>
      <c r="V36" s="287"/>
      <c r="W36" s="290">
        <f t="shared" si="39"/>
        <v>0</v>
      </c>
      <c r="X36" s="286"/>
      <c r="Y36" s="287"/>
      <c r="Z36" s="288">
        <f t="shared" si="40"/>
        <v>0</v>
      </c>
      <c r="AA36" s="291">
        <f t="shared" si="30"/>
        <v>4994</v>
      </c>
      <c r="AB36" s="287">
        <f t="shared" si="31"/>
        <v>0</v>
      </c>
      <c r="AC36" s="292">
        <f t="shared" si="32"/>
        <v>4994</v>
      </c>
    </row>
    <row r="37" spans="1:29" s="293" customFormat="1" ht="13.5" customHeight="1">
      <c r="A37" s="285"/>
      <c r="B37" s="462" t="s">
        <v>10</v>
      </c>
      <c r="C37" s="286">
        <f>+'[3]3.SZ.TÁBL. SEGÍTŐ SZOLGÁLAT'!$C37</f>
        <v>0</v>
      </c>
      <c r="D37" s="287"/>
      <c r="E37" s="288">
        <f t="shared" si="33"/>
        <v>0</v>
      </c>
      <c r="F37" s="289">
        <f>+'[3]3.SZ.TÁBL. SEGÍTŐ SZOLGÁLAT'!$F37</f>
        <v>833</v>
      </c>
      <c r="G37" s="287"/>
      <c r="H37" s="290">
        <f t="shared" si="34"/>
        <v>833</v>
      </c>
      <c r="I37" s="286">
        <f>+'[3]3.SZ.TÁBL. SEGÍTŐ SZOLGÁLAT'!$I37</f>
        <v>1100</v>
      </c>
      <c r="J37" s="287"/>
      <c r="K37" s="288">
        <f t="shared" si="35"/>
        <v>1100</v>
      </c>
      <c r="L37" s="289">
        <f>+'[3]3.SZ.TÁBL. SEGÍTŐ SZOLGÁLAT'!$L37</f>
        <v>727</v>
      </c>
      <c r="M37" s="287"/>
      <c r="N37" s="290">
        <f t="shared" si="36"/>
        <v>727</v>
      </c>
      <c r="O37" s="286">
        <f>+'[3]3.SZ.TÁBL. SEGÍTŐ SZOLGÁLAT'!$O37</f>
        <v>351</v>
      </c>
      <c r="P37" s="287"/>
      <c r="Q37" s="288">
        <f t="shared" si="37"/>
        <v>351</v>
      </c>
      <c r="R37" s="289"/>
      <c r="S37" s="287"/>
      <c r="T37" s="290">
        <f t="shared" si="38"/>
        <v>0</v>
      </c>
      <c r="U37" s="289">
        <f>+AA131</f>
        <v>0</v>
      </c>
      <c r="V37" s="287"/>
      <c r="W37" s="290">
        <f t="shared" si="39"/>
        <v>0</v>
      </c>
      <c r="X37" s="286"/>
      <c r="Y37" s="287"/>
      <c r="Z37" s="288">
        <f t="shared" si="40"/>
        <v>0</v>
      </c>
      <c r="AA37" s="291">
        <f t="shared" si="30"/>
        <v>3011</v>
      </c>
      <c r="AB37" s="287">
        <f t="shared" si="31"/>
        <v>0</v>
      </c>
      <c r="AC37" s="292">
        <f t="shared" si="32"/>
        <v>3011</v>
      </c>
    </row>
    <row r="38" spans="1:29" s="293" customFormat="1" ht="13.5" customHeight="1">
      <c r="A38" s="294"/>
      <c r="B38" s="463" t="s">
        <v>301</v>
      </c>
      <c r="C38" s="286">
        <f>+'[3]3.SZ.TÁBL. SEGÍTŐ SZOLGÁLAT'!$C38</f>
        <v>0</v>
      </c>
      <c r="D38" s="296"/>
      <c r="E38" s="309">
        <f t="shared" si="33"/>
        <v>0</v>
      </c>
      <c r="F38" s="298">
        <f>+'[3]3.SZ.TÁBL. SEGÍTŐ SZOLGÁLAT'!$F38</f>
        <v>1019</v>
      </c>
      <c r="G38" s="296"/>
      <c r="H38" s="299">
        <f t="shared" si="34"/>
        <v>1019</v>
      </c>
      <c r="I38" s="298">
        <f>+'[3]3.SZ.TÁBL. SEGÍTŐ SZOLGÁLAT'!$I38</f>
        <v>1347</v>
      </c>
      <c r="J38" s="296"/>
      <c r="K38" s="297">
        <f t="shared" si="35"/>
        <v>1347</v>
      </c>
      <c r="L38" s="298">
        <f>+'[3]3.SZ.TÁBL. SEGÍTŐ SZOLGÁLAT'!$L38</f>
        <v>890</v>
      </c>
      <c r="M38" s="296"/>
      <c r="N38" s="299">
        <f t="shared" si="36"/>
        <v>890</v>
      </c>
      <c r="O38" s="677">
        <f>+'[3]3.SZ.TÁBL. SEGÍTŐ SZOLGÁLAT'!$O38</f>
        <v>0</v>
      </c>
      <c r="P38" s="296"/>
      <c r="Q38" s="297">
        <f t="shared" si="37"/>
        <v>0</v>
      </c>
      <c r="R38" s="298"/>
      <c r="S38" s="296"/>
      <c r="T38" s="299">
        <f t="shared" si="38"/>
        <v>0</v>
      </c>
      <c r="U38" s="298"/>
      <c r="V38" s="296"/>
      <c r="W38" s="299">
        <f t="shared" si="39"/>
        <v>0</v>
      </c>
      <c r="X38" s="295"/>
      <c r="Y38" s="296"/>
      <c r="Z38" s="297">
        <f t="shared" si="40"/>
        <v>0</v>
      </c>
      <c r="AA38" s="300">
        <f t="shared" si="30"/>
        <v>3256</v>
      </c>
      <c r="AB38" s="296">
        <f t="shared" si="31"/>
        <v>0</v>
      </c>
      <c r="AC38" s="301">
        <f t="shared" si="32"/>
        <v>3256</v>
      </c>
    </row>
    <row r="39" spans="1:29" s="338" customFormat="1" ht="13.5" customHeight="1" thickBot="1">
      <c r="A39" s="251" t="s">
        <v>175</v>
      </c>
      <c r="B39" s="282" t="s">
        <v>134</v>
      </c>
      <c r="C39" s="351">
        <f t="shared" ref="C39:AC39" si="41">SUM(C28:C29)</f>
        <v>1641</v>
      </c>
      <c r="D39" s="328">
        <f t="shared" si="41"/>
        <v>108</v>
      </c>
      <c r="E39" s="673">
        <f t="shared" si="41"/>
        <v>1749</v>
      </c>
      <c r="F39" s="339">
        <f t="shared" si="41"/>
        <v>19471</v>
      </c>
      <c r="G39" s="328">
        <f t="shared" si="41"/>
        <v>1415</v>
      </c>
      <c r="H39" s="340">
        <f t="shared" si="41"/>
        <v>20886</v>
      </c>
      <c r="I39" s="330">
        <f t="shared" si="41"/>
        <v>30363</v>
      </c>
      <c r="J39" s="328">
        <f t="shared" si="41"/>
        <v>2406</v>
      </c>
      <c r="K39" s="331">
        <f t="shared" si="41"/>
        <v>32769</v>
      </c>
      <c r="L39" s="339">
        <f t="shared" si="41"/>
        <v>21610</v>
      </c>
      <c r="M39" s="328">
        <f t="shared" si="41"/>
        <v>1841</v>
      </c>
      <c r="N39" s="340">
        <f t="shared" si="41"/>
        <v>23451</v>
      </c>
      <c r="O39" s="351">
        <f t="shared" si="41"/>
        <v>11702</v>
      </c>
      <c r="P39" s="328">
        <f t="shared" si="41"/>
        <v>964</v>
      </c>
      <c r="Q39" s="331">
        <f t="shared" si="41"/>
        <v>12666</v>
      </c>
      <c r="R39" s="339">
        <f t="shared" si="41"/>
        <v>5321</v>
      </c>
      <c r="S39" s="328">
        <f t="shared" si="41"/>
        <v>330</v>
      </c>
      <c r="T39" s="340">
        <f t="shared" si="41"/>
        <v>5651</v>
      </c>
      <c r="U39" s="339">
        <f t="shared" si="41"/>
        <v>1743</v>
      </c>
      <c r="V39" s="328">
        <f t="shared" si="41"/>
        <v>336</v>
      </c>
      <c r="W39" s="340">
        <f t="shared" si="41"/>
        <v>2079</v>
      </c>
      <c r="X39" s="330">
        <f t="shared" ref="X39:Z39" si="42">SUM(X28:X29)</f>
        <v>1691</v>
      </c>
      <c r="Y39" s="328">
        <f t="shared" si="42"/>
        <v>0</v>
      </c>
      <c r="Z39" s="331">
        <f t="shared" si="42"/>
        <v>1691</v>
      </c>
      <c r="AA39" s="327">
        <f t="shared" si="41"/>
        <v>93542</v>
      </c>
      <c r="AB39" s="328">
        <f t="shared" si="41"/>
        <v>7400</v>
      </c>
      <c r="AC39" s="329">
        <f t="shared" si="41"/>
        <v>100942</v>
      </c>
    </row>
    <row r="40" spans="1:29" s="338" customFormat="1" ht="13.5" customHeight="1" thickBot="1">
      <c r="A40" s="868" t="s">
        <v>0</v>
      </c>
      <c r="B40" s="869"/>
      <c r="C40" s="321">
        <f t="shared" ref="C40:AC40" si="43">+C27+C39</f>
        <v>2441</v>
      </c>
      <c r="D40" s="319">
        <f t="shared" si="43"/>
        <v>108</v>
      </c>
      <c r="E40" s="322">
        <f t="shared" si="43"/>
        <v>2549</v>
      </c>
      <c r="F40" s="341">
        <f t="shared" si="43"/>
        <v>19471</v>
      </c>
      <c r="G40" s="319">
        <f t="shared" si="43"/>
        <v>1434</v>
      </c>
      <c r="H40" s="342">
        <f t="shared" si="43"/>
        <v>20905</v>
      </c>
      <c r="I40" s="321">
        <f t="shared" si="43"/>
        <v>32523</v>
      </c>
      <c r="J40" s="319">
        <f t="shared" si="43"/>
        <v>2422</v>
      </c>
      <c r="K40" s="322">
        <f t="shared" si="43"/>
        <v>34945</v>
      </c>
      <c r="L40" s="341">
        <f t="shared" si="43"/>
        <v>21610</v>
      </c>
      <c r="M40" s="319">
        <f t="shared" si="43"/>
        <v>1841</v>
      </c>
      <c r="N40" s="342">
        <f t="shared" si="43"/>
        <v>23451</v>
      </c>
      <c r="O40" s="321">
        <f t="shared" si="43"/>
        <v>13322</v>
      </c>
      <c r="P40" s="319">
        <f t="shared" si="43"/>
        <v>966</v>
      </c>
      <c r="Q40" s="322">
        <f t="shared" si="43"/>
        <v>14288</v>
      </c>
      <c r="R40" s="341">
        <f t="shared" si="43"/>
        <v>5821</v>
      </c>
      <c r="S40" s="319">
        <f t="shared" si="43"/>
        <v>330</v>
      </c>
      <c r="T40" s="342">
        <f t="shared" si="43"/>
        <v>6151</v>
      </c>
      <c r="U40" s="341">
        <f t="shared" si="43"/>
        <v>4416</v>
      </c>
      <c r="V40" s="319">
        <f t="shared" si="43"/>
        <v>336</v>
      </c>
      <c r="W40" s="342">
        <f t="shared" si="43"/>
        <v>4752</v>
      </c>
      <c r="X40" s="321">
        <f t="shared" ref="X40:Z40" si="44">+X27+X39</f>
        <v>2958</v>
      </c>
      <c r="Y40" s="319">
        <f t="shared" si="44"/>
        <v>0</v>
      </c>
      <c r="Z40" s="322">
        <f t="shared" si="44"/>
        <v>2958</v>
      </c>
      <c r="AA40" s="318">
        <f t="shared" si="43"/>
        <v>102562</v>
      </c>
      <c r="AB40" s="319">
        <f t="shared" si="43"/>
        <v>7437</v>
      </c>
      <c r="AC40" s="320">
        <f t="shared" si="43"/>
        <v>109999</v>
      </c>
    </row>
    <row r="41" spans="1:29" ht="13.5" customHeight="1">
      <c r="A41" s="688" t="s">
        <v>193</v>
      </c>
      <c r="B41" s="689" t="s">
        <v>194</v>
      </c>
      <c r="C41" s="690">
        <f>+'[3]3.SZ.TÁBL. SEGÍTŐ SZOLGÁLAT'!$C41</f>
        <v>767</v>
      </c>
      <c r="D41" s="691">
        <f>+[4]Seg.Szolgálat!$E$49+[4]Seg.Szolgálat!$E$62+[4]Seg.Szolgálat!$E$69</f>
        <v>6</v>
      </c>
      <c r="E41" s="692">
        <f>SUM(C41:D41)</f>
        <v>773</v>
      </c>
      <c r="F41" s="343">
        <f>+'[3]3.SZ.TÁBL. SEGÍTŐ SZOLGÁLAT'!$F41</f>
        <v>9020</v>
      </c>
      <c r="G41" s="691">
        <f>+[4]Seg.Szolgálat!$E$59+[4]Seg.Szolgálat!$E$66</f>
        <v>888</v>
      </c>
      <c r="H41" s="693">
        <f>SUM(F41:G41)</f>
        <v>9908</v>
      </c>
      <c r="I41" s="343">
        <f>+'[3]3.SZ.TÁBL. SEGÍTŐ SZOLGÁLAT'!$I41</f>
        <v>21203</v>
      </c>
      <c r="J41" s="691">
        <f>+[4]Seg.Szolgálat!$E$55+[4]Seg.Szolgálat!$E$60+[4]Seg.Szolgálat!$E$67</f>
        <v>1459</v>
      </c>
      <c r="K41" s="692">
        <f>SUM(I41:J41)</f>
        <v>22662</v>
      </c>
      <c r="L41" s="343">
        <f>+'[3]3.SZ.TÁBL. SEGÍTŐ SZOLGÁLAT'!$L41</f>
        <v>12609</v>
      </c>
      <c r="M41" s="691">
        <f>+[4]Seg.Szolgálat!$E$53+[4]Seg.Szolgálat!$E$58+[4]Seg.Szolgálat!$E$65</f>
        <v>794</v>
      </c>
      <c r="N41" s="693">
        <f>SUM(L41:M41)</f>
        <v>13403</v>
      </c>
      <c r="O41" s="343">
        <f>+'[3]3.SZ.TÁBL. SEGÍTŐ SZOLGÁLAT'!$O$41</f>
        <v>6591</v>
      </c>
      <c r="P41" s="691">
        <f>+[4]Seg.Szolgálat!$E$47+[4]Seg.Szolgálat!$E$64+[4]Seg.Szolgálat!$E$71</f>
        <v>444</v>
      </c>
      <c r="Q41" s="692">
        <f>SUM(O41:P41)</f>
        <v>7035</v>
      </c>
      <c r="R41" s="343">
        <f>+'[3]3.SZ.TÁBL. SEGÍTŐ SZOLGÁLAT'!$R$41</f>
        <v>1781</v>
      </c>
      <c r="S41" s="691">
        <f>+[4]Seg.Szolgálat!$E$61+[4]Seg.Szolgálat!$E$68</f>
        <v>119</v>
      </c>
      <c r="T41" s="693">
        <f>SUM(R41:S41)</f>
        <v>1900</v>
      </c>
      <c r="U41" s="343">
        <f>+'[3]3.SZ.TÁBL. SEGÍTŐ SZOLGÁLAT'!$U41</f>
        <v>2974</v>
      </c>
      <c r="V41" s="691">
        <f>+[4]Seg.Szolgálat!$E$51+[4]Seg.Szolgálat!$E$63+[4]Seg.Szolgálat!$E$70</f>
        <v>258</v>
      </c>
      <c r="W41" s="693">
        <f>SUM(U41:V41)</f>
        <v>3232</v>
      </c>
      <c r="X41" s="690"/>
      <c r="Y41" s="691"/>
      <c r="Z41" s="692">
        <f>SUM(X41:Y41)</f>
        <v>0</v>
      </c>
      <c r="AA41" s="694">
        <f t="shared" ref="AA41:AA54" si="45">+C41+F41+I41+L41+O41+R41+U41+X41</f>
        <v>54945</v>
      </c>
      <c r="AB41" s="691">
        <f t="shared" ref="AB41:AB54" si="46">+D41+G41+J41+M41+P41+S41+V41+Y41</f>
        <v>3968</v>
      </c>
      <c r="AC41" s="695">
        <f t="shared" ref="AC41:AC54" si="47">+E41+H41+K41+N41+Q41+T41+W41+Z41</f>
        <v>58913</v>
      </c>
    </row>
    <row r="42" spans="1:29" ht="13.5" customHeight="1">
      <c r="A42" s="201" t="s">
        <v>195</v>
      </c>
      <c r="B42" s="211" t="s">
        <v>196</v>
      </c>
      <c r="C42" s="218">
        <f>+'[3]3.SZ.TÁBL. SEGÍTŐ SZOLGÁLAT'!$C42</f>
        <v>0</v>
      </c>
      <c r="D42" s="208"/>
      <c r="E42" s="213">
        <f>SUM(C42:D42)</f>
        <v>0</v>
      </c>
      <c r="F42" s="221">
        <f>+'[3]3.SZ.TÁBL. SEGÍTŐ SZOLGÁLAT'!$F42</f>
        <v>0</v>
      </c>
      <c r="G42" s="208"/>
      <c r="H42" s="215">
        <f>SUM(F42:G42)</f>
        <v>0</v>
      </c>
      <c r="I42" s="221">
        <f>+'[3]3.SZ.TÁBL. SEGÍTŐ SZOLGÁLAT'!$I42</f>
        <v>0</v>
      </c>
      <c r="J42" s="208"/>
      <c r="K42" s="213">
        <f>SUM(I42:J42)</f>
        <v>0</v>
      </c>
      <c r="L42" s="221">
        <f>+'[3]3.SZ.TÁBL. SEGÍTŐ SZOLGÁLAT'!$L42</f>
        <v>0</v>
      </c>
      <c r="M42" s="208"/>
      <c r="N42" s="215">
        <f>SUM(L42:M42)</f>
        <v>0</v>
      </c>
      <c r="O42" s="221">
        <f>+'[5]Segítő Szolgálat'!$F18</f>
        <v>0</v>
      </c>
      <c r="P42" s="208"/>
      <c r="Q42" s="213">
        <f>SUM(O42:P42)</f>
        <v>0</v>
      </c>
      <c r="R42" s="221">
        <f>+'[5]Segítő Szolgálat'!$G18</f>
        <v>0</v>
      </c>
      <c r="S42" s="208"/>
      <c r="T42" s="215">
        <f>SUM(R42:S42)</f>
        <v>0</v>
      </c>
      <c r="U42" s="221">
        <f>+'[3]3.SZ.TÁBL. SEGÍTŐ SZOLGÁLAT'!$U42</f>
        <v>0</v>
      </c>
      <c r="V42" s="208"/>
      <c r="W42" s="215">
        <f>SUM(U42:V42)</f>
        <v>0</v>
      </c>
      <c r="X42" s="218"/>
      <c r="Y42" s="208"/>
      <c r="Z42" s="213">
        <f>SUM(X42:Y42)</f>
        <v>0</v>
      </c>
      <c r="AA42" s="216">
        <f t="shared" si="45"/>
        <v>0</v>
      </c>
      <c r="AB42" s="208">
        <f t="shared" si="46"/>
        <v>0</v>
      </c>
      <c r="AC42" s="209">
        <f t="shared" si="47"/>
        <v>0</v>
      </c>
    </row>
    <row r="43" spans="1:29" ht="13.5" customHeight="1">
      <c r="A43" s="201" t="s">
        <v>197</v>
      </c>
      <c r="B43" s="211" t="s">
        <v>198</v>
      </c>
      <c r="C43" s="218">
        <f>+'[3]3.SZ.TÁBL. SEGÍTŐ SZOLGÁLAT'!$C43</f>
        <v>0</v>
      </c>
      <c r="D43" s="208"/>
      <c r="E43" s="213">
        <f t="shared" ref="E43:E58" si="48">SUM(C43:D43)</f>
        <v>0</v>
      </c>
      <c r="F43" s="221">
        <f>+'[3]3.SZ.TÁBL. SEGÍTŐ SZOLGÁLAT'!$F43</f>
        <v>0</v>
      </c>
      <c r="G43" s="208"/>
      <c r="H43" s="215">
        <f t="shared" ref="H43:H58" si="49">SUM(F43:G43)</f>
        <v>0</v>
      </c>
      <c r="I43" s="221">
        <f>+'[3]3.SZ.TÁBL. SEGÍTŐ SZOLGÁLAT'!$I43</f>
        <v>0</v>
      </c>
      <c r="J43" s="208"/>
      <c r="K43" s="213">
        <f t="shared" ref="K43:K58" si="50">SUM(I43:J43)</f>
        <v>0</v>
      </c>
      <c r="L43" s="221">
        <f>+'[3]3.SZ.TÁBL. SEGÍTŐ SZOLGÁLAT'!$L43</f>
        <v>0</v>
      </c>
      <c r="M43" s="208"/>
      <c r="N43" s="215">
        <f t="shared" ref="N43:N58" si="51">SUM(L43:M43)</f>
        <v>0</v>
      </c>
      <c r="O43" s="221">
        <f>+'[5]Segítő Szolgálat'!$F19</f>
        <v>0</v>
      </c>
      <c r="P43" s="208"/>
      <c r="Q43" s="213">
        <f t="shared" ref="Q43:Q58" si="52">SUM(O43:P43)</f>
        <v>0</v>
      </c>
      <c r="R43" s="221">
        <f>+'[5]Segítő Szolgálat'!$G19</f>
        <v>0</v>
      </c>
      <c r="S43" s="208"/>
      <c r="T43" s="215">
        <f t="shared" ref="T43:T58" si="53">SUM(R43:S43)</f>
        <v>0</v>
      </c>
      <c r="U43" s="221">
        <f>+'[3]3.SZ.TÁBL. SEGÍTŐ SZOLGÁLAT'!$U43</f>
        <v>0</v>
      </c>
      <c r="V43" s="208"/>
      <c r="W43" s="215">
        <f t="shared" ref="W43:W58" si="54">SUM(U43:V43)</f>
        <v>0</v>
      </c>
      <c r="X43" s="218"/>
      <c r="Y43" s="208"/>
      <c r="Z43" s="213">
        <f t="shared" ref="Z43:Z54" si="55">SUM(X43:Y43)</f>
        <v>0</v>
      </c>
      <c r="AA43" s="216">
        <f t="shared" si="45"/>
        <v>0</v>
      </c>
      <c r="AB43" s="208">
        <f t="shared" si="46"/>
        <v>0</v>
      </c>
      <c r="AC43" s="209">
        <f t="shared" si="47"/>
        <v>0</v>
      </c>
    </row>
    <row r="44" spans="1:29" ht="13.5" customHeight="1">
      <c r="A44" s="201" t="s">
        <v>199</v>
      </c>
      <c r="B44" s="211" t="s">
        <v>200</v>
      </c>
      <c r="C44" s="218">
        <f>+'[3]3.SZ.TÁBL. SEGÍTŐ SZOLGÁLAT'!$C44</f>
        <v>0</v>
      </c>
      <c r="D44" s="208"/>
      <c r="E44" s="213">
        <f t="shared" si="48"/>
        <v>0</v>
      </c>
      <c r="F44" s="221">
        <f>+'[3]3.SZ.TÁBL. SEGÍTŐ SZOLGÁLAT'!$F44</f>
        <v>537</v>
      </c>
      <c r="G44" s="208"/>
      <c r="H44" s="215">
        <f t="shared" si="49"/>
        <v>537</v>
      </c>
      <c r="I44" s="221">
        <f>+'[3]3.SZ.TÁBL. SEGÍTŐ SZOLGÁLAT'!$I44</f>
        <v>100</v>
      </c>
      <c r="J44" s="208"/>
      <c r="K44" s="213">
        <f t="shared" si="50"/>
        <v>100</v>
      </c>
      <c r="L44" s="221">
        <f>+'[3]3.SZ.TÁBL. SEGÍTŐ SZOLGÁLAT'!$L44</f>
        <v>0</v>
      </c>
      <c r="M44" s="208"/>
      <c r="N44" s="215">
        <f t="shared" si="51"/>
        <v>0</v>
      </c>
      <c r="O44" s="221">
        <f>+'[3]3.SZ.TÁBL. SEGÍTŐ SZOLGÁLAT'!$O$44</f>
        <v>50</v>
      </c>
      <c r="P44" s="208"/>
      <c r="Q44" s="213">
        <f t="shared" si="52"/>
        <v>50</v>
      </c>
      <c r="R44" s="221">
        <f>+'[5]Segítő Szolgálat'!$G20</f>
        <v>0</v>
      </c>
      <c r="S44" s="208"/>
      <c r="T44" s="215">
        <f t="shared" si="53"/>
        <v>0</v>
      </c>
      <c r="U44" s="221">
        <f>+'[3]3.SZ.TÁBL. SEGÍTŐ SZOLGÁLAT'!$U44</f>
        <v>25</v>
      </c>
      <c r="V44" s="208"/>
      <c r="W44" s="215">
        <f t="shared" si="54"/>
        <v>25</v>
      </c>
      <c r="X44" s="218"/>
      <c r="Y44" s="208"/>
      <c r="Z44" s="213">
        <f t="shared" si="55"/>
        <v>0</v>
      </c>
      <c r="AA44" s="216">
        <f t="shared" si="45"/>
        <v>712</v>
      </c>
      <c r="AB44" s="208">
        <f t="shared" si="46"/>
        <v>0</v>
      </c>
      <c r="AC44" s="209">
        <f t="shared" si="47"/>
        <v>712</v>
      </c>
    </row>
    <row r="45" spans="1:29" ht="13.5" customHeight="1">
      <c r="A45" s="201" t="s">
        <v>201</v>
      </c>
      <c r="B45" s="211" t="s">
        <v>202</v>
      </c>
      <c r="C45" s="218">
        <f>+'[3]3.SZ.TÁBL. SEGÍTŐ SZOLGÁLAT'!$C45</f>
        <v>0</v>
      </c>
      <c r="D45" s="208"/>
      <c r="E45" s="213">
        <f t="shared" si="48"/>
        <v>0</v>
      </c>
      <c r="F45" s="221">
        <f>+'[3]3.SZ.TÁBL. SEGÍTŐ SZOLGÁLAT'!$F45</f>
        <v>0</v>
      </c>
      <c r="G45" s="208"/>
      <c r="H45" s="215">
        <f t="shared" si="49"/>
        <v>0</v>
      </c>
      <c r="I45" s="221">
        <f>+'[3]3.SZ.TÁBL. SEGÍTŐ SZOLGÁLAT'!$I45</f>
        <v>0</v>
      </c>
      <c r="J45" s="208"/>
      <c r="K45" s="213">
        <f t="shared" si="50"/>
        <v>0</v>
      </c>
      <c r="L45" s="221">
        <f>+'[3]3.SZ.TÁBL. SEGÍTŐ SZOLGÁLAT'!$L45</f>
        <v>0</v>
      </c>
      <c r="M45" s="208"/>
      <c r="N45" s="215">
        <f t="shared" si="51"/>
        <v>0</v>
      </c>
      <c r="O45" s="221">
        <f>+'[5]Segítő Szolgálat'!$F21</f>
        <v>0</v>
      </c>
      <c r="P45" s="208"/>
      <c r="Q45" s="213">
        <f t="shared" si="52"/>
        <v>0</v>
      </c>
      <c r="R45" s="221">
        <f>+'[5]Segítő Szolgálat'!$G21</f>
        <v>0</v>
      </c>
      <c r="S45" s="208"/>
      <c r="T45" s="215">
        <f t="shared" si="53"/>
        <v>0</v>
      </c>
      <c r="U45" s="221">
        <f>+'[3]3.SZ.TÁBL. SEGÍTŐ SZOLGÁLAT'!$U45</f>
        <v>0</v>
      </c>
      <c r="V45" s="208"/>
      <c r="W45" s="215">
        <f t="shared" si="54"/>
        <v>0</v>
      </c>
      <c r="X45" s="218"/>
      <c r="Y45" s="208"/>
      <c r="Z45" s="213">
        <f t="shared" si="55"/>
        <v>0</v>
      </c>
      <c r="AA45" s="216">
        <f t="shared" si="45"/>
        <v>0</v>
      </c>
      <c r="AB45" s="208">
        <f t="shared" si="46"/>
        <v>0</v>
      </c>
      <c r="AC45" s="209">
        <f t="shared" si="47"/>
        <v>0</v>
      </c>
    </row>
    <row r="46" spans="1:29" ht="13.5" customHeight="1">
      <c r="A46" s="201" t="s">
        <v>203</v>
      </c>
      <c r="B46" s="211" t="s">
        <v>1</v>
      </c>
      <c r="C46" s="218">
        <f>+'[3]3.SZ.TÁBL. SEGÍTŐ SZOLGÁLAT'!$C46</f>
        <v>0</v>
      </c>
      <c r="D46" s="208"/>
      <c r="E46" s="213">
        <f t="shared" si="48"/>
        <v>0</v>
      </c>
      <c r="F46" s="221">
        <f>+'[3]3.SZ.TÁBL. SEGÍTŐ SZOLGÁLAT'!$F46</f>
        <v>0</v>
      </c>
      <c r="G46" s="208"/>
      <c r="H46" s="215">
        <f t="shared" si="49"/>
        <v>0</v>
      </c>
      <c r="I46" s="221">
        <f>+'[3]3.SZ.TÁBL. SEGÍTŐ SZOLGÁLAT'!$I46</f>
        <v>0</v>
      </c>
      <c r="J46" s="208"/>
      <c r="K46" s="213">
        <f t="shared" si="50"/>
        <v>0</v>
      </c>
      <c r="L46" s="221">
        <f>+'[3]3.SZ.TÁBL. SEGÍTŐ SZOLGÁLAT'!$L46</f>
        <v>545</v>
      </c>
      <c r="M46" s="208"/>
      <c r="N46" s="215">
        <f t="shared" si="51"/>
        <v>545</v>
      </c>
      <c r="O46" s="221"/>
      <c r="P46" s="208"/>
      <c r="Q46" s="213">
        <f t="shared" si="52"/>
        <v>0</v>
      </c>
      <c r="R46" s="221">
        <f>+'[5]Segítő Szolgálat'!$G22</f>
        <v>0</v>
      </c>
      <c r="S46" s="208"/>
      <c r="T46" s="215">
        <f t="shared" si="53"/>
        <v>0</v>
      </c>
      <c r="U46" s="221">
        <f>+'[3]3.SZ.TÁBL. SEGÍTŐ SZOLGÁLAT'!$U46</f>
        <v>0</v>
      </c>
      <c r="V46" s="208"/>
      <c r="W46" s="215">
        <f t="shared" si="54"/>
        <v>0</v>
      </c>
      <c r="X46" s="218"/>
      <c r="Y46" s="208"/>
      <c r="Z46" s="213">
        <f t="shared" si="55"/>
        <v>0</v>
      </c>
      <c r="AA46" s="216">
        <f t="shared" si="45"/>
        <v>545</v>
      </c>
      <c r="AB46" s="208">
        <f t="shared" si="46"/>
        <v>0</v>
      </c>
      <c r="AC46" s="209">
        <f t="shared" si="47"/>
        <v>545</v>
      </c>
    </row>
    <row r="47" spans="1:29" ht="13.5" customHeight="1">
      <c r="A47" s="201" t="s">
        <v>204</v>
      </c>
      <c r="B47" s="211" t="s">
        <v>205</v>
      </c>
      <c r="C47" s="218">
        <f>+'[3]3.SZ.TÁBL. SEGÍTŐ SZOLGÁLAT'!$C47</f>
        <v>30</v>
      </c>
      <c r="D47" s="208"/>
      <c r="E47" s="213">
        <f t="shared" si="48"/>
        <v>30</v>
      </c>
      <c r="F47" s="221">
        <f>+'[3]3.SZ.TÁBL. SEGÍTŐ SZOLGÁLAT'!$F47</f>
        <v>240</v>
      </c>
      <c r="G47" s="208"/>
      <c r="H47" s="215">
        <f t="shared" si="49"/>
        <v>240</v>
      </c>
      <c r="I47" s="221">
        <f>+'[3]3.SZ.TÁBL. SEGÍTŐ SZOLGÁLAT'!$I47</f>
        <v>780</v>
      </c>
      <c r="J47" s="208"/>
      <c r="K47" s="213">
        <f t="shared" si="50"/>
        <v>780</v>
      </c>
      <c r="L47" s="221">
        <f>+'[3]3.SZ.TÁBL. SEGÍTŐ SZOLGÁLAT'!$L47</f>
        <v>340</v>
      </c>
      <c r="M47" s="208"/>
      <c r="N47" s="215">
        <f t="shared" si="51"/>
        <v>340</v>
      </c>
      <c r="O47" s="221">
        <f>+'[3]3.SZ.TÁBL. SEGÍTŐ SZOLGÁLAT'!$O47</f>
        <v>210</v>
      </c>
      <c r="P47" s="208"/>
      <c r="Q47" s="213">
        <f t="shared" si="52"/>
        <v>210</v>
      </c>
      <c r="R47" s="221">
        <f>+'[3]3.SZ.TÁBL. SEGÍTŐ SZOLGÁLAT'!$R$47</f>
        <v>60</v>
      </c>
      <c r="S47" s="208"/>
      <c r="T47" s="215">
        <f t="shared" si="53"/>
        <v>60</v>
      </c>
      <c r="U47" s="221">
        <f>+'[3]3.SZ.TÁBL. SEGÍTŐ SZOLGÁLAT'!$U47</f>
        <v>90</v>
      </c>
      <c r="V47" s="208"/>
      <c r="W47" s="215">
        <f t="shared" si="54"/>
        <v>90</v>
      </c>
      <c r="X47" s="218"/>
      <c r="Y47" s="208"/>
      <c r="Z47" s="213">
        <f t="shared" si="55"/>
        <v>0</v>
      </c>
      <c r="AA47" s="216">
        <f t="shared" si="45"/>
        <v>1750</v>
      </c>
      <c r="AB47" s="208">
        <f t="shared" si="46"/>
        <v>0</v>
      </c>
      <c r="AC47" s="209">
        <f t="shared" si="47"/>
        <v>1750</v>
      </c>
    </row>
    <row r="48" spans="1:29" ht="13.5" customHeight="1">
      <c r="A48" s="201" t="s">
        <v>206</v>
      </c>
      <c r="B48" s="211" t="s">
        <v>207</v>
      </c>
      <c r="C48" s="218">
        <f>+'[3]3.SZ.TÁBL. SEGÍTŐ SZOLGÁLAT'!$C48</f>
        <v>0</v>
      </c>
      <c r="D48" s="208"/>
      <c r="E48" s="213">
        <f t="shared" si="48"/>
        <v>0</v>
      </c>
      <c r="F48" s="221">
        <f>+'[3]3.SZ.TÁBL. SEGÍTŐ SZOLGÁLAT'!$F48</f>
        <v>0</v>
      </c>
      <c r="G48" s="208"/>
      <c r="H48" s="215">
        <f t="shared" si="49"/>
        <v>0</v>
      </c>
      <c r="I48" s="221">
        <f>+'[3]3.SZ.TÁBL. SEGÍTŐ SZOLGÁLAT'!$I48</f>
        <v>0</v>
      </c>
      <c r="J48" s="208"/>
      <c r="K48" s="213">
        <f t="shared" si="50"/>
        <v>0</v>
      </c>
      <c r="L48" s="221">
        <f>+'[3]3.SZ.TÁBL. SEGÍTŐ SZOLGÁLAT'!$L48</f>
        <v>0</v>
      </c>
      <c r="M48" s="208"/>
      <c r="N48" s="215">
        <f t="shared" si="51"/>
        <v>0</v>
      </c>
      <c r="O48" s="221">
        <f>+'[3]3.SZ.TÁBL. SEGÍTŐ SZOLGÁLAT'!$O48</f>
        <v>0</v>
      </c>
      <c r="P48" s="208"/>
      <c r="Q48" s="213">
        <f t="shared" si="52"/>
        <v>0</v>
      </c>
      <c r="R48" s="221">
        <f>+'[5]Segítő Szolgálat'!$G24</f>
        <v>0</v>
      </c>
      <c r="S48" s="208"/>
      <c r="T48" s="215">
        <f t="shared" si="53"/>
        <v>0</v>
      </c>
      <c r="U48" s="221">
        <f>+'[3]3.SZ.TÁBL. SEGÍTŐ SZOLGÁLAT'!$U48</f>
        <v>0</v>
      </c>
      <c r="V48" s="208"/>
      <c r="W48" s="215">
        <f t="shared" si="54"/>
        <v>0</v>
      </c>
      <c r="X48" s="218"/>
      <c r="Y48" s="208"/>
      <c r="Z48" s="213">
        <f t="shared" si="55"/>
        <v>0</v>
      </c>
      <c r="AA48" s="216">
        <f t="shared" si="45"/>
        <v>0</v>
      </c>
      <c r="AB48" s="208">
        <f t="shared" si="46"/>
        <v>0</v>
      </c>
      <c r="AC48" s="209">
        <f t="shared" si="47"/>
        <v>0</v>
      </c>
    </row>
    <row r="49" spans="1:29" ht="13.5" customHeight="1">
      <c r="A49" s="201" t="s">
        <v>208</v>
      </c>
      <c r="B49" s="211" t="s">
        <v>2</v>
      </c>
      <c r="C49" s="218">
        <f>+'[3]3.SZ.TÁBL. SEGÍTŐ SZOLGÁLAT'!$C49</f>
        <v>0</v>
      </c>
      <c r="D49" s="208"/>
      <c r="E49" s="213">
        <f t="shared" si="48"/>
        <v>0</v>
      </c>
      <c r="F49" s="221">
        <f>+'[3]3.SZ.TÁBL. SEGÍTŐ SZOLGÁLAT'!$F49</f>
        <v>94</v>
      </c>
      <c r="G49" s="208"/>
      <c r="H49" s="215">
        <f t="shared" si="49"/>
        <v>94</v>
      </c>
      <c r="I49" s="221">
        <f>+'[3]3.SZ.TÁBL. SEGÍTŐ SZOLGÁLAT'!$I49</f>
        <v>47</v>
      </c>
      <c r="J49" s="208"/>
      <c r="K49" s="213">
        <f t="shared" si="50"/>
        <v>47</v>
      </c>
      <c r="L49" s="221">
        <f>+'[3]3.SZ.TÁBL. SEGÍTŐ SZOLGÁLAT'!$L49</f>
        <v>152</v>
      </c>
      <c r="M49" s="208"/>
      <c r="N49" s="215">
        <f t="shared" si="51"/>
        <v>152</v>
      </c>
      <c r="O49" s="221">
        <f>+'[3]3.SZ.TÁBL. SEGÍTŐ SZOLGÁLAT'!$O$49</f>
        <v>235</v>
      </c>
      <c r="P49" s="208"/>
      <c r="Q49" s="213">
        <f t="shared" si="52"/>
        <v>235</v>
      </c>
      <c r="R49" s="221">
        <f>+'[5]Segítő Szolgálat'!$G25</f>
        <v>0</v>
      </c>
      <c r="S49" s="208"/>
      <c r="T49" s="215">
        <f t="shared" si="53"/>
        <v>0</v>
      </c>
      <c r="U49" s="221">
        <f>+'[3]3.SZ.TÁBL. SEGÍTŐ SZOLGÁLAT'!$U49</f>
        <v>6</v>
      </c>
      <c r="V49" s="208"/>
      <c r="W49" s="215">
        <f t="shared" si="54"/>
        <v>6</v>
      </c>
      <c r="X49" s="218"/>
      <c r="Y49" s="208"/>
      <c r="Z49" s="213">
        <f t="shared" si="55"/>
        <v>0</v>
      </c>
      <c r="AA49" s="216">
        <f t="shared" si="45"/>
        <v>534</v>
      </c>
      <c r="AB49" s="208">
        <f t="shared" si="46"/>
        <v>0</v>
      </c>
      <c r="AC49" s="209">
        <f t="shared" si="47"/>
        <v>534</v>
      </c>
    </row>
    <row r="50" spans="1:29" ht="13.5" customHeight="1">
      <c r="A50" s="201" t="s">
        <v>209</v>
      </c>
      <c r="B50" s="211" t="s">
        <v>210</v>
      </c>
      <c r="C50" s="218">
        <f>+'[3]3.SZ.TÁBL. SEGÍTŐ SZOLGÁLAT'!$C50</f>
        <v>0</v>
      </c>
      <c r="D50" s="208"/>
      <c r="E50" s="213">
        <f t="shared" si="48"/>
        <v>0</v>
      </c>
      <c r="F50" s="221">
        <f>+'[3]3.SZ.TÁBL. SEGÍTŐ SZOLGÁLAT'!$F50</f>
        <v>0</v>
      </c>
      <c r="G50" s="208"/>
      <c r="H50" s="215">
        <f t="shared" si="49"/>
        <v>0</v>
      </c>
      <c r="I50" s="221">
        <f>+'[3]3.SZ.TÁBL. SEGÍTŐ SZOLGÁLAT'!$I50</f>
        <v>0</v>
      </c>
      <c r="J50" s="208"/>
      <c r="K50" s="213">
        <f t="shared" si="50"/>
        <v>0</v>
      </c>
      <c r="L50" s="221">
        <f>+'[3]3.SZ.TÁBL. SEGÍTŐ SZOLGÁLAT'!$L50</f>
        <v>0</v>
      </c>
      <c r="M50" s="208"/>
      <c r="N50" s="215">
        <f t="shared" si="51"/>
        <v>0</v>
      </c>
      <c r="O50" s="221">
        <f>+'[3]3.SZ.TÁBL. SEGÍTŐ SZOLGÁLAT'!$O50</f>
        <v>0</v>
      </c>
      <c r="P50" s="208"/>
      <c r="Q50" s="213">
        <f t="shared" si="52"/>
        <v>0</v>
      </c>
      <c r="R50" s="221">
        <f>+'[5]Segítő Szolgálat'!$G26</f>
        <v>0</v>
      </c>
      <c r="S50" s="208"/>
      <c r="T50" s="215">
        <f t="shared" si="53"/>
        <v>0</v>
      </c>
      <c r="U50" s="221">
        <f>+'[3]3.SZ.TÁBL. SEGÍTŐ SZOLGÁLAT'!$U50</f>
        <v>0</v>
      </c>
      <c r="V50" s="208"/>
      <c r="W50" s="215">
        <f t="shared" si="54"/>
        <v>0</v>
      </c>
      <c r="X50" s="218"/>
      <c r="Y50" s="208"/>
      <c r="Z50" s="213">
        <f t="shared" si="55"/>
        <v>0</v>
      </c>
      <c r="AA50" s="216">
        <f t="shared" si="45"/>
        <v>0</v>
      </c>
      <c r="AB50" s="208">
        <f t="shared" si="46"/>
        <v>0</v>
      </c>
      <c r="AC50" s="209">
        <f t="shared" si="47"/>
        <v>0</v>
      </c>
    </row>
    <row r="51" spans="1:29" ht="13.5" customHeight="1">
      <c r="A51" s="201" t="s">
        <v>211</v>
      </c>
      <c r="B51" s="211" t="s">
        <v>212</v>
      </c>
      <c r="C51" s="218">
        <f>+'[3]3.SZ.TÁBL. SEGÍTŐ SZOLGÁLAT'!$C51</f>
        <v>0</v>
      </c>
      <c r="D51" s="208"/>
      <c r="E51" s="213">
        <f t="shared" si="48"/>
        <v>0</v>
      </c>
      <c r="F51" s="221">
        <f>+'[3]3.SZ.TÁBL. SEGÍTŐ SZOLGÁLAT'!$F51</f>
        <v>0</v>
      </c>
      <c r="G51" s="208"/>
      <c r="H51" s="215">
        <f t="shared" si="49"/>
        <v>0</v>
      </c>
      <c r="I51" s="221">
        <f>+'[3]3.SZ.TÁBL. SEGÍTŐ SZOLGÁLAT'!$I51</f>
        <v>0</v>
      </c>
      <c r="J51" s="208"/>
      <c r="K51" s="213">
        <f t="shared" si="50"/>
        <v>0</v>
      </c>
      <c r="L51" s="221">
        <f>+'[3]3.SZ.TÁBL. SEGÍTŐ SZOLGÁLAT'!$L51</f>
        <v>0</v>
      </c>
      <c r="M51" s="208"/>
      <c r="N51" s="215">
        <f t="shared" si="51"/>
        <v>0</v>
      </c>
      <c r="O51" s="221">
        <f>+'[3]3.SZ.TÁBL. SEGÍTŐ SZOLGÁLAT'!$O51</f>
        <v>0</v>
      </c>
      <c r="P51" s="208"/>
      <c r="Q51" s="213">
        <f t="shared" si="52"/>
        <v>0</v>
      </c>
      <c r="R51" s="221">
        <f>+'[5]Segítő Szolgálat'!$G27</f>
        <v>0</v>
      </c>
      <c r="S51" s="208"/>
      <c r="T51" s="215">
        <f t="shared" si="53"/>
        <v>0</v>
      </c>
      <c r="U51" s="221">
        <f>+'[3]3.SZ.TÁBL. SEGÍTŐ SZOLGÁLAT'!$U51</f>
        <v>0</v>
      </c>
      <c r="V51" s="208"/>
      <c r="W51" s="215">
        <f t="shared" si="54"/>
        <v>0</v>
      </c>
      <c r="X51" s="218"/>
      <c r="Y51" s="208"/>
      <c r="Z51" s="213">
        <f t="shared" si="55"/>
        <v>0</v>
      </c>
      <c r="AA51" s="216">
        <f t="shared" si="45"/>
        <v>0</v>
      </c>
      <c r="AB51" s="208">
        <f t="shared" si="46"/>
        <v>0</v>
      </c>
      <c r="AC51" s="209">
        <f t="shared" si="47"/>
        <v>0</v>
      </c>
    </row>
    <row r="52" spans="1:29" ht="13.5" customHeight="1">
      <c r="A52" s="201" t="s">
        <v>213</v>
      </c>
      <c r="B52" s="211" t="s">
        <v>214</v>
      </c>
      <c r="C52" s="218">
        <f>+'[3]3.SZ.TÁBL. SEGÍTŐ SZOLGÁLAT'!$C52</f>
        <v>0</v>
      </c>
      <c r="D52" s="208"/>
      <c r="E52" s="213">
        <f t="shared" si="48"/>
        <v>0</v>
      </c>
      <c r="F52" s="221">
        <f>+'[3]3.SZ.TÁBL. SEGÍTŐ SZOLGÁLAT'!$F52</f>
        <v>0</v>
      </c>
      <c r="G52" s="208"/>
      <c r="H52" s="215">
        <f t="shared" si="49"/>
        <v>0</v>
      </c>
      <c r="I52" s="221">
        <f>+'[3]3.SZ.TÁBL. SEGÍTŐ SZOLGÁLAT'!$I52</f>
        <v>0</v>
      </c>
      <c r="J52" s="208"/>
      <c r="K52" s="213">
        <f t="shared" si="50"/>
        <v>0</v>
      </c>
      <c r="L52" s="221">
        <f>+'[3]3.SZ.TÁBL. SEGÍTŐ SZOLGÁLAT'!$L52</f>
        <v>0</v>
      </c>
      <c r="M52" s="208"/>
      <c r="N52" s="215">
        <f t="shared" si="51"/>
        <v>0</v>
      </c>
      <c r="O52" s="221">
        <f>+'[3]3.SZ.TÁBL. SEGÍTŐ SZOLGÁLAT'!$O52</f>
        <v>0</v>
      </c>
      <c r="P52" s="208"/>
      <c r="Q52" s="213">
        <f t="shared" si="52"/>
        <v>0</v>
      </c>
      <c r="R52" s="221">
        <f>+'[5]Segítő Szolgálat'!$G28</f>
        <v>0</v>
      </c>
      <c r="S52" s="208"/>
      <c r="T52" s="215">
        <f t="shared" si="53"/>
        <v>0</v>
      </c>
      <c r="U52" s="221">
        <f>+'[3]3.SZ.TÁBL. SEGÍTŐ SZOLGÁLAT'!$U52</f>
        <v>0</v>
      </c>
      <c r="V52" s="208"/>
      <c r="W52" s="215">
        <f t="shared" si="54"/>
        <v>0</v>
      </c>
      <c r="X52" s="218"/>
      <c r="Y52" s="208"/>
      <c r="Z52" s="213">
        <f t="shared" si="55"/>
        <v>0</v>
      </c>
      <c r="AA52" s="216">
        <f t="shared" si="45"/>
        <v>0</v>
      </c>
      <c r="AB52" s="208">
        <f t="shared" si="46"/>
        <v>0</v>
      </c>
      <c r="AC52" s="209">
        <f t="shared" si="47"/>
        <v>0</v>
      </c>
    </row>
    <row r="53" spans="1:29" ht="13.5" customHeight="1">
      <c r="A53" s="201" t="s">
        <v>215</v>
      </c>
      <c r="B53" s="211" t="s">
        <v>216</v>
      </c>
      <c r="C53" s="218">
        <f>+'[3]3.SZ.TÁBL. SEGÍTŐ SZOLGÁLAT'!$C53</f>
        <v>0</v>
      </c>
      <c r="D53" s="208">
        <f>+[4]Seg.Szolgálat!$E$48</f>
        <v>54</v>
      </c>
      <c r="E53" s="213">
        <f t="shared" si="48"/>
        <v>54</v>
      </c>
      <c r="F53" s="221">
        <f>+'[3]3.SZ.TÁBL. SEGÍTŐ SZOLGÁLAT'!$F53</f>
        <v>0</v>
      </c>
      <c r="G53" s="208">
        <f>+[4]Seg.Szolgálat!$E$31</f>
        <v>140</v>
      </c>
      <c r="H53" s="215">
        <f t="shared" si="49"/>
        <v>140</v>
      </c>
      <c r="I53" s="221">
        <f>+'[3]3.SZ.TÁBL. SEGÍTŐ SZOLGÁLAT'!$I53</f>
        <v>0</v>
      </c>
      <c r="J53" s="208">
        <f>+[4]Seg.Szolgálat!$E$30+[4]Seg.Szolgálat!$E$54</f>
        <v>393</v>
      </c>
      <c r="K53" s="213">
        <f t="shared" si="50"/>
        <v>393</v>
      </c>
      <c r="L53" s="221">
        <f>+'[3]3.SZ.TÁBL. SEGÍTŐ SZOLGÁLAT'!$L53</f>
        <v>0</v>
      </c>
      <c r="M53" s="208">
        <f>+[4]Seg.Szolgálat!$E$29+[4]Seg.Szolgálat!$E$52</f>
        <v>585</v>
      </c>
      <c r="N53" s="215">
        <f t="shared" si="51"/>
        <v>585</v>
      </c>
      <c r="O53" s="221">
        <f>+'[3]3.SZ.TÁBL. SEGÍTŐ SZOLGÁLAT'!$O53</f>
        <v>0</v>
      </c>
      <c r="P53" s="208">
        <f>+[4]Seg.Szolgálat!$E$32+[4]Seg.Szolgálat!$E$46</f>
        <v>265</v>
      </c>
      <c r="Q53" s="213">
        <f t="shared" si="52"/>
        <v>265</v>
      </c>
      <c r="R53" s="221">
        <f>+'[5]Segítő Szolgálat'!$G29</f>
        <v>0</v>
      </c>
      <c r="S53" s="208">
        <f>+[4]Seg.Szolgálat!$E$33</f>
        <v>57</v>
      </c>
      <c r="T53" s="215">
        <f t="shared" si="53"/>
        <v>57</v>
      </c>
      <c r="U53" s="221">
        <f>+'[3]3.SZ.TÁBL. SEGÍTŐ SZOLGÁLAT'!$U53</f>
        <v>0</v>
      </c>
      <c r="V53" s="208">
        <f>+[4]Seg.Szolgálat!$E$28+[4]Seg.Szolgálat!$E$50</f>
        <v>6</v>
      </c>
      <c r="W53" s="215">
        <f t="shared" si="54"/>
        <v>6</v>
      </c>
      <c r="X53" s="218"/>
      <c r="Y53" s="208"/>
      <c r="Z53" s="213">
        <f t="shared" si="55"/>
        <v>0</v>
      </c>
      <c r="AA53" s="216">
        <f t="shared" si="45"/>
        <v>0</v>
      </c>
      <c r="AB53" s="208">
        <f t="shared" si="46"/>
        <v>1500</v>
      </c>
      <c r="AC53" s="209">
        <f t="shared" si="47"/>
        <v>1500</v>
      </c>
    </row>
    <row r="54" spans="1:29" ht="13.5" customHeight="1">
      <c r="A54" s="202" t="s">
        <v>215</v>
      </c>
      <c r="B54" s="253" t="s">
        <v>217</v>
      </c>
      <c r="C54" s="218">
        <f>+'[3]3.SZ.TÁBL. SEGÍTŐ SZOLGÁLAT'!$C54</f>
        <v>0</v>
      </c>
      <c r="D54" s="233"/>
      <c r="E54" s="213">
        <f t="shared" si="48"/>
        <v>0</v>
      </c>
      <c r="F54" s="221">
        <f>+'[3]3.SZ.TÁBL. SEGÍTŐ SZOLGÁLAT'!$F54</f>
        <v>0</v>
      </c>
      <c r="G54" s="233"/>
      <c r="H54" s="236">
        <f t="shared" si="49"/>
        <v>0</v>
      </c>
      <c r="I54" s="221">
        <f>+'[3]3.SZ.TÁBL. SEGÍTŐ SZOLGÁLAT'!$I54</f>
        <v>0</v>
      </c>
      <c r="J54" s="233"/>
      <c r="K54" s="234">
        <f t="shared" si="50"/>
        <v>0</v>
      </c>
      <c r="L54" s="221">
        <f>+'[3]3.SZ.TÁBL. SEGÍTŐ SZOLGÁLAT'!$L54</f>
        <v>0</v>
      </c>
      <c r="M54" s="233"/>
      <c r="N54" s="236">
        <f t="shared" si="51"/>
        <v>0</v>
      </c>
      <c r="O54" s="221">
        <f>+'[3]3.SZ.TÁBL. SEGÍTŐ SZOLGÁLAT'!$O54</f>
        <v>0</v>
      </c>
      <c r="P54" s="233"/>
      <c r="Q54" s="234">
        <f t="shared" si="52"/>
        <v>0</v>
      </c>
      <c r="R54" s="221">
        <f>+'[5]Segítő Szolgálat'!$G30</f>
        <v>0</v>
      </c>
      <c r="S54" s="233"/>
      <c r="T54" s="236">
        <f t="shared" si="53"/>
        <v>0</v>
      </c>
      <c r="U54" s="221">
        <f>+'[3]3.SZ.TÁBL. SEGÍTŐ SZOLGÁLAT'!$U54</f>
        <v>0</v>
      </c>
      <c r="V54" s="233"/>
      <c r="W54" s="236">
        <f t="shared" si="54"/>
        <v>0</v>
      </c>
      <c r="X54" s="218"/>
      <c r="Y54" s="233"/>
      <c r="Z54" s="234">
        <f t="shared" si="55"/>
        <v>0</v>
      </c>
      <c r="AA54" s="237">
        <f t="shared" si="45"/>
        <v>0</v>
      </c>
      <c r="AB54" s="233">
        <f t="shared" si="46"/>
        <v>0</v>
      </c>
      <c r="AC54" s="238">
        <f t="shared" si="47"/>
        <v>0</v>
      </c>
    </row>
    <row r="55" spans="1:29" s="338" customFormat="1" ht="13.5" customHeight="1">
      <c r="A55" s="203" t="s">
        <v>177</v>
      </c>
      <c r="B55" s="254" t="s">
        <v>135</v>
      </c>
      <c r="C55" s="786">
        <f>+'[3]3.SZ.TÁBL. SEGÍTŐ SZOLGÁLAT'!$C55</f>
        <v>797</v>
      </c>
      <c r="D55" s="310">
        <f t="shared" ref="D55:AC55" si="56">+SUM(D41:D53)</f>
        <v>60</v>
      </c>
      <c r="E55" s="313">
        <f t="shared" si="56"/>
        <v>857</v>
      </c>
      <c r="F55" s="336">
        <f t="shared" si="56"/>
        <v>9891</v>
      </c>
      <c r="G55" s="310">
        <f t="shared" si="56"/>
        <v>1028</v>
      </c>
      <c r="H55" s="337">
        <f t="shared" si="56"/>
        <v>10919</v>
      </c>
      <c r="I55" s="336">
        <f t="shared" si="56"/>
        <v>22130</v>
      </c>
      <c r="J55" s="310">
        <f t="shared" si="56"/>
        <v>1852</v>
      </c>
      <c r="K55" s="313">
        <f t="shared" si="56"/>
        <v>23982</v>
      </c>
      <c r="L55" s="336">
        <f t="shared" si="56"/>
        <v>13646</v>
      </c>
      <c r="M55" s="310">
        <f t="shared" si="56"/>
        <v>1379</v>
      </c>
      <c r="N55" s="337">
        <f t="shared" si="56"/>
        <v>15025</v>
      </c>
      <c r="O55" s="336">
        <f t="shared" si="56"/>
        <v>7086</v>
      </c>
      <c r="P55" s="310">
        <f t="shared" si="56"/>
        <v>709</v>
      </c>
      <c r="Q55" s="313">
        <f t="shared" si="56"/>
        <v>7795</v>
      </c>
      <c r="R55" s="336">
        <f t="shared" si="56"/>
        <v>1841</v>
      </c>
      <c r="S55" s="310">
        <f t="shared" si="56"/>
        <v>176</v>
      </c>
      <c r="T55" s="337">
        <f t="shared" si="56"/>
        <v>2017</v>
      </c>
      <c r="U55" s="336">
        <f t="shared" si="56"/>
        <v>3095</v>
      </c>
      <c r="V55" s="310">
        <f t="shared" si="56"/>
        <v>264</v>
      </c>
      <c r="W55" s="337">
        <f t="shared" si="56"/>
        <v>3359</v>
      </c>
      <c r="X55" s="312">
        <f t="shared" ref="X55:Z55" si="57">+SUM(X41:X53)</f>
        <v>0</v>
      </c>
      <c r="Y55" s="310">
        <f t="shared" si="57"/>
        <v>0</v>
      </c>
      <c r="Z55" s="313">
        <f t="shared" si="57"/>
        <v>0</v>
      </c>
      <c r="AA55" s="305">
        <f t="shared" si="56"/>
        <v>58486</v>
      </c>
      <c r="AB55" s="310">
        <f t="shared" si="56"/>
        <v>5468</v>
      </c>
      <c r="AC55" s="311">
        <f t="shared" si="56"/>
        <v>63954</v>
      </c>
    </row>
    <row r="56" spans="1:29" ht="13.5" customHeight="1">
      <c r="A56" s="200" t="s">
        <v>218</v>
      </c>
      <c r="B56" s="252" t="s">
        <v>219</v>
      </c>
      <c r="C56" s="218">
        <f>+'[3]3.SZ.TÁBL. SEGÍTŐ SZOLGÁLAT'!$C56</f>
        <v>0</v>
      </c>
      <c r="D56" s="219"/>
      <c r="E56" s="213">
        <f t="shared" si="48"/>
        <v>0</v>
      </c>
      <c r="F56" s="221">
        <f>+'[5]Segítő Szolgálat'!$C32</f>
        <v>0</v>
      </c>
      <c r="G56" s="219"/>
      <c r="H56" s="222">
        <f t="shared" si="49"/>
        <v>0</v>
      </c>
      <c r="I56" s="221">
        <f>+'[5]Segítő Szolgálat'!$D32</f>
        <v>0</v>
      </c>
      <c r="J56" s="219"/>
      <c r="K56" s="220">
        <f t="shared" si="50"/>
        <v>0</v>
      </c>
      <c r="L56" s="221">
        <f>+'[5]Segítő Szolgálat'!$E32</f>
        <v>0</v>
      </c>
      <c r="M56" s="219"/>
      <c r="N56" s="222">
        <f t="shared" si="51"/>
        <v>0</v>
      </c>
      <c r="O56" s="221">
        <f>+'[5]Segítő Szolgálat'!$F32</f>
        <v>0</v>
      </c>
      <c r="P56" s="219"/>
      <c r="Q56" s="220">
        <f t="shared" si="52"/>
        <v>0</v>
      </c>
      <c r="R56" s="221">
        <f>+'[5]Segítő Szolgálat'!$G32</f>
        <v>0</v>
      </c>
      <c r="S56" s="219"/>
      <c r="T56" s="222">
        <f t="shared" si="53"/>
        <v>0</v>
      </c>
      <c r="U56" s="221">
        <f>+'[5]Segítő Szolgálat'!$H32</f>
        <v>0</v>
      </c>
      <c r="V56" s="219"/>
      <c r="W56" s="222">
        <f t="shared" si="54"/>
        <v>0</v>
      </c>
      <c r="X56" s="218"/>
      <c r="Y56" s="219"/>
      <c r="Z56" s="220">
        <f t="shared" ref="Z56:Z58" si="58">SUM(X56:Y56)</f>
        <v>0</v>
      </c>
      <c r="AA56" s="223">
        <f t="shared" ref="AA56:AA58" si="59">+C56+F56+I56+L56+O56+R56+U56+X56</f>
        <v>0</v>
      </c>
      <c r="AB56" s="219">
        <f t="shared" ref="AB56:AB58" si="60">+D56+G56+J56+M56+P56+S56+V56+Y56</f>
        <v>0</v>
      </c>
      <c r="AC56" s="224">
        <f t="shared" ref="AC56:AC58" si="61">+E56+H56+K56+N56+Q56+T56+W56+Z56</f>
        <v>0</v>
      </c>
    </row>
    <row r="57" spans="1:29" ht="13.5" customHeight="1">
      <c r="A57" s="201" t="s">
        <v>220</v>
      </c>
      <c r="B57" s="211" t="s">
        <v>221</v>
      </c>
      <c r="C57" s="218">
        <f>+'[3]3.SZ.TÁBL. SEGÍTŐ SZOLGÁLAT'!$C57</f>
        <v>0</v>
      </c>
      <c r="D57" s="208"/>
      <c r="E57" s="213">
        <f t="shared" si="48"/>
        <v>0</v>
      </c>
      <c r="F57" s="221">
        <f>+'[3]3.SZ.TÁBL. SEGÍTŐ SZOLGÁLAT'!$F$57</f>
        <v>150</v>
      </c>
      <c r="G57" s="208"/>
      <c r="H57" s="215">
        <f t="shared" si="49"/>
        <v>150</v>
      </c>
      <c r="I57" s="221">
        <f>+'[3]3.SZ.TÁBL. SEGÍTŐ SZOLGÁLAT'!$I$57</f>
        <v>100</v>
      </c>
      <c r="J57" s="208"/>
      <c r="K57" s="213">
        <f t="shared" si="50"/>
        <v>100</v>
      </c>
      <c r="L57" s="221">
        <f>+'[3]3.SZ.TÁBL. SEGÍTŐ SZOLGÁLAT'!$L$57</f>
        <v>150</v>
      </c>
      <c r="M57" s="208"/>
      <c r="N57" s="215">
        <f t="shared" si="51"/>
        <v>150</v>
      </c>
      <c r="O57" s="221">
        <f>+'[5]Segítő Szolgálat'!$F33</f>
        <v>0</v>
      </c>
      <c r="P57" s="208"/>
      <c r="Q57" s="213">
        <f t="shared" si="52"/>
        <v>0</v>
      </c>
      <c r="R57" s="221">
        <f>+'[3]3.SZ.TÁBL. SEGÍTŐ SZOLGÁLAT'!$R$57</f>
        <v>150</v>
      </c>
      <c r="S57" s="208"/>
      <c r="T57" s="215">
        <f t="shared" si="53"/>
        <v>150</v>
      </c>
      <c r="U57" s="221">
        <f>+'[5]Segítő Szolgálat'!$H33</f>
        <v>0</v>
      </c>
      <c r="V57" s="208"/>
      <c r="W57" s="215">
        <f t="shared" si="54"/>
        <v>0</v>
      </c>
      <c r="X57" s="218"/>
      <c r="Y57" s="208"/>
      <c r="Z57" s="213">
        <f t="shared" si="58"/>
        <v>0</v>
      </c>
      <c r="AA57" s="216">
        <f t="shared" si="59"/>
        <v>550</v>
      </c>
      <c r="AB57" s="208">
        <f t="shared" si="60"/>
        <v>0</v>
      </c>
      <c r="AC57" s="209">
        <f t="shared" si="61"/>
        <v>550</v>
      </c>
    </row>
    <row r="58" spans="1:29" ht="13.5" customHeight="1">
      <c r="A58" s="202" t="s">
        <v>222</v>
      </c>
      <c r="B58" s="253" t="s">
        <v>223</v>
      </c>
      <c r="C58" s="218">
        <f>+'[3]3.SZ.TÁBL. SEGÍTŐ SZOLGÁLAT'!$C58</f>
        <v>0</v>
      </c>
      <c r="D58" s="233"/>
      <c r="E58" s="213">
        <f t="shared" si="48"/>
        <v>0</v>
      </c>
      <c r="F58" s="221">
        <f>+'[3]3.SZ.TÁBL. SEGÍTŐ SZOLGÁLAT'!$F$58</f>
        <v>25</v>
      </c>
      <c r="G58" s="233"/>
      <c r="H58" s="236">
        <f t="shared" si="49"/>
        <v>25</v>
      </c>
      <c r="I58" s="221">
        <f>+'[3]3.SZ.TÁBL. SEGÍTŐ SZOLGÁLAT'!$I$58</f>
        <v>15</v>
      </c>
      <c r="J58" s="233"/>
      <c r="K58" s="234">
        <f t="shared" si="50"/>
        <v>15</v>
      </c>
      <c r="L58" s="221">
        <f>+'[3]3.SZ.TÁBL. SEGÍTŐ SZOLGÁLAT'!$L$58</f>
        <v>25</v>
      </c>
      <c r="M58" s="233"/>
      <c r="N58" s="236">
        <f t="shared" si="51"/>
        <v>25</v>
      </c>
      <c r="O58" s="221">
        <f>+'[3]3.SZ.TÁBL. SEGÍTŐ SZOLGÁLAT'!$O$58</f>
        <v>10</v>
      </c>
      <c r="P58" s="233"/>
      <c r="Q58" s="234">
        <f t="shared" si="52"/>
        <v>10</v>
      </c>
      <c r="R58" s="221">
        <f>+'[5]Segítő Szolgálat'!$G34</f>
        <v>0</v>
      </c>
      <c r="S58" s="233"/>
      <c r="T58" s="236">
        <f t="shared" si="53"/>
        <v>0</v>
      </c>
      <c r="U58" s="221">
        <f>+'[5]Segítő Szolgálat'!$H34</f>
        <v>0</v>
      </c>
      <c r="V58" s="233"/>
      <c r="W58" s="236">
        <f t="shared" si="54"/>
        <v>0</v>
      </c>
      <c r="X58" s="218"/>
      <c r="Y58" s="233"/>
      <c r="Z58" s="234">
        <f t="shared" si="58"/>
        <v>0</v>
      </c>
      <c r="AA58" s="237">
        <f t="shared" si="59"/>
        <v>75</v>
      </c>
      <c r="AB58" s="233">
        <f t="shared" si="60"/>
        <v>0</v>
      </c>
      <c r="AC58" s="238">
        <f t="shared" si="61"/>
        <v>75</v>
      </c>
    </row>
    <row r="59" spans="1:29" s="338" customFormat="1" ht="13.5" customHeight="1">
      <c r="A59" s="203" t="s">
        <v>178</v>
      </c>
      <c r="B59" s="254" t="s">
        <v>136</v>
      </c>
      <c r="C59" s="312">
        <f t="shared" ref="C59:AC59" si="62">SUM(C56:C58)</f>
        <v>0</v>
      </c>
      <c r="D59" s="310">
        <f t="shared" si="62"/>
        <v>0</v>
      </c>
      <c r="E59" s="313">
        <f t="shared" si="62"/>
        <v>0</v>
      </c>
      <c r="F59" s="336">
        <f t="shared" si="62"/>
        <v>175</v>
      </c>
      <c r="G59" s="310">
        <f t="shared" si="62"/>
        <v>0</v>
      </c>
      <c r="H59" s="337">
        <f t="shared" si="62"/>
        <v>175</v>
      </c>
      <c r="I59" s="336">
        <f t="shared" si="62"/>
        <v>115</v>
      </c>
      <c r="J59" s="310">
        <f t="shared" si="62"/>
        <v>0</v>
      </c>
      <c r="K59" s="313">
        <f t="shared" si="62"/>
        <v>115</v>
      </c>
      <c r="L59" s="336">
        <f t="shared" si="62"/>
        <v>175</v>
      </c>
      <c r="M59" s="310">
        <f t="shared" si="62"/>
        <v>0</v>
      </c>
      <c r="N59" s="337">
        <f t="shared" si="62"/>
        <v>175</v>
      </c>
      <c r="O59" s="336">
        <f t="shared" si="62"/>
        <v>10</v>
      </c>
      <c r="P59" s="310">
        <f t="shared" si="62"/>
        <v>0</v>
      </c>
      <c r="Q59" s="313">
        <f t="shared" si="62"/>
        <v>10</v>
      </c>
      <c r="R59" s="336">
        <f t="shared" si="62"/>
        <v>150</v>
      </c>
      <c r="S59" s="310">
        <f t="shared" si="62"/>
        <v>0</v>
      </c>
      <c r="T59" s="337">
        <f t="shared" si="62"/>
        <v>150</v>
      </c>
      <c r="U59" s="336">
        <f t="shared" si="62"/>
        <v>0</v>
      </c>
      <c r="V59" s="310">
        <f t="shared" si="62"/>
        <v>0</v>
      </c>
      <c r="W59" s="337">
        <f t="shared" si="62"/>
        <v>0</v>
      </c>
      <c r="X59" s="312">
        <f t="shared" ref="X59:Z59" si="63">SUM(X56:X58)</f>
        <v>0</v>
      </c>
      <c r="Y59" s="310">
        <f t="shared" si="63"/>
        <v>0</v>
      </c>
      <c r="Z59" s="313">
        <f t="shared" si="63"/>
        <v>0</v>
      </c>
      <c r="AA59" s="305">
        <f t="shared" si="62"/>
        <v>625</v>
      </c>
      <c r="AB59" s="310">
        <f t="shared" si="62"/>
        <v>0</v>
      </c>
      <c r="AC59" s="311">
        <f t="shared" si="62"/>
        <v>625</v>
      </c>
    </row>
    <row r="60" spans="1:29" s="338" customFormat="1" ht="13.5" customHeight="1">
      <c r="A60" s="203" t="s">
        <v>179</v>
      </c>
      <c r="B60" s="254" t="s">
        <v>137</v>
      </c>
      <c r="C60" s="312">
        <f t="shared" ref="C60:AC60" si="64">+C55+C59</f>
        <v>797</v>
      </c>
      <c r="D60" s="310">
        <f t="shared" si="64"/>
        <v>60</v>
      </c>
      <c r="E60" s="313">
        <f t="shared" si="64"/>
        <v>857</v>
      </c>
      <c r="F60" s="336">
        <f t="shared" si="64"/>
        <v>10066</v>
      </c>
      <c r="G60" s="310">
        <f t="shared" si="64"/>
        <v>1028</v>
      </c>
      <c r="H60" s="337">
        <f t="shared" si="64"/>
        <v>11094</v>
      </c>
      <c r="I60" s="336">
        <f t="shared" si="64"/>
        <v>22245</v>
      </c>
      <c r="J60" s="310">
        <f t="shared" si="64"/>
        <v>1852</v>
      </c>
      <c r="K60" s="313">
        <f t="shared" si="64"/>
        <v>24097</v>
      </c>
      <c r="L60" s="336">
        <f t="shared" si="64"/>
        <v>13821</v>
      </c>
      <c r="M60" s="310">
        <f t="shared" si="64"/>
        <v>1379</v>
      </c>
      <c r="N60" s="337">
        <f t="shared" si="64"/>
        <v>15200</v>
      </c>
      <c r="O60" s="336">
        <f t="shared" si="64"/>
        <v>7096</v>
      </c>
      <c r="P60" s="310">
        <f t="shared" si="64"/>
        <v>709</v>
      </c>
      <c r="Q60" s="313">
        <f t="shared" si="64"/>
        <v>7805</v>
      </c>
      <c r="R60" s="336">
        <f t="shared" si="64"/>
        <v>1991</v>
      </c>
      <c r="S60" s="310">
        <f t="shared" si="64"/>
        <v>176</v>
      </c>
      <c r="T60" s="337">
        <f t="shared" si="64"/>
        <v>2167</v>
      </c>
      <c r="U60" s="336">
        <f t="shared" si="64"/>
        <v>3095</v>
      </c>
      <c r="V60" s="310">
        <f t="shared" si="64"/>
        <v>264</v>
      </c>
      <c r="W60" s="337">
        <f t="shared" si="64"/>
        <v>3359</v>
      </c>
      <c r="X60" s="312">
        <f t="shared" ref="X60:Z60" si="65">+X55+X59</f>
        <v>0</v>
      </c>
      <c r="Y60" s="310">
        <f t="shared" si="65"/>
        <v>0</v>
      </c>
      <c r="Z60" s="313">
        <f t="shared" si="65"/>
        <v>0</v>
      </c>
      <c r="AA60" s="305">
        <f t="shared" si="64"/>
        <v>59111</v>
      </c>
      <c r="AB60" s="310">
        <f t="shared" si="64"/>
        <v>5468</v>
      </c>
      <c r="AC60" s="311">
        <f t="shared" si="64"/>
        <v>64579</v>
      </c>
    </row>
    <row r="61" spans="1:29" s="338" customFormat="1" ht="13.5" customHeight="1">
      <c r="A61" s="203" t="s">
        <v>180</v>
      </c>
      <c r="B61" s="254" t="s">
        <v>138</v>
      </c>
      <c r="C61" s="336">
        <f t="shared" ref="C61:AC61" si="66">+SUM(C62:C66)</f>
        <v>249</v>
      </c>
      <c r="D61" s="310">
        <f t="shared" si="66"/>
        <v>17</v>
      </c>
      <c r="E61" s="313">
        <f t="shared" si="66"/>
        <v>266</v>
      </c>
      <c r="F61" s="336">
        <f t="shared" si="66"/>
        <v>2969</v>
      </c>
      <c r="G61" s="310">
        <f t="shared" si="66"/>
        <v>278</v>
      </c>
      <c r="H61" s="337">
        <f t="shared" si="66"/>
        <v>3247</v>
      </c>
      <c r="I61" s="336">
        <f t="shared" si="66"/>
        <v>6973</v>
      </c>
      <c r="J61" s="310">
        <f t="shared" si="66"/>
        <v>500</v>
      </c>
      <c r="K61" s="313">
        <f t="shared" si="66"/>
        <v>7473</v>
      </c>
      <c r="L61" s="336">
        <f t="shared" si="66"/>
        <v>4070</v>
      </c>
      <c r="M61" s="310">
        <f t="shared" si="66"/>
        <v>372</v>
      </c>
      <c r="N61" s="337">
        <f t="shared" si="66"/>
        <v>4442</v>
      </c>
      <c r="O61" s="336">
        <f t="shared" si="66"/>
        <v>2091</v>
      </c>
      <c r="P61" s="310">
        <f t="shared" si="66"/>
        <v>191</v>
      </c>
      <c r="Q61" s="313">
        <f t="shared" si="66"/>
        <v>2282</v>
      </c>
      <c r="R61" s="336">
        <f t="shared" si="66"/>
        <v>605</v>
      </c>
      <c r="S61" s="310">
        <f t="shared" si="66"/>
        <v>47</v>
      </c>
      <c r="T61" s="337">
        <f t="shared" si="66"/>
        <v>652</v>
      </c>
      <c r="U61" s="336">
        <f t="shared" si="66"/>
        <v>936</v>
      </c>
      <c r="V61" s="310">
        <f t="shared" si="66"/>
        <v>72</v>
      </c>
      <c r="W61" s="337">
        <f t="shared" si="66"/>
        <v>1008</v>
      </c>
      <c r="X61" s="312">
        <f t="shared" ref="X61:Z61" si="67">+SUM(X62:X66)</f>
        <v>0</v>
      </c>
      <c r="Y61" s="310">
        <f t="shared" si="67"/>
        <v>0</v>
      </c>
      <c r="Z61" s="313">
        <f t="shared" si="67"/>
        <v>0</v>
      </c>
      <c r="AA61" s="305">
        <f t="shared" si="66"/>
        <v>17893</v>
      </c>
      <c r="AB61" s="310">
        <f t="shared" si="66"/>
        <v>1477</v>
      </c>
      <c r="AC61" s="311">
        <f t="shared" si="66"/>
        <v>19370</v>
      </c>
    </row>
    <row r="62" spans="1:29" ht="13.5" customHeight="1">
      <c r="A62" s="204" t="s">
        <v>180</v>
      </c>
      <c r="B62" s="255" t="s">
        <v>282</v>
      </c>
      <c r="C62" s="218">
        <f>+'[3]3.SZ.TÁBL. SEGÍTŐ SZOLGÁLAT'!$C62</f>
        <v>207</v>
      </c>
      <c r="D62" s="219">
        <f>+[4]Seg.Szolgálat!$F$62+[4]Seg.Szolgálat!$F$69</f>
        <v>17</v>
      </c>
      <c r="E62" s="213">
        <f t="shared" ref="E62:E69" si="68">SUM(C62:D62)</f>
        <v>224</v>
      </c>
      <c r="F62" s="221">
        <f>+'[3]3.SZ.TÁBL. SEGÍTŐ SZOLGÁLAT'!$F62</f>
        <v>2621</v>
      </c>
      <c r="G62" s="219">
        <f>+[4]Seg.Szolgálat!$F$31+[4]Seg.Szolgálat!$F$59+[4]Seg.Szolgálat!$F$66</f>
        <v>278</v>
      </c>
      <c r="H62" s="222">
        <f t="shared" ref="H62:H69" si="69">SUM(F62:G62)</f>
        <v>2899</v>
      </c>
      <c r="I62" s="221">
        <f>+'[3]3.SZ.TÁBL. SEGÍTŐ SZOLGÁLAT'!$I62</f>
        <v>5779</v>
      </c>
      <c r="J62" s="219">
        <f>+[4]Seg.Szolgálat!$F$30+[4]Seg.Szolgálat!$F$60+[4]Seg.Szolgálat!$F$67</f>
        <v>500</v>
      </c>
      <c r="K62" s="220">
        <f t="shared" ref="K62:K69" si="70">SUM(I62:J62)</f>
        <v>6279</v>
      </c>
      <c r="L62" s="221">
        <f>+'[3]3.SZ.TÁBL. SEGÍTŐ SZOLGÁLAT'!$L62</f>
        <v>3592</v>
      </c>
      <c r="M62" s="219">
        <f>+[4]Seg.Szolgálat!$F$29+[4]Seg.Szolgálat!$F$58+[4]Seg.Szolgálat!$F$65</f>
        <v>372</v>
      </c>
      <c r="N62" s="222">
        <f t="shared" ref="N62:N69" si="71">SUM(L62:M62)</f>
        <v>3964</v>
      </c>
      <c r="O62" s="221">
        <f>+'[3]3.SZ.TÁBL. SEGÍTŐ SZOLGÁLAT'!$O62</f>
        <v>1793</v>
      </c>
      <c r="P62" s="219">
        <f>+[4]Seg.Szolgálat!$F$32+[4]Seg.Szolgálat!$F$64+[4]Seg.Szolgálat!$F$71</f>
        <v>191</v>
      </c>
      <c r="Q62" s="220">
        <f t="shared" ref="Q62:Q69" si="72">SUM(O62:P62)</f>
        <v>1984</v>
      </c>
      <c r="R62" s="221">
        <f>+'[3]3.SZ.TÁBL. SEGÍTŐ SZOLGÁLAT'!$R62</f>
        <v>521</v>
      </c>
      <c r="S62" s="219">
        <f>+[4]Seg.Szolgálat!$F$33+[4]Seg.Szolgálat!$F$61+[4]Seg.Szolgálat!$F$68</f>
        <v>47</v>
      </c>
      <c r="T62" s="222">
        <f t="shared" ref="T62:T69" si="73">SUM(R62:S62)</f>
        <v>568</v>
      </c>
      <c r="U62" s="221">
        <f>+'[3]3.SZ.TÁBL. SEGÍTŐ SZOLGÁLAT'!$U62</f>
        <v>810</v>
      </c>
      <c r="V62" s="219">
        <f>+[4]Seg.Szolgálat!$F$28+[4]Seg.Szolgálat!$F$63+[4]Seg.Szolgálat!$F$70</f>
        <v>72</v>
      </c>
      <c r="W62" s="222">
        <f t="shared" ref="W62:W69" si="74">SUM(U62:V62)</f>
        <v>882</v>
      </c>
      <c r="X62" s="218"/>
      <c r="Y62" s="219"/>
      <c r="Z62" s="220">
        <f t="shared" ref="Z62:Z69" si="75">SUM(X62:Y62)</f>
        <v>0</v>
      </c>
      <c r="AA62" s="223">
        <f t="shared" ref="AA62:AA69" si="76">+C62+F62+I62+L62+O62+R62+U62+X62</f>
        <v>15323</v>
      </c>
      <c r="AB62" s="219">
        <f t="shared" ref="AB62:AB69" si="77">+D62+G62+J62+M62+P62+S62+V62+Y62</f>
        <v>1477</v>
      </c>
      <c r="AC62" s="224">
        <f t="shared" ref="AC62:AC69" si="78">+E62+H62+K62+N62+Q62+T62+W62+Z62</f>
        <v>16800</v>
      </c>
    </row>
    <row r="63" spans="1:29" ht="13.5" customHeight="1">
      <c r="A63" s="205" t="s">
        <v>180</v>
      </c>
      <c r="B63" s="212" t="s">
        <v>283</v>
      </c>
      <c r="C63" s="210">
        <f>+'[3]3.SZ.TÁBL. SEGÍTŐ SZOLGÁLAT'!$C63</f>
        <v>32</v>
      </c>
      <c r="D63" s="208"/>
      <c r="E63" s="213">
        <f t="shared" si="68"/>
        <v>32</v>
      </c>
      <c r="F63" s="214">
        <f>+'[3]3.SZ.TÁBL. SEGÍTŐ SZOLGÁLAT'!$F63</f>
        <v>253</v>
      </c>
      <c r="G63" s="208"/>
      <c r="H63" s="215">
        <f t="shared" si="69"/>
        <v>253</v>
      </c>
      <c r="I63" s="214">
        <f>+'[3]3.SZ.TÁBL. SEGÍTŐ SZOLGÁLAT'!$I63</f>
        <v>917</v>
      </c>
      <c r="J63" s="208"/>
      <c r="K63" s="213">
        <f t="shared" si="70"/>
        <v>917</v>
      </c>
      <c r="L63" s="214">
        <f>+'[3]3.SZ.TÁBL. SEGÍTŐ SZOLGÁLAT'!$L63</f>
        <v>348</v>
      </c>
      <c r="M63" s="208"/>
      <c r="N63" s="215">
        <f t="shared" si="71"/>
        <v>348</v>
      </c>
      <c r="O63" s="214">
        <f>+'[3]3.SZ.TÁBL. SEGÍTŐ SZOLGÁLAT'!$O63</f>
        <v>221</v>
      </c>
      <c r="P63" s="208"/>
      <c r="Q63" s="213">
        <f t="shared" si="72"/>
        <v>221</v>
      </c>
      <c r="R63" s="214">
        <f>+'[3]3.SZ.TÁBL. SEGÍTŐ SZOLGÁLAT'!$R63</f>
        <v>63</v>
      </c>
      <c r="S63" s="208"/>
      <c r="T63" s="215">
        <f t="shared" si="73"/>
        <v>63</v>
      </c>
      <c r="U63" s="214">
        <f>+'[3]3.SZ.TÁBL. SEGÍTŐ SZOLGÁLAT'!$U63</f>
        <v>95</v>
      </c>
      <c r="V63" s="208"/>
      <c r="W63" s="215">
        <f t="shared" si="74"/>
        <v>95</v>
      </c>
      <c r="X63" s="210"/>
      <c r="Y63" s="208"/>
      <c r="Z63" s="213">
        <f t="shared" si="75"/>
        <v>0</v>
      </c>
      <c r="AA63" s="216">
        <f t="shared" si="76"/>
        <v>1929</v>
      </c>
      <c r="AB63" s="208">
        <f t="shared" si="77"/>
        <v>0</v>
      </c>
      <c r="AC63" s="209">
        <f t="shared" si="78"/>
        <v>1929</v>
      </c>
    </row>
    <row r="64" spans="1:29" ht="13.5" customHeight="1">
      <c r="A64" s="205" t="s">
        <v>180</v>
      </c>
      <c r="B64" s="212" t="s">
        <v>284</v>
      </c>
      <c r="C64" s="210">
        <f>+'[3]3.SZ.TÁBL. SEGÍTŐ SZOLGÁLAT'!$C64</f>
        <v>5</v>
      </c>
      <c r="D64" s="208"/>
      <c r="E64" s="213">
        <f t="shared" si="68"/>
        <v>5</v>
      </c>
      <c r="F64" s="214">
        <f>+'[3]3.SZ.TÁBL. SEGÍTŐ SZOLGÁLAT'!$F64</f>
        <v>48</v>
      </c>
      <c r="G64" s="208"/>
      <c r="H64" s="215">
        <f t="shared" si="69"/>
        <v>48</v>
      </c>
      <c r="I64" s="214">
        <f>+'[3]3.SZ.TÁBL. SEGÍTŐ SZOLGÁLAT'!$I64</f>
        <v>135</v>
      </c>
      <c r="J64" s="208"/>
      <c r="K64" s="213">
        <f t="shared" si="70"/>
        <v>135</v>
      </c>
      <c r="L64" s="214">
        <f>+'[3]3.SZ.TÁBL. SEGÍTŐ SZOLGÁLAT'!$L64</f>
        <v>65</v>
      </c>
      <c r="M64" s="208"/>
      <c r="N64" s="215">
        <f t="shared" si="71"/>
        <v>65</v>
      </c>
      <c r="O64" s="214">
        <f>+'[3]3.SZ.TÁBL. SEGÍTŐ SZOLGÁLAT'!$O64</f>
        <v>38</v>
      </c>
      <c r="P64" s="208"/>
      <c r="Q64" s="213">
        <f t="shared" si="72"/>
        <v>38</v>
      </c>
      <c r="R64" s="214">
        <f>+'[3]3.SZ.TÁBL. SEGÍTŐ SZOLGÁLAT'!$R64</f>
        <v>10</v>
      </c>
      <c r="S64" s="208"/>
      <c r="T64" s="215">
        <f t="shared" si="73"/>
        <v>10</v>
      </c>
      <c r="U64" s="214">
        <f>+'[3]3.SZ.TÁBL. SEGÍTŐ SZOLGÁLAT'!$U64</f>
        <v>15</v>
      </c>
      <c r="V64" s="208"/>
      <c r="W64" s="215">
        <f t="shared" si="74"/>
        <v>15</v>
      </c>
      <c r="X64" s="210"/>
      <c r="Y64" s="208"/>
      <c r="Z64" s="213">
        <f t="shared" si="75"/>
        <v>0</v>
      </c>
      <c r="AA64" s="216">
        <f t="shared" si="76"/>
        <v>316</v>
      </c>
      <c r="AB64" s="208">
        <f t="shared" si="77"/>
        <v>0</v>
      </c>
      <c r="AC64" s="209">
        <f t="shared" si="78"/>
        <v>316</v>
      </c>
    </row>
    <row r="65" spans="1:29" ht="13.5" customHeight="1">
      <c r="A65" s="205" t="s">
        <v>180</v>
      </c>
      <c r="B65" s="212" t="s">
        <v>414</v>
      </c>
      <c r="C65" s="210">
        <f>+'[3]3.SZ.TÁBL. SEGÍTŐ SZOLGÁLAT'!$C65</f>
        <v>0</v>
      </c>
      <c r="D65" s="208"/>
      <c r="E65" s="213">
        <f t="shared" si="68"/>
        <v>0</v>
      </c>
      <c r="F65" s="214">
        <f>+'[3]3.SZ.TÁBL. SEGÍTŐ SZOLGÁLAT'!$F65</f>
        <v>0</v>
      </c>
      <c r="G65" s="208"/>
      <c r="H65" s="215">
        <f t="shared" si="69"/>
        <v>0</v>
      </c>
      <c r="I65" s="214">
        <f>+'[3]3.SZ.TÁBL. SEGÍTŐ SZOLGÁLAT'!$I65</f>
        <v>0</v>
      </c>
      <c r="J65" s="208"/>
      <c r="K65" s="213">
        <f t="shared" si="70"/>
        <v>0</v>
      </c>
      <c r="L65" s="214">
        <f>+'[3]3.SZ.TÁBL. SEGÍTŐ SZOLGÁLAT'!$L65</f>
        <v>0</v>
      </c>
      <c r="M65" s="208"/>
      <c r="N65" s="215">
        <f t="shared" si="71"/>
        <v>0</v>
      </c>
      <c r="O65" s="214">
        <f>+'[3]3.SZ.TÁBL. SEGÍTŐ SZOLGÁLAT'!$O65</f>
        <v>0</v>
      </c>
      <c r="P65" s="208"/>
      <c r="Q65" s="213">
        <f t="shared" si="72"/>
        <v>0</v>
      </c>
      <c r="R65" s="214">
        <f>+'[3]3.SZ.TÁBL. SEGÍTŐ SZOLGÁLAT'!$R65</f>
        <v>0</v>
      </c>
      <c r="S65" s="208"/>
      <c r="T65" s="215">
        <f t="shared" si="73"/>
        <v>0</v>
      </c>
      <c r="U65" s="214">
        <f>+'[3]3.SZ.TÁBL. SEGÍTŐ SZOLGÁLAT'!$U65</f>
        <v>0</v>
      </c>
      <c r="V65" s="208"/>
      <c r="W65" s="215">
        <f t="shared" si="74"/>
        <v>0</v>
      </c>
      <c r="X65" s="210"/>
      <c r="Y65" s="208"/>
      <c r="Z65" s="213">
        <f t="shared" si="75"/>
        <v>0</v>
      </c>
      <c r="AA65" s="216">
        <f t="shared" si="76"/>
        <v>0</v>
      </c>
      <c r="AB65" s="208">
        <f t="shared" si="77"/>
        <v>0</v>
      </c>
      <c r="AC65" s="209">
        <f t="shared" si="78"/>
        <v>0</v>
      </c>
    </row>
    <row r="66" spans="1:29" ht="13.5" customHeight="1">
      <c r="A66" s="205" t="s">
        <v>180</v>
      </c>
      <c r="B66" s="212" t="s">
        <v>285</v>
      </c>
      <c r="C66" s="210">
        <f>+'[3]3.SZ.TÁBL. SEGÍTŐ SZOLGÁLAT'!$C66</f>
        <v>5</v>
      </c>
      <c r="D66" s="208"/>
      <c r="E66" s="213">
        <f t="shared" si="68"/>
        <v>5</v>
      </c>
      <c r="F66" s="214">
        <f>+'[3]3.SZ.TÁBL. SEGÍTŐ SZOLGÁLAT'!$F66</f>
        <v>47</v>
      </c>
      <c r="G66" s="208"/>
      <c r="H66" s="215">
        <f t="shared" si="69"/>
        <v>47</v>
      </c>
      <c r="I66" s="214">
        <f>+'[3]3.SZ.TÁBL. SEGÍTŐ SZOLGÁLAT'!$I66</f>
        <v>142</v>
      </c>
      <c r="J66" s="208"/>
      <c r="K66" s="213">
        <f t="shared" si="70"/>
        <v>142</v>
      </c>
      <c r="L66" s="214">
        <f>+'[3]3.SZ.TÁBL. SEGÍTŐ SZOLGÁLAT'!$L66</f>
        <v>65</v>
      </c>
      <c r="M66" s="208"/>
      <c r="N66" s="215">
        <f t="shared" si="71"/>
        <v>65</v>
      </c>
      <c r="O66" s="214">
        <f>+'[3]3.SZ.TÁBL. SEGÍTŐ SZOLGÁLAT'!$O66</f>
        <v>39</v>
      </c>
      <c r="P66" s="208"/>
      <c r="Q66" s="213">
        <f t="shared" si="72"/>
        <v>39</v>
      </c>
      <c r="R66" s="214">
        <f>+'[3]3.SZ.TÁBL. SEGÍTŐ SZOLGÁLAT'!$R66</f>
        <v>11</v>
      </c>
      <c r="S66" s="208"/>
      <c r="T66" s="215">
        <f t="shared" si="73"/>
        <v>11</v>
      </c>
      <c r="U66" s="214">
        <f>+'[3]3.SZ.TÁBL. SEGÍTŐ SZOLGÁLAT'!$U66</f>
        <v>16</v>
      </c>
      <c r="V66" s="208"/>
      <c r="W66" s="215">
        <f t="shared" si="74"/>
        <v>16</v>
      </c>
      <c r="X66" s="210"/>
      <c r="Y66" s="208"/>
      <c r="Z66" s="213">
        <f t="shared" si="75"/>
        <v>0</v>
      </c>
      <c r="AA66" s="216">
        <f t="shared" si="76"/>
        <v>325</v>
      </c>
      <c r="AB66" s="208">
        <f t="shared" si="77"/>
        <v>0</v>
      </c>
      <c r="AC66" s="209">
        <f t="shared" si="78"/>
        <v>325</v>
      </c>
    </row>
    <row r="67" spans="1:29" ht="13.5" customHeight="1">
      <c r="A67" s="200" t="s">
        <v>224</v>
      </c>
      <c r="B67" s="252" t="s">
        <v>225</v>
      </c>
      <c r="C67" s="218">
        <f>+'[3]3.SZ.TÁBL. SEGÍTŐ SZOLGÁLAT'!$C$67</f>
        <v>10</v>
      </c>
      <c r="D67" s="219"/>
      <c r="E67" s="213">
        <f t="shared" si="68"/>
        <v>10</v>
      </c>
      <c r="F67" s="214">
        <f>+'[3]3.SZ.TÁBL. SEGÍTŐ SZOLGÁLAT'!$F67</f>
        <v>10</v>
      </c>
      <c r="G67" s="219">
        <f>+[4]Seg.Szolgálat!$G$5+[4]Seg.Szolgálat!$G$36</f>
        <v>31</v>
      </c>
      <c r="H67" s="222">
        <f t="shared" si="69"/>
        <v>41</v>
      </c>
      <c r="I67" s="214">
        <f>+[6]Sheet!$F$10</f>
        <v>0</v>
      </c>
      <c r="J67" s="219"/>
      <c r="K67" s="220">
        <f t="shared" si="70"/>
        <v>0</v>
      </c>
      <c r="L67" s="214">
        <f>+'[3]3.SZ.TÁBL. SEGÍTŐ SZOLGÁLAT'!$L$67</f>
        <v>8</v>
      </c>
      <c r="M67" s="219">
        <f>+[4]Seg.Szolgálat!$G$4+[4]Seg.Szolgálat!$G$35+[4]Seg.Szolgálat!$G$37</f>
        <v>161</v>
      </c>
      <c r="N67" s="222">
        <f t="shared" si="71"/>
        <v>169</v>
      </c>
      <c r="O67" s="214"/>
      <c r="P67" s="219"/>
      <c r="Q67" s="220">
        <f t="shared" si="72"/>
        <v>0</v>
      </c>
      <c r="R67" s="214"/>
      <c r="S67" s="219"/>
      <c r="T67" s="222">
        <f t="shared" si="73"/>
        <v>0</v>
      </c>
      <c r="U67" s="214">
        <f>+'[3]3.SZ.TÁBL. SEGÍTŐ SZOLGÁLAT'!$U$67</f>
        <v>30</v>
      </c>
      <c r="V67" s="219"/>
      <c r="W67" s="222">
        <f t="shared" si="74"/>
        <v>30</v>
      </c>
      <c r="X67" s="210"/>
      <c r="Y67" s="219"/>
      <c r="Z67" s="220">
        <f t="shared" si="75"/>
        <v>0</v>
      </c>
      <c r="AA67" s="223">
        <f t="shared" si="76"/>
        <v>58</v>
      </c>
      <c r="AB67" s="219">
        <f t="shared" si="77"/>
        <v>192</v>
      </c>
      <c r="AC67" s="224">
        <f t="shared" si="78"/>
        <v>250</v>
      </c>
    </row>
    <row r="68" spans="1:29" ht="15.75" customHeight="1">
      <c r="A68" s="201" t="s">
        <v>226</v>
      </c>
      <c r="B68" s="211" t="s">
        <v>387</v>
      </c>
      <c r="C68" s="210">
        <f>+'[3]3.SZ.TÁBL. SEGÍTŐ SZOLGÁLAT'!$C$68</f>
        <v>228</v>
      </c>
      <c r="D68" s="208">
        <f>+[4]Seg.Szolgálat!$G$41</f>
        <v>31</v>
      </c>
      <c r="E68" s="213">
        <f t="shared" si="68"/>
        <v>259</v>
      </c>
      <c r="F68" s="214">
        <f>+'[3]3.SZ.TÁBL. SEGÍTŐ SZOLGÁLAT'!$F68</f>
        <v>420</v>
      </c>
      <c r="G68" s="208">
        <f>+[4]Seg.Szolgálat!$G$43</f>
        <v>97</v>
      </c>
      <c r="H68" s="215">
        <f t="shared" si="69"/>
        <v>517</v>
      </c>
      <c r="I68" s="214">
        <f>+'[3]3.SZ.TÁBL. SEGÍTŐ SZOLGÁLAT'!$I$68</f>
        <v>870</v>
      </c>
      <c r="J68" s="208">
        <f>+[4]Seg.Szolgálat!$G$40</f>
        <v>31</v>
      </c>
      <c r="K68" s="213">
        <f t="shared" si="70"/>
        <v>901</v>
      </c>
      <c r="L68" s="214">
        <f>+'[3]3.SZ.TÁBL. SEGÍTŐ SZOLGÁLAT'!$L$68</f>
        <v>225</v>
      </c>
      <c r="M68" s="208"/>
      <c r="N68" s="215">
        <f t="shared" si="71"/>
        <v>225</v>
      </c>
      <c r="O68" s="214">
        <f>+'[3]3.SZ.TÁBL. SEGÍTŐ SZOLGÁLAT'!$O$68</f>
        <v>1280</v>
      </c>
      <c r="P68" s="208">
        <f>+[4]Seg.Szolgálat!$G$39</f>
        <v>64</v>
      </c>
      <c r="Q68" s="213">
        <f t="shared" si="72"/>
        <v>1344</v>
      </c>
      <c r="R68" s="214">
        <f>+'[3]3.SZ.TÁBL. SEGÍTŐ SZOLGÁLAT'!$R$68</f>
        <v>1252</v>
      </c>
      <c r="S68" s="208">
        <f>+[4]Seg.Szolgálat!$G$38</f>
        <v>107</v>
      </c>
      <c r="T68" s="215">
        <f t="shared" si="73"/>
        <v>1359</v>
      </c>
      <c r="U68" s="214">
        <f>+'[3]3.SZ.TÁBL. SEGÍTŐ SZOLGÁLAT'!$U$68</f>
        <v>75</v>
      </c>
      <c r="V68" s="208"/>
      <c r="W68" s="215">
        <f t="shared" si="74"/>
        <v>75</v>
      </c>
      <c r="X68" s="210">
        <f>+'[3]3.SZ.TÁBL. SEGÍTŐ SZOLGÁLAT'!$X$68</f>
        <v>5</v>
      </c>
      <c r="Y68" s="208"/>
      <c r="Z68" s="213">
        <f t="shared" si="75"/>
        <v>5</v>
      </c>
      <c r="AA68" s="216">
        <f t="shared" si="76"/>
        <v>4355</v>
      </c>
      <c r="AB68" s="208">
        <f t="shared" si="77"/>
        <v>330</v>
      </c>
      <c r="AC68" s="209">
        <f t="shared" si="78"/>
        <v>4685</v>
      </c>
    </row>
    <row r="69" spans="1:29" ht="13.5" customHeight="1">
      <c r="A69" s="202" t="s">
        <v>228</v>
      </c>
      <c r="B69" s="253" t="s">
        <v>229</v>
      </c>
      <c r="C69" s="232"/>
      <c r="D69" s="233"/>
      <c r="E69" s="213">
        <f t="shared" si="68"/>
        <v>0</v>
      </c>
      <c r="F69" s="235">
        <f>+'[3]3.SZ.TÁBL. SEGÍTŐ SZOLGÁLAT'!$F69</f>
        <v>0</v>
      </c>
      <c r="G69" s="233"/>
      <c r="H69" s="236">
        <f t="shared" si="69"/>
        <v>0</v>
      </c>
      <c r="I69" s="232"/>
      <c r="J69" s="233"/>
      <c r="K69" s="234">
        <f t="shared" si="70"/>
        <v>0</v>
      </c>
      <c r="L69" s="235"/>
      <c r="M69" s="233"/>
      <c r="N69" s="236">
        <f t="shared" si="71"/>
        <v>0</v>
      </c>
      <c r="O69" s="232"/>
      <c r="P69" s="233"/>
      <c r="Q69" s="234">
        <f t="shared" si="72"/>
        <v>0</v>
      </c>
      <c r="R69" s="235"/>
      <c r="S69" s="233"/>
      <c r="T69" s="236">
        <f t="shared" si="73"/>
        <v>0</v>
      </c>
      <c r="U69" s="235"/>
      <c r="V69" s="233"/>
      <c r="W69" s="236">
        <f t="shared" si="74"/>
        <v>0</v>
      </c>
      <c r="X69" s="232"/>
      <c r="Y69" s="233"/>
      <c r="Z69" s="234">
        <f t="shared" si="75"/>
        <v>0</v>
      </c>
      <c r="AA69" s="237">
        <f t="shared" si="76"/>
        <v>0</v>
      </c>
      <c r="AB69" s="233">
        <f t="shared" si="77"/>
        <v>0</v>
      </c>
      <c r="AC69" s="238">
        <f t="shared" si="78"/>
        <v>0</v>
      </c>
    </row>
    <row r="70" spans="1:29" s="338" customFormat="1" ht="13.5" customHeight="1">
      <c r="A70" s="203" t="s">
        <v>181</v>
      </c>
      <c r="B70" s="254" t="s">
        <v>139</v>
      </c>
      <c r="C70" s="312">
        <f t="shared" ref="C70:AC70" si="79">SUM(C67:C69)</f>
        <v>238</v>
      </c>
      <c r="D70" s="310">
        <f t="shared" si="79"/>
        <v>31</v>
      </c>
      <c r="E70" s="313">
        <f t="shared" si="79"/>
        <v>269</v>
      </c>
      <c r="F70" s="336">
        <f t="shared" si="79"/>
        <v>430</v>
      </c>
      <c r="G70" s="310">
        <f t="shared" si="79"/>
        <v>128</v>
      </c>
      <c r="H70" s="337">
        <f t="shared" si="79"/>
        <v>558</v>
      </c>
      <c r="I70" s="312">
        <f t="shared" si="79"/>
        <v>870</v>
      </c>
      <c r="J70" s="310">
        <f t="shared" si="79"/>
        <v>31</v>
      </c>
      <c r="K70" s="313">
        <f t="shared" si="79"/>
        <v>901</v>
      </c>
      <c r="L70" s="336">
        <f t="shared" si="79"/>
        <v>233</v>
      </c>
      <c r="M70" s="310">
        <f t="shared" si="79"/>
        <v>161</v>
      </c>
      <c r="N70" s="337">
        <f t="shared" si="79"/>
        <v>394</v>
      </c>
      <c r="O70" s="312">
        <f t="shared" si="79"/>
        <v>1280</v>
      </c>
      <c r="P70" s="310">
        <f t="shared" si="79"/>
        <v>64</v>
      </c>
      <c r="Q70" s="313">
        <f t="shared" si="79"/>
        <v>1344</v>
      </c>
      <c r="R70" s="336">
        <f t="shared" si="79"/>
        <v>1252</v>
      </c>
      <c r="S70" s="310">
        <f t="shared" si="79"/>
        <v>107</v>
      </c>
      <c r="T70" s="337">
        <f t="shared" si="79"/>
        <v>1359</v>
      </c>
      <c r="U70" s="336">
        <f t="shared" si="79"/>
        <v>105</v>
      </c>
      <c r="V70" s="310">
        <f t="shared" si="79"/>
        <v>0</v>
      </c>
      <c r="W70" s="337">
        <f t="shared" si="79"/>
        <v>105</v>
      </c>
      <c r="X70" s="312">
        <f t="shared" ref="X70:Z70" si="80">SUM(X67:X69)</f>
        <v>5</v>
      </c>
      <c r="Y70" s="310">
        <f t="shared" si="80"/>
        <v>0</v>
      </c>
      <c r="Z70" s="313">
        <f t="shared" si="80"/>
        <v>5</v>
      </c>
      <c r="AA70" s="305">
        <f t="shared" si="79"/>
        <v>4413</v>
      </c>
      <c r="AB70" s="310">
        <f t="shared" si="79"/>
        <v>522</v>
      </c>
      <c r="AC70" s="311">
        <f t="shared" si="79"/>
        <v>4935</v>
      </c>
    </row>
    <row r="71" spans="1:29" ht="13.5" customHeight="1">
      <c r="A71" s="200" t="s">
        <v>230</v>
      </c>
      <c r="B71" s="252" t="s">
        <v>231</v>
      </c>
      <c r="C71" s="218"/>
      <c r="D71" s="219"/>
      <c r="E71" s="213">
        <f t="shared" ref="E71:E72" si="81">SUM(C71:D71)</f>
        <v>0</v>
      </c>
      <c r="F71" s="278"/>
      <c r="G71" s="219"/>
      <c r="H71" s="222">
        <f t="shared" ref="H71:H72" si="82">SUM(F71:G71)</f>
        <v>0</v>
      </c>
      <c r="I71" s="218"/>
      <c r="J71" s="219"/>
      <c r="K71" s="220">
        <f t="shared" ref="K71:K72" si="83">SUM(I71:J71)</f>
        <v>0</v>
      </c>
      <c r="L71" s="278">
        <f>+'[3]3.SZ.TÁBL. SEGÍTŐ SZOLGÁLAT'!$L$71</f>
        <v>300</v>
      </c>
      <c r="M71" s="219"/>
      <c r="N71" s="222">
        <f t="shared" ref="N71:N72" si="84">SUM(L71:M71)</f>
        <v>300</v>
      </c>
      <c r="O71" s="278"/>
      <c r="P71" s="219"/>
      <c r="Q71" s="220">
        <f t="shared" ref="Q71:Q72" si="85">SUM(O71:P71)</f>
        <v>0</v>
      </c>
      <c r="R71" s="278"/>
      <c r="S71" s="219"/>
      <c r="T71" s="222">
        <f t="shared" ref="T71:T72" si="86">SUM(R71:S71)</f>
        <v>0</v>
      </c>
      <c r="U71" s="278"/>
      <c r="V71" s="219"/>
      <c r="W71" s="222">
        <f t="shared" ref="W71:W72" si="87">SUM(U71:V71)</f>
        <v>0</v>
      </c>
      <c r="X71" s="275"/>
      <c r="Y71" s="219"/>
      <c r="Z71" s="220">
        <f t="shared" ref="Z71:Z72" si="88">SUM(X71:Y71)</f>
        <v>0</v>
      </c>
      <c r="AA71" s="223">
        <f t="shared" ref="AA71:AA72" si="89">+C71+F71+I71+L71+O71+R71+U71+X71</f>
        <v>300</v>
      </c>
      <c r="AB71" s="219">
        <f t="shared" ref="AB71:AB72" si="90">+D71+G71+J71+M71+P71+S71+V71+Y71</f>
        <v>0</v>
      </c>
      <c r="AC71" s="224">
        <f t="shared" ref="AC71:AC72" si="91">+E71+H71+K71+N71+Q71+T71+W71+Z71</f>
        <v>300</v>
      </c>
    </row>
    <row r="72" spans="1:29" ht="13.5" customHeight="1">
      <c r="A72" s="202" t="s">
        <v>232</v>
      </c>
      <c r="B72" s="253" t="s">
        <v>233</v>
      </c>
      <c r="C72" s="232">
        <f>+'[3]3.SZ.TÁBL. SEGÍTŐ SZOLGÁLAT'!$C$72</f>
        <v>25</v>
      </c>
      <c r="D72" s="233"/>
      <c r="E72" s="213">
        <f t="shared" si="81"/>
        <v>25</v>
      </c>
      <c r="F72" s="273">
        <f>+'[3]3.SZ.TÁBL. SEGÍTŐ SZOLGÁLAT'!$F$72</f>
        <v>267</v>
      </c>
      <c r="G72" s="233"/>
      <c r="H72" s="236">
        <f t="shared" si="82"/>
        <v>267</v>
      </c>
      <c r="I72" s="232">
        <f>+'[3]3.SZ.TÁBL. SEGÍTŐ SZOLGÁLAT'!$I$72</f>
        <v>87</v>
      </c>
      <c r="J72" s="233"/>
      <c r="K72" s="234">
        <f t="shared" si="83"/>
        <v>87</v>
      </c>
      <c r="L72" s="273">
        <f>+'[3]3.SZ.TÁBL. SEGÍTŐ SZOLGÁLAT'!$L$72</f>
        <v>175</v>
      </c>
      <c r="M72" s="233"/>
      <c r="N72" s="236">
        <f t="shared" si="84"/>
        <v>175</v>
      </c>
      <c r="O72" s="273">
        <f>+'[3]3.SZ.TÁBL. SEGÍTŐ SZOLGÁLAT'!$O$72</f>
        <v>87</v>
      </c>
      <c r="P72" s="233"/>
      <c r="Q72" s="234">
        <f t="shared" si="85"/>
        <v>87</v>
      </c>
      <c r="R72" s="273">
        <f>+'[3]3.SZ.TÁBL. SEGÍTŐ SZOLGÁLAT'!$R$72</f>
        <v>12</v>
      </c>
      <c r="S72" s="233"/>
      <c r="T72" s="236">
        <f t="shared" si="86"/>
        <v>12</v>
      </c>
      <c r="U72" s="273">
        <f>+'[3]3.SZ.TÁBL. SEGÍTŐ SZOLGÁLAT'!$U$72</f>
        <v>50</v>
      </c>
      <c r="V72" s="233"/>
      <c r="W72" s="236">
        <f t="shared" si="87"/>
        <v>50</v>
      </c>
      <c r="X72" s="271">
        <f>+'[3]3.SZ.TÁBL. SEGÍTŐ SZOLGÁLAT'!$X$72</f>
        <v>24</v>
      </c>
      <c r="Y72" s="233"/>
      <c r="Z72" s="234">
        <f t="shared" si="88"/>
        <v>24</v>
      </c>
      <c r="AA72" s="237">
        <f t="shared" si="89"/>
        <v>727</v>
      </c>
      <c r="AB72" s="233">
        <f t="shared" si="90"/>
        <v>0</v>
      </c>
      <c r="AC72" s="238">
        <f t="shared" si="91"/>
        <v>727</v>
      </c>
    </row>
    <row r="73" spans="1:29" s="338" customFormat="1" ht="13.5" customHeight="1">
      <c r="A73" s="203" t="s">
        <v>182</v>
      </c>
      <c r="B73" s="254" t="s">
        <v>140</v>
      </c>
      <c r="C73" s="312">
        <f t="shared" ref="C73:AC73" si="92">SUM(C71:C72)</f>
        <v>25</v>
      </c>
      <c r="D73" s="310">
        <f t="shared" si="92"/>
        <v>0</v>
      </c>
      <c r="E73" s="313">
        <f t="shared" si="92"/>
        <v>25</v>
      </c>
      <c r="F73" s="336">
        <f t="shared" si="92"/>
        <v>267</v>
      </c>
      <c r="G73" s="310">
        <f t="shared" si="92"/>
        <v>0</v>
      </c>
      <c r="H73" s="337">
        <f t="shared" si="92"/>
        <v>267</v>
      </c>
      <c r="I73" s="312">
        <f t="shared" si="92"/>
        <v>87</v>
      </c>
      <c r="J73" s="310">
        <f t="shared" si="92"/>
        <v>0</v>
      </c>
      <c r="K73" s="313">
        <f t="shared" si="92"/>
        <v>87</v>
      </c>
      <c r="L73" s="336">
        <f t="shared" si="92"/>
        <v>475</v>
      </c>
      <c r="M73" s="310">
        <f t="shared" si="92"/>
        <v>0</v>
      </c>
      <c r="N73" s="337">
        <f t="shared" si="92"/>
        <v>475</v>
      </c>
      <c r="O73" s="312">
        <f t="shared" si="92"/>
        <v>87</v>
      </c>
      <c r="P73" s="310">
        <f t="shared" si="92"/>
        <v>0</v>
      </c>
      <c r="Q73" s="313">
        <f t="shared" si="92"/>
        <v>87</v>
      </c>
      <c r="R73" s="336">
        <f t="shared" si="92"/>
        <v>12</v>
      </c>
      <c r="S73" s="310">
        <f t="shared" si="92"/>
        <v>0</v>
      </c>
      <c r="T73" s="337">
        <f t="shared" si="92"/>
        <v>12</v>
      </c>
      <c r="U73" s="336">
        <f t="shared" si="92"/>
        <v>50</v>
      </c>
      <c r="V73" s="310">
        <f t="shared" si="92"/>
        <v>0</v>
      </c>
      <c r="W73" s="337">
        <f t="shared" si="92"/>
        <v>50</v>
      </c>
      <c r="X73" s="312">
        <f t="shared" ref="X73:Z73" si="93">SUM(X71:X72)</f>
        <v>24</v>
      </c>
      <c r="Y73" s="310">
        <f t="shared" si="93"/>
        <v>0</v>
      </c>
      <c r="Z73" s="313">
        <f t="shared" si="93"/>
        <v>24</v>
      </c>
      <c r="AA73" s="305">
        <f t="shared" si="92"/>
        <v>1027</v>
      </c>
      <c r="AB73" s="310">
        <f t="shared" si="92"/>
        <v>0</v>
      </c>
      <c r="AC73" s="311">
        <f t="shared" si="92"/>
        <v>1027</v>
      </c>
    </row>
    <row r="74" spans="1:29" ht="13.5" customHeight="1">
      <c r="A74" s="200" t="s">
        <v>234</v>
      </c>
      <c r="B74" s="252" t="s">
        <v>235</v>
      </c>
      <c r="C74" s="278">
        <f>+'[3]3.SZ.TÁBL. SEGÍTŐ SZOLGÁLAT'!$C$74</f>
        <v>268</v>
      </c>
      <c r="D74" s="219"/>
      <c r="E74" s="213">
        <f t="shared" ref="E74:E82" si="94">SUM(C74:D74)</f>
        <v>268</v>
      </c>
      <c r="F74" s="278">
        <f>+'[3]3.SZ.TÁBL. SEGÍTŐ SZOLGÁLAT'!$F$74</f>
        <v>430</v>
      </c>
      <c r="G74" s="219"/>
      <c r="H74" s="222">
        <f t="shared" ref="H74:H82" si="95">SUM(F74:G74)</f>
        <v>430</v>
      </c>
      <c r="I74" s="278">
        <f>+'[3]3.SZ.TÁBL. SEGÍTŐ SZOLGÁLAT'!$I$74</f>
        <v>563</v>
      </c>
      <c r="J74" s="219"/>
      <c r="K74" s="220">
        <f t="shared" ref="K74:K82" si="96">SUM(I74:J74)</f>
        <v>563</v>
      </c>
      <c r="L74" s="278">
        <f>+'[3]3.SZ.TÁBL. SEGÍTŐ SZOLGÁLAT'!$L$74</f>
        <v>430</v>
      </c>
      <c r="M74" s="219"/>
      <c r="N74" s="222">
        <f t="shared" ref="N74:N82" si="97">SUM(L74:M74)</f>
        <v>430</v>
      </c>
      <c r="O74" s="218">
        <f>+'[3]3.SZ.TÁBL. SEGÍTŐ SZOLGÁLAT'!$O$74</f>
        <v>563</v>
      </c>
      <c r="P74" s="219"/>
      <c r="Q74" s="220">
        <f t="shared" ref="Q74:Q82" si="98">SUM(O74:P74)</f>
        <v>563</v>
      </c>
      <c r="R74" s="278"/>
      <c r="S74" s="219"/>
      <c r="T74" s="222">
        <f t="shared" ref="T74:T82" si="99">SUM(R74:S74)</f>
        <v>0</v>
      </c>
      <c r="U74" s="221">
        <f>+'[3]3.SZ.TÁBL. SEGÍTŐ SZOLGÁLAT'!$U$74</f>
        <v>76</v>
      </c>
      <c r="V74" s="219"/>
      <c r="W74" s="222">
        <f t="shared" ref="W74:W82" si="100">SUM(U74:V74)</f>
        <v>76</v>
      </c>
      <c r="X74" s="218"/>
      <c r="Y74" s="219"/>
      <c r="Z74" s="220">
        <f t="shared" ref="Z74:Z82" si="101">SUM(X74:Y74)</f>
        <v>0</v>
      </c>
      <c r="AA74" s="223">
        <f t="shared" ref="AA74:AA77" si="102">+C74+F74+I74+L74+O74+R74+U74+X74</f>
        <v>2330</v>
      </c>
      <c r="AB74" s="219">
        <f t="shared" ref="AB74:AB77" si="103">+D74+G74+J74+M74+P74+S74+V74+Y74</f>
        <v>0</v>
      </c>
      <c r="AC74" s="224">
        <f t="shared" ref="AC74:AC77" si="104">+E74+H74+K74+N74+Q74+T74+W74+Z74</f>
        <v>2330</v>
      </c>
    </row>
    <row r="75" spans="1:29" ht="13.5" customHeight="1">
      <c r="A75" s="201" t="s">
        <v>236</v>
      </c>
      <c r="B75" s="211" t="s">
        <v>3</v>
      </c>
      <c r="C75" s="214">
        <f>+'[3]3.SZ.TÁBL. SEGÍTŐ SZOLGÁLAT'!$C$75</f>
        <v>120</v>
      </c>
      <c r="D75" s="208"/>
      <c r="E75" s="213">
        <f t="shared" si="94"/>
        <v>120</v>
      </c>
      <c r="F75" s="214"/>
      <c r="G75" s="208"/>
      <c r="H75" s="215">
        <f t="shared" si="95"/>
        <v>0</v>
      </c>
      <c r="I75" s="214"/>
      <c r="J75" s="208"/>
      <c r="K75" s="213">
        <f t="shared" si="96"/>
        <v>0</v>
      </c>
      <c r="L75" s="214"/>
      <c r="M75" s="208"/>
      <c r="N75" s="215">
        <f t="shared" si="97"/>
        <v>0</v>
      </c>
      <c r="O75" s="210"/>
      <c r="P75" s="208"/>
      <c r="Q75" s="213">
        <f t="shared" si="98"/>
        <v>0</v>
      </c>
      <c r="R75" s="214"/>
      <c r="S75" s="208"/>
      <c r="T75" s="215">
        <f t="shared" si="99"/>
        <v>0</v>
      </c>
      <c r="U75" s="214"/>
      <c r="V75" s="208"/>
      <c r="W75" s="215">
        <f t="shared" si="100"/>
        <v>0</v>
      </c>
      <c r="X75" s="210">
        <f>+'[3]3.SZ.TÁBL. SEGÍTŐ SZOLGÁLAT'!$X$75</f>
        <v>2300</v>
      </c>
      <c r="Y75" s="208"/>
      <c r="Z75" s="213">
        <f t="shared" si="101"/>
        <v>2300</v>
      </c>
      <c r="AA75" s="216">
        <f t="shared" si="102"/>
        <v>2420</v>
      </c>
      <c r="AB75" s="208">
        <f t="shared" si="103"/>
        <v>0</v>
      </c>
      <c r="AC75" s="209">
        <f t="shared" si="104"/>
        <v>2420</v>
      </c>
    </row>
    <row r="76" spans="1:29" ht="13.5" customHeight="1">
      <c r="A76" s="201" t="s">
        <v>237</v>
      </c>
      <c r="B76" s="211" t="s">
        <v>238</v>
      </c>
      <c r="C76" s="214"/>
      <c r="D76" s="208"/>
      <c r="E76" s="213">
        <f t="shared" si="94"/>
        <v>0</v>
      </c>
      <c r="F76" s="214"/>
      <c r="G76" s="208"/>
      <c r="H76" s="215">
        <f t="shared" si="95"/>
        <v>0</v>
      </c>
      <c r="I76" s="214"/>
      <c r="J76" s="208"/>
      <c r="K76" s="213">
        <f t="shared" si="96"/>
        <v>0</v>
      </c>
      <c r="L76" s="214"/>
      <c r="M76" s="208"/>
      <c r="N76" s="215">
        <f t="shared" si="97"/>
        <v>0</v>
      </c>
      <c r="O76" s="210"/>
      <c r="P76" s="208"/>
      <c r="Q76" s="213">
        <f t="shared" si="98"/>
        <v>0</v>
      </c>
      <c r="R76" s="214"/>
      <c r="S76" s="208"/>
      <c r="T76" s="215">
        <f t="shared" si="99"/>
        <v>0</v>
      </c>
      <c r="U76" s="214"/>
      <c r="V76" s="208"/>
      <c r="W76" s="215">
        <f t="shared" si="100"/>
        <v>0</v>
      </c>
      <c r="X76" s="210"/>
      <c r="Y76" s="208"/>
      <c r="Z76" s="213">
        <f t="shared" si="101"/>
        <v>0</v>
      </c>
      <c r="AA76" s="216">
        <f t="shared" si="102"/>
        <v>0</v>
      </c>
      <c r="AB76" s="208">
        <f t="shared" si="103"/>
        <v>0</v>
      </c>
      <c r="AC76" s="209">
        <f t="shared" si="104"/>
        <v>0</v>
      </c>
    </row>
    <row r="77" spans="1:29" ht="13.5" customHeight="1">
      <c r="A77" s="201" t="s">
        <v>239</v>
      </c>
      <c r="B77" s="211" t="s">
        <v>240</v>
      </c>
      <c r="C77" s="214">
        <f>+'[3]3.SZ.TÁBL. SEGÍTŐ SZOLGÁLAT'!$C$77</f>
        <v>40</v>
      </c>
      <c r="D77" s="208"/>
      <c r="E77" s="213">
        <f t="shared" si="94"/>
        <v>40</v>
      </c>
      <c r="F77" s="214">
        <f>+'[3]3.SZ.TÁBL. SEGÍTŐ SZOLGÁLAT'!$F$77</f>
        <v>200</v>
      </c>
      <c r="G77" s="208"/>
      <c r="H77" s="215">
        <f t="shared" si="95"/>
        <v>200</v>
      </c>
      <c r="I77" s="214">
        <f>+'[3]3.SZ.TÁBL. SEGÍTŐ SZOLGÁLAT'!$I$77</f>
        <v>200</v>
      </c>
      <c r="J77" s="208"/>
      <c r="K77" s="213">
        <f t="shared" si="96"/>
        <v>200</v>
      </c>
      <c r="L77" s="214"/>
      <c r="M77" s="208"/>
      <c r="N77" s="215">
        <f t="shared" si="97"/>
        <v>0</v>
      </c>
      <c r="O77" s="210">
        <f>+'[3]3.SZ.TÁBL. SEGÍTŐ SZOLGÁLAT'!$O$77</f>
        <v>400</v>
      </c>
      <c r="P77" s="208"/>
      <c r="Q77" s="213">
        <f t="shared" si="98"/>
        <v>400</v>
      </c>
      <c r="R77" s="214">
        <f>+'[3]3.SZ.TÁBL. SEGÍTŐ SZOLGÁLAT'!$R$77</f>
        <v>1000</v>
      </c>
      <c r="S77" s="208"/>
      <c r="T77" s="215">
        <f t="shared" si="99"/>
        <v>1000</v>
      </c>
      <c r="U77" s="214"/>
      <c r="V77" s="208"/>
      <c r="W77" s="215">
        <f t="shared" si="100"/>
        <v>0</v>
      </c>
      <c r="X77" s="210"/>
      <c r="Y77" s="208"/>
      <c r="Z77" s="213">
        <f t="shared" si="101"/>
        <v>0</v>
      </c>
      <c r="AA77" s="216">
        <f t="shared" si="102"/>
        <v>1840</v>
      </c>
      <c r="AB77" s="208">
        <f t="shared" si="103"/>
        <v>0</v>
      </c>
      <c r="AC77" s="209">
        <f t="shared" si="104"/>
        <v>1840</v>
      </c>
    </row>
    <row r="78" spans="1:29" ht="13.5" customHeight="1">
      <c r="A78" s="201" t="s">
        <v>241</v>
      </c>
      <c r="B78" s="211" t="s">
        <v>242</v>
      </c>
      <c r="C78" s="214"/>
      <c r="D78" s="208">
        <f>SUM(D79:D80)</f>
        <v>0</v>
      </c>
      <c r="E78" s="213">
        <f t="shared" si="94"/>
        <v>0</v>
      </c>
      <c r="F78" s="214"/>
      <c r="G78" s="208">
        <f>SUM(G79:G80)</f>
        <v>19</v>
      </c>
      <c r="H78" s="215">
        <f>SUM(H79:H80)</f>
        <v>19</v>
      </c>
      <c r="I78" s="214"/>
      <c r="J78" s="208">
        <f>SUM(J79:J80)</f>
        <v>16</v>
      </c>
      <c r="K78" s="213">
        <f>SUM(I78:J78)</f>
        <v>16</v>
      </c>
      <c r="L78" s="214"/>
      <c r="M78" s="208">
        <f>SUM(M79:M80)</f>
        <v>0</v>
      </c>
      <c r="N78" s="215">
        <f t="shared" si="97"/>
        <v>0</v>
      </c>
      <c r="O78" s="210"/>
      <c r="P78" s="208">
        <f>SUM(P79:P80)</f>
        <v>2</v>
      </c>
      <c r="Q78" s="213">
        <f t="shared" si="98"/>
        <v>2</v>
      </c>
      <c r="R78" s="214"/>
      <c r="S78" s="208">
        <f>SUM(S79:S80)</f>
        <v>0</v>
      </c>
      <c r="T78" s="215">
        <f t="shared" si="99"/>
        <v>0</v>
      </c>
      <c r="U78" s="214"/>
      <c r="V78" s="208">
        <f>SUM(V79:V80)</f>
        <v>0</v>
      </c>
      <c r="W78" s="215">
        <f t="shared" si="100"/>
        <v>0</v>
      </c>
      <c r="X78" s="210"/>
      <c r="Y78" s="208">
        <f>SUM(Y79:Y80)</f>
        <v>0</v>
      </c>
      <c r="Z78" s="213">
        <f t="shared" si="101"/>
        <v>0</v>
      </c>
      <c r="AA78" s="216">
        <f>+SUM(AA79:AA80)</f>
        <v>0</v>
      </c>
      <c r="AB78" s="208">
        <f>+SUM(AB79:AB80)</f>
        <v>37</v>
      </c>
      <c r="AC78" s="209">
        <f>+SUM(AC79:AC80)</f>
        <v>37</v>
      </c>
    </row>
    <row r="79" spans="1:29" ht="13.5" customHeight="1">
      <c r="A79" s="205" t="s">
        <v>241</v>
      </c>
      <c r="B79" s="212" t="s">
        <v>286</v>
      </c>
      <c r="C79" s="214"/>
      <c r="D79" s="208"/>
      <c r="E79" s="213">
        <f t="shared" si="94"/>
        <v>0</v>
      </c>
      <c r="F79" s="214"/>
      <c r="G79" s="208"/>
      <c r="H79" s="215">
        <f t="shared" si="95"/>
        <v>0</v>
      </c>
      <c r="I79" s="214"/>
      <c r="J79" s="208"/>
      <c r="K79" s="213">
        <f t="shared" si="96"/>
        <v>0</v>
      </c>
      <c r="L79" s="214"/>
      <c r="M79" s="208"/>
      <c r="N79" s="215">
        <f t="shared" si="97"/>
        <v>0</v>
      </c>
      <c r="O79" s="210"/>
      <c r="P79" s="208"/>
      <c r="Q79" s="213">
        <f t="shared" si="98"/>
        <v>0</v>
      </c>
      <c r="R79" s="214"/>
      <c r="S79" s="208"/>
      <c r="T79" s="215">
        <f t="shared" si="99"/>
        <v>0</v>
      </c>
      <c r="U79" s="214"/>
      <c r="V79" s="208"/>
      <c r="W79" s="215">
        <f t="shared" si="100"/>
        <v>0</v>
      </c>
      <c r="X79" s="210"/>
      <c r="Y79" s="208"/>
      <c r="Z79" s="213">
        <f t="shared" si="101"/>
        <v>0</v>
      </c>
      <c r="AA79" s="216">
        <f t="shared" ref="AA79:AA82" si="105">+C79+F79+I79+L79+O79+R79+U79+X79</f>
        <v>0</v>
      </c>
      <c r="AB79" s="208">
        <f t="shared" ref="AB79:AB82" si="106">+D79+G79+J79+M79+P79+S79+V79+Y79</f>
        <v>0</v>
      </c>
      <c r="AC79" s="209">
        <f t="shared" ref="AC79:AC82" si="107">+E79+H79+K79+N79+Q79+T79+W79+Z79</f>
        <v>0</v>
      </c>
    </row>
    <row r="80" spans="1:29" ht="13.5" customHeight="1">
      <c r="A80" s="205" t="s">
        <v>241</v>
      </c>
      <c r="B80" s="212" t="s">
        <v>287</v>
      </c>
      <c r="C80" s="214"/>
      <c r="D80" s="208"/>
      <c r="E80" s="213">
        <f t="shared" si="94"/>
        <v>0</v>
      </c>
      <c r="F80" s="214"/>
      <c r="G80" s="208">
        <f>+[4]Seg.Szolgálat!$I$9+[4]Seg.Szolgálat!$I$20+[4]Seg.Szolgálat!$I$45</f>
        <v>19</v>
      </c>
      <c r="H80" s="215">
        <f t="shared" si="95"/>
        <v>19</v>
      </c>
      <c r="I80" s="214"/>
      <c r="J80" s="208">
        <f>+[4]Seg.Szolgálat!$I$11+[4]Seg.Szolgálat!$I$18</f>
        <v>16</v>
      </c>
      <c r="K80" s="213">
        <f t="shared" si="96"/>
        <v>16</v>
      </c>
      <c r="L80" s="214"/>
      <c r="M80" s="208"/>
      <c r="N80" s="215">
        <f t="shared" si="97"/>
        <v>0</v>
      </c>
      <c r="O80" s="210"/>
      <c r="P80" s="208">
        <f>+[4]Seg.Szolgálat!$I$13+[4]Seg.Szolgálat!$I$22</f>
        <v>2</v>
      </c>
      <c r="Q80" s="213">
        <f t="shared" si="98"/>
        <v>2</v>
      </c>
      <c r="R80" s="214"/>
      <c r="S80" s="208"/>
      <c r="T80" s="215">
        <f t="shared" si="99"/>
        <v>0</v>
      </c>
      <c r="U80" s="214"/>
      <c r="V80" s="208"/>
      <c r="W80" s="215">
        <f t="shared" si="100"/>
        <v>0</v>
      </c>
      <c r="X80" s="210"/>
      <c r="Y80" s="208"/>
      <c r="Z80" s="213">
        <f t="shared" si="101"/>
        <v>0</v>
      </c>
      <c r="AA80" s="216">
        <f t="shared" si="105"/>
        <v>0</v>
      </c>
      <c r="AB80" s="208">
        <f t="shared" si="106"/>
        <v>37</v>
      </c>
      <c r="AC80" s="209">
        <f t="shared" si="107"/>
        <v>37</v>
      </c>
    </row>
    <row r="81" spans="1:29" ht="13.5" customHeight="1">
      <c r="A81" s="201" t="s">
        <v>243</v>
      </c>
      <c r="B81" s="211" t="s">
        <v>244</v>
      </c>
      <c r="C81" s="214"/>
      <c r="D81" s="208"/>
      <c r="E81" s="213">
        <f t="shared" si="94"/>
        <v>0</v>
      </c>
      <c r="F81" s="214">
        <f>+'[3]3.SZ.TÁBL. SEGÍTŐ SZOLGÁLAT'!$F$81</f>
        <v>800</v>
      </c>
      <c r="G81" s="208"/>
      <c r="H81" s="215">
        <f t="shared" si="95"/>
        <v>800</v>
      </c>
      <c r="I81" s="214"/>
      <c r="J81" s="208"/>
      <c r="K81" s="213">
        <f t="shared" si="96"/>
        <v>0</v>
      </c>
      <c r="L81" s="214">
        <f>+'[3]3.SZ.TÁBL. SEGÍTŐ SZOLGÁLAT'!$L$81</f>
        <v>980</v>
      </c>
      <c r="M81" s="208"/>
      <c r="N81" s="215">
        <f t="shared" si="97"/>
        <v>980</v>
      </c>
      <c r="O81" s="210"/>
      <c r="P81" s="208">
        <f>+[4]Seg.Szolgálat!$I$26</f>
        <v>63</v>
      </c>
      <c r="Q81" s="213">
        <f t="shared" si="98"/>
        <v>63</v>
      </c>
      <c r="R81" s="214"/>
      <c r="S81" s="208"/>
      <c r="T81" s="215">
        <f t="shared" si="99"/>
        <v>0</v>
      </c>
      <c r="U81" s="214"/>
      <c r="V81" s="208"/>
      <c r="W81" s="215">
        <f t="shared" si="100"/>
        <v>0</v>
      </c>
      <c r="X81" s="210"/>
      <c r="Y81" s="208"/>
      <c r="Z81" s="213">
        <f t="shared" si="101"/>
        <v>0</v>
      </c>
      <c r="AA81" s="216">
        <f t="shared" si="105"/>
        <v>1780</v>
      </c>
      <c r="AB81" s="208">
        <f t="shared" si="106"/>
        <v>63</v>
      </c>
      <c r="AC81" s="209">
        <f t="shared" si="107"/>
        <v>1843</v>
      </c>
    </row>
    <row r="82" spans="1:29" ht="13.5" customHeight="1">
      <c r="A82" s="202" t="s">
        <v>245</v>
      </c>
      <c r="B82" s="253" t="s">
        <v>385</v>
      </c>
      <c r="C82" s="273">
        <f>+'[3]3.SZ.TÁBL. SEGÍTŐ SZOLGÁLAT'!$C$82</f>
        <v>380</v>
      </c>
      <c r="D82" s="233"/>
      <c r="E82" s="213">
        <f t="shared" si="94"/>
        <v>380</v>
      </c>
      <c r="F82" s="273">
        <f>+'[3]3.SZ.TÁBL. SEGÍTŐ SZOLGÁLAT'!$F$82</f>
        <v>1320</v>
      </c>
      <c r="G82" s="233">
        <f>+[4]Seg.Szolgálat!$I$7</f>
        <v>-19</v>
      </c>
      <c r="H82" s="236">
        <f t="shared" si="95"/>
        <v>1301</v>
      </c>
      <c r="I82" s="273">
        <f>+'[3]3.SZ.TÁBL. SEGÍTŐ SZOLGÁLAT'!$I$82</f>
        <v>780</v>
      </c>
      <c r="J82" s="233">
        <f>+[4]Seg.Szolgálat!$I$23</f>
        <v>-23</v>
      </c>
      <c r="K82" s="234">
        <f t="shared" si="96"/>
        <v>757</v>
      </c>
      <c r="L82" s="273">
        <f>+'[3]3.SZ.TÁBL. SEGÍTŐ SZOLGÁLAT'!$L$82</f>
        <v>625</v>
      </c>
      <c r="M82" s="233">
        <f>+[4]Seg.Szolgálat!$I$6</f>
        <v>-71</v>
      </c>
      <c r="N82" s="236">
        <f t="shared" si="97"/>
        <v>554</v>
      </c>
      <c r="O82" s="232">
        <f>+'[3]3.SZ.TÁBL. SEGÍTŐ SZOLGÁLAT'!$O$82</f>
        <v>713</v>
      </c>
      <c r="P82" s="233">
        <f>+[4]Seg.Szolgálat!$I$25</f>
        <v>-63</v>
      </c>
      <c r="Q82" s="234">
        <f t="shared" si="98"/>
        <v>650</v>
      </c>
      <c r="R82" s="273">
        <f>+'[3]3.SZ.TÁBL. SEGÍTŐ SZOLGÁLAT'!$R$82</f>
        <v>30</v>
      </c>
      <c r="S82" s="233"/>
      <c r="T82" s="236">
        <f t="shared" si="99"/>
        <v>30</v>
      </c>
      <c r="U82" s="235">
        <f>+'[3]3.SZ.TÁBL. SEGÍTŐ SZOLGÁLAT'!$U$82</f>
        <v>70</v>
      </c>
      <c r="V82" s="233"/>
      <c r="W82" s="236">
        <f t="shared" si="100"/>
        <v>70</v>
      </c>
      <c r="X82" s="232"/>
      <c r="Y82" s="233"/>
      <c r="Z82" s="234">
        <f t="shared" si="101"/>
        <v>0</v>
      </c>
      <c r="AA82" s="237">
        <f t="shared" si="105"/>
        <v>3918</v>
      </c>
      <c r="AB82" s="233">
        <f t="shared" si="106"/>
        <v>-176</v>
      </c>
      <c r="AC82" s="238">
        <f t="shared" si="107"/>
        <v>3742</v>
      </c>
    </row>
    <row r="83" spans="1:29" s="338" customFormat="1" ht="13.5" customHeight="1">
      <c r="A83" s="203" t="s">
        <v>183</v>
      </c>
      <c r="B83" s="254" t="s">
        <v>141</v>
      </c>
      <c r="C83" s="312">
        <f t="shared" ref="C83:AC83" si="108">+SUM(C74:C78,C81:C82)</f>
        <v>808</v>
      </c>
      <c r="D83" s="310">
        <f t="shared" si="108"/>
        <v>0</v>
      </c>
      <c r="E83" s="313">
        <f t="shared" si="108"/>
        <v>808</v>
      </c>
      <c r="F83" s="336">
        <f t="shared" si="108"/>
        <v>2750</v>
      </c>
      <c r="G83" s="310">
        <f t="shared" si="108"/>
        <v>0</v>
      </c>
      <c r="H83" s="337">
        <f t="shared" si="108"/>
        <v>2750</v>
      </c>
      <c r="I83" s="312">
        <f t="shared" si="108"/>
        <v>1543</v>
      </c>
      <c r="J83" s="310">
        <f t="shared" si="108"/>
        <v>-7</v>
      </c>
      <c r="K83" s="313">
        <f t="shared" si="108"/>
        <v>1536</v>
      </c>
      <c r="L83" s="336">
        <f t="shared" si="108"/>
        <v>2035</v>
      </c>
      <c r="M83" s="310">
        <f t="shared" si="108"/>
        <v>-71</v>
      </c>
      <c r="N83" s="337">
        <f t="shared" si="108"/>
        <v>1964</v>
      </c>
      <c r="O83" s="312">
        <f t="shared" si="108"/>
        <v>1676</v>
      </c>
      <c r="P83" s="310">
        <f t="shared" si="108"/>
        <v>2</v>
      </c>
      <c r="Q83" s="313">
        <f t="shared" si="108"/>
        <v>1678</v>
      </c>
      <c r="R83" s="336">
        <f t="shared" si="108"/>
        <v>1030</v>
      </c>
      <c r="S83" s="310">
        <f t="shared" si="108"/>
        <v>0</v>
      </c>
      <c r="T83" s="337">
        <f t="shared" si="108"/>
        <v>1030</v>
      </c>
      <c r="U83" s="336">
        <f t="shared" si="108"/>
        <v>146</v>
      </c>
      <c r="V83" s="310">
        <f t="shared" si="108"/>
        <v>0</v>
      </c>
      <c r="W83" s="337">
        <f t="shared" si="108"/>
        <v>146</v>
      </c>
      <c r="X83" s="312">
        <f t="shared" ref="X83:Z83" si="109">+SUM(X74:X78,X81:X82)</f>
        <v>2300</v>
      </c>
      <c r="Y83" s="310">
        <f t="shared" si="109"/>
        <v>0</v>
      </c>
      <c r="Z83" s="313">
        <f t="shared" si="109"/>
        <v>2300</v>
      </c>
      <c r="AA83" s="305">
        <f t="shared" si="108"/>
        <v>12288</v>
      </c>
      <c r="AB83" s="310">
        <f t="shared" si="108"/>
        <v>-76</v>
      </c>
      <c r="AC83" s="311">
        <f t="shared" si="108"/>
        <v>12212</v>
      </c>
    </row>
    <row r="84" spans="1:29" ht="13.5" customHeight="1">
      <c r="A84" s="200" t="s">
        <v>247</v>
      </c>
      <c r="B84" s="252" t="s">
        <v>248</v>
      </c>
      <c r="C84" s="218">
        <f>+'[3]3.SZ.TÁBL. SEGÍTŐ SZOLGÁLAT'!$C$84</f>
        <v>15</v>
      </c>
      <c r="D84" s="219"/>
      <c r="E84" s="213">
        <f t="shared" ref="E84:E85" si="110">SUM(C84:D84)</f>
        <v>15</v>
      </c>
      <c r="F84" s="221">
        <f>+'[3]3.SZ.TÁBL. SEGÍTŐ SZOLGÁLAT'!$F$84</f>
        <v>200</v>
      </c>
      <c r="G84" s="219"/>
      <c r="H84" s="222">
        <f t="shared" ref="H84:H85" si="111">SUM(F84:G84)</f>
        <v>200</v>
      </c>
      <c r="I84" s="218">
        <f>+'[3]3.SZ.TÁBL. SEGÍTŐ SZOLGÁLAT'!$I$84</f>
        <v>60</v>
      </c>
      <c r="J84" s="219"/>
      <c r="K84" s="220">
        <f t="shared" ref="K84:K85" si="112">SUM(I84:J84)</f>
        <v>60</v>
      </c>
      <c r="L84" s="221">
        <f>+'[3]3.SZ.TÁBL. SEGÍTŐ SZOLGÁLAT'!$L$84</f>
        <v>280</v>
      </c>
      <c r="M84" s="219"/>
      <c r="N84" s="222">
        <f t="shared" ref="N84:N85" si="113">SUM(L84:M84)</f>
        <v>280</v>
      </c>
      <c r="O84" s="218">
        <f>+'[3]3.SZ.TÁBL. SEGÍTŐ SZOLGÁLAT'!$O$84</f>
        <v>70</v>
      </c>
      <c r="P84" s="219"/>
      <c r="Q84" s="220">
        <f t="shared" ref="Q84:Q85" si="114">SUM(O84:P84)</f>
        <v>70</v>
      </c>
      <c r="R84" s="221"/>
      <c r="S84" s="219"/>
      <c r="T84" s="222">
        <f t="shared" ref="T84:T85" si="115">SUM(R84:S84)</f>
        <v>0</v>
      </c>
      <c r="U84" s="221">
        <f>+'[3]3.SZ.TÁBL. SEGÍTŐ SZOLGÁLAT'!$U$84</f>
        <v>15</v>
      </c>
      <c r="V84" s="219"/>
      <c r="W84" s="222">
        <f t="shared" ref="W84:W85" si="116">SUM(U84:V84)</f>
        <v>15</v>
      </c>
      <c r="X84" s="218"/>
      <c r="Y84" s="219"/>
      <c r="Z84" s="220">
        <f t="shared" ref="Z84:Z85" si="117">SUM(X84:Y84)</f>
        <v>0</v>
      </c>
      <c r="AA84" s="223">
        <f t="shared" ref="AA84:AA85" si="118">+C84+F84+I84+L84+O84+R84+U84+X84</f>
        <v>640</v>
      </c>
      <c r="AB84" s="219">
        <f t="shared" ref="AB84:AB85" si="119">+D84+G84+J84+M84+P84+S84+V84+Y84</f>
        <v>0</v>
      </c>
      <c r="AC84" s="224">
        <f t="shared" ref="AC84:AC85" si="120">+E84+H84+K84+N84+Q84+T84+W84+Z84</f>
        <v>640</v>
      </c>
    </row>
    <row r="85" spans="1:29" ht="13.5" customHeight="1">
      <c r="A85" s="202" t="s">
        <v>249</v>
      </c>
      <c r="B85" s="253" t="s">
        <v>250</v>
      </c>
      <c r="C85" s="232"/>
      <c r="D85" s="233"/>
      <c r="E85" s="213">
        <f t="shared" si="110"/>
        <v>0</v>
      </c>
      <c r="F85" s="235"/>
      <c r="G85" s="233"/>
      <c r="H85" s="236">
        <f t="shared" si="111"/>
        <v>0</v>
      </c>
      <c r="I85" s="232"/>
      <c r="J85" s="233"/>
      <c r="K85" s="234">
        <f t="shared" si="112"/>
        <v>0</v>
      </c>
      <c r="L85" s="235"/>
      <c r="M85" s="233"/>
      <c r="N85" s="236">
        <f t="shared" si="113"/>
        <v>0</v>
      </c>
      <c r="O85" s="232"/>
      <c r="P85" s="233"/>
      <c r="Q85" s="234">
        <f t="shared" si="114"/>
        <v>0</v>
      </c>
      <c r="R85" s="235"/>
      <c r="S85" s="233"/>
      <c r="T85" s="236">
        <f t="shared" si="115"/>
        <v>0</v>
      </c>
      <c r="U85" s="235"/>
      <c r="V85" s="233"/>
      <c r="W85" s="236">
        <f t="shared" si="116"/>
        <v>0</v>
      </c>
      <c r="X85" s="232"/>
      <c r="Y85" s="233"/>
      <c r="Z85" s="234">
        <f t="shared" si="117"/>
        <v>0</v>
      </c>
      <c r="AA85" s="237">
        <f t="shared" si="118"/>
        <v>0</v>
      </c>
      <c r="AB85" s="233">
        <f t="shared" si="119"/>
        <v>0</v>
      </c>
      <c r="AC85" s="238">
        <f t="shared" si="120"/>
        <v>0</v>
      </c>
    </row>
    <row r="86" spans="1:29" s="338" customFormat="1" ht="13.5" customHeight="1">
      <c r="A86" s="203" t="s">
        <v>184</v>
      </c>
      <c r="B86" s="254" t="s">
        <v>142</v>
      </c>
      <c r="C86" s="312">
        <f t="shared" ref="C86:AC86" si="121">+SUM(C84:C85)</f>
        <v>15</v>
      </c>
      <c r="D86" s="310">
        <f t="shared" si="121"/>
        <v>0</v>
      </c>
      <c r="E86" s="313">
        <f t="shared" si="121"/>
        <v>15</v>
      </c>
      <c r="F86" s="336">
        <f t="shared" si="121"/>
        <v>200</v>
      </c>
      <c r="G86" s="310">
        <f t="shared" si="121"/>
        <v>0</v>
      </c>
      <c r="H86" s="337">
        <f t="shared" si="121"/>
        <v>200</v>
      </c>
      <c r="I86" s="312">
        <f t="shared" si="121"/>
        <v>60</v>
      </c>
      <c r="J86" s="310">
        <f t="shared" si="121"/>
        <v>0</v>
      </c>
      <c r="K86" s="313">
        <f t="shared" si="121"/>
        <v>60</v>
      </c>
      <c r="L86" s="336">
        <f t="shared" si="121"/>
        <v>280</v>
      </c>
      <c r="M86" s="310">
        <f t="shared" si="121"/>
        <v>0</v>
      </c>
      <c r="N86" s="337">
        <f t="shared" si="121"/>
        <v>280</v>
      </c>
      <c r="O86" s="312">
        <f t="shared" si="121"/>
        <v>70</v>
      </c>
      <c r="P86" s="310">
        <f t="shared" si="121"/>
        <v>0</v>
      </c>
      <c r="Q86" s="313">
        <f t="shared" si="121"/>
        <v>70</v>
      </c>
      <c r="R86" s="336">
        <f t="shared" si="121"/>
        <v>0</v>
      </c>
      <c r="S86" s="310">
        <f t="shared" si="121"/>
        <v>0</v>
      </c>
      <c r="T86" s="337">
        <f t="shared" si="121"/>
        <v>0</v>
      </c>
      <c r="U86" s="336">
        <f t="shared" si="121"/>
        <v>15</v>
      </c>
      <c r="V86" s="310">
        <f t="shared" si="121"/>
        <v>0</v>
      </c>
      <c r="W86" s="337">
        <f t="shared" si="121"/>
        <v>15</v>
      </c>
      <c r="X86" s="312">
        <f t="shared" ref="X86:Z86" si="122">+SUM(X84:X85)</f>
        <v>0</v>
      </c>
      <c r="Y86" s="310">
        <f t="shared" si="122"/>
        <v>0</v>
      </c>
      <c r="Z86" s="313">
        <f t="shared" si="122"/>
        <v>0</v>
      </c>
      <c r="AA86" s="305">
        <f t="shared" si="121"/>
        <v>640</v>
      </c>
      <c r="AB86" s="310">
        <f t="shared" si="121"/>
        <v>0</v>
      </c>
      <c r="AC86" s="311">
        <f t="shared" si="121"/>
        <v>640</v>
      </c>
    </row>
    <row r="87" spans="1:29" ht="13.5" customHeight="1">
      <c r="A87" s="200" t="s">
        <v>251</v>
      </c>
      <c r="B87" s="252" t="s">
        <v>252</v>
      </c>
      <c r="C87" s="218">
        <f>+'[3]3.SZ.TÁBL. SEGÍTŐ SZOLGÁLAT'!$C$87</f>
        <v>289</v>
      </c>
      <c r="D87" s="219"/>
      <c r="E87" s="213">
        <f t="shared" ref="E87:E91" si="123">SUM(C87:D87)</f>
        <v>289</v>
      </c>
      <c r="F87" s="221">
        <f>+'[3]3.SZ.TÁBL. SEGÍTŐ SZOLGÁLAT'!$F$87</f>
        <v>764</v>
      </c>
      <c r="G87" s="219"/>
      <c r="H87" s="222">
        <f t="shared" ref="H87:H91" si="124">SUM(F87:G87)</f>
        <v>764</v>
      </c>
      <c r="I87" s="218">
        <f>+'[3]3.SZ.TÁBL. SEGÍTŐ SZOLGÁLAT'!$I$87</f>
        <v>675</v>
      </c>
      <c r="J87" s="219"/>
      <c r="K87" s="220">
        <f t="shared" ref="K87:K91" si="125">SUM(I87:J87)</f>
        <v>675</v>
      </c>
      <c r="L87" s="221">
        <f>+'[3]3.SZ.TÁBL. SEGÍTŐ SZOLGÁLAT'!$L$87</f>
        <v>696</v>
      </c>
      <c r="M87" s="219"/>
      <c r="N87" s="222">
        <f t="shared" ref="N87:N91" si="126">SUM(L87:M87)</f>
        <v>696</v>
      </c>
      <c r="O87" s="218">
        <f>+'[3]3.SZ.TÁBL. SEGÍTŐ SZOLGÁLAT'!$O$87</f>
        <v>822</v>
      </c>
      <c r="P87" s="219"/>
      <c r="Q87" s="220">
        <f t="shared" ref="Q87:Q91" si="127">SUM(O87:P87)</f>
        <v>822</v>
      </c>
      <c r="R87" s="221">
        <f>+'[3]3.SZ.TÁBL. SEGÍTŐ SZOLGÁLAT'!$R$87</f>
        <v>611</v>
      </c>
      <c r="S87" s="219"/>
      <c r="T87" s="222">
        <f t="shared" ref="T87:T91" si="128">SUM(R87:S87)</f>
        <v>611</v>
      </c>
      <c r="U87" s="221">
        <f>+'[3]3.SZ.TÁBL. SEGÍTŐ SZOLGÁLAT'!$U$87</f>
        <v>69</v>
      </c>
      <c r="V87" s="219"/>
      <c r="W87" s="222">
        <f t="shared" ref="W87:W91" si="129">SUM(U87:V87)</f>
        <v>69</v>
      </c>
      <c r="X87" s="218">
        <f>+'[3]3.SZ.TÁBL. SEGÍTŐ SZOLGÁLAT'!$X$87</f>
        <v>629</v>
      </c>
      <c r="Y87" s="219"/>
      <c r="Z87" s="220">
        <f t="shared" ref="Z87:Z91" si="130">SUM(X87:Y87)</f>
        <v>629</v>
      </c>
      <c r="AA87" s="223">
        <f t="shared" ref="AA87:AA91" si="131">+C87+F87+I87+L87+O87+R87+U87+X87</f>
        <v>4555</v>
      </c>
      <c r="AB87" s="219">
        <f t="shared" ref="AB87:AB91" si="132">+D87+G87+J87+M87+P87+S87+V87+Y87</f>
        <v>0</v>
      </c>
      <c r="AC87" s="224">
        <f t="shared" ref="AC87:AC91" si="133">+E87+H87+K87+N87+Q87+T87+W87+Z87</f>
        <v>4555</v>
      </c>
    </row>
    <row r="88" spans="1:29" ht="13.5" customHeight="1">
      <c r="A88" s="201" t="s">
        <v>253</v>
      </c>
      <c r="B88" s="211" t="s">
        <v>254</v>
      </c>
      <c r="C88" s="210"/>
      <c r="D88" s="208"/>
      <c r="E88" s="213">
        <f t="shared" si="123"/>
        <v>0</v>
      </c>
      <c r="F88" s="214"/>
      <c r="G88" s="208"/>
      <c r="H88" s="215">
        <f t="shared" si="124"/>
        <v>0</v>
      </c>
      <c r="I88" s="210"/>
      <c r="J88" s="208"/>
      <c r="K88" s="213">
        <f t="shared" si="125"/>
        <v>0</v>
      </c>
      <c r="L88" s="214"/>
      <c r="M88" s="208"/>
      <c r="N88" s="215">
        <f t="shared" si="126"/>
        <v>0</v>
      </c>
      <c r="O88" s="210"/>
      <c r="P88" s="208"/>
      <c r="Q88" s="213">
        <f t="shared" si="127"/>
        <v>0</v>
      </c>
      <c r="R88" s="214"/>
      <c r="S88" s="208"/>
      <c r="T88" s="215">
        <f t="shared" si="128"/>
        <v>0</v>
      </c>
      <c r="U88" s="214"/>
      <c r="V88" s="208"/>
      <c r="W88" s="215">
        <f t="shared" si="129"/>
        <v>0</v>
      </c>
      <c r="X88" s="210"/>
      <c r="Y88" s="208"/>
      <c r="Z88" s="213">
        <f t="shared" si="130"/>
        <v>0</v>
      </c>
      <c r="AA88" s="216">
        <f t="shared" si="131"/>
        <v>0</v>
      </c>
      <c r="AB88" s="208">
        <f t="shared" si="132"/>
        <v>0</v>
      </c>
      <c r="AC88" s="209">
        <f t="shared" si="133"/>
        <v>0</v>
      </c>
    </row>
    <row r="89" spans="1:29" ht="13.5" customHeight="1">
      <c r="A89" s="201" t="s">
        <v>255</v>
      </c>
      <c r="B89" s="211" t="s">
        <v>256</v>
      </c>
      <c r="C89" s="210"/>
      <c r="D89" s="208"/>
      <c r="E89" s="213">
        <f t="shared" si="123"/>
        <v>0</v>
      </c>
      <c r="F89" s="214"/>
      <c r="G89" s="208"/>
      <c r="H89" s="215">
        <f t="shared" si="124"/>
        <v>0</v>
      </c>
      <c r="I89" s="210"/>
      <c r="J89" s="208"/>
      <c r="K89" s="213">
        <f t="shared" si="125"/>
        <v>0</v>
      </c>
      <c r="L89" s="214"/>
      <c r="M89" s="208"/>
      <c r="N89" s="215">
        <f t="shared" si="126"/>
        <v>0</v>
      </c>
      <c r="O89" s="210"/>
      <c r="P89" s="208"/>
      <c r="Q89" s="213">
        <f t="shared" si="127"/>
        <v>0</v>
      </c>
      <c r="R89" s="214"/>
      <c r="S89" s="208"/>
      <c r="T89" s="215">
        <f t="shared" si="128"/>
        <v>0</v>
      </c>
      <c r="U89" s="214"/>
      <c r="V89" s="208"/>
      <c r="W89" s="215">
        <f t="shared" si="129"/>
        <v>0</v>
      </c>
      <c r="X89" s="210"/>
      <c r="Y89" s="208"/>
      <c r="Z89" s="213">
        <f t="shared" si="130"/>
        <v>0</v>
      </c>
      <c r="AA89" s="216">
        <f t="shared" si="131"/>
        <v>0</v>
      </c>
      <c r="AB89" s="208">
        <f t="shared" si="132"/>
        <v>0</v>
      </c>
      <c r="AC89" s="209">
        <f t="shared" si="133"/>
        <v>0</v>
      </c>
    </row>
    <row r="90" spans="1:29" ht="13.5" customHeight="1">
      <c r="A90" s="201" t="s">
        <v>257</v>
      </c>
      <c r="B90" s="211" t="s">
        <v>258</v>
      </c>
      <c r="C90" s="210"/>
      <c r="D90" s="208"/>
      <c r="E90" s="213">
        <f t="shared" si="123"/>
        <v>0</v>
      </c>
      <c r="F90" s="214"/>
      <c r="G90" s="208"/>
      <c r="H90" s="215">
        <f t="shared" si="124"/>
        <v>0</v>
      </c>
      <c r="I90" s="210"/>
      <c r="J90" s="208"/>
      <c r="K90" s="213">
        <f t="shared" si="125"/>
        <v>0</v>
      </c>
      <c r="L90" s="214"/>
      <c r="M90" s="208"/>
      <c r="N90" s="215">
        <f t="shared" si="126"/>
        <v>0</v>
      </c>
      <c r="O90" s="210"/>
      <c r="P90" s="208"/>
      <c r="Q90" s="213">
        <f t="shared" si="127"/>
        <v>0</v>
      </c>
      <c r="R90" s="214"/>
      <c r="S90" s="208"/>
      <c r="T90" s="215">
        <f t="shared" si="128"/>
        <v>0</v>
      </c>
      <c r="U90" s="214"/>
      <c r="V90" s="208"/>
      <c r="W90" s="215">
        <f t="shared" si="129"/>
        <v>0</v>
      </c>
      <c r="X90" s="210"/>
      <c r="Y90" s="208"/>
      <c r="Z90" s="213">
        <f t="shared" si="130"/>
        <v>0</v>
      </c>
      <c r="AA90" s="216">
        <f t="shared" si="131"/>
        <v>0</v>
      </c>
      <c r="AB90" s="208">
        <f t="shared" si="132"/>
        <v>0</v>
      </c>
      <c r="AC90" s="209">
        <f t="shared" si="133"/>
        <v>0</v>
      </c>
    </row>
    <row r="91" spans="1:29" ht="13.5" customHeight="1">
      <c r="A91" s="202" t="s">
        <v>259</v>
      </c>
      <c r="B91" s="253" t="s">
        <v>386</v>
      </c>
      <c r="C91" s="232">
        <f>+'[3]3.SZ.TÁBL. SEGÍTŐ SZOLGÁLAT'!$C$91</f>
        <v>20</v>
      </c>
      <c r="D91" s="233"/>
      <c r="E91" s="213">
        <f t="shared" si="123"/>
        <v>20</v>
      </c>
      <c r="F91" s="235">
        <f>+'[3]3.SZ.TÁBL. SEGÍTŐ SZOLGÁLAT'!$F$91</f>
        <v>25</v>
      </c>
      <c r="G91" s="233"/>
      <c r="H91" s="236">
        <f t="shared" si="124"/>
        <v>25</v>
      </c>
      <c r="I91" s="232">
        <f>+'[3]3.SZ.TÁBL. SEGÍTŐ SZOLGÁLAT'!$I$91</f>
        <v>70</v>
      </c>
      <c r="J91" s="233"/>
      <c r="K91" s="234">
        <f t="shared" si="125"/>
        <v>70</v>
      </c>
      <c r="L91" s="235"/>
      <c r="M91" s="233"/>
      <c r="N91" s="236">
        <f t="shared" si="126"/>
        <v>0</v>
      </c>
      <c r="O91" s="232">
        <f>+'[3]3.SZ.TÁBL. SEGÍTŐ SZOLGÁLAT'!$O$91</f>
        <v>200</v>
      </c>
      <c r="P91" s="233"/>
      <c r="Q91" s="234">
        <f t="shared" si="127"/>
        <v>200</v>
      </c>
      <c r="R91" s="235">
        <f>+'[3]3.SZ.TÁBL. SEGÍTŐ SZOLGÁLAT'!$R$91</f>
        <v>320</v>
      </c>
      <c r="S91" s="233"/>
      <c r="T91" s="236">
        <f t="shared" si="128"/>
        <v>320</v>
      </c>
      <c r="U91" s="235"/>
      <c r="V91" s="233"/>
      <c r="W91" s="236">
        <f t="shared" si="129"/>
        <v>0</v>
      </c>
      <c r="X91" s="232"/>
      <c r="Y91" s="233"/>
      <c r="Z91" s="234">
        <f t="shared" si="130"/>
        <v>0</v>
      </c>
      <c r="AA91" s="237">
        <f t="shared" si="131"/>
        <v>635</v>
      </c>
      <c r="AB91" s="233">
        <f t="shared" si="132"/>
        <v>0</v>
      </c>
      <c r="AC91" s="238">
        <f t="shared" si="133"/>
        <v>635</v>
      </c>
    </row>
    <row r="92" spans="1:29" s="338" customFormat="1" ht="13.5" customHeight="1">
      <c r="A92" s="203" t="s">
        <v>185</v>
      </c>
      <c r="B92" s="254" t="s">
        <v>143</v>
      </c>
      <c r="C92" s="312">
        <f t="shared" ref="C92:AC92" si="134">SUM(C87:C91)</f>
        <v>309</v>
      </c>
      <c r="D92" s="310">
        <f t="shared" si="134"/>
        <v>0</v>
      </c>
      <c r="E92" s="313">
        <f t="shared" si="134"/>
        <v>309</v>
      </c>
      <c r="F92" s="336">
        <f t="shared" si="134"/>
        <v>789</v>
      </c>
      <c r="G92" s="310">
        <f t="shared" si="134"/>
        <v>0</v>
      </c>
      <c r="H92" s="337">
        <f t="shared" si="134"/>
        <v>789</v>
      </c>
      <c r="I92" s="312">
        <f t="shared" si="134"/>
        <v>745</v>
      </c>
      <c r="J92" s="310">
        <f t="shared" si="134"/>
        <v>0</v>
      </c>
      <c r="K92" s="313">
        <f t="shared" si="134"/>
        <v>745</v>
      </c>
      <c r="L92" s="336">
        <f t="shared" si="134"/>
        <v>696</v>
      </c>
      <c r="M92" s="310">
        <f t="shared" si="134"/>
        <v>0</v>
      </c>
      <c r="N92" s="337">
        <f t="shared" si="134"/>
        <v>696</v>
      </c>
      <c r="O92" s="312">
        <f t="shared" si="134"/>
        <v>1022</v>
      </c>
      <c r="P92" s="310">
        <f t="shared" si="134"/>
        <v>0</v>
      </c>
      <c r="Q92" s="313">
        <f t="shared" si="134"/>
        <v>1022</v>
      </c>
      <c r="R92" s="336">
        <f t="shared" si="134"/>
        <v>931</v>
      </c>
      <c r="S92" s="310">
        <f t="shared" si="134"/>
        <v>0</v>
      </c>
      <c r="T92" s="337">
        <f t="shared" si="134"/>
        <v>931</v>
      </c>
      <c r="U92" s="336">
        <f t="shared" si="134"/>
        <v>69</v>
      </c>
      <c r="V92" s="310">
        <f t="shared" si="134"/>
        <v>0</v>
      </c>
      <c r="W92" s="337">
        <f t="shared" si="134"/>
        <v>69</v>
      </c>
      <c r="X92" s="312">
        <f t="shared" ref="X92:Z92" si="135">SUM(X87:X91)</f>
        <v>629</v>
      </c>
      <c r="Y92" s="310">
        <f t="shared" si="135"/>
        <v>0</v>
      </c>
      <c r="Z92" s="313">
        <f t="shared" si="135"/>
        <v>629</v>
      </c>
      <c r="AA92" s="305">
        <f t="shared" si="134"/>
        <v>5190</v>
      </c>
      <c r="AB92" s="310">
        <f t="shared" si="134"/>
        <v>0</v>
      </c>
      <c r="AC92" s="311">
        <f t="shared" si="134"/>
        <v>5190</v>
      </c>
    </row>
    <row r="93" spans="1:29" s="338" customFormat="1" ht="13.5" customHeight="1">
      <c r="A93" s="203" t="s">
        <v>186</v>
      </c>
      <c r="B93" s="254" t="s">
        <v>144</v>
      </c>
      <c r="C93" s="312">
        <f t="shared" ref="C93:AC93" si="136">+C70+C73+C83+C86+C92</f>
        <v>1395</v>
      </c>
      <c r="D93" s="310">
        <f t="shared" si="136"/>
        <v>31</v>
      </c>
      <c r="E93" s="313">
        <f t="shared" si="136"/>
        <v>1426</v>
      </c>
      <c r="F93" s="336">
        <f t="shared" si="136"/>
        <v>4436</v>
      </c>
      <c r="G93" s="310">
        <f t="shared" si="136"/>
        <v>128</v>
      </c>
      <c r="H93" s="337">
        <f t="shared" si="136"/>
        <v>4564</v>
      </c>
      <c r="I93" s="312">
        <f t="shared" si="136"/>
        <v>3305</v>
      </c>
      <c r="J93" s="310">
        <f t="shared" si="136"/>
        <v>24</v>
      </c>
      <c r="K93" s="313">
        <f t="shared" si="136"/>
        <v>3329</v>
      </c>
      <c r="L93" s="336">
        <f t="shared" si="136"/>
        <v>3719</v>
      </c>
      <c r="M93" s="310">
        <f t="shared" si="136"/>
        <v>90</v>
      </c>
      <c r="N93" s="337">
        <f t="shared" si="136"/>
        <v>3809</v>
      </c>
      <c r="O93" s="312">
        <f t="shared" si="136"/>
        <v>4135</v>
      </c>
      <c r="P93" s="310">
        <f t="shared" si="136"/>
        <v>66</v>
      </c>
      <c r="Q93" s="313">
        <f t="shared" si="136"/>
        <v>4201</v>
      </c>
      <c r="R93" s="336">
        <f t="shared" si="136"/>
        <v>3225</v>
      </c>
      <c r="S93" s="310">
        <f t="shared" si="136"/>
        <v>107</v>
      </c>
      <c r="T93" s="337">
        <f t="shared" si="136"/>
        <v>3332</v>
      </c>
      <c r="U93" s="336">
        <f t="shared" si="136"/>
        <v>385</v>
      </c>
      <c r="V93" s="310">
        <f t="shared" si="136"/>
        <v>0</v>
      </c>
      <c r="W93" s="337">
        <f t="shared" si="136"/>
        <v>385</v>
      </c>
      <c r="X93" s="312">
        <f t="shared" ref="X93:Z93" si="137">+X70+X73+X83+X86+X92</f>
        <v>2958</v>
      </c>
      <c r="Y93" s="310">
        <f t="shared" si="137"/>
        <v>0</v>
      </c>
      <c r="Z93" s="313">
        <f t="shared" si="137"/>
        <v>2958</v>
      </c>
      <c r="AA93" s="305">
        <f t="shared" si="136"/>
        <v>23558</v>
      </c>
      <c r="AB93" s="310">
        <f t="shared" si="136"/>
        <v>446</v>
      </c>
      <c r="AC93" s="311">
        <f t="shared" si="136"/>
        <v>24004</v>
      </c>
    </row>
    <row r="94" spans="1:29" ht="13.5" customHeight="1">
      <c r="A94" s="678" t="s">
        <v>412</v>
      </c>
      <c r="B94" s="679" t="s">
        <v>413</v>
      </c>
      <c r="C94" s="275"/>
      <c r="D94" s="276"/>
      <c r="E94" s="277">
        <f t="shared" ref="E94:E97" si="138">SUM(C94:D94)</f>
        <v>0</v>
      </c>
      <c r="F94" s="278"/>
      <c r="G94" s="276"/>
      <c r="H94" s="279">
        <f t="shared" ref="H94" si="139">SUM(F94:G94)</f>
        <v>0</v>
      </c>
      <c r="I94" s="275"/>
      <c r="J94" s="276"/>
      <c r="K94" s="277">
        <f t="shared" ref="K94" si="140">SUM(I94:J94)</f>
        <v>0</v>
      </c>
      <c r="L94" s="278"/>
      <c r="M94" s="276"/>
      <c r="N94" s="279">
        <f t="shared" ref="N94" si="141">SUM(L94:M94)</f>
        <v>0</v>
      </c>
      <c r="O94" s="275"/>
      <c r="P94" s="276"/>
      <c r="Q94" s="277">
        <f t="shared" ref="Q94" si="142">SUM(O94:P94)</f>
        <v>0</v>
      </c>
      <c r="R94" s="278"/>
      <c r="S94" s="276"/>
      <c r="T94" s="279">
        <f t="shared" ref="T94" si="143">SUM(R94:S94)</f>
        <v>0</v>
      </c>
      <c r="U94" s="278"/>
      <c r="V94" s="276"/>
      <c r="W94" s="279">
        <f t="shared" ref="W94" si="144">SUM(U94:V94)</f>
        <v>0</v>
      </c>
      <c r="X94" s="275"/>
      <c r="Y94" s="276"/>
      <c r="Z94" s="277">
        <f t="shared" ref="Z94" si="145">SUM(X94:Y94)</f>
        <v>0</v>
      </c>
      <c r="AA94" s="280">
        <f t="shared" ref="AA94:AA97" si="146">+C94+F94+I94+L94+O94+R94+U94+X94</f>
        <v>0</v>
      </c>
      <c r="AB94" s="276">
        <f t="shared" ref="AB94:AB97" si="147">+D94+G94+J94+M94+P94+S94+V94+Y94</f>
        <v>0</v>
      </c>
      <c r="AC94" s="281">
        <f t="shared" ref="AC94:AC97" si="148">+E94+H94+K94+N94+Q94+T94+W94+Z94</f>
        <v>0</v>
      </c>
    </row>
    <row r="95" spans="1:29" ht="13.5" customHeight="1">
      <c r="A95" s="200" t="s">
        <v>310</v>
      </c>
      <c r="B95" s="680" t="s">
        <v>311</v>
      </c>
      <c r="C95" s="218">
        <f t="shared" ref="C95:Z95" si="149">+C96</f>
        <v>0</v>
      </c>
      <c r="D95" s="219">
        <f t="shared" si="149"/>
        <v>0</v>
      </c>
      <c r="E95" s="220">
        <f t="shared" si="149"/>
        <v>0</v>
      </c>
      <c r="F95" s="221">
        <f t="shared" si="149"/>
        <v>0</v>
      </c>
      <c r="G95" s="219">
        <f t="shared" si="149"/>
        <v>0</v>
      </c>
      <c r="H95" s="222">
        <f t="shared" si="149"/>
        <v>0</v>
      </c>
      <c r="I95" s="218">
        <f t="shared" si="149"/>
        <v>0</v>
      </c>
      <c r="J95" s="219">
        <f t="shared" si="149"/>
        <v>46</v>
      </c>
      <c r="K95" s="220">
        <f t="shared" si="149"/>
        <v>46</v>
      </c>
      <c r="L95" s="221">
        <f t="shared" si="149"/>
        <v>0</v>
      </c>
      <c r="M95" s="219">
        <f t="shared" si="149"/>
        <v>0</v>
      </c>
      <c r="N95" s="222">
        <f t="shared" si="149"/>
        <v>0</v>
      </c>
      <c r="O95" s="218">
        <f t="shared" si="149"/>
        <v>0</v>
      </c>
      <c r="P95" s="219">
        <f t="shared" si="149"/>
        <v>0</v>
      </c>
      <c r="Q95" s="220">
        <f t="shared" si="149"/>
        <v>0</v>
      </c>
      <c r="R95" s="221">
        <f t="shared" si="149"/>
        <v>0</v>
      </c>
      <c r="S95" s="219">
        <f t="shared" si="149"/>
        <v>0</v>
      </c>
      <c r="T95" s="222">
        <f t="shared" si="149"/>
        <v>0</v>
      </c>
      <c r="U95" s="221">
        <f t="shared" si="149"/>
        <v>0</v>
      </c>
      <c r="V95" s="219">
        <f t="shared" si="149"/>
        <v>0</v>
      </c>
      <c r="W95" s="222">
        <f t="shared" si="149"/>
        <v>0</v>
      </c>
      <c r="X95" s="218">
        <f t="shared" si="149"/>
        <v>0</v>
      </c>
      <c r="Y95" s="219">
        <f t="shared" si="149"/>
        <v>0</v>
      </c>
      <c r="Z95" s="220">
        <f t="shared" si="149"/>
        <v>0</v>
      </c>
      <c r="AA95" s="223">
        <f t="shared" si="146"/>
        <v>0</v>
      </c>
      <c r="AB95" s="219">
        <f t="shared" si="147"/>
        <v>46</v>
      </c>
      <c r="AC95" s="224">
        <f t="shared" si="148"/>
        <v>46</v>
      </c>
    </row>
    <row r="96" spans="1:29" ht="13.5" customHeight="1">
      <c r="A96" s="206" t="s">
        <v>310</v>
      </c>
      <c r="B96" s="256" t="s">
        <v>115</v>
      </c>
      <c r="C96" s="232"/>
      <c r="D96" s="233"/>
      <c r="E96" s="213">
        <f t="shared" si="138"/>
        <v>0</v>
      </c>
      <c r="F96" s="235"/>
      <c r="G96" s="233"/>
      <c r="H96" s="236">
        <f t="shared" ref="H96:H97" si="150">SUM(F96:G96)</f>
        <v>0</v>
      </c>
      <c r="I96" s="232"/>
      <c r="J96" s="233">
        <f>+[4]Seg.Szolgálat!$O$24+[4]Seg.Szolgálat!$O$42</f>
        <v>46</v>
      </c>
      <c r="K96" s="234">
        <f t="shared" ref="K96:K97" si="151">SUM(I96:J96)</f>
        <v>46</v>
      </c>
      <c r="L96" s="235"/>
      <c r="M96" s="233"/>
      <c r="N96" s="236">
        <f t="shared" ref="N96:N97" si="152">SUM(L96:M96)</f>
        <v>0</v>
      </c>
      <c r="O96" s="232"/>
      <c r="P96" s="233"/>
      <c r="Q96" s="234">
        <f t="shared" ref="Q96:Q97" si="153">SUM(O96:P96)</f>
        <v>0</v>
      </c>
      <c r="R96" s="235"/>
      <c r="S96" s="233"/>
      <c r="T96" s="236">
        <f t="shared" ref="T96:T97" si="154">SUM(R96:S96)</f>
        <v>0</v>
      </c>
      <c r="U96" s="235"/>
      <c r="V96" s="233"/>
      <c r="W96" s="236">
        <f t="shared" ref="W96:W97" si="155">SUM(U96:V96)</f>
        <v>0</v>
      </c>
      <c r="X96" s="232"/>
      <c r="Y96" s="233"/>
      <c r="Z96" s="234">
        <f t="shared" ref="Z96:Z97" si="156">SUM(X96:Y96)</f>
        <v>0</v>
      </c>
      <c r="AA96" s="237">
        <f t="shared" si="146"/>
        <v>0</v>
      </c>
      <c r="AB96" s="233">
        <f t="shared" si="147"/>
        <v>46</v>
      </c>
      <c r="AC96" s="238">
        <f t="shared" si="148"/>
        <v>46</v>
      </c>
    </row>
    <row r="97" spans="1:29" ht="13.5" customHeight="1">
      <c r="A97" s="333" t="s">
        <v>312</v>
      </c>
      <c r="B97" s="334" t="s">
        <v>313</v>
      </c>
      <c r="C97" s="271"/>
      <c r="D97" s="269"/>
      <c r="E97" s="213">
        <f t="shared" si="138"/>
        <v>0</v>
      </c>
      <c r="F97" s="273"/>
      <c r="G97" s="269"/>
      <c r="H97" s="274">
        <f t="shared" si="150"/>
        <v>0</v>
      </c>
      <c r="I97" s="271"/>
      <c r="J97" s="269"/>
      <c r="K97" s="272">
        <f t="shared" si="151"/>
        <v>0</v>
      </c>
      <c r="L97" s="273"/>
      <c r="M97" s="269"/>
      <c r="N97" s="274">
        <f t="shared" si="152"/>
        <v>0</v>
      </c>
      <c r="O97" s="271"/>
      <c r="P97" s="269"/>
      <c r="Q97" s="272">
        <f t="shared" si="153"/>
        <v>0</v>
      </c>
      <c r="R97" s="273"/>
      <c r="S97" s="269"/>
      <c r="T97" s="274">
        <f t="shared" si="154"/>
        <v>0</v>
      </c>
      <c r="U97" s="273"/>
      <c r="V97" s="269"/>
      <c r="W97" s="274">
        <f t="shared" si="155"/>
        <v>0</v>
      </c>
      <c r="X97" s="271"/>
      <c r="Y97" s="269"/>
      <c r="Z97" s="272">
        <f t="shared" si="156"/>
        <v>0</v>
      </c>
      <c r="AA97" s="268">
        <f t="shared" si="146"/>
        <v>0</v>
      </c>
      <c r="AB97" s="269">
        <f t="shared" si="147"/>
        <v>0</v>
      </c>
      <c r="AC97" s="270">
        <f t="shared" si="148"/>
        <v>0</v>
      </c>
    </row>
    <row r="98" spans="1:29" s="338" customFormat="1" ht="13.5" customHeight="1">
      <c r="A98" s="203" t="s">
        <v>187</v>
      </c>
      <c r="B98" s="254" t="s">
        <v>145</v>
      </c>
      <c r="C98" s="336">
        <f t="shared" ref="C98:AC98" si="157">+C95+C97+C94</f>
        <v>0</v>
      </c>
      <c r="D98" s="310">
        <f t="shared" si="157"/>
        <v>0</v>
      </c>
      <c r="E98" s="337">
        <f t="shared" si="157"/>
        <v>0</v>
      </c>
      <c r="F98" s="312">
        <f t="shared" si="157"/>
        <v>0</v>
      </c>
      <c r="G98" s="310">
        <f t="shared" si="157"/>
        <v>0</v>
      </c>
      <c r="H98" s="337">
        <f t="shared" si="157"/>
        <v>0</v>
      </c>
      <c r="I98" s="312">
        <f t="shared" si="157"/>
        <v>0</v>
      </c>
      <c r="J98" s="310">
        <f t="shared" si="157"/>
        <v>46</v>
      </c>
      <c r="K98" s="337">
        <f t="shared" si="157"/>
        <v>46</v>
      </c>
      <c r="L98" s="312">
        <f t="shared" si="157"/>
        <v>0</v>
      </c>
      <c r="M98" s="310">
        <f t="shared" si="157"/>
        <v>0</v>
      </c>
      <c r="N98" s="337">
        <f t="shared" si="157"/>
        <v>0</v>
      </c>
      <c r="O98" s="312">
        <f t="shared" si="157"/>
        <v>0</v>
      </c>
      <c r="P98" s="310">
        <f t="shared" si="157"/>
        <v>0</v>
      </c>
      <c r="Q98" s="337">
        <f t="shared" si="157"/>
        <v>0</v>
      </c>
      <c r="R98" s="312">
        <f t="shared" si="157"/>
        <v>0</v>
      </c>
      <c r="S98" s="310">
        <f t="shared" si="157"/>
        <v>0</v>
      </c>
      <c r="T98" s="337">
        <f t="shared" si="157"/>
        <v>0</v>
      </c>
      <c r="U98" s="336">
        <f t="shared" si="157"/>
        <v>0</v>
      </c>
      <c r="V98" s="310">
        <f t="shared" si="157"/>
        <v>0</v>
      </c>
      <c r="W98" s="337">
        <f t="shared" si="157"/>
        <v>0</v>
      </c>
      <c r="X98" s="312">
        <f t="shared" ref="X98:Z98" si="158">+X95+X97+X94</f>
        <v>0</v>
      </c>
      <c r="Y98" s="310">
        <f t="shared" si="158"/>
        <v>0</v>
      </c>
      <c r="Z98" s="313">
        <f t="shared" si="158"/>
        <v>0</v>
      </c>
      <c r="AA98" s="305">
        <f t="shared" si="157"/>
        <v>0</v>
      </c>
      <c r="AB98" s="310">
        <f t="shared" si="157"/>
        <v>46</v>
      </c>
      <c r="AC98" s="311">
        <f t="shared" si="157"/>
        <v>46</v>
      </c>
    </row>
    <row r="99" spans="1:29" ht="13.5" customHeight="1">
      <c r="A99" s="200" t="s">
        <v>260</v>
      </c>
      <c r="B99" s="252" t="s">
        <v>261</v>
      </c>
      <c r="C99" s="218"/>
      <c r="D99" s="219"/>
      <c r="E99" s="213">
        <f t="shared" ref="E99:E105" si="159">SUM(C99:D99)</f>
        <v>0</v>
      </c>
      <c r="F99" s="221"/>
      <c r="G99" s="219"/>
      <c r="H99" s="222">
        <f t="shared" ref="H99:H105" si="160">SUM(F99:G99)</f>
        <v>0</v>
      </c>
      <c r="I99" s="218"/>
      <c r="J99" s="219"/>
      <c r="K99" s="220">
        <f t="shared" ref="K99:K105" si="161">SUM(I99:J99)</f>
        <v>0</v>
      </c>
      <c r="L99" s="221"/>
      <c r="M99" s="219"/>
      <c r="N99" s="222">
        <f t="shared" ref="N99:N105" si="162">SUM(L99:M99)</f>
        <v>0</v>
      </c>
      <c r="O99" s="218"/>
      <c r="P99" s="219"/>
      <c r="Q99" s="220">
        <f t="shared" ref="Q99:Q105" si="163">SUM(O99:P99)</f>
        <v>0</v>
      </c>
      <c r="R99" s="221"/>
      <c r="S99" s="219"/>
      <c r="T99" s="222">
        <f t="shared" ref="T99:T105" si="164">SUM(R99:S99)</f>
        <v>0</v>
      </c>
      <c r="U99" s="221"/>
      <c r="V99" s="219"/>
      <c r="W99" s="222">
        <f t="shared" ref="W99:W105" si="165">SUM(U99:V99)</f>
        <v>0</v>
      </c>
      <c r="X99" s="218"/>
      <c r="Y99" s="219"/>
      <c r="Z99" s="220">
        <f t="shared" ref="Z99:Z105" si="166">SUM(X99:Y99)</f>
        <v>0</v>
      </c>
      <c r="AA99" s="223">
        <f t="shared" ref="AA99:AA105" si="167">+C99+F99+I99+L99+O99+R99+U99+X99</f>
        <v>0</v>
      </c>
      <c r="AB99" s="219">
        <f t="shared" ref="AB99:AB105" si="168">+D99+G99+J99+M99+P99+S99+V99+Y99</f>
        <v>0</v>
      </c>
      <c r="AC99" s="224">
        <f t="shared" ref="AC99:AC105" si="169">+E99+H99+K99+N99+Q99+T99+W99+Z99</f>
        <v>0</v>
      </c>
    </row>
    <row r="100" spans="1:29" ht="13.5" customHeight="1">
      <c r="A100" s="201" t="s">
        <v>262</v>
      </c>
      <c r="B100" s="211" t="s">
        <v>263</v>
      </c>
      <c r="C100" s="210"/>
      <c r="D100" s="208"/>
      <c r="E100" s="213">
        <f t="shared" si="159"/>
        <v>0</v>
      </c>
      <c r="F100" s="214"/>
      <c r="G100" s="208"/>
      <c r="H100" s="215">
        <f t="shared" si="160"/>
        <v>0</v>
      </c>
      <c r="I100" s="210"/>
      <c r="J100" s="208"/>
      <c r="K100" s="213">
        <f t="shared" si="161"/>
        <v>0</v>
      </c>
      <c r="L100" s="214"/>
      <c r="M100" s="208"/>
      <c r="N100" s="215">
        <f t="shared" si="162"/>
        <v>0</v>
      </c>
      <c r="O100" s="210"/>
      <c r="P100" s="208"/>
      <c r="Q100" s="213">
        <f t="shared" si="163"/>
        <v>0</v>
      </c>
      <c r="R100" s="214"/>
      <c r="S100" s="208"/>
      <c r="T100" s="215">
        <f t="shared" si="164"/>
        <v>0</v>
      </c>
      <c r="U100" s="214"/>
      <c r="V100" s="208"/>
      <c r="W100" s="215">
        <f t="shared" si="165"/>
        <v>0</v>
      </c>
      <c r="X100" s="210"/>
      <c r="Y100" s="208"/>
      <c r="Z100" s="213">
        <f t="shared" si="166"/>
        <v>0</v>
      </c>
      <c r="AA100" s="216">
        <f t="shared" si="167"/>
        <v>0</v>
      </c>
      <c r="AB100" s="208">
        <f t="shared" si="168"/>
        <v>0</v>
      </c>
      <c r="AC100" s="209">
        <f t="shared" si="169"/>
        <v>0</v>
      </c>
    </row>
    <row r="101" spans="1:29" ht="13.5" customHeight="1">
      <c r="A101" s="201" t="s">
        <v>264</v>
      </c>
      <c r="B101" s="211" t="s">
        <v>265</v>
      </c>
      <c r="C101" s="210"/>
      <c r="D101" s="208"/>
      <c r="E101" s="213">
        <f t="shared" si="159"/>
        <v>0</v>
      </c>
      <c r="F101" s="214">
        <f>+'[3]3.SZ.TÁBL. SEGÍTŐ SZOLGÁLAT'!$F$100</f>
        <v>142</v>
      </c>
      <c r="G101" s="208">
        <f>+[4]Seg.Szolgálat!$Q$15</f>
        <v>183</v>
      </c>
      <c r="H101" s="215">
        <f t="shared" si="160"/>
        <v>325</v>
      </c>
      <c r="I101" s="210"/>
      <c r="J101" s="208"/>
      <c r="K101" s="213">
        <f t="shared" si="161"/>
        <v>0</v>
      </c>
      <c r="L101" s="214"/>
      <c r="M101" s="208"/>
      <c r="N101" s="215">
        <f t="shared" si="162"/>
        <v>0</v>
      </c>
      <c r="O101" s="210"/>
      <c r="P101" s="208"/>
      <c r="Q101" s="213">
        <f t="shared" si="163"/>
        <v>0</v>
      </c>
      <c r="R101" s="214"/>
      <c r="S101" s="208"/>
      <c r="T101" s="215">
        <f t="shared" si="164"/>
        <v>0</v>
      </c>
      <c r="U101" s="214"/>
      <c r="V101" s="208"/>
      <c r="W101" s="215">
        <f t="shared" si="165"/>
        <v>0</v>
      </c>
      <c r="X101" s="210"/>
      <c r="Y101" s="208"/>
      <c r="Z101" s="213">
        <f t="shared" si="166"/>
        <v>0</v>
      </c>
      <c r="AA101" s="216">
        <f t="shared" si="167"/>
        <v>142</v>
      </c>
      <c r="AB101" s="208">
        <f t="shared" si="168"/>
        <v>183</v>
      </c>
      <c r="AC101" s="209">
        <f t="shared" si="169"/>
        <v>325</v>
      </c>
    </row>
    <row r="102" spans="1:29" ht="13.5" customHeight="1">
      <c r="A102" s="201" t="s">
        <v>266</v>
      </c>
      <c r="B102" s="211" t="s">
        <v>267</v>
      </c>
      <c r="C102" s="210"/>
      <c r="D102" s="208"/>
      <c r="E102" s="213">
        <f t="shared" si="159"/>
        <v>0</v>
      </c>
      <c r="F102" s="214">
        <f>+'[3]3.SZ.TÁBL. SEGÍTŐ SZOLGÁLAT'!$F$101</f>
        <v>1433</v>
      </c>
      <c r="G102" s="208">
        <f>+[4]Seg.Szolgálat!$Q$14</f>
        <v>152</v>
      </c>
      <c r="H102" s="215">
        <f t="shared" si="160"/>
        <v>1585</v>
      </c>
      <c r="I102" s="210"/>
      <c r="J102" s="208"/>
      <c r="K102" s="213">
        <f t="shared" si="161"/>
        <v>0</v>
      </c>
      <c r="L102" s="214"/>
      <c r="M102" s="208"/>
      <c r="N102" s="215">
        <f t="shared" si="162"/>
        <v>0</v>
      </c>
      <c r="O102" s="210"/>
      <c r="P102" s="208"/>
      <c r="Q102" s="213">
        <f t="shared" si="163"/>
        <v>0</v>
      </c>
      <c r="R102" s="214"/>
      <c r="S102" s="208"/>
      <c r="T102" s="215">
        <f t="shared" si="164"/>
        <v>0</v>
      </c>
      <c r="U102" s="214"/>
      <c r="V102" s="208"/>
      <c r="W102" s="215">
        <f t="shared" si="165"/>
        <v>0</v>
      </c>
      <c r="X102" s="210"/>
      <c r="Y102" s="208"/>
      <c r="Z102" s="213">
        <f t="shared" si="166"/>
        <v>0</v>
      </c>
      <c r="AA102" s="216">
        <f t="shared" si="167"/>
        <v>1433</v>
      </c>
      <c r="AB102" s="208">
        <f t="shared" si="168"/>
        <v>152</v>
      </c>
      <c r="AC102" s="209">
        <f t="shared" si="169"/>
        <v>1585</v>
      </c>
    </row>
    <row r="103" spans="1:29" ht="13.5" customHeight="1">
      <c r="A103" s="201" t="s">
        <v>268</v>
      </c>
      <c r="B103" s="211" t="s">
        <v>269</v>
      </c>
      <c r="C103" s="210"/>
      <c r="D103" s="208"/>
      <c r="E103" s="213">
        <f t="shared" si="159"/>
        <v>0</v>
      </c>
      <c r="F103" s="214"/>
      <c r="G103" s="208"/>
      <c r="H103" s="215">
        <f t="shared" si="160"/>
        <v>0</v>
      </c>
      <c r="I103" s="210"/>
      <c r="J103" s="208"/>
      <c r="K103" s="213">
        <f t="shared" si="161"/>
        <v>0</v>
      </c>
      <c r="L103" s="214"/>
      <c r="M103" s="208"/>
      <c r="N103" s="215">
        <f t="shared" si="162"/>
        <v>0</v>
      </c>
      <c r="O103" s="210"/>
      <c r="P103" s="208"/>
      <c r="Q103" s="213">
        <f t="shared" si="163"/>
        <v>0</v>
      </c>
      <c r="R103" s="214"/>
      <c r="S103" s="208"/>
      <c r="T103" s="215">
        <f t="shared" si="164"/>
        <v>0</v>
      </c>
      <c r="U103" s="214"/>
      <c r="V103" s="208"/>
      <c r="W103" s="215">
        <f t="shared" si="165"/>
        <v>0</v>
      </c>
      <c r="X103" s="210"/>
      <c r="Y103" s="208"/>
      <c r="Z103" s="213">
        <f t="shared" si="166"/>
        <v>0</v>
      </c>
      <c r="AA103" s="216">
        <f t="shared" si="167"/>
        <v>0</v>
      </c>
      <c r="AB103" s="208">
        <f t="shared" si="168"/>
        <v>0</v>
      </c>
      <c r="AC103" s="209">
        <f t="shared" si="169"/>
        <v>0</v>
      </c>
    </row>
    <row r="104" spans="1:29" ht="13.5" customHeight="1">
      <c r="A104" s="201" t="s">
        <v>270</v>
      </c>
      <c r="B104" s="211" t="s">
        <v>271</v>
      </c>
      <c r="C104" s="210"/>
      <c r="D104" s="208"/>
      <c r="E104" s="213">
        <f t="shared" si="159"/>
        <v>0</v>
      </c>
      <c r="F104" s="214"/>
      <c r="G104" s="208"/>
      <c r="H104" s="215">
        <f t="shared" si="160"/>
        <v>0</v>
      </c>
      <c r="I104" s="210"/>
      <c r="J104" s="208"/>
      <c r="K104" s="213">
        <f t="shared" si="161"/>
        <v>0</v>
      </c>
      <c r="L104" s="214"/>
      <c r="M104" s="208"/>
      <c r="N104" s="215">
        <f t="shared" si="162"/>
        <v>0</v>
      </c>
      <c r="O104" s="210"/>
      <c r="P104" s="208"/>
      <c r="Q104" s="213">
        <f t="shared" si="163"/>
        <v>0</v>
      </c>
      <c r="R104" s="214"/>
      <c r="S104" s="208"/>
      <c r="T104" s="215">
        <f t="shared" si="164"/>
        <v>0</v>
      </c>
      <c r="U104" s="214"/>
      <c r="V104" s="208"/>
      <c r="W104" s="215">
        <f t="shared" si="165"/>
        <v>0</v>
      </c>
      <c r="X104" s="210"/>
      <c r="Y104" s="208"/>
      <c r="Z104" s="213">
        <f t="shared" si="166"/>
        <v>0</v>
      </c>
      <c r="AA104" s="216">
        <f t="shared" si="167"/>
        <v>0</v>
      </c>
      <c r="AB104" s="208">
        <f t="shared" si="168"/>
        <v>0</v>
      </c>
      <c r="AC104" s="209">
        <f t="shared" si="169"/>
        <v>0</v>
      </c>
    </row>
    <row r="105" spans="1:29" ht="13.5" customHeight="1">
      <c r="A105" s="202" t="s">
        <v>272</v>
      </c>
      <c r="B105" s="253" t="s">
        <v>273</v>
      </c>
      <c r="C105" s="232"/>
      <c r="D105" s="233"/>
      <c r="E105" s="213">
        <f t="shared" si="159"/>
        <v>0</v>
      </c>
      <c r="F105" s="235">
        <f>+'[3]3.SZ.TÁBL. SEGÍTŐ SZOLGÁLAT'!$F$104</f>
        <v>425</v>
      </c>
      <c r="G105" s="233">
        <f>+[4]Seg.Szolgálat!$Q$16</f>
        <v>-335</v>
      </c>
      <c r="H105" s="236">
        <f t="shared" si="160"/>
        <v>90</v>
      </c>
      <c r="I105" s="232"/>
      <c r="J105" s="233"/>
      <c r="K105" s="234">
        <f t="shared" si="161"/>
        <v>0</v>
      </c>
      <c r="L105" s="235"/>
      <c r="M105" s="233"/>
      <c r="N105" s="236">
        <f t="shared" si="162"/>
        <v>0</v>
      </c>
      <c r="O105" s="232"/>
      <c r="P105" s="233"/>
      <c r="Q105" s="234">
        <f t="shared" si="163"/>
        <v>0</v>
      </c>
      <c r="R105" s="235"/>
      <c r="S105" s="233"/>
      <c r="T105" s="236">
        <f t="shared" si="164"/>
        <v>0</v>
      </c>
      <c r="U105" s="235"/>
      <c r="V105" s="233"/>
      <c r="W105" s="236">
        <f t="shared" si="165"/>
        <v>0</v>
      </c>
      <c r="X105" s="232"/>
      <c r="Y105" s="233"/>
      <c r="Z105" s="234">
        <f t="shared" si="166"/>
        <v>0</v>
      </c>
      <c r="AA105" s="237">
        <f t="shared" si="167"/>
        <v>425</v>
      </c>
      <c r="AB105" s="233">
        <f t="shared" si="168"/>
        <v>-335</v>
      </c>
      <c r="AC105" s="238">
        <f t="shared" si="169"/>
        <v>90</v>
      </c>
    </row>
    <row r="106" spans="1:29" s="338" customFormat="1" ht="13.5" customHeight="1">
      <c r="A106" s="203" t="s">
        <v>188</v>
      </c>
      <c r="B106" s="254" t="s">
        <v>101</v>
      </c>
      <c r="C106" s="312">
        <f t="shared" ref="C106:AC106" si="170">SUM(C99:C105)</f>
        <v>0</v>
      </c>
      <c r="D106" s="310">
        <f t="shared" si="170"/>
        <v>0</v>
      </c>
      <c r="E106" s="313">
        <f t="shared" si="170"/>
        <v>0</v>
      </c>
      <c r="F106" s="336">
        <f t="shared" si="170"/>
        <v>2000</v>
      </c>
      <c r="G106" s="310">
        <f t="shared" si="170"/>
        <v>0</v>
      </c>
      <c r="H106" s="337">
        <f t="shared" si="170"/>
        <v>2000</v>
      </c>
      <c r="I106" s="312">
        <f t="shared" si="170"/>
        <v>0</v>
      </c>
      <c r="J106" s="310">
        <f t="shared" si="170"/>
        <v>0</v>
      </c>
      <c r="K106" s="313">
        <f t="shared" si="170"/>
        <v>0</v>
      </c>
      <c r="L106" s="336">
        <f t="shared" si="170"/>
        <v>0</v>
      </c>
      <c r="M106" s="310">
        <f t="shared" si="170"/>
        <v>0</v>
      </c>
      <c r="N106" s="337">
        <f t="shared" si="170"/>
        <v>0</v>
      </c>
      <c r="O106" s="312">
        <f t="shared" si="170"/>
        <v>0</v>
      </c>
      <c r="P106" s="310">
        <f t="shared" si="170"/>
        <v>0</v>
      </c>
      <c r="Q106" s="313">
        <f t="shared" si="170"/>
        <v>0</v>
      </c>
      <c r="R106" s="336">
        <f t="shared" si="170"/>
        <v>0</v>
      </c>
      <c r="S106" s="310">
        <f t="shared" si="170"/>
        <v>0</v>
      </c>
      <c r="T106" s="337">
        <f t="shared" si="170"/>
        <v>0</v>
      </c>
      <c r="U106" s="336">
        <f t="shared" si="170"/>
        <v>0</v>
      </c>
      <c r="V106" s="310">
        <f t="shared" si="170"/>
        <v>0</v>
      </c>
      <c r="W106" s="337">
        <f t="shared" si="170"/>
        <v>0</v>
      </c>
      <c r="X106" s="312">
        <f t="shared" ref="X106:Z106" si="171">SUM(X99:X105)</f>
        <v>0</v>
      </c>
      <c r="Y106" s="310">
        <f t="shared" si="171"/>
        <v>0</v>
      </c>
      <c r="Z106" s="313">
        <f t="shared" si="171"/>
        <v>0</v>
      </c>
      <c r="AA106" s="305">
        <f t="shared" si="170"/>
        <v>2000</v>
      </c>
      <c r="AB106" s="310">
        <f t="shared" si="170"/>
        <v>0</v>
      </c>
      <c r="AC106" s="311">
        <f t="shared" si="170"/>
        <v>2000</v>
      </c>
    </row>
    <row r="107" spans="1:29" ht="13.5" customHeight="1">
      <c r="A107" s="200" t="s">
        <v>274</v>
      </c>
      <c r="B107" s="252" t="s">
        <v>275</v>
      </c>
      <c r="C107" s="218"/>
      <c r="D107" s="219"/>
      <c r="E107" s="213">
        <f t="shared" ref="E107:E110" si="172">SUM(C107:D107)</f>
        <v>0</v>
      </c>
      <c r="F107" s="221"/>
      <c r="G107" s="219"/>
      <c r="H107" s="222">
        <f t="shared" ref="H107:H110" si="173">SUM(F107:G107)</f>
        <v>0</v>
      </c>
      <c r="I107" s="218"/>
      <c r="J107" s="219"/>
      <c r="K107" s="220">
        <f t="shared" ref="K107:K110" si="174">SUM(I107:J107)</f>
        <v>0</v>
      </c>
      <c r="L107" s="221"/>
      <c r="M107" s="219"/>
      <c r="N107" s="222">
        <f t="shared" ref="N107:N110" si="175">SUM(L107:M107)</f>
        <v>0</v>
      </c>
      <c r="O107" s="218"/>
      <c r="P107" s="219"/>
      <c r="Q107" s="220">
        <f t="shared" ref="Q107:Q110" si="176">SUM(O107:P107)</f>
        <v>0</v>
      </c>
      <c r="R107" s="221"/>
      <c r="S107" s="219"/>
      <c r="T107" s="222">
        <f t="shared" ref="T107:T110" si="177">SUM(R107:S107)</f>
        <v>0</v>
      </c>
      <c r="U107" s="221"/>
      <c r="V107" s="219"/>
      <c r="W107" s="222">
        <f t="shared" ref="W107:W110" si="178">SUM(U107:V107)</f>
        <v>0</v>
      </c>
      <c r="X107" s="218"/>
      <c r="Y107" s="219"/>
      <c r="Z107" s="220">
        <f t="shared" ref="Z107:Z110" si="179">SUM(X107:Y107)</f>
        <v>0</v>
      </c>
      <c r="AA107" s="223">
        <f t="shared" ref="AA107:AA110" si="180">+C107+F107+I107+L107+O107+R107+U107+X107</f>
        <v>0</v>
      </c>
      <c r="AB107" s="219">
        <f t="shared" ref="AB107:AB110" si="181">+D107+G107+J107+M107+P107+S107+V107+Y107</f>
        <v>0</v>
      </c>
      <c r="AC107" s="224">
        <f t="shared" ref="AC107:AC110" si="182">+E107+H107+K107+N107+Q107+T107+W107+Z107</f>
        <v>0</v>
      </c>
    </row>
    <row r="108" spans="1:29" ht="13.5" customHeight="1">
      <c r="A108" s="201" t="s">
        <v>276</v>
      </c>
      <c r="B108" s="211" t="s">
        <v>277</v>
      </c>
      <c r="C108" s="210"/>
      <c r="D108" s="208"/>
      <c r="E108" s="213">
        <f t="shared" si="172"/>
        <v>0</v>
      </c>
      <c r="F108" s="214"/>
      <c r="G108" s="208"/>
      <c r="H108" s="215">
        <f t="shared" si="173"/>
        <v>0</v>
      </c>
      <c r="I108" s="210"/>
      <c r="J108" s="208"/>
      <c r="K108" s="213">
        <f t="shared" si="174"/>
        <v>0</v>
      </c>
      <c r="L108" s="214"/>
      <c r="M108" s="208"/>
      <c r="N108" s="215">
        <f t="shared" si="175"/>
        <v>0</v>
      </c>
      <c r="O108" s="210"/>
      <c r="P108" s="208"/>
      <c r="Q108" s="213">
        <f t="shared" si="176"/>
        <v>0</v>
      </c>
      <c r="R108" s="214"/>
      <c r="S108" s="208"/>
      <c r="T108" s="215">
        <f t="shared" si="177"/>
        <v>0</v>
      </c>
      <c r="U108" s="214"/>
      <c r="V108" s="208"/>
      <c r="W108" s="215">
        <f t="shared" si="178"/>
        <v>0</v>
      </c>
      <c r="X108" s="210"/>
      <c r="Y108" s="208"/>
      <c r="Z108" s="213">
        <f t="shared" si="179"/>
        <v>0</v>
      </c>
      <c r="AA108" s="216">
        <f t="shared" si="180"/>
        <v>0</v>
      </c>
      <c r="AB108" s="208">
        <f t="shared" si="181"/>
        <v>0</v>
      </c>
      <c r="AC108" s="209">
        <f t="shared" si="182"/>
        <v>0</v>
      </c>
    </row>
    <row r="109" spans="1:29" ht="13.5" customHeight="1">
      <c r="A109" s="201" t="s">
        <v>278</v>
      </c>
      <c r="B109" s="211" t="s">
        <v>279</v>
      </c>
      <c r="C109" s="210"/>
      <c r="D109" s="208"/>
      <c r="E109" s="213">
        <f t="shared" si="172"/>
        <v>0</v>
      </c>
      <c r="F109" s="214"/>
      <c r="G109" s="208"/>
      <c r="H109" s="215">
        <f t="shared" si="173"/>
        <v>0</v>
      </c>
      <c r="I109" s="210"/>
      <c r="J109" s="208"/>
      <c r="K109" s="213">
        <f t="shared" si="174"/>
        <v>0</v>
      </c>
      <c r="L109" s="214"/>
      <c r="M109" s="208"/>
      <c r="N109" s="215">
        <f t="shared" si="175"/>
        <v>0</v>
      </c>
      <c r="O109" s="210"/>
      <c r="P109" s="208"/>
      <c r="Q109" s="213">
        <f t="shared" si="176"/>
        <v>0</v>
      </c>
      <c r="R109" s="214"/>
      <c r="S109" s="208"/>
      <c r="T109" s="215">
        <f t="shared" si="177"/>
        <v>0</v>
      </c>
      <c r="U109" s="214"/>
      <c r="V109" s="208"/>
      <c r="W109" s="215">
        <f t="shared" si="178"/>
        <v>0</v>
      </c>
      <c r="X109" s="210"/>
      <c r="Y109" s="208"/>
      <c r="Z109" s="213">
        <f t="shared" si="179"/>
        <v>0</v>
      </c>
      <c r="AA109" s="216">
        <f t="shared" si="180"/>
        <v>0</v>
      </c>
      <c r="AB109" s="208">
        <f t="shared" si="181"/>
        <v>0</v>
      </c>
      <c r="AC109" s="209">
        <f t="shared" si="182"/>
        <v>0</v>
      </c>
    </row>
    <row r="110" spans="1:29" ht="13.5" customHeight="1">
      <c r="A110" s="202" t="s">
        <v>280</v>
      </c>
      <c r="B110" s="253" t="s">
        <v>281</v>
      </c>
      <c r="C110" s="232"/>
      <c r="D110" s="233"/>
      <c r="E110" s="213">
        <f t="shared" si="172"/>
        <v>0</v>
      </c>
      <c r="F110" s="235"/>
      <c r="G110" s="233"/>
      <c r="H110" s="236">
        <f t="shared" si="173"/>
        <v>0</v>
      </c>
      <c r="I110" s="232"/>
      <c r="J110" s="233"/>
      <c r="K110" s="234">
        <f t="shared" si="174"/>
        <v>0</v>
      </c>
      <c r="L110" s="235"/>
      <c r="M110" s="233"/>
      <c r="N110" s="236">
        <f t="shared" si="175"/>
        <v>0</v>
      </c>
      <c r="O110" s="232"/>
      <c r="P110" s="233"/>
      <c r="Q110" s="234">
        <f t="shared" si="176"/>
        <v>0</v>
      </c>
      <c r="R110" s="235"/>
      <c r="S110" s="233"/>
      <c r="T110" s="236">
        <f t="shared" si="177"/>
        <v>0</v>
      </c>
      <c r="U110" s="235"/>
      <c r="V110" s="233"/>
      <c r="W110" s="236">
        <f t="shared" si="178"/>
        <v>0</v>
      </c>
      <c r="X110" s="232"/>
      <c r="Y110" s="233"/>
      <c r="Z110" s="234">
        <f t="shared" si="179"/>
        <v>0</v>
      </c>
      <c r="AA110" s="237">
        <f t="shared" si="180"/>
        <v>0</v>
      </c>
      <c r="AB110" s="233">
        <f t="shared" si="181"/>
        <v>0</v>
      </c>
      <c r="AC110" s="238">
        <f t="shared" si="182"/>
        <v>0</v>
      </c>
    </row>
    <row r="111" spans="1:29" s="338" customFormat="1" ht="13.5" customHeight="1">
      <c r="A111" s="203" t="s">
        <v>189</v>
      </c>
      <c r="B111" s="254" t="s">
        <v>146</v>
      </c>
      <c r="C111" s="312">
        <f t="shared" ref="C111:AC111" si="183">SUM(C107:C110)</f>
        <v>0</v>
      </c>
      <c r="D111" s="310">
        <f t="shared" si="183"/>
        <v>0</v>
      </c>
      <c r="E111" s="313">
        <f t="shared" si="183"/>
        <v>0</v>
      </c>
      <c r="F111" s="336">
        <f t="shared" si="183"/>
        <v>0</v>
      </c>
      <c r="G111" s="310">
        <f t="shared" si="183"/>
        <v>0</v>
      </c>
      <c r="H111" s="337">
        <f t="shared" si="183"/>
        <v>0</v>
      </c>
      <c r="I111" s="312">
        <f t="shared" si="183"/>
        <v>0</v>
      </c>
      <c r="J111" s="310">
        <f t="shared" si="183"/>
        <v>0</v>
      </c>
      <c r="K111" s="313">
        <f t="shared" si="183"/>
        <v>0</v>
      </c>
      <c r="L111" s="336">
        <f t="shared" si="183"/>
        <v>0</v>
      </c>
      <c r="M111" s="310">
        <f t="shared" si="183"/>
        <v>0</v>
      </c>
      <c r="N111" s="337">
        <f t="shared" si="183"/>
        <v>0</v>
      </c>
      <c r="O111" s="312">
        <f t="shared" si="183"/>
        <v>0</v>
      </c>
      <c r="P111" s="310">
        <f t="shared" si="183"/>
        <v>0</v>
      </c>
      <c r="Q111" s="313">
        <f t="shared" si="183"/>
        <v>0</v>
      </c>
      <c r="R111" s="336">
        <f t="shared" si="183"/>
        <v>0</v>
      </c>
      <c r="S111" s="310">
        <f t="shared" si="183"/>
        <v>0</v>
      </c>
      <c r="T111" s="337">
        <f t="shared" si="183"/>
        <v>0</v>
      </c>
      <c r="U111" s="336">
        <f t="shared" si="183"/>
        <v>0</v>
      </c>
      <c r="V111" s="310">
        <f t="shared" si="183"/>
        <v>0</v>
      </c>
      <c r="W111" s="337">
        <f t="shared" si="183"/>
        <v>0</v>
      </c>
      <c r="X111" s="312">
        <f t="shared" ref="X111:Z111" si="184">SUM(X107:X110)</f>
        <v>0</v>
      </c>
      <c r="Y111" s="310">
        <f t="shared" si="184"/>
        <v>0</v>
      </c>
      <c r="Z111" s="313">
        <f t="shared" si="184"/>
        <v>0</v>
      </c>
      <c r="AA111" s="305">
        <f t="shared" si="183"/>
        <v>0</v>
      </c>
      <c r="AB111" s="310">
        <f t="shared" si="183"/>
        <v>0</v>
      </c>
      <c r="AC111" s="311">
        <f t="shared" si="183"/>
        <v>0</v>
      </c>
    </row>
    <row r="112" spans="1:29" s="338" customFormat="1" ht="13.5" customHeight="1">
      <c r="A112" s="203" t="s">
        <v>190</v>
      </c>
      <c r="B112" s="254" t="s">
        <v>147</v>
      </c>
      <c r="C112" s="312"/>
      <c r="D112" s="310"/>
      <c r="E112" s="313"/>
      <c r="F112" s="336"/>
      <c r="G112" s="310"/>
      <c r="H112" s="337"/>
      <c r="I112" s="312"/>
      <c r="J112" s="310"/>
      <c r="K112" s="313"/>
      <c r="L112" s="336"/>
      <c r="M112" s="310"/>
      <c r="N112" s="337"/>
      <c r="O112" s="312"/>
      <c r="P112" s="310"/>
      <c r="Q112" s="313"/>
      <c r="R112" s="336"/>
      <c r="S112" s="310"/>
      <c r="T112" s="337"/>
      <c r="U112" s="336"/>
      <c r="V112" s="310"/>
      <c r="W112" s="337"/>
      <c r="X112" s="312"/>
      <c r="Y112" s="310"/>
      <c r="Z112" s="313"/>
      <c r="AA112" s="305">
        <f t="shared" ref="AA112" si="185">+C112+F112+I112+L112+O112+R112+U112+X112</f>
        <v>0</v>
      </c>
      <c r="AB112" s="310">
        <f t="shared" ref="AB112" si="186">+D112+G112+J112+M112+P112+S112+V112+Y112</f>
        <v>0</v>
      </c>
      <c r="AC112" s="311">
        <f t="shared" ref="AC112" si="187">+E112+H112+K112+N112+Q112+T112+W112+Z112</f>
        <v>0</v>
      </c>
    </row>
    <row r="113" spans="1:29" s="338" customFormat="1" ht="13.5" customHeight="1">
      <c r="A113" s="207" t="s">
        <v>191</v>
      </c>
      <c r="B113" s="254" t="s">
        <v>148</v>
      </c>
      <c r="C113" s="312">
        <f t="shared" ref="C113:AC113" si="188">+C60+C61+C93+C98+C106+C111+C112</f>
        <v>2441</v>
      </c>
      <c r="D113" s="310">
        <f t="shared" si="188"/>
        <v>108</v>
      </c>
      <c r="E113" s="313">
        <f t="shared" si="188"/>
        <v>2549</v>
      </c>
      <c r="F113" s="336">
        <f t="shared" si="188"/>
        <v>19471</v>
      </c>
      <c r="G113" s="310">
        <f t="shared" si="188"/>
        <v>1434</v>
      </c>
      <c r="H113" s="337">
        <f t="shared" si="188"/>
        <v>20905</v>
      </c>
      <c r="I113" s="312">
        <f t="shared" si="188"/>
        <v>32523</v>
      </c>
      <c r="J113" s="310">
        <f t="shared" si="188"/>
        <v>2422</v>
      </c>
      <c r="K113" s="313">
        <f t="shared" si="188"/>
        <v>34945</v>
      </c>
      <c r="L113" s="336">
        <f t="shared" si="188"/>
        <v>21610</v>
      </c>
      <c r="M113" s="310">
        <f t="shared" si="188"/>
        <v>1841</v>
      </c>
      <c r="N113" s="337">
        <f t="shared" si="188"/>
        <v>23451</v>
      </c>
      <c r="O113" s="312">
        <f t="shared" si="188"/>
        <v>13322</v>
      </c>
      <c r="P113" s="310">
        <f t="shared" si="188"/>
        <v>966</v>
      </c>
      <c r="Q113" s="313">
        <f t="shared" si="188"/>
        <v>14288</v>
      </c>
      <c r="R113" s="336">
        <f t="shared" si="188"/>
        <v>5821</v>
      </c>
      <c r="S113" s="310">
        <f t="shared" si="188"/>
        <v>330</v>
      </c>
      <c r="T113" s="337">
        <f t="shared" si="188"/>
        <v>6151</v>
      </c>
      <c r="U113" s="336">
        <f t="shared" si="188"/>
        <v>4416</v>
      </c>
      <c r="V113" s="310">
        <f t="shared" si="188"/>
        <v>336</v>
      </c>
      <c r="W113" s="337">
        <f t="shared" si="188"/>
        <v>4752</v>
      </c>
      <c r="X113" s="312">
        <f t="shared" ref="X113:Z113" si="189">+X60+X61+X93+X98+X106+X111+X112</f>
        <v>2958</v>
      </c>
      <c r="Y113" s="310">
        <f t="shared" si="189"/>
        <v>0</v>
      </c>
      <c r="Z113" s="313">
        <f t="shared" si="189"/>
        <v>2958</v>
      </c>
      <c r="AA113" s="305">
        <f t="shared" si="188"/>
        <v>102562</v>
      </c>
      <c r="AB113" s="310">
        <f t="shared" si="188"/>
        <v>7437</v>
      </c>
      <c r="AC113" s="311">
        <f t="shared" si="188"/>
        <v>109999</v>
      </c>
    </row>
    <row r="114" spans="1:29" s="338" customFormat="1" ht="13.5" customHeight="1" thickBot="1">
      <c r="A114" s="257" t="s">
        <v>192</v>
      </c>
      <c r="B114" s="258" t="s">
        <v>149</v>
      </c>
      <c r="C114" s="330"/>
      <c r="D114" s="328"/>
      <c r="E114" s="331"/>
      <c r="F114" s="339"/>
      <c r="G114" s="328"/>
      <c r="H114" s="340"/>
      <c r="I114" s="330"/>
      <c r="J114" s="328"/>
      <c r="K114" s="331"/>
      <c r="L114" s="339"/>
      <c r="M114" s="328"/>
      <c r="N114" s="340"/>
      <c r="O114" s="330"/>
      <c r="P114" s="328"/>
      <c r="Q114" s="331"/>
      <c r="R114" s="339"/>
      <c r="S114" s="328"/>
      <c r="T114" s="340"/>
      <c r="U114" s="339"/>
      <c r="V114" s="328"/>
      <c r="W114" s="340"/>
      <c r="X114" s="330"/>
      <c r="Y114" s="328"/>
      <c r="Z114" s="331"/>
      <c r="AA114" s="327">
        <f t="shared" ref="AA114" si="190">+C114+F114+I114+L114+O114+R114+U114+X114</f>
        <v>0</v>
      </c>
      <c r="AB114" s="328">
        <f t="shared" ref="AB114" si="191">+D114+G114+J114+M114+P114+S114+V114+Y114</f>
        <v>0</v>
      </c>
      <c r="AC114" s="329">
        <f t="shared" ref="AC114" si="192">+E114+H114+K114+N114+Q114+T114+W114+Z114</f>
        <v>0</v>
      </c>
    </row>
    <row r="115" spans="1:29" s="338" customFormat="1" ht="13.5" customHeight="1" thickBot="1">
      <c r="A115" s="870" t="s">
        <v>295</v>
      </c>
      <c r="B115" s="891"/>
      <c r="C115" s="321">
        <f t="shared" ref="C115:AC115" si="193">+SUM(C113:C114)</f>
        <v>2441</v>
      </c>
      <c r="D115" s="319">
        <f t="shared" si="193"/>
        <v>108</v>
      </c>
      <c r="E115" s="322">
        <f t="shared" si="193"/>
        <v>2549</v>
      </c>
      <c r="F115" s="341">
        <f t="shared" si="193"/>
        <v>19471</v>
      </c>
      <c r="G115" s="319">
        <f t="shared" si="193"/>
        <v>1434</v>
      </c>
      <c r="H115" s="342">
        <f t="shared" si="193"/>
        <v>20905</v>
      </c>
      <c r="I115" s="321">
        <f t="shared" si="193"/>
        <v>32523</v>
      </c>
      <c r="J115" s="319">
        <f t="shared" si="193"/>
        <v>2422</v>
      </c>
      <c r="K115" s="322">
        <f t="shared" si="193"/>
        <v>34945</v>
      </c>
      <c r="L115" s="341">
        <f t="shared" si="193"/>
        <v>21610</v>
      </c>
      <c r="M115" s="319">
        <f t="shared" si="193"/>
        <v>1841</v>
      </c>
      <c r="N115" s="342">
        <f t="shared" si="193"/>
        <v>23451</v>
      </c>
      <c r="O115" s="321">
        <f t="shared" si="193"/>
        <v>13322</v>
      </c>
      <c r="P115" s="319">
        <f t="shared" si="193"/>
        <v>966</v>
      </c>
      <c r="Q115" s="322">
        <f t="shared" si="193"/>
        <v>14288</v>
      </c>
      <c r="R115" s="341">
        <f t="shared" si="193"/>
        <v>5821</v>
      </c>
      <c r="S115" s="319">
        <f t="shared" si="193"/>
        <v>330</v>
      </c>
      <c r="T115" s="342">
        <f t="shared" si="193"/>
        <v>6151</v>
      </c>
      <c r="U115" s="341">
        <f t="shared" si="193"/>
        <v>4416</v>
      </c>
      <c r="V115" s="319">
        <f t="shared" si="193"/>
        <v>336</v>
      </c>
      <c r="W115" s="342">
        <f t="shared" si="193"/>
        <v>4752</v>
      </c>
      <c r="X115" s="321">
        <f t="shared" ref="X115:Z115" si="194">+SUM(X113:X114)</f>
        <v>2958</v>
      </c>
      <c r="Y115" s="319">
        <f t="shared" si="194"/>
        <v>0</v>
      </c>
      <c r="Z115" s="322">
        <f t="shared" si="194"/>
        <v>2958</v>
      </c>
      <c r="AA115" s="318">
        <f t="shared" si="193"/>
        <v>102562</v>
      </c>
      <c r="AB115" s="319">
        <f t="shared" si="193"/>
        <v>7437</v>
      </c>
      <c r="AC115" s="320">
        <f t="shared" si="193"/>
        <v>109999</v>
      </c>
    </row>
    <row r="116" spans="1:29" ht="13.5" customHeight="1" thickBot="1">
      <c r="N116" s="55"/>
      <c r="T116" s="55"/>
      <c r="W116" s="55"/>
      <c r="Z116" s="55"/>
    </row>
    <row r="117" spans="1:29" s="338" customFormat="1" ht="13.5" customHeight="1" thickBot="1">
      <c r="A117" s="868" t="s">
        <v>314</v>
      </c>
      <c r="B117" s="869"/>
      <c r="C117" s="341">
        <f t="shared" ref="C117:AC117" si="195">+C40-C115</f>
        <v>0</v>
      </c>
      <c r="D117" s="319">
        <f t="shared" si="195"/>
        <v>0</v>
      </c>
      <c r="E117" s="342">
        <f t="shared" si="195"/>
        <v>0</v>
      </c>
      <c r="F117" s="341">
        <f t="shared" si="195"/>
        <v>0</v>
      </c>
      <c r="G117" s="319">
        <f t="shared" si="195"/>
        <v>0</v>
      </c>
      <c r="H117" s="342">
        <f t="shared" si="195"/>
        <v>0</v>
      </c>
      <c r="I117" s="341">
        <f t="shared" si="195"/>
        <v>0</v>
      </c>
      <c r="J117" s="319">
        <f t="shared" si="195"/>
        <v>0</v>
      </c>
      <c r="K117" s="342">
        <f t="shared" si="195"/>
        <v>0</v>
      </c>
      <c r="L117" s="341">
        <f t="shared" si="195"/>
        <v>0</v>
      </c>
      <c r="M117" s="319">
        <f t="shared" si="195"/>
        <v>0</v>
      </c>
      <c r="N117" s="342">
        <f t="shared" si="195"/>
        <v>0</v>
      </c>
      <c r="O117" s="341">
        <f t="shared" si="195"/>
        <v>0</v>
      </c>
      <c r="P117" s="319">
        <f t="shared" si="195"/>
        <v>0</v>
      </c>
      <c r="Q117" s="342">
        <f t="shared" si="195"/>
        <v>0</v>
      </c>
      <c r="R117" s="341">
        <f t="shared" si="195"/>
        <v>0</v>
      </c>
      <c r="S117" s="319">
        <f t="shared" si="195"/>
        <v>0</v>
      </c>
      <c r="T117" s="342">
        <f t="shared" si="195"/>
        <v>0</v>
      </c>
      <c r="U117" s="341">
        <f t="shared" si="195"/>
        <v>0</v>
      </c>
      <c r="V117" s="319">
        <f t="shared" si="195"/>
        <v>0</v>
      </c>
      <c r="W117" s="342">
        <f t="shared" si="195"/>
        <v>0</v>
      </c>
      <c r="X117" s="341">
        <f t="shared" ref="X117:Z117" si="196">+X40-X115</f>
        <v>0</v>
      </c>
      <c r="Y117" s="319">
        <f t="shared" si="196"/>
        <v>0</v>
      </c>
      <c r="Z117" s="342">
        <f t="shared" si="196"/>
        <v>0</v>
      </c>
      <c r="AA117" s="341">
        <f t="shared" si="195"/>
        <v>0</v>
      </c>
      <c r="AB117" s="319">
        <f t="shared" si="195"/>
        <v>0</v>
      </c>
      <c r="AC117" s="342">
        <f t="shared" si="195"/>
        <v>0</v>
      </c>
    </row>
    <row r="118" spans="1:29" ht="13.5" customHeight="1"/>
    <row r="119" spans="1:29" ht="13.5" customHeight="1"/>
    <row r="120" spans="1:29" ht="13.5" customHeight="1">
      <c r="B120" s="54" t="s">
        <v>308</v>
      </c>
      <c r="C120" s="347">
        <f>+(C70+C73+C83)*0.27</f>
        <v>289.17</v>
      </c>
      <c r="F120" s="347">
        <f>+(F70+F73+F83)*0.27</f>
        <v>930.69</v>
      </c>
      <c r="I120" s="347">
        <f>+(I70+I73+I83)*0.27</f>
        <v>675</v>
      </c>
      <c r="J120" s="56"/>
      <c r="K120" s="56"/>
      <c r="L120" s="347">
        <f>+(L70+L73+L83)*0.27</f>
        <v>740.61</v>
      </c>
      <c r="M120" s="56"/>
      <c r="O120" s="347">
        <f>+(O70+O73+O83)*0.27</f>
        <v>821.61</v>
      </c>
      <c r="R120" s="347">
        <f>+(R70+R73+R83)*0.27</f>
        <v>619.38</v>
      </c>
      <c r="S120" s="56"/>
      <c r="U120" s="347">
        <f>+(U70+U73+U83)*0.27</f>
        <v>81.27000000000001</v>
      </c>
      <c r="V120" s="9"/>
      <c r="W120" s="9"/>
      <c r="X120" s="347">
        <f>+(X70+X73+X83)*0.27</f>
        <v>628.83000000000004</v>
      </c>
      <c r="Y120" s="9"/>
      <c r="Z120" s="9"/>
      <c r="AA120" s="9"/>
      <c r="AB120" s="9"/>
      <c r="AC120" s="9"/>
    </row>
    <row r="121" spans="1:29" ht="13.5" customHeight="1">
      <c r="B121" s="54" t="s">
        <v>304</v>
      </c>
      <c r="C121" s="344">
        <v>543</v>
      </c>
      <c r="D121" s="344"/>
      <c r="E121" s="344"/>
      <c r="F121" s="344">
        <v>566</v>
      </c>
      <c r="G121" s="344"/>
      <c r="H121" s="344"/>
      <c r="I121" s="344">
        <v>436</v>
      </c>
      <c r="J121" s="344"/>
      <c r="K121" s="344"/>
      <c r="L121" s="344">
        <v>824</v>
      </c>
      <c r="M121" s="344"/>
      <c r="N121" s="344"/>
      <c r="O121" s="344">
        <v>678</v>
      </c>
      <c r="P121" s="344"/>
      <c r="Q121" s="344"/>
      <c r="R121" s="344">
        <v>476</v>
      </c>
      <c r="S121" s="344"/>
      <c r="T121" s="344"/>
      <c r="U121" s="465">
        <v>66</v>
      </c>
      <c r="V121" s="465"/>
      <c r="W121" s="465"/>
      <c r="X121" s="465">
        <v>66</v>
      </c>
      <c r="Y121" s="465"/>
      <c r="Z121" s="465"/>
      <c r="AA121" s="465"/>
      <c r="AB121" s="465"/>
      <c r="AC121" s="465"/>
    </row>
    <row r="122" spans="1:29" ht="15" customHeight="1">
      <c r="C122" s="344"/>
      <c r="D122" s="344"/>
      <c r="E122" s="344"/>
      <c r="F122" s="344"/>
      <c r="G122" s="344"/>
      <c r="H122" s="344"/>
      <c r="I122" s="344"/>
      <c r="J122" s="344"/>
      <c r="K122" s="344"/>
      <c r="L122" s="344"/>
      <c r="M122" s="344"/>
      <c r="N122" s="344"/>
      <c r="O122" s="344"/>
      <c r="P122" s="344"/>
      <c r="Q122" s="344"/>
      <c r="R122" s="344"/>
      <c r="S122" s="344"/>
      <c r="T122" s="344"/>
      <c r="U122" s="344"/>
      <c r="V122" s="344"/>
      <c r="W122" s="344"/>
      <c r="X122" s="344"/>
      <c r="Y122" s="344"/>
      <c r="Z122" s="344"/>
      <c r="AA122" s="344"/>
      <c r="AB122" s="344"/>
      <c r="AC122" s="344"/>
    </row>
    <row r="125" spans="1:29" ht="15" customHeight="1">
      <c r="B125" s="54" t="s">
        <v>364</v>
      </c>
      <c r="C125" s="55">
        <v>2602</v>
      </c>
      <c r="E125" s="345"/>
      <c r="W125" s="345"/>
      <c r="Z125" s="345"/>
    </row>
    <row r="126" spans="1:29" ht="15" customHeight="1">
      <c r="B126" s="54" t="s">
        <v>4</v>
      </c>
      <c r="C126" s="55">
        <v>1</v>
      </c>
      <c r="D126" s="346">
        <f>+C126/$C$133</f>
        <v>0.1</v>
      </c>
      <c r="E126" s="347">
        <f>+$C$125*$D126</f>
        <v>260.2</v>
      </c>
      <c r="F126" s="55">
        <v>260</v>
      </c>
      <c r="U126" s="55">
        <v>0</v>
      </c>
      <c r="V126" s="346">
        <f>+U126/$U$133</f>
        <v>0</v>
      </c>
      <c r="W126" s="347">
        <f>+$V$125*$V126</f>
        <v>0</v>
      </c>
      <c r="X126" s="55">
        <v>0</v>
      </c>
      <c r="Y126" s="346">
        <f>+X126/$U$133</f>
        <v>0</v>
      </c>
      <c r="Z126" s="347">
        <f>+$V$125*$V126</f>
        <v>0</v>
      </c>
    </row>
    <row r="127" spans="1:29" ht="15" customHeight="1">
      <c r="B127" s="54" t="s">
        <v>6</v>
      </c>
      <c r="C127" s="55">
        <v>0</v>
      </c>
      <c r="D127" s="346">
        <f t="shared" ref="D127:D131" si="197">+C127/$C$133</f>
        <v>0</v>
      </c>
      <c r="E127" s="347">
        <f t="shared" ref="E127:E131" si="198">+$C$125*$D127</f>
        <v>0</v>
      </c>
      <c r="U127" s="55">
        <v>0</v>
      </c>
      <c r="V127" s="346">
        <f t="shared" ref="V127:V132" si="199">+U127/$U$133</f>
        <v>0</v>
      </c>
      <c r="W127" s="347">
        <f t="shared" ref="W127:W132" si="200">+$V$125*$V127</f>
        <v>0</v>
      </c>
      <c r="X127" s="55">
        <v>0</v>
      </c>
      <c r="Y127" s="346">
        <f t="shared" ref="Y127:Y132" si="201">+X127/$U$133</f>
        <v>0</v>
      </c>
      <c r="Z127" s="347">
        <f t="shared" ref="Z127:Z132" si="202">+$V$125*$V127</f>
        <v>0</v>
      </c>
    </row>
    <row r="128" spans="1:29" ht="15" customHeight="1">
      <c r="B128" s="54" t="s">
        <v>7</v>
      </c>
      <c r="C128" s="55">
        <v>1</v>
      </c>
      <c r="D128" s="346">
        <f t="shared" si="197"/>
        <v>0.1</v>
      </c>
      <c r="E128" s="347">
        <f t="shared" si="198"/>
        <v>260.2</v>
      </c>
      <c r="F128" s="55">
        <v>260</v>
      </c>
      <c r="U128" s="55">
        <v>0</v>
      </c>
      <c r="V128" s="346">
        <f t="shared" si="199"/>
        <v>0</v>
      </c>
      <c r="W128" s="347">
        <f t="shared" si="200"/>
        <v>0</v>
      </c>
      <c r="X128" s="55">
        <v>0</v>
      </c>
      <c r="Y128" s="346">
        <f t="shared" si="201"/>
        <v>0</v>
      </c>
      <c r="Z128" s="347">
        <f t="shared" si="202"/>
        <v>0</v>
      </c>
    </row>
    <row r="129" spans="2:27" ht="15" customHeight="1">
      <c r="B129" s="54" t="s">
        <v>8</v>
      </c>
      <c r="C129" s="55">
        <v>7</v>
      </c>
      <c r="D129" s="346">
        <f t="shared" si="197"/>
        <v>0.7</v>
      </c>
      <c r="E129" s="347">
        <f t="shared" si="198"/>
        <v>1821.3999999999999</v>
      </c>
      <c r="F129" s="55">
        <v>1822</v>
      </c>
      <c r="U129" s="55">
        <v>3</v>
      </c>
      <c r="V129" s="346">
        <f t="shared" si="199"/>
        <v>0.42857142857142855</v>
      </c>
      <c r="W129" s="347">
        <f t="shared" si="200"/>
        <v>0</v>
      </c>
      <c r="X129" s="55">
        <v>3</v>
      </c>
      <c r="Y129" s="346">
        <f t="shared" si="201"/>
        <v>0.42857142857142855</v>
      </c>
      <c r="Z129" s="347">
        <f t="shared" si="202"/>
        <v>0</v>
      </c>
    </row>
    <row r="130" spans="2:27" ht="15" customHeight="1">
      <c r="B130" s="54" t="s">
        <v>9</v>
      </c>
      <c r="C130" s="55">
        <v>1</v>
      </c>
      <c r="D130" s="346">
        <f t="shared" si="197"/>
        <v>0.1</v>
      </c>
      <c r="E130" s="347">
        <f t="shared" si="198"/>
        <v>260.2</v>
      </c>
      <c r="F130" s="55">
        <v>260</v>
      </c>
      <c r="U130" s="55">
        <v>0</v>
      </c>
      <c r="V130" s="346">
        <f t="shared" si="199"/>
        <v>0</v>
      </c>
      <c r="W130" s="347">
        <f t="shared" si="200"/>
        <v>0</v>
      </c>
      <c r="X130" s="55">
        <v>0</v>
      </c>
      <c r="Y130" s="346">
        <f t="shared" si="201"/>
        <v>0</v>
      </c>
      <c r="Z130" s="347">
        <f t="shared" si="202"/>
        <v>0</v>
      </c>
    </row>
    <row r="131" spans="2:27" ht="15" customHeight="1">
      <c r="B131" s="54" t="s">
        <v>10</v>
      </c>
      <c r="C131" s="55">
        <v>0</v>
      </c>
      <c r="D131" s="346">
        <f t="shared" si="197"/>
        <v>0</v>
      </c>
      <c r="E131" s="347">
        <f t="shared" si="198"/>
        <v>0</v>
      </c>
      <c r="U131" s="55">
        <v>4</v>
      </c>
      <c r="V131" s="346">
        <f t="shared" si="199"/>
        <v>0.5714285714285714</v>
      </c>
      <c r="W131" s="347">
        <f t="shared" si="200"/>
        <v>0</v>
      </c>
      <c r="X131" s="55">
        <v>4</v>
      </c>
      <c r="Y131" s="346">
        <f t="shared" si="201"/>
        <v>0.5714285714285714</v>
      </c>
      <c r="Z131" s="347">
        <f t="shared" si="202"/>
        <v>0</v>
      </c>
    </row>
    <row r="132" spans="2:27" ht="15" customHeight="1">
      <c r="B132" s="54" t="s">
        <v>301</v>
      </c>
      <c r="D132" s="346"/>
      <c r="E132" s="347"/>
      <c r="U132" s="55">
        <v>0</v>
      </c>
      <c r="V132" s="346">
        <f t="shared" si="199"/>
        <v>0</v>
      </c>
      <c r="W132" s="347">
        <f t="shared" si="200"/>
        <v>0</v>
      </c>
      <c r="X132" s="55">
        <v>0</v>
      </c>
      <c r="Y132" s="346">
        <f t="shared" si="201"/>
        <v>0</v>
      </c>
      <c r="Z132" s="347">
        <f t="shared" si="202"/>
        <v>0</v>
      </c>
    </row>
    <row r="133" spans="2:27" ht="15" customHeight="1">
      <c r="C133" s="55">
        <f>SUM(C126:C132)</f>
        <v>10</v>
      </c>
      <c r="D133" s="350">
        <f>SUM(D126:D132)</f>
        <v>0.99999999999999989</v>
      </c>
      <c r="E133" s="347">
        <f>SUM(E126:E132)</f>
        <v>2601.9999999999995</v>
      </c>
      <c r="F133" s="347">
        <f>SUM(F126:F132)</f>
        <v>2602</v>
      </c>
      <c r="U133" s="55">
        <f t="shared" ref="U133:AA133" si="203">SUM(U126:U132)</f>
        <v>7</v>
      </c>
      <c r="V133" s="502">
        <f t="shared" si="203"/>
        <v>1</v>
      </c>
      <c r="W133" s="347">
        <f t="shared" si="203"/>
        <v>0</v>
      </c>
      <c r="X133" s="55">
        <f t="shared" si="203"/>
        <v>7</v>
      </c>
      <c r="Y133" s="502">
        <f t="shared" si="203"/>
        <v>1</v>
      </c>
      <c r="Z133" s="347">
        <f t="shared" si="203"/>
        <v>0</v>
      </c>
      <c r="AA133" s="347">
        <f t="shared" si="203"/>
        <v>0</v>
      </c>
    </row>
    <row r="134" spans="2:27" ht="15" customHeight="1">
      <c r="E134" s="348"/>
    </row>
    <row r="135" spans="2:27" ht="15" customHeight="1">
      <c r="B135" s="54" t="s">
        <v>316</v>
      </c>
      <c r="F135" s="55">
        <v>7894</v>
      </c>
      <c r="I135" s="55">
        <v>5534</v>
      </c>
      <c r="L135" s="55">
        <v>818</v>
      </c>
      <c r="O135" s="55">
        <v>2867</v>
      </c>
    </row>
    <row r="136" spans="2:27" ht="15" customHeight="1">
      <c r="B136" s="57" t="s">
        <v>4</v>
      </c>
      <c r="C136" s="349">
        <v>2744</v>
      </c>
      <c r="D136" s="346">
        <f>+C136/$C$143</f>
        <v>0.14691867002195214</v>
      </c>
      <c r="F136" s="347">
        <f>+$F$135*D136</f>
        <v>1159.7759811532901</v>
      </c>
      <c r="G136" s="55">
        <v>1160</v>
      </c>
      <c r="I136" s="347">
        <f>+$I$135*D136</f>
        <v>813.04791990148317</v>
      </c>
      <c r="J136" s="55">
        <v>813</v>
      </c>
      <c r="L136" s="347">
        <f>+$L$135*D136</f>
        <v>120.17947207795685</v>
      </c>
      <c r="M136" s="55">
        <v>120</v>
      </c>
      <c r="O136" s="347">
        <f>+$O$135*D146</f>
        <v>486.88253496719892</v>
      </c>
      <c r="P136" s="55">
        <v>487</v>
      </c>
      <c r="R136" s="55">
        <v>1732</v>
      </c>
    </row>
    <row r="137" spans="2:27" ht="15" customHeight="1">
      <c r="B137" s="57" t="s">
        <v>6</v>
      </c>
      <c r="C137" s="349">
        <v>1246</v>
      </c>
      <c r="D137" s="346">
        <f t="shared" ref="D137:D142" si="204">+C137/$C$143</f>
        <v>6.671306955078439E-2</v>
      </c>
      <c r="F137" s="347">
        <f t="shared" ref="F137:F142" si="205">+$F$135*D137</f>
        <v>526.63297103389198</v>
      </c>
      <c r="G137" s="55">
        <v>527</v>
      </c>
      <c r="I137" s="347">
        <f t="shared" ref="I137:I142" si="206">+$I$135*D137</f>
        <v>369.19012689404082</v>
      </c>
      <c r="J137" s="55">
        <v>369</v>
      </c>
      <c r="L137" s="347">
        <f t="shared" ref="L137:L142" si="207">+$L$135*D137</f>
        <v>54.571290892541633</v>
      </c>
      <c r="M137" s="55">
        <v>55</v>
      </c>
      <c r="O137" s="347">
        <f t="shared" ref="O137:O141" si="208">+$O$135*D147</f>
        <v>221.08441638816686</v>
      </c>
      <c r="P137" s="55">
        <v>221</v>
      </c>
    </row>
    <row r="138" spans="2:27" ht="15" customHeight="1">
      <c r="B138" s="57" t="s">
        <v>7</v>
      </c>
      <c r="C138" s="349">
        <v>1075</v>
      </c>
      <c r="D138" s="346">
        <f t="shared" si="204"/>
        <v>5.7557423569095677E-2</v>
      </c>
      <c r="F138" s="347">
        <f t="shared" si="205"/>
        <v>454.35830165444128</v>
      </c>
      <c r="G138" s="55">
        <v>454</v>
      </c>
      <c r="I138" s="347">
        <f t="shared" si="206"/>
        <v>318.52278203137547</v>
      </c>
      <c r="J138" s="55">
        <v>319</v>
      </c>
      <c r="L138" s="347">
        <f t="shared" si="207"/>
        <v>47.08197247952026</v>
      </c>
      <c r="M138" s="55">
        <v>47</v>
      </c>
      <c r="O138" s="347">
        <f t="shared" si="208"/>
        <v>190.74297561579402</v>
      </c>
      <c r="P138" s="55">
        <v>191</v>
      </c>
    </row>
    <row r="139" spans="2:27" ht="15" customHeight="1">
      <c r="B139" s="57" t="s">
        <v>8</v>
      </c>
      <c r="C139" s="349">
        <v>5668</v>
      </c>
      <c r="D139" s="346">
        <f t="shared" si="204"/>
        <v>0.30347486212989239</v>
      </c>
      <c r="F139" s="347">
        <f t="shared" si="205"/>
        <v>2395.6305616533705</v>
      </c>
      <c r="G139" s="55">
        <v>2395</v>
      </c>
      <c r="I139" s="347">
        <f t="shared" si="206"/>
        <v>1679.4298870268244</v>
      </c>
      <c r="J139" s="55">
        <v>1679</v>
      </c>
      <c r="L139" s="347">
        <f t="shared" si="207"/>
        <v>248.24243722225197</v>
      </c>
      <c r="M139" s="55">
        <v>248</v>
      </c>
      <c r="O139" s="347">
        <f t="shared" si="208"/>
        <v>1005.7034286421588</v>
      </c>
      <c r="P139" s="55">
        <v>1005</v>
      </c>
    </row>
    <row r="140" spans="2:27" ht="15" customHeight="1">
      <c r="B140" s="57" t="s">
        <v>9</v>
      </c>
      <c r="C140" s="349">
        <v>3398</v>
      </c>
      <c r="D140" s="346">
        <f t="shared" si="204"/>
        <v>0.18193500026770895</v>
      </c>
      <c r="F140" s="347">
        <f t="shared" si="205"/>
        <v>1436.1948921132944</v>
      </c>
      <c r="G140" s="55">
        <v>1436</v>
      </c>
      <c r="I140" s="347">
        <f t="shared" si="206"/>
        <v>1006.8282914815013</v>
      </c>
      <c r="J140" s="55">
        <v>1007</v>
      </c>
      <c r="L140" s="347">
        <f t="shared" si="207"/>
        <v>148.82283021898593</v>
      </c>
      <c r="M140" s="55">
        <v>149</v>
      </c>
      <c r="O140" s="347">
        <f t="shared" si="208"/>
        <v>602.92523827206332</v>
      </c>
      <c r="P140" s="55">
        <v>603</v>
      </c>
    </row>
    <row r="141" spans="2:27" ht="15" customHeight="1">
      <c r="B141" s="57" t="s">
        <v>10</v>
      </c>
      <c r="C141" s="349">
        <v>2027</v>
      </c>
      <c r="D141" s="346">
        <f t="shared" si="204"/>
        <v>0.10852920704609947</v>
      </c>
      <c r="E141" s="9"/>
      <c r="F141" s="347">
        <f t="shared" si="205"/>
        <v>856.72956042190924</v>
      </c>
      <c r="G141" s="55">
        <v>857</v>
      </c>
      <c r="I141" s="347">
        <f t="shared" si="206"/>
        <v>600.60063179311453</v>
      </c>
      <c r="J141" s="55">
        <v>601</v>
      </c>
      <c r="L141" s="347">
        <f t="shared" si="207"/>
        <v>88.776891363709368</v>
      </c>
      <c r="M141" s="55">
        <v>89</v>
      </c>
      <c r="O141" s="347">
        <f t="shared" si="208"/>
        <v>359.66140611461816</v>
      </c>
      <c r="P141" s="55">
        <v>360</v>
      </c>
    </row>
    <row r="142" spans="2:27" ht="15" customHeight="1">
      <c r="B142" s="57" t="s">
        <v>301</v>
      </c>
      <c r="C142" s="349">
        <v>2519</v>
      </c>
      <c r="D142" s="346">
        <f t="shared" si="204"/>
        <v>0.13487176741446699</v>
      </c>
      <c r="E142" s="9"/>
      <c r="F142" s="347">
        <f t="shared" si="205"/>
        <v>1064.6777319698024</v>
      </c>
      <c r="G142" s="55">
        <v>1065</v>
      </c>
      <c r="I142" s="347">
        <f t="shared" si="206"/>
        <v>746.38036087166029</v>
      </c>
      <c r="J142" s="55">
        <v>746</v>
      </c>
      <c r="L142" s="347">
        <f t="shared" si="207"/>
        <v>110.32510574503399</v>
      </c>
      <c r="M142" s="55">
        <v>110</v>
      </c>
      <c r="O142" s="347"/>
    </row>
    <row r="143" spans="2:27" ht="15" customHeight="1">
      <c r="B143" s="57"/>
      <c r="C143" s="43">
        <f>SUM(C136:C142)</f>
        <v>18677</v>
      </c>
      <c r="D143" s="350">
        <f>SUM(D136:D142)</f>
        <v>1</v>
      </c>
      <c r="E143" s="9"/>
      <c r="F143" s="347">
        <f>SUM(F136:F142)</f>
        <v>7893.9999999999991</v>
      </c>
      <c r="G143" s="347">
        <f>SUM(G136:G142)</f>
        <v>7894</v>
      </c>
      <c r="I143" s="347">
        <f>SUM(I136:I142)</f>
        <v>5534</v>
      </c>
      <c r="J143" s="347">
        <f>SUM(J136:J142)</f>
        <v>5534</v>
      </c>
      <c r="L143" s="347">
        <f>SUM(L136:L142)</f>
        <v>818</v>
      </c>
      <c r="M143" s="347">
        <f>SUM(M136:M142)</f>
        <v>818</v>
      </c>
      <c r="O143" s="347">
        <f>SUM(O136:O142)</f>
        <v>2867</v>
      </c>
      <c r="P143" s="347">
        <f>SUM(P136:P142)</f>
        <v>2867</v>
      </c>
    </row>
    <row r="145" spans="2:7" ht="15" customHeight="1">
      <c r="B145" s="54" t="s">
        <v>316</v>
      </c>
    </row>
    <row r="146" spans="2:7" ht="15" customHeight="1">
      <c r="B146" s="57" t="s">
        <v>4</v>
      </c>
      <c r="C146" s="349">
        <v>2744</v>
      </c>
      <c r="D146" s="346">
        <f>+C146/$C$152</f>
        <v>0.16982299789577918</v>
      </c>
    </row>
    <row r="147" spans="2:7" ht="15" customHeight="1">
      <c r="B147" s="57" t="s">
        <v>6</v>
      </c>
      <c r="C147" s="349">
        <v>1246</v>
      </c>
      <c r="D147" s="346">
        <f t="shared" ref="D147:D151" si="209">+C147/$C$152</f>
        <v>7.7113504146552797E-2</v>
      </c>
      <c r="F147" s="466"/>
      <c r="G147" s="466"/>
    </row>
    <row r="148" spans="2:7" ht="15" customHeight="1">
      <c r="B148" s="57" t="s">
        <v>7</v>
      </c>
      <c r="C148" s="349">
        <v>1075</v>
      </c>
      <c r="D148" s="346">
        <f t="shared" si="209"/>
        <v>6.6530511201881415E-2</v>
      </c>
      <c r="F148" s="467"/>
      <c r="G148" s="467"/>
    </row>
    <row r="149" spans="2:7" ht="15" customHeight="1">
      <c r="B149" s="57" t="s">
        <v>8</v>
      </c>
      <c r="C149" s="349">
        <v>5668</v>
      </c>
      <c r="D149" s="346">
        <f t="shared" si="209"/>
        <v>0.35078598836489666</v>
      </c>
      <c r="F149" s="466"/>
      <c r="G149" s="466"/>
    </row>
    <row r="150" spans="2:7" ht="15" customHeight="1">
      <c r="B150" s="57" t="s">
        <v>9</v>
      </c>
      <c r="C150" s="349">
        <v>3398</v>
      </c>
      <c r="D150" s="346">
        <f t="shared" si="209"/>
        <v>0.21029830424557494</v>
      </c>
      <c r="F150" s="467"/>
      <c r="G150" s="467"/>
    </row>
    <row r="151" spans="2:7" ht="15" customHeight="1">
      <c r="B151" s="57" t="s">
        <v>10</v>
      </c>
      <c r="C151" s="349">
        <v>2027</v>
      </c>
      <c r="D151" s="346">
        <f t="shared" si="209"/>
        <v>0.12544869414531501</v>
      </c>
      <c r="F151" s="466"/>
      <c r="G151" s="466"/>
    </row>
    <row r="152" spans="2:7" ht="15" customHeight="1">
      <c r="B152" s="57"/>
      <c r="C152" s="43">
        <f>SUM(C146:C151)</f>
        <v>16158</v>
      </c>
      <c r="D152" s="350">
        <f>SUM(D146:D151)</f>
        <v>1</v>
      </c>
      <c r="F152" s="467"/>
      <c r="G152" s="467"/>
    </row>
    <row r="153" spans="2:7" ht="15" customHeight="1">
      <c r="F153" s="466"/>
      <c r="G153" s="466"/>
    </row>
    <row r="154" spans="2:7" ht="15" customHeight="1">
      <c r="F154" s="467"/>
      <c r="G154" s="467"/>
    </row>
    <row r="155" spans="2:7" ht="15" customHeight="1">
      <c r="F155" s="466"/>
      <c r="G155" s="466"/>
    </row>
    <row r="156" spans="2:7" ht="15" customHeight="1">
      <c r="F156" s="467"/>
      <c r="G156" s="467"/>
    </row>
    <row r="157" spans="2:7" ht="15" customHeight="1">
      <c r="F157" s="466"/>
      <c r="G157" s="466"/>
    </row>
    <row r="158" spans="2:7" ht="15" customHeight="1">
      <c r="F158" s="467"/>
      <c r="G158" s="467"/>
    </row>
    <row r="159" spans="2:7" ht="15" customHeight="1">
      <c r="F159" s="466"/>
      <c r="G159" s="466"/>
    </row>
    <row r="160" spans="2:7" ht="15" customHeight="1">
      <c r="F160" s="467"/>
      <c r="G160" s="467"/>
    </row>
    <row r="161" spans="6:7" ht="15" customHeight="1">
      <c r="F161" s="466"/>
      <c r="G161" s="466"/>
    </row>
  </sheetData>
  <mergeCells count="14">
    <mergeCell ref="A117:B117"/>
    <mergeCell ref="A115:B115"/>
    <mergeCell ref="O1:Q1"/>
    <mergeCell ref="I1:K1"/>
    <mergeCell ref="AA1:AC1"/>
    <mergeCell ref="R1:T1"/>
    <mergeCell ref="U1:W1"/>
    <mergeCell ref="L1:N1"/>
    <mergeCell ref="A1:A2"/>
    <mergeCell ref="B1:B2"/>
    <mergeCell ref="A40:B40"/>
    <mergeCell ref="F1:H1"/>
    <mergeCell ref="C1:E1"/>
    <mergeCell ref="X1:Z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58" orientation="landscape" r:id="rId1"/>
  <headerFooter alignWithMargins="0">
    <oddHeader>&amp;L&amp;"Times New Roman,Félkövér"&amp;13Szent László Völgye TKT&amp;C&amp;"Times New Roman,Félkövér"&amp;14
&amp;16 2016. ÉVI I. KÖLTSÉGVETÉS MÓDOSÍTÁS&amp;14
&amp;R3. sz. táblázat
SEGÍTŐ SZOLGÁLAT
Adatok: eFt</oddHeader>
    <oddFooter>&amp;L&amp;F&amp;R&amp;P</oddFooter>
  </headerFooter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1"/>
  </sheetPr>
  <dimension ref="A1:T127"/>
  <sheetViews>
    <sheetView zoomScaleSheetLayoutView="70" workbookViewId="0">
      <pane xSplit="2" ySplit="2" topLeftCell="C84" activePane="bottomRight" state="frozen"/>
      <selection activeCell="A12" sqref="A12:XFD12"/>
      <selection pane="topRight" activeCell="A12" sqref="A12:XFD12"/>
      <selection pane="bottomLeft" activeCell="A12" sqref="A12:XFD12"/>
      <selection pane="bottomRight" activeCell="A12" sqref="A12:XFD12"/>
    </sheetView>
  </sheetViews>
  <sheetFormatPr defaultColWidth="8.85546875" defaultRowHeight="12.75"/>
  <cols>
    <col min="1" max="1" width="6.28515625" style="9" customWidth="1"/>
    <col min="2" max="2" width="60.7109375" style="54" customWidth="1"/>
    <col min="3" max="8" width="10.7109375" style="55" customWidth="1"/>
    <col min="9" max="14" width="10.7109375" style="56" customWidth="1"/>
    <col min="15" max="17" width="10.7109375" style="55" customWidth="1"/>
    <col min="18" max="20" width="10.7109375" style="56" customWidth="1"/>
    <col min="21" max="21" width="8.85546875" style="9"/>
    <col min="22" max="22" width="40.7109375" style="9" customWidth="1"/>
    <col min="23" max="16384" width="8.85546875" style="9"/>
  </cols>
  <sheetData>
    <row r="1" spans="1:20" s="10" customFormat="1" ht="33" customHeight="1">
      <c r="A1" s="874" t="s">
        <v>151</v>
      </c>
      <c r="B1" s="876" t="s">
        <v>176</v>
      </c>
      <c r="C1" s="909" t="s">
        <v>296</v>
      </c>
      <c r="D1" s="910"/>
      <c r="E1" s="911"/>
      <c r="F1" s="909" t="s">
        <v>297</v>
      </c>
      <c r="G1" s="910"/>
      <c r="H1" s="911"/>
      <c r="I1" s="910" t="s">
        <v>15</v>
      </c>
      <c r="J1" s="910"/>
      <c r="K1" s="910"/>
      <c r="L1" s="909" t="s">
        <v>298</v>
      </c>
      <c r="M1" s="910"/>
      <c r="N1" s="911"/>
      <c r="O1" s="910" t="s">
        <v>16</v>
      </c>
      <c r="P1" s="910"/>
      <c r="Q1" s="910"/>
      <c r="R1" s="909" t="s">
        <v>303</v>
      </c>
      <c r="S1" s="910"/>
      <c r="T1" s="911"/>
    </row>
    <row r="2" spans="1:20" s="10" customFormat="1" ht="27" customHeight="1">
      <c r="A2" s="875"/>
      <c r="B2" s="877"/>
      <c r="C2" s="150" t="s">
        <v>90</v>
      </c>
      <c r="D2" s="151" t="s">
        <v>397</v>
      </c>
      <c r="E2" s="146" t="s">
        <v>91</v>
      </c>
      <c r="F2" s="150" t="s">
        <v>90</v>
      </c>
      <c r="G2" s="151" t="s">
        <v>397</v>
      </c>
      <c r="H2" s="146" t="s">
        <v>91</v>
      </c>
      <c r="I2" s="266" t="s">
        <v>90</v>
      </c>
      <c r="J2" s="151" t="s">
        <v>397</v>
      </c>
      <c r="K2" s="267" t="s">
        <v>91</v>
      </c>
      <c r="L2" s="150" t="s">
        <v>90</v>
      </c>
      <c r="M2" s="151" t="s">
        <v>397</v>
      </c>
      <c r="N2" s="146" t="s">
        <v>91</v>
      </c>
      <c r="O2" s="266" t="s">
        <v>90</v>
      </c>
      <c r="P2" s="151" t="s">
        <v>397</v>
      </c>
      <c r="Q2" s="267" t="s">
        <v>91</v>
      </c>
      <c r="R2" s="150" t="s">
        <v>90</v>
      </c>
      <c r="S2" s="151" t="s">
        <v>397</v>
      </c>
      <c r="T2" s="146" t="s">
        <v>91</v>
      </c>
    </row>
    <row r="3" spans="1:20" ht="13.5" customHeight="1">
      <c r="A3" s="167" t="s">
        <v>152</v>
      </c>
      <c r="B3" s="180" t="s">
        <v>112</v>
      </c>
      <c r="C3" s="223"/>
      <c r="D3" s="219"/>
      <c r="E3" s="224"/>
      <c r="F3" s="223"/>
      <c r="G3" s="219"/>
      <c r="H3" s="224"/>
      <c r="I3" s="218"/>
      <c r="J3" s="219"/>
      <c r="K3" s="220"/>
      <c r="L3" s="223"/>
      <c r="M3" s="219"/>
      <c r="N3" s="224"/>
      <c r="O3" s="218"/>
      <c r="P3" s="219"/>
      <c r="Q3" s="220"/>
      <c r="R3" s="223"/>
      <c r="S3" s="219"/>
      <c r="T3" s="224"/>
    </row>
    <row r="4" spans="1:20" ht="13.5" customHeight="1">
      <c r="A4" s="153" t="s">
        <v>153</v>
      </c>
      <c r="B4" s="178" t="s">
        <v>113</v>
      </c>
      <c r="C4" s="216"/>
      <c r="D4" s="208"/>
      <c r="E4" s="224"/>
      <c r="F4" s="216"/>
      <c r="G4" s="208"/>
      <c r="H4" s="209"/>
      <c r="I4" s="210"/>
      <c r="J4" s="208"/>
      <c r="K4" s="213"/>
      <c r="L4" s="216"/>
      <c r="M4" s="208"/>
      <c r="N4" s="209"/>
      <c r="O4" s="210"/>
      <c r="P4" s="208"/>
      <c r="Q4" s="213"/>
      <c r="R4" s="216"/>
      <c r="S4" s="208"/>
      <c r="T4" s="209"/>
    </row>
    <row r="5" spans="1:20" ht="13.5" customHeight="1">
      <c r="A5" s="155"/>
      <c r="B5" s="468" t="s">
        <v>114</v>
      </c>
      <c r="C5" s="216"/>
      <c r="D5" s="208"/>
      <c r="E5" s="224"/>
      <c r="F5" s="216"/>
      <c r="G5" s="208"/>
      <c r="H5" s="209"/>
      <c r="I5" s="210"/>
      <c r="J5" s="208"/>
      <c r="K5" s="213"/>
      <c r="L5" s="216"/>
      <c r="M5" s="208"/>
      <c r="N5" s="209"/>
      <c r="O5" s="210"/>
      <c r="P5" s="208"/>
      <c r="Q5" s="213"/>
      <c r="R5" s="216"/>
      <c r="S5" s="208"/>
      <c r="T5" s="209"/>
    </row>
    <row r="6" spans="1:20" ht="13.5" customHeight="1">
      <c r="A6" s="166"/>
      <c r="B6" s="469" t="s">
        <v>115</v>
      </c>
      <c r="C6" s="237"/>
      <c r="D6" s="233"/>
      <c r="E6" s="238"/>
      <c r="F6" s="237"/>
      <c r="G6" s="233"/>
      <c r="H6" s="238"/>
      <c r="I6" s="232"/>
      <c r="J6" s="233"/>
      <c r="K6" s="234"/>
      <c r="L6" s="237"/>
      <c r="M6" s="233"/>
      <c r="N6" s="238"/>
      <c r="O6" s="232"/>
      <c r="P6" s="233"/>
      <c r="Q6" s="234"/>
      <c r="R6" s="237"/>
      <c r="S6" s="233"/>
      <c r="T6" s="238"/>
    </row>
    <row r="7" spans="1:20" s="338" customFormat="1" ht="13.5" customHeight="1">
      <c r="A7" s="143" t="s">
        <v>154</v>
      </c>
      <c r="B7" s="138" t="s">
        <v>116</v>
      </c>
      <c r="C7" s="305">
        <f>SUM(C3:C4)</f>
        <v>0</v>
      </c>
      <c r="D7" s="310">
        <f t="shared" ref="D7:E7" si="0">SUM(D3:D4)</f>
        <v>0</v>
      </c>
      <c r="E7" s="311">
        <f t="shared" si="0"/>
        <v>0</v>
      </c>
      <c r="F7" s="305">
        <f>SUM(F3:F4)</f>
        <v>0</v>
      </c>
      <c r="G7" s="310">
        <f t="shared" ref="G7:H7" si="1">SUM(G3:G4)</f>
        <v>0</v>
      </c>
      <c r="H7" s="311">
        <f t="shared" si="1"/>
        <v>0</v>
      </c>
      <c r="I7" s="305">
        <f>SUM(I3:I4)</f>
        <v>0</v>
      </c>
      <c r="J7" s="310">
        <f t="shared" ref="J7:K7" si="2">SUM(J3:J4)</f>
        <v>0</v>
      </c>
      <c r="K7" s="313">
        <f t="shared" si="2"/>
        <v>0</v>
      </c>
      <c r="L7" s="305">
        <f>SUM(L3:L4)</f>
        <v>0</v>
      </c>
      <c r="M7" s="310">
        <f t="shared" ref="M7:N7" si="3">SUM(M3:M4)</f>
        <v>0</v>
      </c>
      <c r="N7" s="311">
        <f t="shared" si="3"/>
        <v>0</v>
      </c>
      <c r="O7" s="305">
        <f>SUM(O3:O4)</f>
        <v>0</v>
      </c>
      <c r="P7" s="310">
        <f t="shared" ref="P7:Q7" si="4">SUM(P3:P4)</f>
        <v>0</v>
      </c>
      <c r="Q7" s="313">
        <f t="shared" si="4"/>
        <v>0</v>
      </c>
      <c r="R7" s="305">
        <f>SUM(R3:R4)</f>
        <v>0</v>
      </c>
      <c r="S7" s="310">
        <f t="shared" ref="S7:T7" si="5">SUM(S3:S4)</f>
        <v>0</v>
      </c>
      <c r="T7" s="311">
        <f t="shared" si="5"/>
        <v>0</v>
      </c>
    </row>
    <row r="8" spans="1:20" ht="13.5" customHeight="1">
      <c r="A8" s="167" t="s">
        <v>155</v>
      </c>
      <c r="B8" s="180" t="s">
        <v>150</v>
      </c>
      <c r="C8" s="223"/>
      <c r="D8" s="219"/>
      <c r="E8" s="224"/>
      <c r="F8" s="223"/>
      <c r="G8" s="219"/>
      <c r="H8" s="224"/>
      <c r="I8" s="223"/>
      <c r="J8" s="219"/>
      <c r="K8" s="220"/>
      <c r="L8" s="223"/>
      <c r="M8" s="219"/>
      <c r="N8" s="224"/>
      <c r="O8" s="223"/>
      <c r="P8" s="219"/>
      <c r="Q8" s="220"/>
      <c r="R8" s="223"/>
      <c r="S8" s="219"/>
      <c r="T8" s="224"/>
    </row>
    <row r="9" spans="1:20" ht="13.5" customHeight="1">
      <c r="A9" s="153" t="s">
        <v>156</v>
      </c>
      <c r="B9" s="178" t="s">
        <v>117</v>
      </c>
      <c r="C9" s="216"/>
      <c r="D9" s="208"/>
      <c r="E9" s="209"/>
      <c r="F9" s="216"/>
      <c r="G9" s="208"/>
      <c r="H9" s="209"/>
      <c r="I9" s="216"/>
      <c r="J9" s="208"/>
      <c r="K9" s="213"/>
      <c r="L9" s="216"/>
      <c r="M9" s="208"/>
      <c r="N9" s="209"/>
      <c r="O9" s="216"/>
      <c r="P9" s="208"/>
      <c r="Q9" s="213"/>
      <c r="R9" s="216"/>
      <c r="S9" s="208"/>
      <c r="T9" s="209"/>
    </row>
    <row r="10" spans="1:20" s="293" customFormat="1" ht="13.5" customHeight="1">
      <c r="A10" s="166"/>
      <c r="B10" s="469" t="s">
        <v>115</v>
      </c>
      <c r="C10" s="306"/>
      <c r="D10" s="307"/>
      <c r="E10" s="308"/>
      <c r="F10" s="306"/>
      <c r="G10" s="307"/>
      <c r="H10" s="308"/>
      <c r="I10" s="306"/>
      <c r="J10" s="307"/>
      <c r="K10" s="309"/>
      <c r="L10" s="306"/>
      <c r="M10" s="307"/>
      <c r="N10" s="308"/>
      <c r="O10" s="306"/>
      <c r="P10" s="307"/>
      <c r="Q10" s="309"/>
      <c r="R10" s="306"/>
      <c r="S10" s="307"/>
      <c r="T10" s="308"/>
    </row>
    <row r="11" spans="1:20" s="338" customFormat="1" ht="13.5" customHeight="1">
      <c r="A11" s="143" t="s">
        <v>157</v>
      </c>
      <c r="B11" s="138" t="s">
        <v>118</v>
      </c>
      <c r="C11" s="305">
        <f>SUM(C8:C9)</f>
        <v>0</v>
      </c>
      <c r="D11" s="310">
        <f t="shared" ref="D11:E11" si="6">SUM(D8:D9)</f>
        <v>0</v>
      </c>
      <c r="E11" s="311">
        <f t="shared" si="6"/>
        <v>0</v>
      </c>
      <c r="F11" s="305">
        <f>SUM(F8:F9)</f>
        <v>0</v>
      </c>
      <c r="G11" s="310">
        <f t="shared" ref="G11:H11" si="7">SUM(G8:G9)</f>
        <v>0</v>
      </c>
      <c r="H11" s="311">
        <f t="shared" si="7"/>
        <v>0</v>
      </c>
      <c r="I11" s="305">
        <f>SUM(I8:I9)</f>
        <v>0</v>
      </c>
      <c r="J11" s="310">
        <f t="shared" ref="J11:K11" si="8">SUM(J8:J9)</f>
        <v>0</v>
      </c>
      <c r="K11" s="313">
        <f t="shared" si="8"/>
        <v>0</v>
      </c>
      <c r="L11" s="305">
        <f>SUM(L8:L9)</f>
        <v>0</v>
      </c>
      <c r="M11" s="310">
        <f t="shared" ref="M11:N11" si="9">SUM(M8:M9)</f>
        <v>0</v>
      </c>
      <c r="N11" s="311">
        <f t="shared" si="9"/>
        <v>0</v>
      </c>
      <c r="O11" s="305">
        <f>SUM(O8:O9)</f>
        <v>0</v>
      </c>
      <c r="P11" s="310">
        <f t="shared" ref="P11:Q11" si="10">SUM(P8:P9)</f>
        <v>0</v>
      </c>
      <c r="Q11" s="313">
        <f t="shared" si="10"/>
        <v>0</v>
      </c>
      <c r="R11" s="305">
        <f>SUM(R8:R9)</f>
        <v>0</v>
      </c>
      <c r="S11" s="310">
        <f t="shared" ref="S11:T11" si="11">SUM(S8:S9)</f>
        <v>0</v>
      </c>
      <c r="T11" s="311">
        <f t="shared" si="11"/>
        <v>0</v>
      </c>
    </row>
    <row r="12" spans="1:20" ht="13.5" customHeight="1">
      <c r="A12" s="167" t="s">
        <v>158</v>
      </c>
      <c r="B12" s="180" t="s">
        <v>119</v>
      </c>
      <c r="C12" s="223"/>
      <c r="D12" s="219"/>
      <c r="E12" s="224"/>
      <c r="F12" s="223"/>
      <c r="G12" s="219"/>
      <c r="H12" s="224"/>
      <c r="I12" s="223"/>
      <c r="J12" s="219"/>
      <c r="K12" s="220"/>
      <c r="L12" s="223"/>
      <c r="M12" s="219"/>
      <c r="N12" s="224"/>
      <c r="O12" s="223"/>
      <c r="P12" s="219"/>
      <c r="Q12" s="220"/>
      <c r="R12" s="223"/>
      <c r="S12" s="219"/>
      <c r="T12" s="224"/>
    </row>
    <row r="13" spans="1:20" ht="13.5" customHeight="1">
      <c r="A13" s="153" t="s">
        <v>159</v>
      </c>
      <c r="B13" s="178" t="s">
        <v>120</v>
      </c>
      <c r="C13" s="216"/>
      <c r="D13" s="208"/>
      <c r="E13" s="209"/>
      <c r="F13" s="216"/>
      <c r="G13" s="208"/>
      <c r="H13" s="209"/>
      <c r="I13" s="216"/>
      <c r="J13" s="208"/>
      <c r="K13" s="213"/>
      <c r="L13" s="216"/>
      <c r="M13" s="208"/>
      <c r="N13" s="209"/>
      <c r="O13" s="216"/>
      <c r="P13" s="208"/>
      <c r="Q13" s="213"/>
      <c r="R13" s="216"/>
      <c r="S13" s="208"/>
      <c r="T13" s="209"/>
    </row>
    <row r="14" spans="1:20" ht="13.5" customHeight="1">
      <c r="A14" s="153" t="s">
        <v>160</v>
      </c>
      <c r="B14" s="178" t="s">
        <v>121</v>
      </c>
      <c r="C14" s="216"/>
      <c r="D14" s="208"/>
      <c r="E14" s="209"/>
      <c r="F14" s="216"/>
      <c r="G14" s="208"/>
      <c r="H14" s="209"/>
      <c r="I14" s="216"/>
      <c r="J14" s="208"/>
      <c r="K14" s="213"/>
      <c r="L14" s="216"/>
      <c r="M14" s="208"/>
      <c r="N14" s="209"/>
      <c r="O14" s="216"/>
      <c r="P14" s="208"/>
      <c r="Q14" s="213"/>
      <c r="R14" s="216"/>
      <c r="S14" s="208"/>
      <c r="T14" s="209"/>
    </row>
    <row r="15" spans="1:20" ht="13.5" customHeight="1">
      <c r="A15" s="153" t="s">
        <v>161</v>
      </c>
      <c r="B15" s="178" t="s">
        <v>122</v>
      </c>
      <c r="C15" s="216"/>
      <c r="D15" s="208"/>
      <c r="E15" s="209"/>
      <c r="F15" s="216"/>
      <c r="G15" s="208"/>
      <c r="H15" s="209"/>
      <c r="I15" s="216"/>
      <c r="J15" s="208"/>
      <c r="K15" s="213"/>
      <c r="L15" s="216"/>
      <c r="M15" s="208"/>
      <c r="N15" s="209"/>
      <c r="O15" s="216"/>
      <c r="P15" s="208"/>
      <c r="Q15" s="213"/>
      <c r="R15" s="216"/>
      <c r="S15" s="208"/>
      <c r="T15" s="209"/>
    </row>
    <row r="16" spans="1:20" ht="13.5" customHeight="1">
      <c r="A16" s="153" t="s">
        <v>162</v>
      </c>
      <c r="B16" s="178" t="s">
        <v>123</v>
      </c>
      <c r="C16" s="216"/>
      <c r="D16" s="208"/>
      <c r="E16" s="209">
        <f>SUM(C16:D16)</f>
        <v>0</v>
      </c>
      <c r="F16" s="216"/>
      <c r="G16" s="208"/>
      <c r="H16" s="209">
        <f>SUM(F16:G16)</f>
        <v>0</v>
      </c>
      <c r="I16" s="216"/>
      <c r="J16" s="208"/>
      <c r="K16" s="213">
        <f>SUM(I16:J16)</f>
        <v>0</v>
      </c>
      <c r="L16" s="216"/>
      <c r="M16" s="208"/>
      <c r="N16" s="209">
        <f>SUM(L16:M16)</f>
        <v>0</v>
      </c>
      <c r="O16" s="216"/>
      <c r="P16" s="208"/>
      <c r="Q16" s="213">
        <f>SUM(O16:P16)</f>
        <v>0</v>
      </c>
      <c r="R16" s="216">
        <f>+C16+F16+I16+L16+O16</f>
        <v>0</v>
      </c>
      <c r="S16" s="208">
        <f t="shared" ref="S16:T20" si="12">+D16+G16+J16+M16+P16</f>
        <v>0</v>
      </c>
      <c r="T16" s="209">
        <f t="shared" si="12"/>
        <v>0</v>
      </c>
    </row>
    <row r="17" spans="1:20" ht="13.5" customHeight="1">
      <c r="A17" s="153" t="s">
        <v>163</v>
      </c>
      <c r="B17" s="178" t="s">
        <v>124</v>
      </c>
      <c r="C17" s="216"/>
      <c r="D17" s="208"/>
      <c r="E17" s="209"/>
      <c r="F17" s="216"/>
      <c r="G17" s="208"/>
      <c r="H17" s="209"/>
      <c r="I17" s="216"/>
      <c r="J17" s="208"/>
      <c r="K17" s="213"/>
      <c r="L17" s="216"/>
      <c r="M17" s="208"/>
      <c r="N17" s="209"/>
      <c r="O17" s="216"/>
      <c r="P17" s="208"/>
      <c r="Q17" s="213">
        <f t="shared" ref="Q17:Q20" si="13">SUM(O17:P17)</f>
        <v>0</v>
      </c>
      <c r="R17" s="216"/>
      <c r="S17" s="208">
        <f t="shared" si="12"/>
        <v>0</v>
      </c>
      <c r="T17" s="209">
        <f t="shared" si="12"/>
        <v>0</v>
      </c>
    </row>
    <row r="18" spans="1:20" ht="13.5" customHeight="1">
      <c r="A18" s="153" t="s">
        <v>164</v>
      </c>
      <c r="B18" s="178" t="s">
        <v>125</v>
      </c>
      <c r="C18" s="216"/>
      <c r="D18" s="208"/>
      <c r="E18" s="209"/>
      <c r="F18" s="216"/>
      <c r="G18" s="208"/>
      <c r="H18" s="209"/>
      <c r="I18" s="216"/>
      <c r="J18" s="208"/>
      <c r="K18" s="213"/>
      <c r="L18" s="216"/>
      <c r="M18" s="208"/>
      <c r="N18" s="209"/>
      <c r="O18" s="216"/>
      <c r="P18" s="208"/>
      <c r="Q18" s="213">
        <f t="shared" si="13"/>
        <v>0</v>
      </c>
      <c r="R18" s="216"/>
      <c r="S18" s="208">
        <f t="shared" si="12"/>
        <v>0</v>
      </c>
      <c r="T18" s="209">
        <f t="shared" si="12"/>
        <v>0</v>
      </c>
    </row>
    <row r="19" spans="1:20" ht="13.5" customHeight="1">
      <c r="A19" s="153" t="s">
        <v>165</v>
      </c>
      <c r="B19" s="178" t="s">
        <v>126</v>
      </c>
      <c r="C19" s="216"/>
      <c r="D19" s="208"/>
      <c r="E19" s="209"/>
      <c r="F19" s="216"/>
      <c r="G19" s="208"/>
      <c r="H19" s="209"/>
      <c r="I19" s="216"/>
      <c r="J19" s="208"/>
      <c r="K19" s="213"/>
      <c r="L19" s="216"/>
      <c r="M19" s="208"/>
      <c r="N19" s="209"/>
      <c r="O19" s="216"/>
      <c r="P19" s="208"/>
      <c r="Q19" s="213">
        <f t="shared" si="13"/>
        <v>0</v>
      </c>
      <c r="R19" s="216"/>
      <c r="S19" s="208">
        <f t="shared" si="12"/>
        <v>0</v>
      </c>
      <c r="T19" s="209">
        <f t="shared" si="12"/>
        <v>0</v>
      </c>
    </row>
    <row r="20" spans="1:20" ht="13.5" customHeight="1">
      <c r="A20" s="169" t="s">
        <v>166</v>
      </c>
      <c r="B20" s="181" t="s">
        <v>127</v>
      </c>
      <c r="C20" s="237"/>
      <c r="D20" s="233"/>
      <c r="E20" s="238"/>
      <c r="F20" s="237"/>
      <c r="G20" s="233"/>
      <c r="H20" s="238"/>
      <c r="I20" s="237"/>
      <c r="J20" s="233"/>
      <c r="K20" s="234"/>
      <c r="L20" s="237"/>
      <c r="M20" s="233"/>
      <c r="N20" s="238"/>
      <c r="O20" s="237"/>
      <c r="P20" s="233"/>
      <c r="Q20" s="213">
        <f t="shared" si="13"/>
        <v>0</v>
      </c>
      <c r="R20" s="237"/>
      <c r="S20" s="208">
        <f t="shared" si="12"/>
        <v>0</v>
      </c>
      <c r="T20" s="209">
        <f t="shared" si="12"/>
        <v>0</v>
      </c>
    </row>
    <row r="21" spans="1:20" s="338" customFormat="1" ht="13.5" customHeight="1">
      <c r="A21" s="143" t="s">
        <v>167</v>
      </c>
      <c r="B21" s="138" t="s">
        <v>128</v>
      </c>
      <c r="C21" s="305">
        <f>SUM(C12:C20)</f>
        <v>0</v>
      </c>
      <c r="D21" s="310">
        <f t="shared" ref="D21:E21" si="14">SUM(D12:D20)</f>
        <v>0</v>
      </c>
      <c r="E21" s="311">
        <f t="shared" si="14"/>
        <v>0</v>
      </c>
      <c r="F21" s="305">
        <f>SUM(F12:F20)</f>
        <v>0</v>
      </c>
      <c r="G21" s="310">
        <f t="shared" ref="G21" si="15">SUM(G12:G20)</f>
        <v>0</v>
      </c>
      <c r="H21" s="311">
        <f t="shared" ref="H21" si="16">SUM(H12:H20)</f>
        <v>0</v>
      </c>
      <c r="I21" s="305">
        <f>SUM(I12:I20)</f>
        <v>0</v>
      </c>
      <c r="J21" s="310">
        <f t="shared" ref="J21" si="17">SUM(J12:J20)</f>
        <v>0</v>
      </c>
      <c r="K21" s="313">
        <f t="shared" ref="K21" si="18">SUM(K12:K20)</f>
        <v>0</v>
      </c>
      <c r="L21" s="305">
        <f>SUM(L12:L20)</f>
        <v>0</v>
      </c>
      <c r="M21" s="310">
        <f t="shared" ref="M21" si="19">SUM(M12:M20)</f>
        <v>0</v>
      </c>
      <c r="N21" s="311">
        <f t="shared" ref="N21" si="20">SUM(N12:N20)</f>
        <v>0</v>
      </c>
      <c r="O21" s="305">
        <f>SUM(O12:O20)</f>
        <v>0</v>
      </c>
      <c r="P21" s="310">
        <f t="shared" ref="P21" si="21">SUM(P12:P20)</f>
        <v>0</v>
      </c>
      <c r="Q21" s="313">
        <f t="shared" ref="Q21" si="22">SUM(Q12:Q20)</f>
        <v>0</v>
      </c>
      <c r="R21" s="305">
        <f>SUM(R12:R20)</f>
        <v>0</v>
      </c>
      <c r="S21" s="310">
        <f t="shared" ref="S21:T21" si="23">SUM(S12:S20)</f>
        <v>0</v>
      </c>
      <c r="T21" s="311">
        <f t="shared" si="23"/>
        <v>0</v>
      </c>
    </row>
    <row r="22" spans="1:20" s="338" customFormat="1" ht="13.5" customHeight="1">
      <c r="A22" s="143" t="s">
        <v>168</v>
      </c>
      <c r="B22" s="138" t="s">
        <v>129</v>
      </c>
      <c r="C22" s="305"/>
      <c r="D22" s="310"/>
      <c r="E22" s="311"/>
      <c r="F22" s="305"/>
      <c r="G22" s="310"/>
      <c r="H22" s="311"/>
      <c r="I22" s="305"/>
      <c r="J22" s="310"/>
      <c r="K22" s="313"/>
      <c r="L22" s="305"/>
      <c r="M22" s="310"/>
      <c r="N22" s="311"/>
      <c r="O22" s="305"/>
      <c r="P22" s="310"/>
      <c r="Q22" s="313"/>
      <c r="R22" s="305"/>
      <c r="S22" s="310"/>
      <c r="T22" s="311"/>
    </row>
    <row r="23" spans="1:20" ht="13.5" customHeight="1">
      <c r="A23" s="171" t="s">
        <v>169</v>
      </c>
      <c r="B23" s="182" t="s">
        <v>130</v>
      </c>
      <c r="C23" s="248"/>
      <c r="D23" s="244"/>
      <c r="E23" s="249"/>
      <c r="F23" s="248"/>
      <c r="G23" s="244"/>
      <c r="H23" s="249"/>
      <c r="I23" s="248"/>
      <c r="J23" s="244"/>
      <c r="K23" s="245"/>
      <c r="L23" s="248"/>
      <c r="M23" s="244"/>
      <c r="N23" s="249"/>
      <c r="O23" s="248"/>
      <c r="P23" s="244"/>
      <c r="Q23" s="245"/>
      <c r="R23" s="248"/>
      <c r="S23" s="244"/>
      <c r="T23" s="249"/>
    </row>
    <row r="24" spans="1:20" s="338" customFormat="1" ht="13.5" customHeight="1">
      <c r="A24" s="143" t="s">
        <v>170</v>
      </c>
      <c r="B24" s="138" t="s">
        <v>290</v>
      </c>
      <c r="C24" s="305">
        <f>+C23</f>
        <v>0</v>
      </c>
      <c r="D24" s="310">
        <f t="shared" ref="D24:E24" si="24">+D23</f>
        <v>0</v>
      </c>
      <c r="E24" s="311">
        <f t="shared" si="24"/>
        <v>0</v>
      </c>
      <c r="F24" s="305">
        <f>+F23</f>
        <v>0</v>
      </c>
      <c r="G24" s="310">
        <f t="shared" ref="G24" si="25">+G23</f>
        <v>0</v>
      </c>
      <c r="H24" s="311">
        <f t="shared" ref="H24" si="26">+H23</f>
        <v>0</v>
      </c>
      <c r="I24" s="305">
        <f>+I23</f>
        <v>0</v>
      </c>
      <c r="J24" s="310">
        <f t="shared" ref="J24" si="27">+J23</f>
        <v>0</v>
      </c>
      <c r="K24" s="313">
        <f t="shared" ref="K24" si="28">+K23</f>
        <v>0</v>
      </c>
      <c r="L24" s="305">
        <f>+L23</f>
        <v>0</v>
      </c>
      <c r="M24" s="310">
        <f t="shared" ref="M24" si="29">+M23</f>
        <v>0</v>
      </c>
      <c r="N24" s="311">
        <f t="shared" ref="N24" si="30">+N23</f>
        <v>0</v>
      </c>
      <c r="O24" s="305">
        <f>+O23</f>
        <v>0</v>
      </c>
      <c r="P24" s="310">
        <f t="shared" ref="P24" si="31">+P23</f>
        <v>0</v>
      </c>
      <c r="Q24" s="313">
        <f t="shared" ref="Q24" si="32">+Q23</f>
        <v>0</v>
      </c>
      <c r="R24" s="305">
        <f>+R23</f>
        <v>0</v>
      </c>
      <c r="S24" s="310">
        <f t="shared" ref="S24:T24" si="33">+S23</f>
        <v>0</v>
      </c>
      <c r="T24" s="311">
        <f t="shared" si="33"/>
        <v>0</v>
      </c>
    </row>
    <row r="25" spans="1:20" ht="13.5" customHeight="1">
      <c r="A25" s="171" t="s">
        <v>171</v>
      </c>
      <c r="B25" s="182" t="s">
        <v>131</v>
      </c>
      <c r="C25" s="248"/>
      <c r="D25" s="244"/>
      <c r="E25" s="249"/>
      <c r="F25" s="248"/>
      <c r="G25" s="244"/>
      <c r="H25" s="249"/>
      <c r="I25" s="248"/>
      <c r="J25" s="244"/>
      <c r="K25" s="245"/>
      <c r="L25" s="248"/>
      <c r="M25" s="244"/>
      <c r="N25" s="249"/>
      <c r="O25" s="248"/>
      <c r="P25" s="244"/>
      <c r="Q25" s="245"/>
      <c r="R25" s="248"/>
      <c r="S25" s="244"/>
      <c r="T25" s="249"/>
    </row>
    <row r="26" spans="1:20" s="338" customFormat="1" ht="13.5" customHeight="1">
      <c r="A26" s="143" t="s">
        <v>172</v>
      </c>
      <c r="B26" s="138" t="s">
        <v>291</v>
      </c>
      <c r="C26" s="305">
        <f>+C25</f>
        <v>0</v>
      </c>
      <c r="D26" s="310">
        <f t="shared" ref="D26:E26" si="34">+D25</f>
        <v>0</v>
      </c>
      <c r="E26" s="311">
        <f t="shared" si="34"/>
        <v>0</v>
      </c>
      <c r="F26" s="305">
        <f>+F25</f>
        <v>0</v>
      </c>
      <c r="G26" s="310">
        <f t="shared" ref="G26" si="35">+G25</f>
        <v>0</v>
      </c>
      <c r="H26" s="311">
        <f t="shared" ref="H26" si="36">+H25</f>
        <v>0</v>
      </c>
      <c r="I26" s="305">
        <f>+I25</f>
        <v>0</v>
      </c>
      <c r="J26" s="310">
        <f t="shared" ref="J26" si="37">+J25</f>
        <v>0</v>
      </c>
      <c r="K26" s="313">
        <f t="shared" ref="K26" si="38">+K25</f>
        <v>0</v>
      </c>
      <c r="L26" s="305">
        <f>+L25</f>
        <v>0</v>
      </c>
      <c r="M26" s="310">
        <f t="shared" ref="M26" si="39">+M25</f>
        <v>0</v>
      </c>
      <c r="N26" s="311">
        <f t="shared" ref="N26" si="40">+N25</f>
        <v>0</v>
      </c>
      <c r="O26" s="305">
        <f>+O25</f>
        <v>0</v>
      </c>
      <c r="P26" s="310">
        <f t="shared" ref="P26" si="41">+P25</f>
        <v>0</v>
      </c>
      <c r="Q26" s="313">
        <f t="shared" ref="Q26" si="42">+Q25</f>
        <v>0</v>
      </c>
      <c r="R26" s="305">
        <f>+R25</f>
        <v>0</v>
      </c>
      <c r="S26" s="310">
        <f t="shared" ref="S26:T26" si="43">+S25</f>
        <v>0</v>
      </c>
      <c r="T26" s="311">
        <f t="shared" si="43"/>
        <v>0</v>
      </c>
    </row>
    <row r="27" spans="1:20" s="338" customFormat="1" ht="13.5" customHeight="1">
      <c r="A27" s="143" t="s">
        <v>173</v>
      </c>
      <c r="B27" s="138" t="s">
        <v>132</v>
      </c>
      <c r="C27" s="305">
        <f>+C7+C11+C21+C22+C24+C26</f>
        <v>0</v>
      </c>
      <c r="D27" s="310">
        <f t="shared" ref="D27:E27" si="44">+D7+D11+D21+D22+D24+D26</f>
        <v>0</v>
      </c>
      <c r="E27" s="311">
        <f t="shared" si="44"/>
        <v>0</v>
      </c>
      <c r="F27" s="305">
        <f>+F7+F11+F21+F22+F24+F26</f>
        <v>0</v>
      </c>
      <c r="G27" s="310">
        <f t="shared" ref="G27" si="45">+G7+G11+G21+G22+G24+G26</f>
        <v>0</v>
      </c>
      <c r="H27" s="311">
        <f t="shared" ref="H27" si="46">+H7+H11+H21+H22+H24+H26</f>
        <v>0</v>
      </c>
      <c r="I27" s="305">
        <f>+I7+I11+I21+I22+I24+I26</f>
        <v>0</v>
      </c>
      <c r="J27" s="310">
        <f t="shared" ref="J27" si="47">+J7+J11+J21+J22+J24+J26</f>
        <v>0</v>
      </c>
      <c r="K27" s="313">
        <f t="shared" ref="K27" si="48">+K7+K11+K21+K22+K24+K26</f>
        <v>0</v>
      </c>
      <c r="L27" s="305">
        <f>+L7+L11+L21+L22+L24+L26</f>
        <v>0</v>
      </c>
      <c r="M27" s="310">
        <f t="shared" ref="M27" si="49">+M7+M11+M21+M22+M24+M26</f>
        <v>0</v>
      </c>
      <c r="N27" s="311">
        <f t="shared" ref="N27" si="50">+N7+N11+N21+N22+N24+N26</f>
        <v>0</v>
      </c>
      <c r="O27" s="305">
        <f>+O7+O11+O21+O22+O24+O26</f>
        <v>0</v>
      </c>
      <c r="P27" s="310">
        <f t="shared" ref="P27" si="51">+P7+P11+P21+P22+P24+P26</f>
        <v>0</v>
      </c>
      <c r="Q27" s="313">
        <f t="shared" ref="Q27" si="52">+Q7+Q11+Q21+Q22+Q24+Q26</f>
        <v>0</v>
      </c>
      <c r="R27" s="305">
        <f>+R7+R11+R21+R22+R24+R26</f>
        <v>0</v>
      </c>
      <c r="S27" s="310">
        <f t="shared" ref="S27:T27" si="53">+S7+S11+S21+S22+S24+S26</f>
        <v>0</v>
      </c>
      <c r="T27" s="311">
        <f t="shared" si="53"/>
        <v>0</v>
      </c>
    </row>
    <row r="28" spans="1:20" s="338" customFormat="1" ht="13.5" customHeight="1">
      <c r="A28" s="250" t="s">
        <v>174</v>
      </c>
      <c r="B28" s="138" t="s">
        <v>133</v>
      </c>
      <c r="C28" s="305"/>
      <c r="D28" s="310">
        <v>571</v>
      </c>
      <c r="E28" s="311">
        <f>SUM(C28:D28)</f>
        <v>571</v>
      </c>
      <c r="F28" s="305"/>
      <c r="G28" s="310"/>
      <c r="H28" s="311">
        <f>SUM(F28:G28)</f>
        <v>0</v>
      </c>
      <c r="I28" s="305"/>
      <c r="J28" s="310"/>
      <c r="K28" s="311">
        <f>SUM(I28:J28)</f>
        <v>0</v>
      </c>
      <c r="L28" s="305"/>
      <c r="M28" s="310"/>
      <c r="N28" s="311">
        <f>SUM(L28:M28)</f>
        <v>0</v>
      </c>
      <c r="O28" s="305"/>
      <c r="P28" s="310"/>
      <c r="Q28" s="311">
        <f>SUM(O28:P28)</f>
        <v>0</v>
      </c>
      <c r="R28" s="674">
        <f>+C28+F28+I28+L28+O28</f>
        <v>0</v>
      </c>
      <c r="S28" s="310">
        <f t="shared" ref="S28:T28" si="54">+D28+G28+J28+M28+P28</f>
        <v>571</v>
      </c>
      <c r="T28" s="311">
        <f t="shared" si="54"/>
        <v>571</v>
      </c>
    </row>
    <row r="29" spans="1:20" s="338" customFormat="1" ht="13.5" customHeight="1">
      <c r="A29" s="250" t="s">
        <v>288</v>
      </c>
      <c r="B29" s="138" t="s">
        <v>289</v>
      </c>
      <c r="C29" s="305">
        <f>+SUM(C30:C32)</f>
        <v>33688</v>
      </c>
      <c r="D29" s="310">
        <f t="shared" ref="D29:E29" si="55">+SUM(D30:D32)</f>
        <v>985</v>
      </c>
      <c r="E29" s="311">
        <f t="shared" si="55"/>
        <v>34673</v>
      </c>
      <c r="F29" s="305">
        <f>+SUM(F30:F32)</f>
        <v>53963</v>
      </c>
      <c r="G29" s="310">
        <f t="shared" ref="G29" si="56">+SUM(G30:G32)</f>
        <v>44</v>
      </c>
      <c r="H29" s="311">
        <f t="shared" ref="H29" si="57">+SUM(H30:H32)</f>
        <v>54007</v>
      </c>
      <c r="I29" s="305">
        <f>+SUM(I30:I32)</f>
        <v>28489</v>
      </c>
      <c r="J29" s="310">
        <f t="shared" ref="J29" si="58">+SUM(J30:J32)</f>
        <v>98</v>
      </c>
      <c r="K29" s="313">
        <f t="shared" ref="K29" si="59">+SUM(K30:K32)</f>
        <v>28587</v>
      </c>
      <c r="L29" s="305">
        <f>+SUM(L30:L32)</f>
        <v>50679</v>
      </c>
      <c r="M29" s="310">
        <f t="shared" ref="M29" si="60">+SUM(M30:M32)</f>
        <v>53</v>
      </c>
      <c r="N29" s="311">
        <f t="shared" ref="N29" si="61">+SUM(N30:N32)</f>
        <v>50732</v>
      </c>
      <c r="O29" s="305">
        <f>+SUM(O30:O32)</f>
        <v>11045</v>
      </c>
      <c r="P29" s="310">
        <f t="shared" ref="P29" si="62">+SUM(P30:P32)</f>
        <v>60</v>
      </c>
      <c r="Q29" s="313">
        <f t="shared" ref="Q29" si="63">+SUM(Q30:Q32)</f>
        <v>11105</v>
      </c>
      <c r="R29" s="305">
        <f>+SUM(R30:R32)</f>
        <v>177864</v>
      </c>
      <c r="S29" s="310">
        <f t="shared" ref="S29:T29" si="64">+SUM(S30:S32)</f>
        <v>1240</v>
      </c>
      <c r="T29" s="311">
        <f t="shared" si="64"/>
        <v>179104</v>
      </c>
    </row>
    <row r="30" spans="1:20" ht="13.5" customHeight="1">
      <c r="A30" s="283"/>
      <c r="B30" s="177" t="s">
        <v>299</v>
      </c>
      <c r="C30" s="280">
        <f>+'[3]4.SZ.TÁBL. ÓVODA'!$C$30</f>
        <v>27747</v>
      </c>
      <c r="D30" s="276">
        <f>+'5.SZ.TÁBL. ÓVODAI NORMATÍVA'!C17</f>
        <v>136</v>
      </c>
      <c r="E30" s="281">
        <f>SUM(C30:D30)</f>
        <v>27883</v>
      </c>
      <c r="F30" s="280">
        <f>+'[3]4.SZ.TÁBL. ÓVODA'!$F$30</f>
        <v>50466</v>
      </c>
      <c r="G30" s="276">
        <f>+'5.SZ.TÁBL. ÓVODAI NORMATÍVA'!F17</f>
        <v>44</v>
      </c>
      <c r="H30" s="281">
        <f>SUM(F30:G30)</f>
        <v>50510</v>
      </c>
      <c r="I30" s="275">
        <f>+'[3]4.SZ.TÁBL. ÓVODA'!$I$30</f>
        <v>25297</v>
      </c>
      <c r="J30" s="276">
        <f>+'5.SZ.TÁBL. ÓVODAI NORMATÍVA'!I17</f>
        <v>98</v>
      </c>
      <c r="K30" s="277">
        <f>SUM(I30:J30)</f>
        <v>25395</v>
      </c>
      <c r="L30" s="280">
        <f>+'[3]4.SZ.TÁBL. ÓVODA'!$L$30</f>
        <v>50679</v>
      </c>
      <c r="M30" s="276">
        <f>+'5.SZ.TÁBL. ÓVODAI NORMATÍVA'!L17</f>
        <v>53</v>
      </c>
      <c r="N30" s="281">
        <f>SUM(L30:M30)</f>
        <v>50732</v>
      </c>
      <c r="O30" s="275">
        <f>+'[3]4.SZ.TÁBL. ÓVODA'!$O$30</f>
        <v>5298</v>
      </c>
      <c r="P30" s="276">
        <f>+'5.SZ.TÁBL. ÓVODAI NORMATÍVA'!O17</f>
        <v>60</v>
      </c>
      <c r="Q30" s="277">
        <f>SUM(O30:P30)</f>
        <v>5358</v>
      </c>
      <c r="R30" s="280">
        <f t="shared" ref="R30:R35" si="65">+C30+F30+I30+L30+O30</f>
        <v>159487</v>
      </c>
      <c r="S30" s="276">
        <f t="shared" ref="S30:S35" si="66">+D30+G30+J30+M30+P30</f>
        <v>391</v>
      </c>
      <c r="T30" s="281">
        <f t="shared" ref="T30:T35" si="67">+E30+H30+K30+N30+Q30</f>
        <v>159878</v>
      </c>
    </row>
    <row r="31" spans="1:20" ht="13.5" customHeight="1">
      <c r="A31" s="801"/>
      <c r="B31" s="154" t="s">
        <v>442</v>
      </c>
      <c r="C31" s="223"/>
      <c r="D31" s="219">
        <f>+[4]MOVI!$Z$10</f>
        <v>849</v>
      </c>
      <c r="E31" s="224">
        <f>SUM(C31:D31)</f>
        <v>849</v>
      </c>
      <c r="F31" s="223"/>
      <c r="G31" s="219"/>
      <c r="H31" s="224"/>
      <c r="I31" s="218"/>
      <c r="J31" s="219"/>
      <c r="K31" s="220"/>
      <c r="L31" s="223"/>
      <c r="M31" s="219"/>
      <c r="N31" s="224"/>
      <c r="O31" s="218"/>
      <c r="P31" s="219"/>
      <c r="Q31" s="220"/>
      <c r="R31" s="216">
        <f t="shared" ref="R31" si="68">+C31+F31+I31+L31+O31</f>
        <v>0</v>
      </c>
      <c r="S31" s="208">
        <f t="shared" ref="S31" si="69">+D31+G31+J31+M31+P31</f>
        <v>849</v>
      </c>
      <c r="T31" s="209">
        <f t="shared" ref="T31" si="70">+E31+H31+K31+N31+Q31</f>
        <v>849</v>
      </c>
    </row>
    <row r="32" spans="1:20" ht="13.5" customHeight="1">
      <c r="A32" s="284"/>
      <c r="B32" s="178" t="s">
        <v>300</v>
      </c>
      <c r="C32" s="216">
        <f>+SUM(C33:C35)</f>
        <v>5941</v>
      </c>
      <c r="D32" s="208">
        <f t="shared" ref="D32:E32" si="71">+SUM(D33:D35)</f>
        <v>0</v>
      </c>
      <c r="E32" s="209">
        <f t="shared" si="71"/>
        <v>5941</v>
      </c>
      <c r="F32" s="216">
        <f>+SUM(F33:F35)</f>
        <v>3497</v>
      </c>
      <c r="G32" s="208">
        <f t="shared" ref="G32" si="72">+SUM(G33:G35)</f>
        <v>0</v>
      </c>
      <c r="H32" s="209">
        <f t="shared" ref="H32" si="73">+SUM(H33:H35)</f>
        <v>3497</v>
      </c>
      <c r="I32" s="216">
        <f>+SUM(I33:I35)</f>
        <v>3192</v>
      </c>
      <c r="J32" s="208">
        <f t="shared" ref="J32" si="74">+SUM(J33:J35)</f>
        <v>0</v>
      </c>
      <c r="K32" s="213">
        <f t="shared" ref="K32" si="75">+SUM(K33:K35)</f>
        <v>3192</v>
      </c>
      <c r="L32" s="216">
        <f>+SUM(L33:L35)</f>
        <v>0</v>
      </c>
      <c r="M32" s="208">
        <f t="shared" ref="M32" si="76">+SUM(M33:M35)</f>
        <v>0</v>
      </c>
      <c r="N32" s="209">
        <f t="shared" ref="N32" si="77">+SUM(N33:N35)</f>
        <v>0</v>
      </c>
      <c r="O32" s="216">
        <f>+SUM(O33:O35)</f>
        <v>5747</v>
      </c>
      <c r="P32" s="208">
        <f t="shared" ref="P32" si="78">+SUM(P33:P35)</f>
        <v>0</v>
      </c>
      <c r="Q32" s="213">
        <f t="shared" ref="Q32" si="79">+SUM(Q33:Q35)</f>
        <v>5747</v>
      </c>
      <c r="R32" s="216">
        <f t="shared" si="65"/>
        <v>18377</v>
      </c>
      <c r="S32" s="208">
        <f t="shared" si="66"/>
        <v>0</v>
      </c>
      <c r="T32" s="209">
        <f t="shared" si="67"/>
        <v>18377</v>
      </c>
    </row>
    <row r="33" spans="1:20" s="293" customFormat="1" ht="13.5" customHeight="1">
      <c r="A33" s="285"/>
      <c r="B33" s="468" t="s">
        <v>4</v>
      </c>
      <c r="C33" s="291">
        <f>+'[3]4.SZ.TÁBL. ÓVODA'!$C$32</f>
        <v>2376</v>
      </c>
      <c r="D33" s="287"/>
      <c r="E33" s="292">
        <f>SUM(C33:D33)</f>
        <v>2376</v>
      </c>
      <c r="F33" s="291">
        <f>+'[3]4.SZ.TÁBL. ÓVODA'!$F$32</f>
        <v>3497</v>
      </c>
      <c r="G33" s="287"/>
      <c r="H33" s="292">
        <f>SUM(F33:G33)</f>
        <v>3497</v>
      </c>
      <c r="I33" s="286"/>
      <c r="J33" s="287"/>
      <c r="K33" s="288">
        <f>SUM(I33:J33)</f>
        <v>0</v>
      </c>
      <c r="L33" s="291"/>
      <c r="M33" s="287"/>
      <c r="N33" s="292">
        <f>SUM(L33:M33)</f>
        <v>0</v>
      </c>
      <c r="O33" s="286">
        <f>+'[3]4.SZ.TÁBL. ÓVODA'!$O32</f>
        <v>2299</v>
      </c>
      <c r="P33" s="287"/>
      <c r="Q33" s="288">
        <f>SUM(O33:P33)</f>
        <v>2299</v>
      </c>
      <c r="R33" s="291">
        <f t="shared" si="65"/>
        <v>8172</v>
      </c>
      <c r="S33" s="287">
        <f t="shared" si="66"/>
        <v>0</v>
      </c>
      <c r="T33" s="292">
        <f t="shared" si="67"/>
        <v>8172</v>
      </c>
    </row>
    <row r="34" spans="1:20" s="293" customFormat="1" ht="13.5" customHeight="1">
      <c r="A34" s="285"/>
      <c r="B34" s="468" t="s">
        <v>6</v>
      </c>
      <c r="C34" s="291">
        <f>+'[3]4.SZ.TÁBL. ÓVODA'!$C$33</f>
        <v>1189</v>
      </c>
      <c r="D34" s="287"/>
      <c r="E34" s="292">
        <f t="shared" ref="E34:E35" si="80">SUM(C34:D34)</f>
        <v>1189</v>
      </c>
      <c r="F34" s="291"/>
      <c r="G34" s="287"/>
      <c r="H34" s="292">
        <f t="shared" ref="H34:H35" si="81">SUM(F34:G34)</f>
        <v>0</v>
      </c>
      <c r="I34" s="286">
        <f>+'[3]4.SZ.TÁBL. ÓVODA'!$I$33</f>
        <v>3192</v>
      </c>
      <c r="J34" s="287"/>
      <c r="K34" s="288">
        <f t="shared" ref="K34:K35" si="82">SUM(I34:J34)</f>
        <v>3192</v>
      </c>
      <c r="L34" s="291"/>
      <c r="M34" s="287"/>
      <c r="N34" s="292">
        <f t="shared" ref="N34:N35" si="83">SUM(L34:M34)</f>
        <v>0</v>
      </c>
      <c r="O34" s="286">
        <f>+'[3]4.SZ.TÁBL. ÓVODA'!$O33</f>
        <v>1149</v>
      </c>
      <c r="P34" s="287"/>
      <c r="Q34" s="288">
        <f t="shared" ref="Q34:Q35" si="84">SUM(O34:P34)</f>
        <v>1149</v>
      </c>
      <c r="R34" s="291">
        <f t="shared" si="65"/>
        <v>5530</v>
      </c>
      <c r="S34" s="287">
        <f t="shared" si="66"/>
        <v>0</v>
      </c>
      <c r="T34" s="292">
        <f t="shared" si="67"/>
        <v>5530</v>
      </c>
    </row>
    <row r="35" spans="1:20" s="293" customFormat="1" ht="13.5" customHeight="1">
      <c r="A35" s="294"/>
      <c r="B35" s="470" t="s">
        <v>10</v>
      </c>
      <c r="C35" s="300">
        <f>+'[3]4.SZ.TÁBL. ÓVODA'!$C$34</f>
        <v>2376</v>
      </c>
      <c r="D35" s="296"/>
      <c r="E35" s="292">
        <f t="shared" si="80"/>
        <v>2376</v>
      </c>
      <c r="F35" s="300"/>
      <c r="G35" s="296"/>
      <c r="H35" s="301">
        <f t="shared" si="81"/>
        <v>0</v>
      </c>
      <c r="I35" s="295"/>
      <c r="J35" s="296"/>
      <c r="K35" s="297">
        <f t="shared" si="82"/>
        <v>0</v>
      </c>
      <c r="L35" s="300"/>
      <c r="M35" s="296"/>
      <c r="N35" s="301">
        <f t="shared" si="83"/>
        <v>0</v>
      </c>
      <c r="O35" s="295">
        <f>+'[3]4.SZ.TÁBL. ÓVODA'!$O34</f>
        <v>2299</v>
      </c>
      <c r="P35" s="296"/>
      <c r="Q35" s="297">
        <f t="shared" si="84"/>
        <v>2299</v>
      </c>
      <c r="R35" s="300">
        <f t="shared" si="65"/>
        <v>4675</v>
      </c>
      <c r="S35" s="296">
        <f t="shared" si="66"/>
        <v>0</v>
      </c>
      <c r="T35" s="301">
        <f t="shared" si="67"/>
        <v>4675</v>
      </c>
    </row>
    <row r="36" spans="1:20" s="338" customFormat="1" ht="13.5" customHeight="1" thickBot="1">
      <c r="A36" s="302" t="s">
        <v>175</v>
      </c>
      <c r="B36" s="303" t="s">
        <v>134</v>
      </c>
      <c r="C36" s="314">
        <f>SUM(C28:C29)</f>
        <v>33688</v>
      </c>
      <c r="D36" s="315">
        <f t="shared" ref="D36:E36" si="85">SUM(D28:D29)</f>
        <v>1556</v>
      </c>
      <c r="E36" s="316">
        <f t="shared" si="85"/>
        <v>35244</v>
      </c>
      <c r="F36" s="314">
        <f>SUM(F28:F29)</f>
        <v>53963</v>
      </c>
      <c r="G36" s="315">
        <f t="shared" ref="G36:H36" si="86">SUM(G28:G29)</f>
        <v>44</v>
      </c>
      <c r="H36" s="316">
        <f t="shared" si="86"/>
        <v>54007</v>
      </c>
      <c r="I36" s="314">
        <f>SUM(I28:I29)</f>
        <v>28489</v>
      </c>
      <c r="J36" s="315">
        <f t="shared" ref="J36:K36" si="87">SUM(J28:J29)</f>
        <v>98</v>
      </c>
      <c r="K36" s="317">
        <f t="shared" si="87"/>
        <v>28587</v>
      </c>
      <c r="L36" s="314">
        <f>SUM(L28:L29)</f>
        <v>50679</v>
      </c>
      <c r="M36" s="315">
        <f t="shared" ref="M36:N36" si="88">SUM(M28:M29)</f>
        <v>53</v>
      </c>
      <c r="N36" s="316">
        <f t="shared" si="88"/>
        <v>50732</v>
      </c>
      <c r="O36" s="314">
        <f>SUM(O28:O29)</f>
        <v>11045</v>
      </c>
      <c r="P36" s="315">
        <f t="shared" ref="P36:Q36" si="89">SUM(P28:P29)</f>
        <v>60</v>
      </c>
      <c r="Q36" s="317">
        <f t="shared" si="89"/>
        <v>11105</v>
      </c>
      <c r="R36" s="314">
        <f>SUM(R28:R29)</f>
        <v>177864</v>
      </c>
      <c r="S36" s="315">
        <f t="shared" ref="S36:T36" si="90">SUM(S28:S29)</f>
        <v>1811</v>
      </c>
      <c r="T36" s="316">
        <f t="shared" si="90"/>
        <v>179675</v>
      </c>
    </row>
    <row r="37" spans="1:20" s="338" customFormat="1" ht="13.5" customHeight="1" thickBot="1">
      <c r="A37" s="868" t="s">
        <v>0</v>
      </c>
      <c r="B37" s="912"/>
      <c r="C37" s="318">
        <f>+C27+C36</f>
        <v>33688</v>
      </c>
      <c r="D37" s="319">
        <f t="shared" ref="D37:E37" si="91">+D27+D36</f>
        <v>1556</v>
      </c>
      <c r="E37" s="320">
        <f t="shared" si="91"/>
        <v>35244</v>
      </c>
      <c r="F37" s="318">
        <f>+F27+F36</f>
        <v>53963</v>
      </c>
      <c r="G37" s="319">
        <f t="shared" ref="G37" si="92">+G27+G36</f>
        <v>44</v>
      </c>
      <c r="H37" s="320">
        <f t="shared" ref="H37" si="93">+H27+H36</f>
        <v>54007</v>
      </c>
      <c r="I37" s="318">
        <f>+I27+I36</f>
        <v>28489</v>
      </c>
      <c r="J37" s="319">
        <f t="shared" ref="J37" si="94">+J27+J36</f>
        <v>98</v>
      </c>
      <c r="K37" s="322">
        <f t="shared" ref="K37" si="95">+K27+K36</f>
        <v>28587</v>
      </c>
      <c r="L37" s="318">
        <f>+L27+L36</f>
        <v>50679</v>
      </c>
      <c r="M37" s="319">
        <f t="shared" ref="M37" si="96">+M27+M36</f>
        <v>53</v>
      </c>
      <c r="N37" s="320">
        <f t="shared" ref="N37" si="97">+N27+N36</f>
        <v>50732</v>
      </c>
      <c r="O37" s="318">
        <f>+O27+O36</f>
        <v>11045</v>
      </c>
      <c r="P37" s="319">
        <f t="shared" ref="P37" si="98">+P27+P36</f>
        <v>60</v>
      </c>
      <c r="Q37" s="322">
        <f t="shared" ref="Q37" si="99">+Q27+Q36</f>
        <v>11105</v>
      </c>
      <c r="R37" s="318">
        <f>+R27+R36</f>
        <v>177864</v>
      </c>
      <c r="S37" s="319">
        <f t="shared" ref="S37:T37" si="100">+S27+S36</f>
        <v>1811</v>
      </c>
      <c r="T37" s="320">
        <f t="shared" si="100"/>
        <v>179675</v>
      </c>
    </row>
    <row r="38" spans="1:20" ht="13.5" customHeight="1">
      <c r="A38" s="200" t="s">
        <v>193</v>
      </c>
      <c r="B38" s="259" t="s">
        <v>194</v>
      </c>
      <c r="C38" s="223">
        <f>+'[3]4.SZ.TÁBL. ÓVODA'!$C37</f>
        <v>18252</v>
      </c>
      <c r="D38" s="219">
        <f>+[4]MOVI!$E$14</f>
        <v>-361</v>
      </c>
      <c r="E38" s="224">
        <f>SUM(C38:D38)</f>
        <v>17891</v>
      </c>
      <c r="F38" s="223">
        <f>+'[3]4.SZ.TÁBL. ÓVODA'!$F37</f>
        <v>34244</v>
      </c>
      <c r="G38" s="219">
        <f>+[4]BOVI!$E$4+[4]BOVI!$E$13</f>
        <v>-1529</v>
      </c>
      <c r="H38" s="224">
        <f>SUM(F38:G38)</f>
        <v>32715</v>
      </c>
      <c r="I38" s="223">
        <f>+'[3]4.SZ.TÁBL. ÓVODA'!$I37</f>
        <v>19558</v>
      </c>
      <c r="J38" s="219">
        <f>+[4]GYOVI!$E$8</f>
        <v>-781</v>
      </c>
      <c r="K38" s="220">
        <f>SUM(I38:J38)</f>
        <v>18777</v>
      </c>
      <c r="L38" s="223">
        <f>+'[3]4.SZ.TÁBL. ÓVODA'!$L37</f>
        <v>30492</v>
      </c>
      <c r="M38" s="219">
        <f>+[4]TOVI!$E$9</f>
        <v>-621</v>
      </c>
      <c r="N38" s="224">
        <f>SUM(L38:M38)</f>
        <v>29871</v>
      </c>
      <c r="O38" s="223">
        <f>+'[3]4.SZ.TÁBL. ÓVODA'!$O37</f>
        <v>5801</v>
      </c>
      <c r="P38" s="219">
        <f>+[4]KIK!$E$7</f>
        <v>-44</v>
      </c>
      <c r="Q38" s="220">
        <f>SUM(O38:P38)</f>
        <v>5757</v>
      </c>
      <c r="R38" s="223">
        <f>+C38+F38+I38+L38+O38</f>
        <v>108347</v>
      </c>
      <c r="S38" s="219">
        <f t="shared" ref="S38:T51" si="101">+D38+G38+J38+M38+P38</f>
        <v>-3336</v>
      </c>
      <c r="T38" s="224">
        <f t="shared" si="101"/>
        <v>105011</v>
      </c>
    </row>
    <row r="39" spans="1:20" ht="13.5" customHeight="1">
      <c r="A39" s="201" t="s">
        <v>195</v>
      </c>
      <c r="B39" s="260" t="s">
        <v>196</v>
      </c>
      <c r="C39" s="223">
        <f>+'[3]4.SZ.TÁBL. ÓVODA'!$C38</f>
        <v>0</v>
      </c>
      <c r="D39" s="208"/>
      <c r="E39" s="209">
        <f>SUM(C39:D39)</f>
        <v>0</v>
      </c>
      <c r="F39" s="223">
        <f>+'[3]4.SZ.TÁBL. ÓVODA'!$F38</f>
        <v>0</v>
      </c>
      <c r="G39" s="208"/>
      <c r="H39" s="209">
        <f>SUM(F39:G39)</f>
        <v>0</v>
      </c>
      <c r="I39" s="223">
        <f>+'[3]4.SZ.TÁBL. ÓVODA'!$I38</f>
        <v>0</v>
      </c>
      <c r="J39" s="208"/>
      <c r="K39" s="213">
        <f>SUM(I39:J39)</f>
        <v>0</v>
      </c>
      <c r="L39" s="223">
        <f>+'[3]4.SZ.TÁBL. ÓVODA'!$L38</f>
        <v>0</v>
      </c>
      <c r="M39" s="208"/>
      <c r="N39" s="209">
        <f>SUM(L39:M39)</f>
        <v>0</v>
      </c>
      <c r="O39" s="223">
        <f>+'[3]4.SZ.TÁBL. ÓVODA'!$O38</f>
        <v>0</v>
      </c>
      <c r="P39" s="208"/>
      <c r="Q39" s="213">
        <f>SUM(O39:P39)</f>
        <v>0</v>
      </c>
      <c r="R39" s="223">
        <f t="shared" ref="R39:R55" si="102">+C39+F39+I39+L39+O39</f>
        <v>0</v>
      </c>
      <c r="S39" s="208">
        <f t="shared" si="101"/>
        <v>0</v>
      </c>
      <c r="T39" s="209">
        <f t="shared" si="101"/>
        <v>0</v>
      </c>
    </row>
    <row r="40" spans="1:20" ht="13.5" customHeight="1">
      <c r="A40" s="201" t="s">
        <v>197</v>
      </c>
      <c r="B40" s="260" t="s">
        <v>198</v>
      </c>
      <c r="C40" s="223">
        <f>+'[3]4.SZ.TÁBL. ÓVODA'!$C39</f>
        <v>0</v>
      </c>
      <c r="D40" s="208"/>
      <c r="E40" s="209">
        <f t="shared" ref="E40:E51" si="103">SUM(C40:D40)</f>
        <v>0</v>
      </c>
      <c r="F40" s="223">
        <f>+'[3]4.SZ.TÁBL. ÓVODA'!$F39</f>
        <v>0</v>
      </c>
      <c r="G40" s="208"/>
      <c r="H40" s="209">
        <f t="shared" ref="H40:H51" si="104">SUM(F40:G40)</f>
        <v>0</v>
      </c>
      <c r="I40" s="223">
        <f>+'[3]4.SZ.TÁBL. ÓVODA'!$I39</f>
        <v>0</v>
      </c>
      <c r="J40" s="208"/>
      <c r="K40" s="213">
        <f t="shared" ref="K40:K51" si="105">SUM(I40:J40)</f>
        <v>0</v>
      </c>
      <c r="L40" s="223">
        <f>+'[3]4.SZ.TÁBL. ÓVODA'!$L39</f>
        <v>0</v>
      </c>
      <c r="M40" s="208"/>
      <c r="N40" s="209">
        <f t="shared" ref="N40:N51" si="106">SUM(L40:M40)</f>
        <v>0</v>
      </c>
      <c r="O40" s="223">
        <f>+'[3]4.SZ.TÁBL. ÓVODA'!$O39</f>
        <v>0</v>
      </c>
      <c r="P40" s="208"/>
      <c r="Q40" s="213">
        <f t="shared" ref="Q40:Q51" si="107">SUM(O40:P40)</f>
        <v>0</v>
      </c>
      <c r="R40" s="223">
        <f t="shared" si="102"/>
        <v>0</v>
      </c>
      <c r="S40" s="208">
        <f t="shared" si="101"/>
        <v>0</v>
      </c>
      <c r="T40" s="209">
        <f t="shared" si="101"/>
        <v>0</v>
      </c>
    </row>
    <row r="41" spans="1:20" ht="13.5" customHeight="1">
      <c r="A41" s="201" t="s">
        <v>199</v>
      </c>
      <c r="B41" s="260" t="s">
        <v>200</v>
      </c>
      <c r="C41" s="223">
        <f>+'[3]4.SZ.TÁBL. ÓVODA'!$C40</f>
        <v>302</v>
      </c>
      <c r="D41" s="208"/>
      <c r="E41" s="209">
        <f t="shared" si="103"/>
        <v>302</v>
      </c>
      <c r="F41" s="223">
        <f>+'[3]4.SZ.TÁBL. ÓVODA'!$F40</f>
        <v>665</v>
      </c>
      <c r="G41" s="208"/>
      <c r="H41" s="209">
        <f t="shared" si="104"/>
        <v>665</v>
      </c>
      <c r="I41" s="223">
        <f>+'[3]4.SZ.TÁBL. ÓVODA'!$I40</f>
        <v>303</v>
      </c>
      <c r="J41" s="208">
        <f>+[4]GYOVI!$E$6</f>
        <v>758</v>
      </c>
      <c r="K41" s="213">
        <f t="shared" si="105"/>
        <v>1061</v>
      </c>
      <c r="L41" s="223">
        <f>+'[3]4.SZ.TÁBL. ÓVODA'!$L40</f>
        <v>605</v>
      </c>
      <c r="M41" s="208">
        <f>+[4]TOVI!$E$6</f>
        <v>211</v>
      </c>
      <c r="N41" s="209">
        <f t="shared" si="106"/>
        <v>816</v>
      </c>
      <c r="O41" s="223">
        <f>+'[3]4.SZ.TÁBL. ÓVODA'!$O40</f>
        <v>91</v>
      </c>
      <c r="P41" s="208"/>
      <c r="Q41" s="213">
        <f t="shared" si="107"/>
        <v>91</v>
      </c>
      <c r="R41" s="223">
        <f t="shared" si="102"/>
        <v>1966</v>
      </c>
      <c r="S41" s="208">
        <f t="shared" si="101"/>
        <v>969</v>
      </c>
      <c r="T41" s="209">
        <f t="shared" si="101"/>
        <v>2935</v>
      </c>
    </row>
    <row r="42" spans="1:20" ht="13.5" customHeight="1">
      <c r="A42" s="201" t="s">
        <v>201</v>
      </c>
      <c r="B42" s="260" t="s">
        <v>202</v>
      </c>
      <c r="C42" s="223">
        <f>+'[3]4.SZ.TÁBL. ÓVODA'!$C41</f>
        <v>0</v>
      </c>
      <c r="D42" s="208"/>
      <c r="E42" s="209">
        <f t="shared" si="103"/>
        <v>0</v>
      </c>
      <c r="F42" s="223">
        <f>+'[3]4.SZ.TÁBL. ÓVODA'!$F41</f>
        <v>0</v>
      </c>
      <c r="G42" s="208"/>
      <c r="H42" s="209">
        <f t="shared" si="104"/>
        <v>0</v>
      </c>
      <c r="I42" s="223">
        <f>+'[3]4.SZ.TÁBL. ÓVODA'!$I41</f>
        <v>0</v>
      </c>
      <c r="J42" s="208"/>
      <c r="K42" s="213">
        <f t="shared" si="105"/>
        <v>0</v>
      </c>
      <c r="L42" s="223">
        <f>+'[3]4.SZ.TÁBL. ÓVODA'!$L41</f>
        <v>0</v>
      </c>
      <c r="M42" s="208"/>
      <c r="N42" s="209">
        <f t="shared" si="106"/>
        <v>0</v>
      </c>
      <c r="O42" s="223">
        <f>+'[3]4.SZ.TÁBL. ÓVODA'!$O41</f>
        <v>0</v>
      </c>
      <c r="P42" s="208"/>
      <c r="Q42" s="213">
        <f t="shared" si="107"/>
        <v>0</v>
      </c>
      <c r="R42" s="223">
        <f t="shared" si="102"/>
        <v>0</v>
      </c>
      <c r="S42" s="208">
        <f t="shared" si="101"/>
        <v>0</v>
      </c>
      <c r="T42" s="209">
        <f t="shared" si="101"/>
        <v>0</v>
      </c>
    </row>
    <row r="43" spans="1:20" ht="13.5" customHeight="1">
      <c r="A43" s="201" t="s">
        <v>203</v>
      </c>
      <c r="B43" s="260" t="s">
        <v>1</v>
      </c>
      <c r="C43" s="223">
        <f>+'[3]4.SZ.TÁBL. ÓVODA'!$C42</f>
        <v>1772</v>
      </c>
      <c r="D43" s="208"/>
      <c r="E43" s="209">
        <f t="shared" si="103"/>
        <v>1772</v>
      </c>
      <c r="F43" s="223">
        <f>+'[3]4.SZ.TÁBL. ÓVODA'!$F42</f>
        <v>0</v>
      </c>
      <c r="G43" s="208"/>
      <c r="H43" s="209">
        <f t="shared" si="104"/>
        <v>0</v>
      </c>
      <c r="I43" s="223">
        <f>+'[3]4.SZ.TÁBL. ÓVODA'!$I42</f>
        <v>1771</v>
      </c>
      <c r="J43" s="208"/>
      <c r="K43" s="213">
        <f t="shared" si="105"/>
        <v>1771</v>
      </c>
      <c r="L43" s="223">
        <f>+'[3]4.SZ.TÁBL. ÓVODA'!$L42</f>
        <v>0</v>
      </c>
      <c r="M43" s="208"/>
      <c r="N43" s="209">
        <f t="shared" si="106"/>
        <v>0</v>
      </c>
      <c r="O43" s="223">
        <f>+'[3]4.SZ.TÁBL. ÓVODA'!$O42</f>
        <v>0</v>
      </c>
      <c r="P43" s="208"/>
      <c r="Q43" s="213">
        <f t="shared" si="107"/>
        <v>0</v>
      </c>
      <c r="R43" s="223">
        <f t="shared" si="102"/>
        <v>3543</v>
      </c>
      <c r="S43" s="208">
        <f t="shared" si="101"/>
        <v>0</v>
      </c>
      <c r="T43" s="209">
        <f t="shared" si="101"/>
        <v>3543</v>
      </c>
    </row>
    <row r="44" spans="1:20" ht="13.5" customHeight="1">
      <c r="A44" s="201" t="s">
        <v>204</v>
      </c>
      <c r="B44" s="260" t="s">
        <v>205</v>
      </c>
      <c r="C44" s="223">
        <f>+'[3]4.SZ.TÁBL. ÓVODA'!$C43</f>
        <v>410</v>
      </c>
      <c r="D44" s="208"/>
      <c r="E44" s="209">
        <f t="shared" si="103"/>
        <v>410</v>
      </c>
      <c r="F44" s="223">
        <f>+'[3]4.SZ.TÁBL. ÓVODA'!$F43</f>
        <v>792</v>
      </c>
      <c r="G44" s="208"/>
      <c r="H44" s="209">
        <f t="shared" si="104"/>
        <v>792</v>
      </c>
      <c r="I44" s="223">
        <f>+'[3]4.SZ.TÁBL. ÓVODA'!$I43</f>
        <v>415</v>
      </c>
      <c r="J44" s="208"/>
      <c r="K44" s="213">
        <f t="shared" si="105"/>
        <v>415</v>
      </c>
      <c r="L44" s="223">
        <f>+'[3]4.SZ.TÁBL. ÓVODA'!$L43</f>
        <v>720</v>
      </c>
      <c r="M44" s="208"/>
      <c r="N44" s="209">
        <f t="shared" si="106"/>
        <v>720</v>
      </c>
      <c r="O44" s="223">
        <f>+'[3]4.SZ.TÁBL. ÓVODA'!$O43</f>
        <v>108</v>
      </c>
      <c r="P44" s="208"/>
      <c r="Q44" s="213">
        <f t="shared" si="107"/>
        <v>108</v>
      </c>
      <c r="R44" s="223">
        <f t="shared" si="102"/>
        <v>2445</v>
      </c>
      <c r="S44" s="208">
        <f t="shared" si="101"/>
        <v>0</v>
      </c>
      <c r="T44" s="209">
        <f t="shared" si="101"/>
        <v>2445</v>
      </c>
    </row>
    <row r="45" spans="1:20" ht="13.5" customHeight="1">
      <c r="A45" s="201" t="s">
        <v>206</v>
      </c>
      <c r="B45" s="260" t="s">
        <v>207</v>
      </c>
      <c r="C45" s="223">
        <f>+'[3]4.SZ.TÁBL. ÓVODA'!$C44</f>
        <v>0</v>
      </c>
      <c r="D45" s="208"/>
      <c r="E45" s="209">
        <f t="shared" si="103"/>
        <v>0</v>
      </c>
      <c r="F45" s="223">
        <f>+'[3]4.SZ.TÁBL. ÓVODA'!$F44</f>
        <v>0</v>
      </c>
      <c r="G45" s="208"/>
      <c r="H45" s="209">
        <f t="shared" si="104"/>
        <v>0</v>
      </c>
      <c r="I45" s="223">
        <f>+'[3]4.SZ.TÁBL. ÓVODA'!$I44</f>
        <v>0</v>
      </c>
      <c r="J45" s="208"/>
      <c r="K45" s="213">
        <f t="shared" si="105"/>
        <v>0</v>
      </c>
      <c r="L45" s="223">
        <f>+'[3]4.SZ.TÁBL. ÓVODA'!$L44</f>
        <v>0</v>
      </c>
      <c r="M45" s="208"/>
      <c r="N45" s="209">
        <f t="shared" si="106"/>
        <v>0</v>
      </c>
      <c r="O45" s="223">
        <f>+'[3]4.SZ.TÁBL. ÓVODA'!$O44</f>
        <v>0</v>
      </c>
      <c r="P45" s="208"/>
      <c r="Q45" s="213">
        <f t="shared" si="107"/>
        <v>0</v>
      </c>
      <c r="R45" s="223">
        <f t="shared" si="102"/>
        <v>0</v>
      </c>
      <c r="S45" s="208">
        <f t="shared" si="101"/>
        <v>0</v>
      </c>
      <c r="T45" s="209">
        <f t="shared" si="101"/>
        <v>0</v>
      </c>
    </row>
    <row r="46" spans="1:20" ht="13.5" customHeight="1">
      <c r="A46" s="201" t="s">
        <v>208</v>
      </c>
      <c r="B46" s="260" t="s">
        <v>2</v>
      </c>
      <c r="C46" s="223">
        <f>+'[3]4.SZ.TÁBL. ÓVODA'!$C45</f>
        <v>142</v>
      </c>
      <c r="D46" s="208"/>
      <c r="E46" s="209">
        <f t="shared" si="103"/>
        <v>142</v>
      </c>
      <c r="F46" s="223">
        <f>+'[3]4.SZ.TÁBL. ÓVODA'!$F45</f>
        <v>320</v>
      </c>
      <c r="G46" s="208"/>
      <c r="H46" s="209">
        <f t="shared" si="104"/>
        <v>320</v>
      </c>
      <c r="I46" s="223">
        <f>+'[3]4.SZ.TÁBL. ÓVODA'!$I45</f>
        <v>114</v>
      </c>
      <c r="J46" s="208"/>
      <c r="K46" s="213">
        <f t="shared" si="105"/>
        <v>114</v>
      </c>
      <c r="L46" s="223">
        <f>+'[3]4.SZ.TÁBL. ÓVODA'!$L45</f>
        <v>286</v>
      </c>
      <c r="M46" s="208"/>
      <c r="N46" s="209">
        <f t="shared" si="106"/>
        <v>286</v>
      </c>
      <c r="O46" s="223">
        <f>+'[3]4.SZ.TÁBL. ÓVODA'!$O45</f>
        <v>36</v>
      </c>
      <c r="P46" s="208"/>
      <c r="Q46" s="213">
        <f t="shared" si="107"/>
        <v>36</v>
      </c>
      <c r="R46" s="223">
        <f t="shared" si="102"/>
        <v>898</v>
      </c>
      <c r="S46" s="208">
        <f t="shared" si="101"/>
        <v>0</v>
      </c>
      <c r="T46" s="209">
        <f t="shared" si="101"/>
        <v>898</v>
      </c>
    </row>
    <row r="47" spans="1:20" ht="13.5" customHeight="1">
      <c r="A47" s="201" t="s">
        <v>209</v>
      </c>
      <c r="B47" s="260" t="s">
        <v>210</v>
      </c>
      <c r="C47" s="223">
        <f>+'[3]4.SZ.TÁBL. ÓVODA'!$C46</f>
        <v>0</v>
      </c>
      <c r="D47" s="208"/>
      <c r="E47" s="209">
        <f t="shared" si="103"/>
        <v>0</v>
      </c>
      <c r="F47" s="223">
        <f>+'[3]4.SZ.TÁBL. ÓVODA'!$F46</f>
        <v>0</v>
      </c>
      <c r="G47" s="208"/>
      <c r="H47" s="209">
        <f t="shared" si="104"/>
        <v>0</v>
      </c>
      <c r="I47" s="223">
        <f>+'[3]4.SZ.TÁBL. ÓVODA'!$I46</f>
        <v>0</v>
      </c>
      <c r="J47" s="208"/>
      <c r="K47" s="213">
        <f t="shared" si="105"/>
        <v>0</v>
      </c>
      <c r="L47" s="223">
        <f>+'[3]4.SZ.TÁBL. ÓVODA'!$L46</f>
        <v>0</v>
      </c>
      <c r="M47" s="208"/>
      <c r="N47" s="209">
        <f t="shared" si="106"/>
        <v>0</v>
      </c>
      <c r="O47" s="223">
        <f>+'[3]4.SZ.TÁBL. ÓVODA'!$O46</f>
        <v>0</v>
      </c>
      <c r="P47" s="208"/>
      <c r="Q47" s="213">
        <f t="shared" si="107"/>
        <v>0</v>
      </c>
      <c r="R47" s="223">
        <f t="shared" si="102"/>
        <v>0</v>
      </c>
      <c r="S47" s="208">
        <f t="shared" si="101"/>
        <v>0</v>
      </c>
      <c r="T47" s="209">
        <f t="shared" si="101"/>
        <v>0</v>
      </c>
    </row>
    <row r="48" spans="1:20" ht="13.5" customHeight="1">
      <c r="A48" s="201" t="s">
        <v>211</v>
      </c>
      <c r="B48" s="260" t="s">
        <v>212</v>
      </c>
      <c r="C48" s="223">
        <f>+'[3]4.SZ.TÁBL. ÓVODA'!$C47</f>
        <v>0</v>
      </c>
      <c r="D48" s="208"/>
      <c r="E48" s="209">
        <f t="shared" si="103"/>
        <v>0</v>
      </c>
      <c r="F48" s="223">
        <f>+'[3]4.SZ.TÁBL. ÓVODA'!$F47</f>
        <v>0</v>
      </c>
      <c r="G48" s="208"/>
      <c r="H48" s="209">
        <f t="shared" si="104"/>
        <v>0</v>
      </c>
      <c r="I48" s="223">
        <f>+'[3]4.SZ.TÁBL. ÓVODA'!$I47</f>
        <v>0</v>
      </c>
      <c r="J48" s="208"/>
      <c r="K48" s="213">
        <f t="shared" si="105"/>
        <v>0</v>
      </c>
      <c r="L48" s="223">
        <f>+'[3]4.SZ.TÁBL. ÓVODA'!$L47</f>
        <v>0</v>
      </c>
      <c r="M48" s="208"/>
      <c r="N48" s="209">
        <f t="shared" si="106"/>
        <v>0</v>
      </c>
      <c r="O48" s="223">
        <f>+'[3]4.SZ.TÁBL. ÓVODA'!$O47</f>
        <v>0</v>
      </c>
      <c r="P48" s="208"/>
      <c r="Q48" s="213">
        <f t="shared" si="107"/>
        <v>0</v>
      </c>
      <c r="R48" s="223">
        <f t="shared" si="102"/>
        <v>0</v>
      </c>
      <c r="S48" s="208">
        <f t="shared" si="101"/>
        <v>0</v>
      </c>
      <c r="T48" s="209">
        <f t="shared" si="101"/>
        <v>0</v>
      </c>
    </row>
    <row r="49" spans="1:20" ht="13.5" customHeight="1">
      <c r="A49" s="201" t="s">
        <v>213</v>
      </c>
      <c r="B49" s="260" t="s">
        <v>214</v>
      </c>
      <c r="C49" s="223">
        <f>+'[3]4.SZ.TÁBL. ÓVODA'!$C48</f>
        <v>0</v>
      </c>
      <c r="D49" s="208"/>
      <c r="E49" s="209">
        <f t="shared" si="103"/>
        <v>0</v>
      </c>
      <c r="F49" s="223">
        <f>+'[3]4.SZ.TÁBL. ÓVODA'!$F48</f>
        <v>0</v>
      </c>
      <c r="G49" s="208"/>
      <c r="H49" s="209">
        <f t="shared" si="104"/>
        <v>0</v>
      </c>
      <c r="I49" s="223">
        <f>+'[3]4.SZ.TÁBL. ÓVODA'!$I48</f>
        <v>0</v>
      </c>
      <c r="J49" s="208"/>
      <c r="K49" s="213">
        <f t="shared" si="105"/>
        <v>0</v>
      </c>
      <c r="L49" s="223">
        <f>+'[3]4.SZ.TÁBL. ÓVODA'!$L48</f>
        <v>0</v>
      </c>
      <c r="M49" s="208"/>
      <c r="N49" s="209">
        <f t="shared" si="106"/>
        <v>0</v>
      </c>
      <c r="O49" s="223">
        <f>+'[3]4.SZ.TÁBL. ÓVODA'!$O48</f>
        <v>0</v>
      </c>
      <c r="P49" s="208"/>
      <c r="Q49" s="213">
        <f t="shared" si="107"/>
        <v>0</v>
      </c>
      <c r="R49" s="223">
        <f t="shared" si="102"/>
        <v>0</v>
      </c>
      <c r="S49" s="208">
        <f t="shared" si="101"/>
        <v>0</v>
      </c>
      <c r="T49" s="209">
        <f t="shared" si="101"/>
        <v>0</v>
      </c>
    </row>
    <row r="50" spans="1:20" ht="13.5" customHeight="1">
      <c r="A50" s="201" t="s">
        <v>215</v>
      </c>
      <c r="B50" s="260" t="s">
        <v>216</v>
      </c>
      <c r="C50" s="223">
        <f>+'[3]4.SZ.TÁBL. ÓVODA'!$C49</f>
        <v>0</v>
      </c>
      <c r="D50" s="208">
        <f>+[4]MOVI!$E$9+[4]MOVI!$E$13</f>
        <v>468</v>
      </c>
      <c r="E50" s="209">
        <f t="shared" si="103"/>
        <v>468</v>
      </c>
      <c r="F50" s="223">
        <f>+'[3]4.SZ.TÁBL. ÓVODA'!$F49</f>
        <v>0</v>
      </c>
      <c r="G50" s="208">
        <f>+[4]BOVI!$E$11+[4]BOVI!$E$12</f>
        <v>236</v>
      </c>
      <c r="H50" s="209">
        <f t="shared" si="104"/>
        <v>236</v>
      </c>
      <c r="I50" s="223">
        <f>+'[3]4.SZ.TÁBL. ÓVODA'!$I49</f>
        <v>0</v>
      </c>
      <c r="J50" s="208">
        <f>+[4]GYOVI!$E$5+[4]GYOVI!$E$7</f>
        <v>100</v>
      </c>
      <c r="K50" s="213">
        <f t="shared" si="105"/>
        <v>100</v>
      </c>
      <c r="L50" s="223">
        <f>+'[3]4.SZ.TÁBL. ÓVODA'!$L49</f>
        <v>0</v>
      </c>
      <c r="M50" s="208">
        <f>+[4]TOVI!$E$5+[4]TOVI!$E$7</f>
        <v>452</v>
      </c>
      <c r="N50" s="209">
        <f t="shared" si="106"/>
        <v>452</v>
      </c>
      <c r="O50" s="223">
        <f>+'[3]4.SZ.TÁBL. ÓVODA'!$O49</f>
        <v>0</v>
      </c>
      <c r="P50" s="208">
        <f>+[4]KIK!$E$5+[4]KIK!$E$6</f>
        <v>91</v>
      </c>
      <c r="Q50" s="213">
        <f t="shared" si="107"/>
        <v>91</v>
      </c>
      <c r="R50" s="223">
        <f t="shared" si="102"/>
        <v>0</v>
      </c>
      <c r="S50" s="208">
        <f t="shared" si="101"/>
        <v>1347</v>
      </c>
      <c r="T50" s="209">
        <f t="shared" si="101"/>
        <v>1347</v>
      </c>
    </row>
    <row r="51" spans="1:20" ht="13.5" customHeight="1">
      <c r="A51" s="202" t="s">
        <v>215</v>
      </c>
      <c r="B51" s="261" t="s">
        <v>217</v>
      </c>
      <c r="C51" s="223">
        <f>+'[3]4.SZ.TÁBL. ÓVODA'!$C50</f>
        <v>0</v>
      </c>
      <c r="D51" s="233"/>
      <c r="E51" s="209">
        <f t="shared" si="103"/>
        <v>0</v>
      </c>
      <c r="F51" s="223">
        <f>+'[3]4.SZ.TÁBL. ÓVODA'!$F50</f>
        <v>0</v>
      </c>
      <c r="G51" s="233"/>
      <c r="H51" s="238">
        <f t="shared" si="104"/>
        <v>0</v>
      </c>
      <c r="I51" s="223">
        <f>+'[3]4.SZ.TÁBL. ÓVODA'!$I50</f>
        <v>0</v>
      </c>
      <c r="J51" s="233"/>
      <c r="K51" s="234">
        <f t="shared" si="105"/>
        <v>0</v>
      </c>
      <c r="L51" s="223">
        <f>+'[3]4.SZ.TÁBL. ÓVODA'!$L50</f>
        <v>0</v>
      </c>
      <c r="M51" s="233"/>
      <c r="N51" s="238">
        <f t="shared" si="106"/>
        <v>0</v>
      </c>
      <c r="O51" s="223">
        <f>+'[3]4.SZ.TÁBL. ÓVODA'!$O50</f>
        <v>0</v>
      </c>
      <c r="P51" s="233"/>
      <c r="Q51" s="234">
        <f t="shared" si="107"/>
        <v>0</v>
      </c>
      <c r="R51" s="223">
        <f t="shared" si="102"/>
        <v>0</v>
      </c>
      <c r="S51" s="233">
        <f t="shared" si="101"/>
        <v>0</v>
      </c>
      <c r="T51" s="238">
        <f t="shared" si="101"/>
        <v>0</v>
      </c>
    </row>
    <row r="52" spans="1:20" s="338" customFormat="1" ht="13.5" customHeight="1">
      <c r="A52" s="203" t="s">
        <v>177</v>
      </c>
      <c r="B52" s="262" t="s">
        <v>135</v>
      </c>
      <c r="C52" s="305">
        <f>SUM(C38:C51)</f>
        <v>20878</v>
      </c>
      <c r="D52" s="310">
        <f t="shared" ref="D52:E52" si="108">SUM(D38:D51)</f>
        <v>107</v>
      </c>
      <c r="E52" s="311">
        <f t="shared" si="108"/>
        <v>20985</v>
      </c>
      <c r="F52" s="305">
        <f>SUM(F38:F51)</f>
        <v>36021</v>
      </c>
      <c r="G52" s="310">
        <f t="shared" ref="G52" si="109">SUM(G38:G51)</f>
        <v>-1293</v>
      </c>
      <c r="H52" s="311">
        <f t="shared" ref="H52" si="110">SUM(H38:H51)</f>
        <v>34728</v>
      </c>
      <c r="I52" s="305">
        <f>SUM(I38:I51)</f>
        <v>22161</v>
      </c>
      <c r="J52" s="310">
        <f t="shared" ref="J52" si="111">SUM(J38:J51)</f>
        <v>77</v>
      </c>
      <c r="K52" s="313">
        <f t="shared" ref="K52" si="112">SUM(K38:K51)</f>
        <v>22238</v>
      </c>
      <c r="L52" s="305">
        <f>SUM(L38:L51)</f>
        <v>32103</v>
      </c>
      <c r="M52" s="310">
        <f t="shared" ref="M52" si="113">SUM(M38:M51)</f>
        <v>42</v>
      </c>
      <c r="N52" s="311">
        <f t="shared" ref="N52" si="114">SUM(N38:N51)</f>
        <v>32145</v>
      </c>
      <c r="O52" s="305">
        <f>SUM(O38:O51)</f>
        <v>6036</v>
      </c>
      <c r="P52" s="310">
        <f t="shared" ref="P52" si="115">SUM(P38:P51)</f>
        <v>47</v>
      </c>
      <c r="Q52" s="313">
        <f t="shared" ref="Q52" si="116">SUM(Q38:Q51)</f>
        <v>6083</v>
      </c>
      <c r="R52" s="305">
        <f>SUM(R38:R51)</f>
        <v>117199</v>
      </c>
      <c r="S52" s="310">
        <f t="shared" ref="S52:T52" si="117">SUM(S38:S51)</f>
        <v>-1020</v>
      </c>
      <c r="T52" s="311">
        <f t="shared" si="117"/>
        <v>116179</v>
      </c>
    </row>
    <row r="53" spans="1:20" ht="13.5" customHeight="1">
      <c r="A53" s="200" t="s">
        <v>218</v>
      </c>
      <c r="B53" s="259" t="s">
        <v>219</v>
      </c>
      <c r="C53" s="223">
        <f>+'[7]Óvoda össz'!$B31</f>
        <v>0</v>
      </c>
      <c r="D53" s="219"/>
      <c r="E53" s="209">
        <f t="shared" ref="E53:E55" si="118">SUM(C53:D53)</f>
        <v>0</v>
      </c>
      <c r="F53" s="223">
        <f>+'[7]Óvoda össz'!$C31</f>
        <v>0</v>
      </c>
      <c r="G53" s="219"/>
      <c r="H53" s="224">
        <f t="shared" ref="H53:H55" si="119">SUM(F53:G53)</f>
        <v>0</v>
      </c>
      <c r="I53" s="223">
        <f>+'[7]Óvoda össz'!$D31</f>
        <v>0</v>
      </c>
      <c r="J53" s="219"/>
      <c r="K53" s="220">
        <f t="shared" ref="K53:K55" si="120">SUM(I53:J53)</f>
        <v>0</v>
      </c>
      <c r="L53" s="223">
        <f>+'[7]Óvoda össz'!$E31</f>
        <v>0</v>
      </c>
      <c r="M53" s="219"/>
      <c r="N53" s="224">
        <f t="shared" ref="N53:N55" si="121">SUM(L53:M53)</f>
        <v>0</v>
      </c>
      <c r="O53" s="223">
        <f>+'[7]Óvoda össz'!$F31</f>
        <v>0</v>
      </c>
      <c r="P53" s="219"/>
      <c r="Q53" s="220">
        <f t="shared" ref="Q53:Q55" si="122">SUM(O53:P53)</f>
        <v>0</v>
      </c>
      <c r="R53" s="223">
        <f t="shared" si="102"/>
        <v>0</v>
      </c>
      <c r="S53" s="219">
        <f t="shared" ref="S53:S55" si="123">+D53+G53+J53+M53+P53</f>
        <v>0</v>
      </c>
      <c r="T53" s="224">
        <f t="shared" ref="T53:T55" si="124">+E53+H53+K53+N53+Q53</f>
        <v>0</v>
      </c>
    </row>
    <row r="54" spans="1:20" ht="13.5" customHeight="1">
      <c r="A54" s="201" t="s">
        <v>220</v>
      </c>
      <c r="B54" s="260" t="s">
        <v>221</v>
      </c>
      <c r="C54" s="223"/>
      <c r="D54" s="208"/>
      <c r="E54" s="209">
        <f t="shared" si="118"/>
        <v>0</v>
      </c>
      <c r="F54" s="223">
        <f>+'[3]4.SZ.TÁBL. ÓVODA'!$F$53</f>
        <v>112</v>
      </c>
      <c r="G54" s="208"/>
      <c r="H54" s="209">
        <f t="shared" si="119"/>
        <v>112</v>
      </c>
      <c r="I54" s="223">
        <f>+'[7]Óvoda össz'!$D32</f>
        <v>0</v>
      </c>
      <c r="J54" s="208"/>
      <c r="K54" s="213">
        <f t="shared" si="120"/>
        <v>0</v>
      </c>
      <c r="L54" s="223">
        <f>+'[3]4.SZ.TÁBL. ÓVODA'!$L$53</f>
        <v>441</v>
      </c>
      <c r="M54" s="208"/>
      <c r="N54" s="209">
        <f t="shared" si="121"/>
        <v>441</v>
      </c>
      <c r="O54" s="223">
        <f>+'[7]Óvoda össz'!$F32</f>
        <v>0</v>
      </c>
      <c r="P54" s="208"/>
      <c r="Q54" s="213">
        <f t="shared" si="122"/>
        <v>0</v>
      </c>
      <c r="R54" s="223">
        <f t="shared" si="102"/>
        <v>553</v>
      </c>
      <c r="S54" s="208">
        <f t="shared" si="123"/>
        <v>0</v>
      </c>
      <c r="T54" s="209">
        <f t="shared" si="124"/>
        <v>553</v>
      </c>
    </row>
    <row r="55" spans="1:20" ht="13.5" customHeight="1">
      <c r="A55" s="202" t="s">
        <v>222</v>
      </c>
      <c r="B55" s="261" t="s">
        <v>223</v>
      </c>
      <c r="C55" s="223">
        <f>+'[3]4.SZ.TÁBL. ÓVODA'!$C$54</f>
        <v>10</v>
      </c>
      <c r="D55" s="233"/>
      <c r="E55" s="209">
        <f t="shared" si="118"/>
        <v>10</v>
      </c>
      <c r="F55" s="223">
        <f>+'[3]4.SZ.TÁBL. ÓVODA'!$F$54</f>
        <v>30</v>
      </c>
      <c r="G55" s="233"/>
      <c r="H55" s="238">
        <f t="shared" si="119"/>
        <v>30</v>
      </c>
      <c r="I55" s="223">
        <f>+'[7]Óvoda össz'!$D33</f>
        <v>0</v>
      </c>
      <c r="J55" s="233"/>
      <c r="K55" s="234">
        <f t="shared" si="120"/>
        <v>0</v>
      </c>
      <c r="L55" s="223">
        <f>+'[7]Óvoda össz'!$E33</f>
        <v>0</v>
      </c>
      <c r="M55" s="233"/>
      <c r="N55" s="238">
        <f t="shared" si="121"/>
        <v>0</v>
      </c>
      <c r="O55" s="223">
        <f>+'[3]4.SZ.TÁBL. ÓVODA'!$O$54</f>
        <v>200</v>
      </c>
      <c r="P55" s="233"/>
      <c r="Q55" s="234">
        <f t="shared" si="122"/>
        <v>200</v>
      </c>
      <c r="R55" s="223">
        <f t="shared" si="102"/>
        <v>240</v>
      </c>
      <c r="S55" s="233">
        <f t="shared" si="123"/>
        <v>0</v>
      </c>
      <c r="T55" s="238">
        <f t="shared" si="124"/>
        <v>240</v>
      </c>
    </row>
    <row r="56" spans="1:20" s="338" customFormat="1" ht="13.5" customHeight="1">
      <c r="A56" s="203" t="s">
        <v>178</v>
      </c>
      <c r="B56" s="262" t="s">
        <v>136</v>
      </c>
      <c r="C56" s="305">
        <f>SUM(C53:C55)</f>
        <v>10</v>
      </c>
      <c r="D56" s="310">
        <f t="shared" ref="D56:E56" si="125">SUM(D53:D55)</f>
        <v>0</v>
      </c>
      <c r="E56" s="311">
        <f t="shared" si="125"/>
        <v>10</v>
      </c>
      <c r="F56" s="305">
        <f>SUM(F53:F55)</f>
        <v>142</v>
      </c>
      <c r="G56" s="310">
        <f t="shared" ref="G56" si="126">SUM(G53:G55)</f>
        <v>0</v>
      </c>
      <c r="H56" s="311">
        <f t="shared" ref="H56" si="127">SUM(H53:H55)</f>
        <v>142</v>
      </c>
      <c r="I56" s="305">
        <f>SUM(I53:I55)</f>
        <v>0</v>
      </c>
      <c r="J56" s="310">
        <f t="shared" ref="J56" si="128">SUM(J53:J55)</f>
        <v>0</v>
      </c>
      <c r="K56" s="313">
        <f t="shared" ref="K56" si="129">SUM(K53:K55)</f>
        <v>0</v>
      </c>
      <c r="L56" s="305">
        <f>SUM(L53:L55)</f>
        <v>441</v>
      </c>
      <c r="M56" s="310">
        <f t="shared" ref="M56" si="130">SUM(M53:M55)</f>
        <v>0</v>
      </c>
      <c r="N56" s="311">
        <f t="shared" ref="N56" si="131">SUM(N53:N55)</f>
        <v>441</v>
      </c>
      <c r="O56" s="305">
        <f>SUM(O53:O55)</f>
        <v>200</v>
      </c>
      <c r="P56" s="310">
        <f t="shared" ref="P56" si="132">SUM(P53:P55)</f>
        <v>0</v>
      </c>
      <c r="Q56" s="313">
        <f t="shared" ref="Q56" si="133">SUM(Q53:Q55)</f>
        <v>200</v>
      </c>
      <c r="R56" s="305">
        <f>SUM(R53:R55)</f>
        <v>793</v>
      </c>
      <c r="S56" s="310">
        <f t="shared" ref="S56:T56" si="134">SUM(S53:S55)</f>
        <v>0</v>
      </c>
      <c r="T56" s="311">
        <f t="shared" si="134"/>
        <v>793</v>
      </c>
    </row>
    <row r="57" spans="1:20" s="338" customFormat="1" ht="13.5" customHeight="1">
      <c r="A57" s="203" t="s">
        <v>179</v>
      </c>
      <c r="B57" s="262" t="s">
        <v>137</v>
      </c>
      <c r="C57" s="305">
        <f>+C52+C56</f>
        <v>20888</v>
      </c>
      <c r="D57" s="310">
        <f t="shared" ref="D57:E57" si="135">+D52+D56</f>
        <v>107</v>
      </c>
      <c r="E57" s="311">
        <f t="shared" si="135"/>
        <v>20995</v>
      </c>
      <c r="F57" s="305">
        <f>+F52+F56</f>
        <v>36163</v>
      </c>
      <c r="G57" s="310">
        <f t="shared" ref="G57" si="136">+G52+G56</f>
        <v>-1293</v>
      </c>
      <c r="H57" s="311">
        <f t="shared" ref="H57" si="137">+H52+H56</f>
        <v>34870</v>
      </c>
      <c r="I57" s="305">
        <f>+I52+I56</f>
        <v>22161</v>
      </c>
      <c r="J57" s="310">
        <f t="shared" ref="J57" si="138">+J52+J56</f>
        <v>77</v>
      </c>
      <c r="K57" s="313">
        <f t="shared" ref="K57" si="139">+K52+K56</f>
        <v>22238</v>
      </c>
      <c r="L57" s="305">
        <f>+L52+L56</f>
        <v>32544</v>
      </c>
      <c r="M57" s="310">
        <f t="shared" ref="M57" si="140">+M52+M56</f>
        <v>42</v>
      </c>
      <c r="N57" s="311">
        <f t="shared" ref="N57" si="141">+N52+N56</f>
        <v>32586</v>
      </c>
      <c r="O57" s="305">
        <f>+O52+O56</f>
        <v>6236</v>
      </c>
      <c r="P57" s="310">
        <f t="shared" ref="P57" si="142">+P52+P56</f>
        <v>47</v>
      </c>
      <c r="Q57" s="313">
        <f t="shared" ref="Q57" si="143">+Q52+Q56</f>
        <v>6283</v>
      </c>
      <c r="R57" s="305">
        <f>+R52+R56</f>
        <v>117992</v>
      </c>
      <c r="S57" s="310">
        <f t="shared" ref="S57:T57" si="144">+S52+S56</f>
        <v>-1020</v>
      </c>
      <c r="T57" s="311">
        <f t="shared" si="144"/>
        <v>116972</v>
      </c>
    </row>
    <row r="58" spans="1:20" s="338" customFormat="1" ht="13.5" customHeight="1">
      <c r="A58" s="203" t="s">
        <v>180</v>
      </c>
      <c r="B58" s="262" t="s">
        <v>138</v>
      </c>
      <c r="C58" s="305">
        <f>SUM(C59:C63)</f>
        <v>5952</v>
      </c>
      <c r="D58" s="310">
        <f t="shared" ref="D58:E58" si="145">SUM(D59:D63)</f>
        <v>29</v>
      </c>
      <c r="E58" s="311">
        <f t="shared" si="145"/>
        <v>5981</v>
      </c>
      <c r="F58" s="305">
        <f>SUM(F59:F63)</f>
        <v>10389</v>
      </c>
      <c r="G58" s="310">
        <f t="shared" ref="G58" si="146">SUM(G59:G63)</f>
        <v>-349</v>
      </c>
      <c r="H58" s="311">
        <f t="shared" ref="H58" si="147">SUM(H59:H63)</f>
        <v>10040</v>
      </c>
      <c r="I58" s="305">
        <f>SUM(I59:I63)</f>
        <v>6277</v>
      </c>
      <c r="J58" s="310">
        <f t="shared" ref="J58" si="148">SUM(J59:J63)</f>
        <v>-40</v>
      </c>
      <c r="K58" s="313">
        <f t="shared" ref="K58" si="149">SUM(K59:K63)</f>
        <v>6237</v>
      </c>
      <c r="L58" s="305">
        <f>SUM(L59:L63)</f>
        <v>9350</v>
      </c>
      <c r="M58" s="310">
        <f t="shared" ref="M58" si="150">SUM(M59:M63)</f>
        <v>11</v>
      </c>
      <c r="N58" s="311">
        <f t="shared" ref="N58" si="151">SUM(N59:N63)</f>
        <v>9361</v>
      </c>
      <c r="O58" s="305">
        <f>SUM(O59:O63)</f>
        <v>1816</v>
      </c>
      <c r="P58" s="310">
        <f t="shared" ref="P58" si="152">SUM(P59:P63)</f>
        <v>13</v>
      </c>
      <c r="Q58" s="313">
        <f t="shared" ref="Q58" si="153">SUM(Q59:Q63)</f>
        <v>1829</v>
      </c>
      <c r="R58" s="305">
        <f>SUM(R59:R63)</f>
        <v>33784</v>
      </c>
      <c r="S58" s="310">
        <f t="shared" ref="S58:T58" si="154">SUM(S59:S63)</f>
        <v>-336</v>
      </c>
      <c r="T58" s="311">
        <f t="shared" si="154"/>
        <v>33448</v>
      </c>
    </row>
    <row r="59" spans="1:20" s="293" customFormat="1" ht="13.5" customHeight="1">
      <c r="A59" s="204" t="s">
        <v>180</v>
      </c>
      <c r="B59" s="263" t="s">
        <v>282</v>
      </c>
      <c r="C59" s="223">
        <f>+'[3]4.SZ.TÁBL. ÓVODA'!$C58</f>
        <v>5488</v>
      </c>
      <c r="D59" s="219">
        <f>+[4]MOVI!$F$9</f>
        <v>29</v>
      </c>
      <c r="E59" s="209">
        <f t="shared" ref="E59:E66" si="155">SUM(C59:D59)</f>
        <v>5517</v>
      </c>
      <c r="F59" s="223">
        <f>+'[3]4.SZ.TÁBL. ÓVODA'!$F58</f>
        <v>9456</v>
      </c>
      <c r="G59" s="324">
        <f>+[4]BOVI!$F$4+[4]BOVI!$F$11</f>
        <v>-349</v>
      </c>
      <c r="H59" s="325">
        <f t="shared" ref="H59:H66" si="156">SUM(F59:G59)</f>
        <v>9107</v>
      </c>
      <c r="I59" s="223">
        <f>+'[3]4.SZ.TÁBL. ÓVODA'!$I58</f>
        <v>5841</v>
      </c>
      <c r="J59" s="324">
        <f>+[4]GYOVI!$F$5</f>
        <v>21</v>
      </c>
      <c r="K59" s="326">
        <f t="shared" ref="K59:K66" si="157">SUM(I59:J59)</f>
        <v>5862</v>
      </c>
      <c r="L59" s="223">
        <f>+'[3]4.SZ.TÁBL. ÓVODA'!$L58</f>
        <v>8515</v>
      </c>
      <c r="M59" s="324">
        <f>+[4]TOVI!$F$5</f>
        <v>11</v>
      </c>
      <c r="N59" s="325">
        <f t="shared" ref="N59:N66" si="158">SUM(L59:M59)</f>
        <v>8526</v>
      </c>
      <c r="O59" s="223">
        <f>+'[3]4.SZ.TÁBL. ÓVODA'!$O58</f>
        <v>1591</v>
      </c>
      <c r="P59" s="324">
        <f>+[4]KIK!$F$5</f>
        <v>13</v>
      </c>
      <c r="Q59" s="326">
        <f t="shared" ref="Q59:Q66" si="159">SUM(O59:P59)</f>
        <v>1604</v>
      </c>
      <c r="R59" s="323">
        <f t="shared" ref="R59:R88" si="160">+C59+F59+I59+L59+O59</f>
        <v>30891</v>
      </c>
      <c r="S59" s="324">
        <f t="shared" ref="S59:S66" si="161">+D59+G59+J59+M59+P59</f>
        <v>-275</v>
      </c>
      <c r="T59" s="325">
        <f t="shared" ref="T59:T66" si="162">+E59+H59+K59+N59+Q59</f>
        <v>30616</v>
      </c>
    </row>
    <row r="60" spans="1:20" s="293" customFormat="1" ht="13.5" customHeight="1">
      <c r="A60" s="205" t="s">
        <v>180</v>
      </c>
      <c r="B60" s="264" t="s">
        <v>283</v>
      </c>
      <c r="C60" s="223">
        <f>+'[3]4.SZ.TÁBL. ÓVODA'!$C59</f>
        <v>317</v>
      </c>
      <c r="D60" s="287"/>
      <c r="E60" s="209">
        <f t="shared" si="155"/>
        <v>317</v>
      </c>
      <c r="F60" s="223">
        <f>+'[3]4.SZ.TÁBL. ÓVODA'!$F59</f>
        <v>645</v>
      </c>
      <c r="G60" s="287"/>
      <c r="H60" s="292">
        <f t="shared" si="156"/>
        <v>645</v>
      </c>
      <c r="I60" s="223">
        <f>+'[3]4.SZ.TÁBL. ÓVODA'!$I59</f>
        <v>293</v>
      </c>
      <c r="J60" s="287">
        <f>+[4]GYOVI!$F$12</f>
        <v>-61</v>
      </c>
      <c r="K60" s="288">
        <f t="shared" si="157"/>
        <v>232</v>
      </c>
      <c r="L60" s="223">
        <f>+'[3]4.SZ.TÁBL. ÓVODA'!$L59</f>
        <v>586</v>
      </c>
      <c r="M60" s="287"/>
      <c r="N60" s="292">
        <f t="shared" si="158"/>
        <v>586</v>
      </c>
      <c r="O60" s="223">
        <f>+'[3]4.SZ.TÁBL. ÓVODA'!$O59</f>
        <v>88</v>
      </c>
      <c r="P60" s="287"/>
      <c r="Q60" s="288">
        <f t="shared" si="159"/>
        <v>88</v>
      </c>
      <c r="R60" s="323">
        <f t="shared" si="160"/>
        <v>1929</v>
      </c>
      <c r="S60" s="287">
        <f t="shared" si="161"/>
        <v>-61</v>
      </c>
      <c r="T60" s="292">
        <f t="shared" si="162"/>
        <v>1868</v>
      </c>
    </row>
    <row r="61" spans="1:20" s="293" customFormat="1" ht="13.5" customHeight="1">
      <c r="A61" s="205" t="s">
        <v>180</v>
      </c>
      <c r="B61" s="264" t="s">
        <v>284</v>
      </c>
      <c r="C61" s="223">
        <f>+'[3]4.SZ.TÁBL. ÓVODA'!$C60</f>
        <v>72</v>
      </c>
      <c r="D61" s="287"/>
      <c r="E61" s="209">
        <f t="shared" si="155"/>
        <v>72</v>
      </c>
      <c r="F61" s="223">
        <f>+'[3]4.SZ.TÁBL. ÓVODA'!$F60</f>
        <v>141</v>
      </c>
      <c r="G61" s="287"/>
      <c r="H61" s="292">
        <f t="shared" si="156"/>
        <v>141</v>
      </c>
      <c r="I61" s="223">
        <f>+'[3]4.SZ.TÁBL. ÓVODA'!$I60</f>
        <v>69</v>
      </c>
      <c r="J61" s="287"/>
      <c r="K61" s="288">
        <f t="shared" si="157"/>
        <v>69</v>
      </c>
      <c r="L61" s="223">
        <f>+'[3]4.SZ.TÁBL. ÓVODA'!$L60</f>
        <v>120</v>
      </c>
      <c r="M61" s="287"/>
      <c r="N61" s="292">
        <f t="shared" si="158"/>
        <v>120</v>
      </c>
      <c r="O61" s="223">
        <f>+'[3]4.SZ.TÁBL. ÓVODA'!$O60</f>
        <v>82</v>
      </c>
      <c r="P61" s="287"/>
      <c r="Q61" s="288">
        <f t="shared" si="159"/>
        <v>82</v>
      </c>
      <c r="R61" s="323">
        <f t="shared" si="160"/>
        <v>484</v>
      </c>
      <c r="S61" s="287">
        <f t="shared" si="161"/>
        <v>0</v>
      </c>
      <c r="T61" s="292">
        <f t="shared" si="162"/>
        <v>484</v>
      </c>
    </row>
    <row r="62" spans="1:20" s="293" customFormat="1" ht="13.5" customHeight="1">
      <c r="A62" s="205" t="s">
        <v>180</v>
      </c>
      <c r="B62" s="264" t="s">
        <v>414</v>
      </c>
      <c r="C62" s="223">
        <f>+'[3]4.SZ.TÁBL. ÓVODA'!$C61</f>
        <v>0</v>
      </c>
      <c r="D62" s="208"/>
      <c r="E62" s="209">
        <f t="shared" si="155"/>
        <v>0</v>
      </c>
      <c r="F62" s="223">
        <f>+'[3]4.SZ.TÁBL. ÓVODA'!$F61</f>
        <v>0</v>
      </c>
      <c r="G62" s="287"/>
      <c r="H62" s="292">
        <f t="shared" si="156"/>
        <v>0</v>
      </c>
      <c r="I62" s="223">
        <f>+'[3]4.SZ.TÁBL. ÓVODA'!$I61</f>
        <v>0</v>
      </c>
      <c r="J62" s="287"/>
      <c r="K62" s="288">
        <f t="shared" si="157"/>
        <v>0</v>
      </c>
      <c r="L62" s="223">
        <f>+'[3]4.SZ.TÁBL. ÓVODA'!$L61</f>
        <v>0</v>
      </c>
      <c r="M62" s="287"/>
      <c r="N62" s="292">
        <f t="shared" si="158"/>
        <v>0</v>
      </c>
      <c r="O62" s="223">
        <f>+'[3]4.SZ.TÁBL. ÓVODA'!$O61</f>
        <v>0</v>
      </c>
      <c r="P62" s="287"/>
      <c r="Q62" s="288">
        <f t="shared" si="159"/>
        <v>0</v>
      </c>
      <c r="R62" s="323">
        <f t="shared" si="160"/>
        <v>0</v>
      </c>
      <c r="S62" s="287">
        <f t="shared" si="161"/>
        <v>0</v>
      </c>
      <c r="T62" s="292">
        <f t="shared" si="162"/>
        <v>0</v>
      </c>
    </row>
    <row r="63" spans="1:20" s="293" customFormat="1" ht="13.5" customHeight="1">
      <c r="A63" s="205" t="s">
        <v>180</v>
      </c>
      <c r="B63" s="264" t="s">
        <v>285</v>
      </c>
      <c r="C63" s="223">
        <f>+'[3]4.SZ.TÁBL. ÓVODA'!$C62</f>
        <v>75</v>
      </c>
      <c r="D63" s="287"/>
      <c r="E63" s="209">
        <f t="shared" si="155"/>
        <v>75</v>
      </c>
      <c r="F63" s="223">
        <f>+'[3]4.SZ.TÁBL. ÓVODA'!$F62</f>
        <v>147</v>
      </c>
      <c r="G63" s="287"/>
      <c r="H63" s="292">
        <f t="shared" si="156"/>
        <v>147</v>
      </c>
      <c r="I63" s="223">
        <f>+'[3]4.SZ.TÁBL. ÓVODA'!$I62</f>
        <v>74</v>
      </c>
      <c r="J63" s="287"/>
      <c r="K63" s="288">
        <f t="shared" si="157"/>
        <v>74</v>
      </c>
      <c r="L63" s="223">
        <f>+'[3]4.SZ.TÁBL. ÓVODA'!$L62</f>
        <v>129</v>
      </c>
      <c r="M63" s="287"/>
      <c r="N63" s="292">
        <f t="shared" si="158"/>
        <v>129</v>
      </c>
      <c r="O63" s="223">
        <f>+'[3]4.SZ.TÁBL. ÓVODA'!$O62</f>
        <v>55</v>
      </c>
      <c r="P63" s="287"/>
      <c r="Q63" s="288">
        <f t="shared" si="159"/>
        <v>55</v>
      </c>
      <c r="R63" s="323">
        <f t="shared" si="160"/>
        <v>480</v>
      </c>
      <c r="S63" s="287">
        <f t="shared" si="161"/>
        <v>0</v>
      </c>
      <c r="T63" s="292">
        <f t="shared" si="162"/>
        <v>480</v>
      </c>
    </row>
    <row r="64" spans="1:20" ht="13.5" customHeight="1">
      <c r="A64" s="200" t="s">
        <v>224</v>
      </c>
      <c r="B64" s="259" t="s">
        <v>225</v>
      </c>
      <c r="C64" s="223">
        <f>+'[3]4.SZ.TÁBL. ÓVODA'!$C63</f>
        <v>160</v>
      </c>
      <c r="D64" s="219"/>
      <c r="E64" s="209">
        <f t="shared" si="155"/>
        <v>160</v>
      </c>
      <c r="F64" s="223">
        <f>+'[3]4.SZ.TÁBL. ÓVODA'!$F$63</f>
        <v>531</v>
      </c>
      <c r="G64" s="219"/>
      <c r="H64" s="224">
        <f t="shared" si="156"/>
        <v>531</v>
      </c>
      <c r="I64" s="223"/>
      <c r="J64" s="219"/>
      <c r="K64" s="220">
        <f t="shared" si="157"/>
        <v>0</v>
      </c>
      <c r="L64" s="223"/>
      <c r="M64" s="219"/>
      <c r="N64" s="224">
        <f t="shared" si="158"/>
        <v>0</v>
      </c>
      <c r="O64" s="223">
        <f>+'[3]4.SZ.TÁBL. ÓVODA'!$O$63</f>
        <v>92</v>
      </c>
      <c r="P64" s="219"/>
      <c r="Q64" s="220">
        <f t="shared" si="159"/>
        <v>92</v>
      </c>
      <c r="R64" s="223">
        <f t="shared" si="160"/>
        <v>783</v>
      </c>
      <c r="S64" s="219">
        <f t="shared" si="161"/>
        <v>0</v>
      </c>
      <c r="T64" s="224">
        <f t="shared" si="162"/>
        <v>783</v>
      </c>
    </row>
    <row r="65" spans="1:20" ht="13.5" customHeight="1">
      <c r="A65" s="201" t="s">
        <v>226</v>
      </c>
      <c r="B65" s="260" t="s">
        <v>227</v>
      </c>
      <c r="C65" s="216">
        <f>+'[3]4.SZ.TÁBL. ÓVODA'!$C64</f>
        <v>275</v>
      </c>
      <c r="D65" s="208"/>
      <c r="E65" s="209">
        <f t="shared" si="155"/>
        <v>275</v>
      </c>
      <c r="F65" s="216">
        <f>+'[3]4.SZ.TÁBL. ÓVODA'!$F$64</f>
        <v>430</v>
      </c>
      <c r="G65" s="208"/>
      <c r="H65" s="209">
        <f t="shared" si="156"/>
        <v>430</v>
      </c>
      <c r="I65" s="216"/>
      <c r="J65" s="208">
        <f>+[4]GYOVI!$G$9</f>
        <v>15</v>
      </c>
      <c r="K65" s="213">
        <f t="shared" si="157"/>
        <v>15</v>
      </c>
      <c r="L65" s="216"/>
      <c r="M65" s="208"/>
      <c r="N65" s="209">
        <f t="shared" si="158"/>
        <v>0</v>
      </c>
      <c r="O65" s="216">
        <f>+'[3]4.SZ.TÁBL. ÓVODA'!$O$64</f>
        <v>240</v>
      </c>
      <c r="P65" s="208"/>
      <c r="Q65" s="213">
        <f t="shared" si="159"/>
        <v>240</v>
      </c>
      <c r="R65" s="216">
        <f t="shared" si="160"/>
        <v>945</v>
      </c>
      <c r="S65" s="208">
        <f t="shared" si="161"/>
        <v>15</v>
      </c>
      <c r="T65" s="209">
        <f t="shared" si="162"/>
        <v>960</v>
      </c>
    </row>
    <row r="66" spans="1:20" ht="13.5" customHeight="1">
      <c r="A66" s="202" t="s">
        <v>228</v>
      </c>
      <c r="B66" s="261" t="s">
        <v>229</v>
      </c>
      <c r="C66" s="237">
        <f>+'[3]4.SZ.TÁBL. ÓVODA'!$C65</f>
        <v>0</v>
      </c>
      <c r="D66" s="233"/>
      <c r="E66" s="209">
        <f t="shared" si="155"/>
        <v>0</v>
      </c>
      <c r="F66" s="237"/>
      <c r="G66" s="233"/>
      <c r="H66" s="238">
        <f t="shared" si="156"/>
        <v>0</v>
      </c>
      <c r="I66" s="237"/>
      <c r="J66" s="233"/>
      <c r="K66" s="234">
        <f t="shared" si="157"/>
        <v>0</v>
      </c>
      <c r="L66" s="237"/>
      <c r="M66" s="233"/>
      <c r="N66" s="238">
        <f t="shared" si="158"/>
        <v>0</v>
      </c>
      <c r="O66" s="237"/>
      <c r="P66" s="233"/>
      <c r="Q66" s="234">
        <f t="shared" si="159"/>
        <v>0</v>
      </c>
      <c r="R66" s="237">
        <f t="shared" si="160"/>
        <v>0</v>
      </c>
      <c r="S66" s="233">
        <f t="shared" si="161"/>
        <v>0</v>
      </c>
      <c r="T66" s="238">
        <f t="shared" si="162"/>
        <v>0</v>
      </c>
    </row>
    <row r="67" spans="1:20" s="338" customFormat="1" ht="13.5" customHeight="1">
      <c r="A67" s="203" t="s">
        <v>181</v>
      </c>
      <c r="B67" s="262" t="s">
        <v>139</v>
      </c>
      <c r="C67" s="305">
        <f>SUM(C64:C66)</f>
        <v>435</v>
      </c>
      <c r="D67" s="310">
        <f t="shared" ref="D67:E67" si="163">SUM(D64:D66)</f>
        <v>0</v>
      </c>
      <c r="E67" s="311">
        <f t="shared" si="163"/>
        <v>435</v>
      </c>
      <c r="F67" s="305">
        <f>SUM(F64:F66)</f>
        <v>961</v>
      </c>
      <c r="G67" s="310">
        <f t="shared" ref="G67" si="164">SUM(G64:G66)</f>
        <v>0</v>
      </c>
      <c r="H67" s="311">
        <f t="shared" ref="H67" si="165">SUM(H64:H66)</f>
        <v>961</v>
      </c>
      <c r="I67" s="305">
        <f>SUM(I64:I66)</f>
        <v>0</v>
      </c>
      <c r="J67" s="310">
        <f t="shared" ref="J67" si="166">SUM(J64:J66)</f>
        <v>15</v>
      </c>
      <c r="K67" s="313">
        <f t="shared" ref="K67" si="167">SUM(K64:K66)</f>
        <v>15</v>
      </c>
      <c r="L67" s="305">
        <f>SUM(L64:L66)</f>
        <v>0</v>
      </c>
      <c r="M67" s="310">
        <f t="shared" ref="M67" si="168">SUM(M64:M66)</f>
        <v>0</v>
      </c>
      <c r="N67" s="311">
        <f t="shared" ref="N67" si="169">SUM(N64:N66)</f>
        <v>0</v>
      </c>
      <c r="O67" s="305">
        <f>SUM(O64:O66)</f>
        <v>332</v>
      </c>
      <c r="P67" s="310">
        <f t="shared" ref="P67" si="170">SUM(P64:P66)</f>
        <v>0</v>
      </c>
      <c r="Q67" s="313">
        <f t="shared" ref="Q67" si="171">SUM(Q64:Q66)</f>
        <v>332</v>
      </c>
      <c r="R67" s="305">
        <f>SUM(R64:R66)</f>
        <v>1728</v>
      </c>
      <c r="S67" s="310">
        <f t="shared" ref="S67:T67" si="172">SUM(S64:S66)</f>
        <v>15</v>
      </c>
      <c r="T67" s="311">
        <f t="shared" si="172"/>
        <v>1743</v>
      </c>
    </row>
    <row r="68" spans="1:20" ht="13.5" customHeight="1">
      <c r="A68" s="200" t="s">
        <v>230</v>
      </c>
      <c r="B68" s="259" t="s">
        <v>231</v>
      </c>
      <c r="C68" s="223"/>
      <c r="D68" s="219"/>
      <c r="E68" s="209">
        <f t="shared" ref="E68:E69" si="173">SUM(C68:D68)</f>
        <v>0</v>
      </c>
      <c r="F68" s="223"/>
      <c r="G68" s="219"/>
      <c r="H68" s="224">
        <f t="shared" ref="H68:H69" si="174">SUM(F68:G68)</f>
        <v>0</v>
      </c>
      <c r="I68" s="223"/>
      <c r="J68" s="219"/>
      <c r="K68" s="220">
        <f t="shared" ref="K68:K69" si="175">SUM(I68:J68)</f>
        <v>0</v>
      </c>
      <c r="L68" s="223"/>
      <c r="M68" s="219"/>
      <c r="N68" s="224">
        <f t="shared" ref="N68:N69" si="176">SUM(L68:M68)</f>
        <v>0</v>
      </c>
      <c r="O68" s="223">
        <f>+'[3]4.SZ.TÁBL. ÓVODA'!$O$67</f>
        <v>180</v>
      </c>
      <c r="P68" s="219"/>
      <c r="Q68" s="220">
        <f t="shared" ref="Q68:Q69" si="177">SUM(O68:P68)</f>
        <v>180</v>
      </c>
      <c r="R68" s="223">
        <f t="shared" si="160"/>
        <v>180</v>
      </c>
      <c r="S68" s="219">
        <f t="shared" ref="S68:S69" si="178">+D68+G68+J68+M68+P68</f>
        <v>0</v>
      </c>
      <c r="T68" s="224">
        <f t="shared" ref="T68:T69" si="179">+E68+H68+K68+N68+Q68</f>
        <v>180</v>
      </c>
    </row>
    <row r="69" spans="1:20" ht="13.5" customHeight="1">
      <c r="A69" s="202" t="s">
        <v>232</v>
      </c>
      <c r="B69" s="261" t="s">
        <v>233</v>
      </c>
      <c r="C69" s="237">
        <f>+'[3]4.SZ.TÁBL. ÓVODA'!$C$68</f>
        <v>200</v>
      </c>
      <c r="D69" s="233"/>
      <c r="E69" s="209">
        <f t="shared" si="173"/>
        <v>200</v>
      </c>
      <c r="F69" s="237">
        <f>+'[3]4.SZ.TÁBL. ÓVODA'!$F$68</f>
        <v>150</v>
      </c>
      <c r="G69" s="233"/>
      <c r="H69" s="238">
        <f t="shared" si="174"/>
        <v>150</v>
      </c>
      <c r="I69" s="237">
        <f>+'[3]4.SZ.TÁBL. ÓVODA'!$I$68</f>
        <v>40</v>
      </c>
      <c r="J69" s="233"/>
      <c r="K69" s="234">
        <f t="shared" si="175"/>
        <v>40</v>
      </c>
      <c r="L69" s="237">
        <f>+'[3]4.SZ.TÁBL. ÓVODA'!$L$68</f>
        <v>40</v>
      </c>
      <c r="M69" s="233"/>
      <c r="N69" s="238">
        <f t="shared" si="176"/>
        <v>40</v>
      </c>
      <c r="O69" s="237">
        <f>+'[3]4.SZ.TÁBL. ÓVODA'!$O$68</f>
        <v>105</v>
      </c>
      <c r="P69" s="233"/>
      <c r="Q69" s="234">
        <f t="shared" si="177"/>
        <v>105</v>
      </c>
      <c r="R69" s="237">
        <f t="shared" si="160"/>
        <v>535</v>
      </c>
      <c r="S69" s="233">
        <f t="shared" si="178"/>
        <v>0</v>
      </c>
      <c r="T69" s="238">
        <f t="shared" si="179"/>
        <v>535</v>
      </c>
    </row>
    <row r="70" spans="1:20" s="338" customFormat="1" ht="13.5" customHeight="1">
      <c r="A70" s="203" t="s">
        <v>182</v>
      </c>
      <c r="B70" s="262" t="s">
        <v>140</v>
      </c>
      <c r="C70" s="305">
        <f>SUM(C68:C69)</f>
        <v>200</v>
      </c>
      <c r="D70" s="310">
        <f t="shared" ref="D70:E70" si="180">SUM(D68:D69)</f>
        <v>0</v>
      </c>
      <c r="E70" s="311">
        <f t="shared" si="180"/>
        <v>200</v>
      </c>
      <c r="F70" s="305">
        <f>SUM(F68:F69)</f>
        <v>150</v>
      </c>
      <c r="G70" s="310">
        <f t="shared" ref="G70" si="181">SUM(G68:G69)</f>
        <v>0</v>
      </c>
      <c r="H70" s="311">
        <f t="shared" ref="H70" si="182">SUM(H68:H69)</f>
        <v>150</v>
      </c>
      <c r="I70" s="305">
        <f>SUM(I68:I69)</f>
        <v>40</v>
      </c>
      <c r="J70" s="310">
        <f t="shared" ref="J70" si="183">SUM(J68:J69)</f>
        <v>0</v>
      </c>
      <c r="K70" s="313">
        <f t="shared" ref="K70" si="184">SUM(K68:K69)</f>
        <v>40</v>
      </c>
      <c r="L70" s="305">
        <f>SUM(L68:L69)</f>
        <v>40</v>
      </c>
      <c r="M70" s="310">
        <f t="shared" ref="M70" si="185">SUM(M68:M69)</f>
        <v>0</v>
      </c>
      <c r="N70" s="311">
        <f t="shared" ref="N70" si="186">SUM(N68:N69)</f>
        <v>40</v>
      </c>
      <c r="O70" s="305">
        <f>SUM(O68:O69)</f>
        <v>285</v>
      </c>
      <c r="P70" s="310">
        <f t="shared" ref="P70" si="187">SUM(P68:P69)</f>
        <v>0</v>
      </c>
      <c r="Q70" s="313">
        <f t="shared" ref="Q70" si="188">SUM(Q68:Q69)</f>
        <v>285</v>
      </c>
      <c r="R70" s="305">
        <f>SUM(R68:R69)</f>
        <v>715</v>
      </c>
      <c r="S70" s="310">
        <f t="shared" ref="S70:T70" si="189">SUM(S68:S69)</f>
        <v>0</v>
      </c>
      <c r="T70" s="311">
        <f t="shared" si="189"/>
        <v>715</v>
      </c>
    </row>
    <row r="71" spans="1:20" ht="13.5" customHeight="1">
      <c r="A71" s="200" t="s">
        <v>234</v>
      </c>
      <c r="B71" s="259" t="s">
        <v>235</v>
      </c>
      <c r="C71" s="223">
        <f>+'[3]4.SZ.TÁBL. ÓVODA'!$C$70</f>
        <v>865</v>
      </c>
      <c r="D71" s="219">
        <f>+[4]MOVI!$I$5</f>
        <v>-1</v>
      </c>
      <c r="E71" s="209">
        <f t="shared" ref="E71:E79" si="190">SUM(C71:D71)</f>
        <v>864</v>
      </c>
      <c r="F71" s="223">
        <f>+'[3]4.SZ.TÁBL. ÓVODA'!$F$70</f>
        <v>2300</v>
      </c>
      <c r="G71" s="219"/>
      <c r="H71" s="224">
        <f t="shared" ref="H71:H79" si="191">SUM(F71:G71)</f>
        <v>2300</v>
      </c>
      <c r="I71" s="223"/>
      <c r="J71" s="219"/>
      <c r="K71" s="220">
        <f t="shared" ref="K71:K79" si="192">SUM(I71:J71)</f>
        <v>0</v>
      </c>
      <c r="L71" s="223"/>
      <c r="M71" s="219"/>
      <c r="N71" s="224">
        <f t="shared" ref="N71:N79" si="193">SUM(L71:M71)</f>
        <v>0</v>
      </c>
      <c r="O71" s="223"/>
      <c r="P71" s="219"/>
      <c r="Q71" s="220">
        <f t="shared" ref="Q71:Q79" si="194">SUM(O71:P71)</f>
        <v>0</v>
      </c>
      <c r="R71" s="223">
        <f t="shared" si="160"/>
        <v>3165</v>
      </c>
      <c r="S71" s="219">
        <f t="shared" ref="S71:S74" si="195">+D71+G71+J71+M71+P71</f>
        <v>-1</v>
      </c>
      <c r="T71" s="224">
        <f t="shared" ref="T71:T74" si="196">+E71+H71+K71+N71+Q71</f>
        <v>3164</v>
      </c>
    </row>
    <row r="72" spans="1:20" ht="13.5" customHeight="1">
      <c r="A72" s="201" t="s">
        <v>236</v>
      </c>
      <c r="B72" s="260" t="s">
        <v>3</v>
      </c>
      <c r="C72" s="216">
        <f>+'[3]4.SZ.TÁBL. ÓVODA'!$C$71</f>
        <v>3083</v>
      </c>
      <c r="D72" s="208"/>
      <c r="E72" s="209">
        <f t="shared" si="190"/>
        <v>3083</v>
      </c>
      <c r="F72" s="216"/>
      <c r="G72" s="208"/>
      <c r="H72" s="209">
        <f t="shared" si="191"/>
        <v>0</v>
      </c>
      <c r="I72" s="216"/>
      <c r="J72" s="208"/>
      <c r="K72" s="213">
        <f t="shared" si="192"/>
        <v>0</v>
      </c>
      <c r="L72" s="216"/>
      <c r="M72" s="208"/>
      <c r="N72" s="209">
        <f t="shared" si="193"/>
        <v>0</v>
      </c>
      <c r="O72" s="216"/>
      <c r="P72" s="208"/>
      <c r="Q72" s="213">
        <f t="shared" si="194"/>
        <v>0</v>
      </c>
      <c r="R72" s="216">
        <f t="shared" si="160"/>
        <v>3083</v>
      </c>
      <c r="S72" s="208">
        <f t="shared" si="195"/>
        <v>0</v>
      </c>
      <c r="T72" s="209">
        <f t="shared" si="196"/>
        <v>3083</v>
      </c>
    </row>
    <row r="73" spans="1:20" ht="13.5" customHeight="1">
      <c r="A73" s="201" t="s">
        <v>237</v>
      </c>
      <c r="B73" s="260" t="s">
        <v>238</v>
      </c>
      <c r="C73" s="216"/>
      <c r="D73" s="208"/>
      <c r="E73" s="209">
        <f t="shared" si="190"/>
        <v>0</v>
      </c>
      <c r="F73" s="216"/>
      <c r="G73" s="208"/>
      <c r="H73" s="209">
        <f t="shared" si="191"/>
        <v>0</v>
      </c>
      <c r="I73" s="216"/>
      <c r="J73" s="208"/>
      <c r="K73" s="213">
        <f t="shared" si="192"/>
        <v>0</v>
      </c>
      <c r="L73" s="216"/>
      <c r="M73" s="208"/>
      <c r="N73" s="209">
        <f t="shared" si="193"/>
        <v>0</v>
      </c>
      <c r="O73" s="216"/>
      <c r="P73" s="208"/>
      <c r="Q73" s="213">
        <f t="shared" si="194"/>
        <v>0</v>
      </c>
      <c r="R73" s="216">
        <f t="shared" si="160"/>
        <v>0</v>
      </c>
      <c r="S73" s="208">
        <f t="shared" si="195"/>
        <v>0</v>
      </c>
      <c r="T73" s="209">
        <f t="shared" si="196"/>
        <v>0</v>
      </c>
    </row>
    <row r="74" spans="1:20" ht="13.5" customHeight="1">
      <c r="A74" s="201" t="s">
        <v>239</v>
      </c>
      <c r="B74" s="260" t="s">
        <v>240</v>
      </c>
      <c r="C74" s="216">
        <f>+'[3]4.SZ.TÁBL. ÓVODA'!$C$73</f>
        <v>100</v>
      </c>
      <c r="D74" s="208"/>
      <c r="E74" s="209">
        <f t="shared" si="190"/>
        <v>100</v>
      </c>
      <c r="F74" s="216">
        <f>+'[3]4.SZ.TÁBL. ÓVODA'!$F$73</f>
        <v>950</v>
      </c>
      <c r="G74" s="208">
        <f>+[4]BOVI!$I$5+[4]BOVI!$I$6+[4]BOVI!$I$9</f>
        <v>1016</v>
      </c>
      <c r="H74" s="209">
        <f t="shared" si="191"/>
        <v>1966</v>
      </c>
      <c r="I74" s="216"/>
      <c r="J74" s="208"/>
      <c r="K74" s="213">
        <f t="shared" si="192"/>
        <v>0</v>
      </c>
      <c r="L74" s="216"/>
      <c r="M74" s="208"/>
      <c r="N74" s="209">
        <f t="shared" si="193"/>
        <v>0</v>
      </c>
      <c r="O74" s="216">
        <f>+'[3]4.SZ.TÁBL. ÓVODA'!$O$73</f>
        <v>100</v>
      </c>
      <c r="P74" s="208"/>
      <c r="Q74" s="213">
        <f t="shared" si="194"/>
        <v>100</v>
      </c>
      <c r="R74" s="216">
        <f t="shared" si="160"/>
        <v>1150</v>
      </c>
      <c r="S74" s="208">
        <f t="shared" si="195"/>
        <v>1016</v>
      </c>
      <c r="T74" s="209">
        <f t="shared" si="196"/>
        <v>2166</v>
      </c>
    </row>
    <row r="75" spans="1:20" ht="13.5" customHeight="1">
      <c r="A75" s="201" t="s">
        <v>241</v>
      </c>
      <c r="B75" s="260" t="s">
        <v>242</v>
      </c>
      <c r="C75" s="216"/>
      <c r="D75" s="208"/>
      <c r="E75" s="209">
        <f t="shared" si="190"/>
        <v>0</v>
      </c>
      <c r="F75" s="216"/>
      <c r="G75" s="208"/>
      <c r="H75" s="209">
        <f t="shared" si="191"/>
        <v>0</v>
      </c>
      <c r="I75" s="216"/>
      <c r="J75" s="208"/>
      <c r="K75" s="213">
        <f t="shared" si="192"/>
        <v>0</v>
      </c>
      <c r="L75" s="216"/>
      <c r="M75" s="208"/>
      <c r="N75" s="209">
        <f t="shared" si="193"/>
        <v>0</v>
      </c>
      <c r="O75" s="216"/>
      <c r="P75" s="208"/>
      <c r="Q75" s="213">
        <f t="shared" si="194"/>
        <v>0</v>
      </c>
      <c r="R75" s="216">
        <f>SUM(R76:R77)</f>
        <v>0</v>
      </c>
      <c r="S75" s="208">
        <f t="shared" ref="S75:T75" si="197">SUM(S76:S77)</f>
        <v>0</v>
      </c>
      <c r="T75" s="209">
        <f t="shared" si="197"/>
        <v>0</v>
      </c>
    </row>
    <row r="76" spans="1:20" s="293" customFormat="1" ht="13.5" customHeight="1">
      <c r="A76" s="205" t="s">
        <v>241</v>
      </c>
      <c r="B76" s="264" t="s">
        <v>286</v>
      </c>
      <c r="C76" s="291"/>
      <c r="D76" s="287"/>
      <c r="E76" s="209">
        <f t="shared" si="190"/>
        <v>0</v>
      </c>
      <c r="F76" s="291"/>
      <c r="G76" s="287"/>
      <c r="H76" s="292">
        <f t="shared" si="191"/>
        <v>0</v>
      </c>
      <c r="I76" s="291"/>
      <c r="J76" s="287"/>
      <c r="K76" s="288">
        <f t="shared" si="192"/>
        <v>0</v>
      </c>
      <c r="L76" s="291"/>
      <c r="M76" s="287"/>
      <c r="N76" s="292">
        <f t="shared" si="193"/>
        <v>0</v>
      </c>
      <c r="O76" s="291"/>
      <c r="P76" s="287"/>
      <c r="Q76" s="288">
        <f t="shared" si="194"/>
        <v>0</v>
      </c>
      <c r="R76" s="216">
        <f t="shared" si="160"/>
        <v>0</v>
      </c>
      <c r="S76" s="287">
        <f t="shared" ref="S76:S79" si="198">+D76+G76+J76+M76+P76</f>
        <v>0</v>
      </c>
      <c r="T76" s="292">
        <f t="shared" ref="T76:T79" si="199">+E76+H76+K76+N76+Q76</f>
        <v>0</v>
      </c>
    </row>
    <row r="77" spans="1:20" s="293" customFormat="1" ht="13.5" customHeight="1">
      <c r="A77" s="205" t="s">
        <v>241</v>
      </c>
      <c r="B77" s="264" t="s">
        <v>287</v>
      </c>
      <c r="C77" s="291"/>
      <c r="D77" s="287"/>
      <c r="E77" s="209">
        <f t="shared" si="190"/>
        <v>0</v>
      </c>
      <c r="F77" s="291"/>
      <c r="G77" s="287"/>
      <c r="H77" s="292">
        <f t="shared" si="191"/>
        <v>0</v>
      </c>
      <c r="I77" s="291"/>
      <c r="J77" s="287"/>
      <c r="K77" s="288">
        <f t="shared" si="192"/>
        <v>0</v>
      </c>
      <c r="L77" s="291"/>
      <c r="M77" s="287"/>
      <c r="N77" s="292">
        <f t="shared" si="193"/>
        <v>0</v>
      </c>
      <c r="O77" s="291"/>
      <c r="P77" s="287"/>
      <c r="Q77" s="288">
        <f t="shared" si="194"/>
        <v>0</v>
      </c>
      <c r="R77" s="216">
        <f t="shared" si="160"/>
        <v>0</v>
      </c>
      <c r="S77" s="287">
        <f t="shared" si="198"/>
        <v>0</v>
      </c>
      <c r="T77" s="292">
        <f t="shared" si="199"/>
        <v>0</v>
      </c>
    </row>
    <row r="78" spans="1:20" ht="13.5" customHeight="1">
      <c r="A78" s="201" t="s">
        <v>243</v>
      </c>
      <c r="B78" s="260" t="s">
        <v>244</v>
      </c>
      <c r="C78" s="216">
        <f>+'[3]4.SZ.TÁBL. ÓVODA'!$C$77</f>
        <v>570</v>
      </c>
      <c r="D78" s="208">
        <f>+[4]MOVI!$I$6</f>
        <v>-10</v>
      </c>
      <c r="E78" s="209">
        <f t="shared" si="190"/>
        <v>560</v>
      </c>
      <c r="F78" s="216">
        <f>+'[3]4.SZ.TÁBL. ÓVODA'!$F$77</f>
        <v>735</v>
      </c>
      <c r="G78" s="208"/>
      <c r="H78" s="209">
        <f t="shared" si="191"/>
        <v>735</v>
      </c>
      <c r="I78" s="216"/>
      <c r="J78" s="208"/>
      <c r="K78" s="213">
        <f t="shared" si="192"/>
        <v>0</v>
      </c>
      <c r="L78" s="216">
        <f>+'[3]4.SZ.TÁBL. ÓVODA'!$L$77</f>
        <v>494</v>
      </c>
      <c r="M78" s="208">
        <f>+[4]TOVI!$I$10</f>
        <v>-30</v>
      </c>
      <c r="N78" s="209">
        <f t="shared" si="193"/>
        <v>464</v>
      </c>
      <c r="O78" s="216">
        <f>+'[3]4.SZ.TÁBL. ÓVODA'!$O$77</f>
        <v>250</v>
      </c>
      <c r="P78" s="208"/>
      <c r="Q78" s="213">
        <f t="shared" si="194"/>
        <v>250</v>
      </c>
      <c r="R78" s="216">
        <f t="shared" si="160"/>
        <v>2049</v>
      </c>
      <c r="S78" s="208">
        <f t="shared" si="198"/>
        <v>-40</v>
      </c>
      <c r="T78" s="209">
        <f t="shared" si="199"/>
        <v>2009</v>
      </c>
    </row>
    <row r="79" spans="1:20" ht="13.5" customHeight="1">
      <c r="A79" s="202" t="s">
        <v>245</v>
      </c>
      <c r="B79" s="261" t="s">
        <v>246</v>
      </c>
      <c r="C79" s="237">
        <f>+'[3]4.SZ.TÁBL. ÓVODA'!$C$78</f>
        <v>100</v>
      </c>
      <c r="D79" s="233">
        <f>+[4]MOVI!$I$7</f>
        <v>10</v>
      </c>
      <c r="E79" s="209">
        <f t="shared" si="190"/>
        <v>110</v>
      </c>
      <c r="F79" s="237">
        <f>+'[3]4.SZ.TÁBL. ÓVODA'!$F$78</f>
        <v>300</v>
      </c>
      <c r="G79" s="233"/>
      <c r="H79" s="238">
        <f t="shared" si="191"/>
        <v>300</v>
      </c>
      <c r="I79" s="237"/>
      <c r="J79" s="233">
        <f>+[4]GYOVI!$I$10</f>
        <v>38</v>
      </c>
      <c r="K79" s="234">
        <f t="shared" si="192"/>
        <v>38</v>
      </c>
      <c r="L79" s="237"/>
      <c r="M79" s="233">
        <f>+[4]TOVI!$I$8</f>
        <v>30</v>
      </c>
      <c r="N79" s="238">
        <f t="shared" si="193"/>
        <v>30</v>
      </c>
      <c r="O79" s="237">
        <f>+'[3]4.SZ.TÁBL. ÓVODA'!$O$78</f>
        <v>1200</v>
      </c>
      <c r="P79" s="233"/>
      <c r="Q79" s="234">
        <f t="shared" si="194"/>
        <v>1200</v>
      </c>
      <c r="R79" s="237">
        <f t="shared" si="160"/>
        <v>1600</v>
      </c>
      <c r="S79" s="233">
        <f t="shared" si="198"/>
        <v>78</v>
      </c>
      <c r="T79" s="238">
        <f t="shared" si="199"/>
        <v>1678</v>
      </c>
    </row>
    <row r="80" spans="1:20" s="338" customFormat="1" ht="13.5" customHeight="1">
      <c r="A80" s="203" t="s">
        <v>183</v>
      </c>
      <c r="B80" s="262" t="s">
        <v>141</v>
      </c>
      <c r="C80" s="305">
        <f>SUM(C71:C79)-SUM(C76:C77)</f>
        <v>4718</v>
      </c>
      <c r="D80" s="310">
        <f t="shared" ref="D80:E80" si="200">SUM(D71:D79)-SUM(D76:D77)</f>
        <v>-1</v>
      </c>
      <c r="E80" s="311">
        <f t="shared" si="200"/>
        <v>4717</v>
      </c>
      <c r="F80" s="305">
        <f>SUM(F71:F79)-SUM(F76:F77)</f>
        <v>4285</v>
      </c>
      <c r="G80" s="310">
        <f t="shared" ref="G80" si="201">SUM(G71:G79)-SUM(G76:G77)</f>
        <v>1016</v>
      </c>
      <c r="H80" s="311">
        <f t="shared" ref="H80" si="202">SUM(H71:H79)-SUM(H76:H77)</f>
        <v>5301</v>
      </c>
      <c r="I80" s="305">
        <f>SUM(I71:I79)-SUM(I76:I77)</f>
        <v>0</v>
      </c>
      <c r="J80" s="310">
        <f t="shared" ref="J80" si="203">SUM(J71:J79)-SUM(J76:J77)</f>
        <v>38</v>
      </c>
      <c r="K80" s="313">
        <f t="shared" ref="K80" si="204">SUM(K71:K79)-SUM(K76:K77)</f>
        <v>38</v>
      </c>
      <c r="L80" s="305">
        <f>SUM(L71:L79)-SUM(L76:L77)</f>
        <v>494</v>
      </c>
      <c r="M80" s="310">
        <f t="shared" ref="M80" si="205">SUM(M71:M79)-SUM(M76:M77)</f>
        <v>0</v>
      </c>
      <c r="N80" s="311">
        <f t="shared" ref="N80" si="206">SUM(N71:N79)-SUM(N76:N77)</f>
        <v>494</v>
      </c>
      <c r="O80" s="305">
        <f>SUM(O71:O79)-SUM(O76:O77)</f>
        <v>1550</v>
      </c>
      <c r="P80" s="310">
        <f t="shared" ref="P80" si="207">SUM(P71:P79)-SUM(P76:P77)</f>
        <v>0</v>
      </c>
      <c r="Q80" s="313">
        <f t="shared" ref="Q80" si="208">SUM(Q71:Q79)-SUM(Q76:Q77)</f>
        <v>1550</v>
      </c>
      <c r="R80" s="305">
        <f>SUM(R71:R79)-SUM(R76:R77)</f>
        <v>11047</v>
      </c>
      <c r="S80" s="310">
        <f t="shared" ref="S80:T80" si="209">SUM(S71:S79)-SUM(S76:S77)</f>
        <v>1053</v>
      </c>
      <c r="T80" s="311">
        <f t="shared" si="209"/>
        <v>12100</v>
      </c>
    </row>
    <row r="81" spans="1:20" ht="13.5" customHeight="1">
      <c r="A81" s="200" t="s">
        <v>247</v>
      </c>
      <c r="B81" s="259" t="s">
        <v>248</v>
      </c>
      <c r="C81" s="223">
        <f>+'[3]4.SZ.TÁBL. ÓVODA'!$C$80</f>
        <v>50</v>
      </c>
      <c r="D81" s="219"/>
      <c r="E81" s="209">
        <f t="shared" ref="E81:E82" si="210">SUM(C81:D81)</f>
        <v>50</v>
      </c>
      <c r="F81" s="223">
        <f>+'[3]4.SZ.TÁBL. ÓVODA'!$F$80</f>
        <v>50</v>
      </c>
      <c r="G81" s="219"/>
      <c r="H81" s="224">
        <f t="shared" ref="H81:H82" si="211">SUM(F81:G81)</f>
        <v>50</v>
      </c>
      <c r="I81" s="223"/>
      <c r="J81" s="219"/>
      <c r="K81" s="220">
        <f t="shared" ref="K81:K82" si="212">SUM(I81:J81)</f>
        <v>0</v>
      </c>
      <c r="L81" s="223"/>
      <c r="M81" s="219"/>
      <c r="N81" s="224">
        <f t="shared" ref="N81:N82" si="213">SUM(L81:M81)</f>
        <v>0</v>
      </c>
      <c r="O81" s="223">
        <f>+'[3]4.SZ.TÁBL. ÓVODA'!$O$80</f>
        <v>50</v>
      </c>
      <c r="P81" s="219"/>
      <c r="Q81" s="220">
        <f t="shared" ref="Q81:Q82" si="214">SUM(O81:P81)</f>
        <v>50</v>
      </c>
      <c r="R81" s="223">
        <f t="shared" si="160"/>
        <v>150</v>
      </c>
      <c r="S81" s="219">
        <f t="shared" ref="S81:S82" si="215">+D81+G81+J81+M81+P81</f>
        <v>0</v>
      </c>
      <c r="T81" s="224">
        <f t="shared" ref="T81:T82" si="216">+E81+H81+K81+N81+Q81</f>
        <v>150</v>
      </c>
    </row>
    <row r="82" spans="1:20" ht="13.5" customHeight="1">
      <c r="A82" s="202" t="s">
        <v>249</v>
      </c>
      <c r="B82" s="261" t="s">
        <v>250</v>
      </c>
      <c r="C82" s="237"/>
      <c r="D82" s="233"/>
      <c r="E82" s="209">
        <f t="shared" si="210"/>
        <v>0</v>
      </c>
      <c r="F82" s="237"/>
      <c r="G82" s="233"/>
      <c r="H82" s="238">
        <f t="shared" si="211"/>
        <v>0</v>
      </c>
      <c r="I82" s="237"/>
      <c r="J82" s="233"/>
      <c r="K82" s="234">
        <f t="shared" si="212"/>
        <v>0</v>
      </c>
      <c r="L82" s="237"/>
      <c r="M82" s="233"/>
      <c r="N82" s="238">
        <f t="shared" si="213"/>
        <v>0</v>
      </c>
      <c r="O82" s="237"/>
      <c r="P82" s="233"/>
      <c r="Q82" s="234">
        <f t="shared" si="214"/>
        <v>0</v>
      </c>
      <c r="R82" s="237">
        <f t="shared" si="160"/>
        <v>0</v>
      </c>
      <c r="S82" s="233">
        <f t="shared" si="215"/>
        <v>0</v>
      </c>
      <c r="T82" s="238">
        <f t="shared" si="216"/>
        <v>0</v>
      </c>
    </row>
    <row r="83" spans="1:20" s="338" customFormat="1" ht="13.5" customHeight="1">
      <c r="A83" s="203" t="s">
        <v>184</v>
      </c>
      <c r="B83" s="262" t="s">
        <v>142</v>
      </c>
      <c r="C83" s="305">
        <f>SUM(C81:C82)</f>
        <v>50</v>
      </c>
      <c r="D83" s="310">
        <f t="shared" ref="D83:E83" si="217">SUM(D81:D82)</f>
        <v>0</v>
      </c>
      <c r="E83" s="311">
        <f t="shared" si="217"/>
        <v>50</v>
      </c>
      <c r="F83" s="305">
        <f>SUM(F81:F82)</f>
        <v>50</v>
      </c>
      <c r="G83" s="310">
        <f t="shared" ref="G83" si="218">SUM(G81:G82)</f>
        <v>0</v>
      </c>
      <c r="H83" s="311">
        <f t="shared" ref="H83" si="219">SUM(H81:H82)</f>
        <v>50</v>
      </c>
      <c r="I83" s="305">
        <f>SUM(I81:I82)</f>
        <v>0</v>
      </c>
      <c r="J83" s="310">
        <f t="shared" ref="J83" si="220">SUM(J81:J82)</f>
        <v>0</v>
      </c>
      <c r="K83" s="313">
        <f t="shared" ref="K83" si="221">SUM(K81:K82)</f>
        <v>0</v>
      </c>
      <c r="L83" s="305">
        <f>SUM(L81:L82)</f>
        <v>0</v>
      </c>
      <c r="M83" s="310">
        <f t="shared" ref="M83" si="222">SUM(M81:M82)</f>
        <v>0</v>
      </c>
      <c r="N83" s="311">
        <f t="shared" ref="N83" si="223">SUM(N81:N82)</f>
        <v>0</v>
      </c>
      <c r="O83" s="305">
        <f>SUM(O81:O82)</f>
        <v>50</v>
      </c>
      <c r="P83" s="310">
        <f t="shared" ref="P83" si="224">SUM(P81:P82)</f>
        <v>0</v>
      </c>
      <c r="Q83" s="313">
        <f t="shared" ref="Q83" si="225">SUM(Q81:Q82)</f>
        <v>50</v>
      </c>
      <c r="R83" s="305">
        <f>SUM(R81:R82)</f>
        <v>150</v>
      </c>
      <c r="S83" s="310">
        <f t="shared" ref="S83:T83" si="226">SUM(S81:S82)</f>
        <v>0</v>
      </c>
      <c r="T83" s="311">
        <f t="shared" si="226"/>
        <v>150</v>
      </c>
    </row>
    <row r="84" spans="1:20" ht="13.5" customHeight="1">
      <c r="A84" s="200" t="s">
        <v>251</v>
      </c>
      <c r="B84" s="259" t="s">
        <v>252</v>
      </c>
      <c r="C84" s="223">
        <f>+'[3]4.SZ.TÁBL. ÓVODA'!$C$83</f>
        <v>1445</v>
      </c>
      <c r="D84" s="219"/>
      <c r="E84" s="209">
        <f t="shared" ref="E84:E88" si="227">SUM(C84:D84)</f>
        <v>1445</v>
      </c>
      <c r="F84" s="223">
        <f>+'[3]4.SZ.TÁBL. ÓVODA'!$F$83</f>
        <v>1457</v>
      </c>
      <c r="G84" s="219">
        <f>+[4]BOVI!$J$5+[4]BOVI!$J$6+[4]BOVI!$J$9</f>
        <v>274</v>
      </c>
      <c r="H84" s="224">
        <f t="shared" ref="H84:H88" si="228">SUM(F84:G84)</f>
        <v>1731</v>
      </c>
      <c r="I84" s="223">
        <f>+'[3]4.SZ.TÁBL. ÓVODA'!$I$83</f>
        <v>11</v>
      </c>
      <c r="J84" s="219">
        <f>+[4]GYOVI!$J$11</f>
        <v>8</v>
      </c>
      <c r="K84" s="220">
        <f t="shared" ref="K84:K88" si="229">SUM(I84:J84)</f>
        <v>19</v>
      </c>
      <c r="L84" s="223">
        <f>+'[3]4.SZ.TÁBL. ÓVODA'!$L$83</f>
        <v>144</v>
      </c>
      <c r="M84" s="219"/>
      <c r="N84" s="224">
        <f t="shared" ref="N84:N88" si="230">SUM(L84:M84)</f>
        <v>144</v>
      </c>
      <c r="O84" s="223">
        <f>+'[3]4.SZ.TÁBL. ÓVODA'!$O$83</f>
        <v>585</v>
      </c>
      <c r="P84" s="219"/>
      <c r="Q84" s="220">
        <f t="shared" ref="Q84:Q88" si="231">SUM(O84:P84)</f>
        <v>585</v>
      </c>
      <c r="R84" s="223">
        <f t="shared" si="160"/>
        <v>3642</v>
      </c>
      <c r="S84" s="219">
        <f t="shared" ref="S84:S88" si="232">+D84+G84+J84+M84+P84</f>
        <v>282</v>
      </c>
      <c r="T84" s="224">
        <f t="shared" ref="T84:T88" si="233">+E84+H84+K84+N84+Q84</f>
        <v>3924</v>
      </c>
    </row>
    <row r="85" spans="1:20" ht="13.5" customHeight="1">
      <c r="A85" s="201" t="s">
        <v>253</v>
      </c>
      <c r="B85" s="260" t="s">
        <v>254</v>
      </c>
      <c r="C85" s="216"/>
      <c r="D85" s="208"/>
      <c r="E85" s="209">
        <f t="shared" si="227"/>
        <v>0</v>
      </c>
      <c r="F85" s="216"/>
      <c r="G85" s="208"/>
      <c r="H85" s="209">
        <f t="shared" si="228"/>
        <v>0</v>
      </c>
      <c r="I85" s="216"/>
      <c r="J85" s="208"/>
      <c r="K85" s="213">
        <f t="shared" si="229"/>
        <v>0</v>
      </c>
      <c r="L85" s="216"/>
      <c r="M85" s="208"/>
      <c r="N85" s="209">
        <f t="shared" si="230"/>
        <v>0</v>
      </c>
      <c r="O85" s="216"/>
      <c r="P85" s="208"/>
      <c r="Q85" s="213">
        <f t="shared" si="231"/>
        <v>0</v>
      </c>
      <c r="R85" s="216">
        <f t="shared" si="160"/>
        <v>0</v>
      </c>
      <c r="S85" s="208">
        <f t="shared" si="232"/>
        <v>0</v>
      </c>
      <c r="T85" s="209">
        <f t="shared" si="233"/>
        <v>0</v>
      </c>
    </row>
    <row r="86" spans="1:20" ht="13.5" customHeight="1">
      <c r="A86" s="201" t="s">
        <v>255</v>
      </c>
      <c r="B86" s="260" t="s">
        <v>256</v>
      </c>
      <c r="C86" s="216"/>
      <c r="D86" s="208"/>
      <c r="E86" s="209">
        <f t="shared" si="227"/>
        <v>0</v>
      </c>
      <c r="F86" s="216"/>
      <c r="G86" s="208"/>
      <c r="H86" s="209">
        <f t="shared" si="228"/>
        <v>0</v>
      </c>
      <c r="I86" s="216"/>
      <c r="J86" s="208"/>
      <c r="K86" s="213">
        <f t="shared" si="229"/>
        <v>0</v>
      </c>
      <c r="L86" s="216"/>
      <c r="M86" s="208"/>
      <c r="N86" s="209">
        <f t="shared" si="230"/>
        <v>0</v>
      </c>
      <c r="O86" s="216"/>
      <c r="P86" s="208"/>
      <c r="Q86" s="213">
        <f t="shared" si="231"/>
        <v>0</v>
      </c>
      <c r="R86" s="216">
        <f t="shared" si="160"/>
        <v>0</v>
      </c>
      <c r="S86" s="208">
        <f t="shared" si="232"/>
        <v>0</v>
      </c>
      <c r="T86" s="209">
        <f t="shared" si="233"/>
        <v>0</v>
      </c>
    </row>
    <row r="87" spans="1:20" ht="13.5" customHeight="1">
      <c r="A87" s="201" t="s">
        <v>257</v>
      </c>
      <c r="B87" s="260" t="s">
        <v>258</v>
      </c>
      <c r="C87" s="216"/>
      <c r="D87" s="208"/>
      <c r="E87" s="209">
        <f t="shared" si="227"/>
        <v>0</v>
      </c>
      <c r="F87" s="216"/>
      <c r="G87" s="208"/>
      <c r="H87" s="209">
        <f t="shared" si="228"/>
        <v>0</v>
      </c>
      <c r="I87" s="216"/>
      <c r="J87" s="208"/>
      <c r="K87" s="213">
        <f t="shared" si="229"/>
        <v>0</v>
      </c>
      <c r="L87" s="216"/>
      <c r="M87" s="208"/>
      <c r="N87" s="209">
        <f t="shared" si="230"/>
        <v>0</v>
      </c>
      <c r="O87" s="216"/>
      <c r="P87" s="208"/>
      <c r="Q87" s="213">
        <f t="shared" si="231"/>
        <v>0</v>
      </c>
      <c r="R87" s="216">
        <f t="shared" si="160"/>
        <v>0</v>
      </c>
      <c r="S87" s="208">
        <f t="shared" si="232"/>
        <v>0</v>
      </c>
      <c r="T87" s="209">
        <f t="shared" si="233"/>
        <v>0</v>
      </c>
    </row>
    <row r="88" spans="1:20" ht="13.5" customHeight="1">
      <c r="A88" s="202" t="s">
        <v>259</v>
      </c>
      <c r="B88" s="261" t="s">
        <v>18</v>
      </c>
      <c r="C88" s="237"/>
      <c r="D88" s="233">
        <f>+[4]MOVI!$K$4</f>
        <v>1</v>
      </c>
      <c r="E88" s="209">
        <f t="shared" si="227"/>
        <v>1</v>
      </c>
      <c r="F88" s="237"/>
      <c r="G88" s="233"/>
      <c r="H88" s="238">
        <f t="shared" si="228"/>
        <v>0</v>
      </c>
      <c r="I88" s="237"/>
      <c r="J88" s="233"/>
      <c r="K88" s="234">
        <f t="shared" si="229"/>
        <v>0</v>
      </c>
      <c r="L88" s="237"/>
      <c r="M88" s="233"/>
      <c r="N88" s="238">
        <f t="shared" si="230"/>
        <v>0</v>
      </c>
      <c r="O88" s="237"/>
      <c r="P88" s="233"/>
      <c r="Q88" s="234">
        <f t="shared" si="231"/>
        <v>0</v>
      </c>
      <c r="R88" s="237">
        <f t="shared" si="160"/>
        <v>0</v>
      </c>
      <c r="S88" s="233">
        <f t="shared" si="232"/>
        <v>1</v>
      </c>
      <c r="T88" s="238">
        <f t="shared" si="233"/>
        <v>1</v>
      </c>
    </row>
    <row r="89" spans="1:20" s="338" customFormat="1" ht="13.5" customHeight="1">
      <c r="A89" s="203" t="s">
        <v>185</v>
      </c>
      <c r="B89" s="262" t="s">
        <v>143</v>
      </c>
      <c r="C89" s="305">
        <f>SUM(C84:C88)</f>
        <v>1445</v>
      </c>
      <c r="D89" s="310">
        <f t="shared" ref="D89:E89" si="234">SUM(D84:D88)</f>
        <v>1</v>
      </c>
      <c r="E89" s="311">
        <f t="shared" si="234"/>
        <v>1446</v>
      </c>
      <c r="F89" s="305">
        <f>SUM(F84:F88)</f>
        <v>1457</v>
      </c>
      <c r="G89" s="310">
        <f t="shared" ref="G89" si="235">SUM(G84:G88)</f>
        <v>274</v>
      </c>
      <c r="H89" s="311">
        <f t="shared" ref="H89" si="236">SUM(H84:H88)</f>
        <v>1731</v>
      </c>
      <c r="I89" s="305">
        <f>SUM(I84:I88)</f>
        <v>11</v>
      </c>
      <c r="J89" s="310">
        <f t="shared" ref="J89" si="237">SUM(J84:J88)</f>
        <v>8</v>
      </c>
      <c r="K89" s="313">
        <f t="shared" ref="K89" si="238">SUM(K84:K88)</f>
        <v>19</v>
      </c>
      <c r="L89" s="305">
        <f>SUM(L84:L88)</f>
        <v>144</v>
      </c>
      <c r="M89" s="310">
        <f t="shared" ref="M89" si="239">SUM(M84:M88)</f>
        <v>0</v>
      </c>
      <c r="N89" s="311">
        <f t="shared" ref="N89" si="240">SUM(N84:N88)</f>
        <v>144</v>
      </c>
      <c r="O89" s="305">
        <f>SUM(O84:O88)</f>
        <v>585</v>
      </c>
      <c r="P89" s="310">
        <f t="shared" ref="P89" si="241">SUM(P84:P88)</f>
        <v>0</v>
      </c>
      <c r="Q89" s="313">
        <f t="shared" ref="Q89" si="242">SUM(Q84:Q88)</f>
        <v>585</v>
      </c>
      <c r="R89" s="305">
        <f>SUM(R84:R88)</f>
        <v>3642</v>
      </c>
      <c r="S89" s="310">
        <f t="shared" ref="S89:T89" si="243">SUM(S84:S88)</f>
        <v>283</v>
      </c>
      <c r="T89" s="311">
        <f t="shared" si="243"/>
        <v>3925</v>
      </c>
    </row>
    <row r="90" spans="1:20" s="338" customFormat="1" ht="13.5" customHeight="1">
      <c r="A90" s="203" t="s">
        <v>186</v>
      </c>
      <c r="B90" s="262" t="s">
        <v>144</v>
      </c>
      <c r="C90" s="305">
        <f>+C67+C70+C80+C83+C89</f>
        <v>6848</v>
      </c>
      <c r="D90" s="310">
        <f t="shared" ref="D90:E90" si="244">+D67+D70+D80+D83+D89</f>
        <v>0</v>
      </c>
      <c r="E90" s="311">
        <f t="shared" si="244"/>
        <v>6848</v>
      </c>
      <c r="F90" s="305">
        <f>+F67+F70+F80+F83+F89</f>
        <v>6903</v>
      </c>
      <c r="G90" s="310">
        <f t="shared" ref="G90" si="245">+G67+G70+G80+G83+G89</f>
        <v>1290</v>
      </c>
      <c r="H90" s="311">
        <f t="shared" ref="H90" si="246">+H67+H70+H80+H83+H89</f>
        <v>8193</v>
      </c>
      <c r="I90" s="305">
        <f>+I67+I70+I80+I83+I89</f>
        <v>51</v>
      </c>
      <c r="J90" s="310">
        <f t="shared" ref="J90" si="247">+J67+J70+J80+J83+J89</f>
        <v>61</v>
      </c>
      <c r="K90" s="313">
        <f t="shared" ref="K90" si="248">+K67+K70+K80+K83+K89</f>
        <v>112</v>
      </c>
      <c r="L90" s="305">
        <f>+L67+L70+L80+L83+L89</f>
        <v>678</v>
      </c>
      <c r="M90" s="310">
        <f t="shared" ref="M90" si="249">+M67+M70+M80+M83+M89</f>
        <v>0</v>
      </c>
      <c r="N90" s="311">
        <f t="shared" ref="N90" si="250">+N67+N70+N80+N83+N89</f>
        <v>678</v>
      </c>
      <c r="O90" s="305">
        <f>+O67+O70+O80+O83+O89</f>
        <v>2802</v>
      </c>
      <c r="P90" s="310">
        <f t="shared" ref="P90" si="251">+P67+P70+P80+P83+P89</f>
        <v>0</v>
      </c>
      <c r="Q90" s="313">
        <f t="shared" ref="Q90" si="252">+Q67+Q70+Q80+Q83+Q89</f>
        <v>2802</v>
      </c>
      <c r="R90" s="305">
        <f>+R67+R70+R80+R83+R89</f>
        <v>17282</v>
      </c>
      <c r="S90" s="310">
        <f t="shared" ref="S90:T90" si="253">+S67+S70+S80+S83+S89</f>
        <v>1351</v>
      </c>
      <c r="T90" s="311">
        <f t="shared" si="253"/>
        <v>18633</v>
      </c>
    </row>
    <row r="91" spans="1:20" ht="13.5" customHeight="1">
      <c r="A91" s="200" t="s">
        <v>310</v>
      </c>
      <c r="B91" s="194" t="s">
        <v>311</v>
      </c>
      <c r="C91" s="223"/>
      <c r="D91" s="219">
        <f>+D92</f>
        <v>1420</v>
      </c>
      <c r="E91" s="224">
        <f>SUM(C91:D91)</f>
        <v>1420</v>
      </c>
      <c r="F91" s="223"/>
      <c r="G91" s="219"/>
      <c r="H91" s="224">
        <f t="shared" ref="H91:H92" si="254">SUM(F91:G91)</f>
        <v>0</v>
      </c>
      <c r="I91" s="223">
        <f>SUM(I92)</f>
        <v>0</v>
      </c>
      <c r="J91" s="219"/>
      <c r="K91" s="220">
        <f t="shared" ref="K91:K92" si="255">SUM(I91:J91)</f>
        <v>0</v>
      </c>
      <c r="L91" s="223">
        <f>SUM(L92)</f>
        <v>8107</v>
      </c>
      <c r="M91" s="219"/>
      <c r="N91" s="224">
        <f t="shared" ref="N91:N92" si="256">SUM(L91:M91)</f>
        <v>8107</v>
      </c>
      <c r="O91" s="223"/>
      <c r="P91" s="219"/>
      <c r="Q91" s="220">
        <f t="shared" ref="Q91:Q92" si="257">SUM(O91:P91)</f>
        <v>0</v>
      </c>
      <c r="R91" s="223">
        <f t="shared" ref="R91:R95" si="258">+C91+F91+I91+L91+O91</f>
        <v>8107</v>
      </c>
      <c r="S91" s="219">
        <f t="shared" ref="S91:S95" si="259">+D91+G91+J91+M91+P91</f>
        <v>1420</v>
      </c>
      <c r="T91" s="224">
        <f t="shared" ref="T91:T95" si="260">+E91+H91+K91+N91+Q91</f>
        <v>9527</v>
      </c>
    </row>
    <row r="92" spans="1:20" s="293" customFormat="1" ht="13.5" customHeight="1">
      <c r="A92" s="206" t="s">
        <v>310</v>
      </c>
      <c r="B92" s="195" t="s">
        <v>115</v>
      </c>
      <c r="C92" s="306"/>
      <c r="D92" s="233">
        <f>+[4]MOVI!$O$12</f>
        <v>1420</v>
      </c>
      <c r="E92" s="209">
        <f t="shared" ref="E92" si="261">SUM(C92:D92)</f>
        <v>1420</v>
      </c>
      <c r="F92" s="306"/>
      <c r="G92" s="307"/>
      <c r="H92" s="308">
        <f t="shared" si="254"/>
        <v>0</v>
      </c>
      <c r="I92" s="306"/>
      <c r="J92" s="307"/>
      <c r="K92" s="309">
        <f t="shared" si="255"/>
        <v>0</v>
      </c>
      <c r="L92" s="306">
        <f>+'[3]4.SZ.TÁBL. ÓVODA'!$L$91</f>
        <v>8107</v>
      </c>
      <c r="M92" s="307"/>
      <c r="N92" s="308">
        <f t="shared" si="256"/>
        <v>8107</v>
      </c>
      <c r="O92" s="306"/>
      <c r="P92" s="307"/>
      <c r="Q92" s="309">
        <f t="shared" si="257"/>
        <v>0</v>
      </c>
      <c r="R92" s="237">
        <f t="shared" ref="R92" si="262">+C92+F92+I92+L92+O92</f>
        <v>8107</v>
      </c>
      <c r="S92" s="307">
        <f t="shared" si="259"/>
        <v>1420</v>
      </c>
      <c r="T92" s="308">
        <f t="shared" si="260"/>
        <v>9527</v>
      </c>
    </row>
    <row r="93" spans="1:20" ht="13.5" customHeight="1">
      <c r="A93" s="332" t="s">
        <v>312</v>
      </c>
      <c r="B93" s="335" t="s">
        <v>313</v>
      </c>
      <c r="C93" s="237">
        <f>+SUM(C94:C95)</f>
        <v>0</v>
      </c>
      <c r="D93" s="233">
        <f t="shared" ref="D93:E93" si="263">+SUM(D94:D95)</f>
        <v>0</v>
      </c>
      <c r="E93" s="238">
        <f t="shared" si="263"/>
        <v>0</v>
      </c>
      <c r="F93" s="237">
        <f>+SUM(F94:F95)</f>
        <v>0</v>
      </c>
      <c r="G93" s="233">
        <f t="shared" ref="G93" si="264">+SUM(G94:G95)</f>
        <v>0</v>
      </c>
      <c r="H93" s="238">
        <f t="shared" ref="H93" si="265">+SUM(H94:H95)</f>
        <v>0</v>
      </c>
      <c r="I93" s="237">
        <f>+SUM(I94:I95)</f>
        <v>0</v>
      </c>
      <c r="J93" s="233">
        <f t="shared" ref="J93" si="266">+SUM(J94:J95)</f>
        <v>0</v>
      </c>
      <c r="K93" s="234">
        <f t="shared" ref="K93" si="267">+SUM(K94:K95)</f>
        <v>0</v>
      </c>
      <c r="L93" s="237">
        <f>+SUM(L94:L95)</f>
        <v>0</v>
      </c>
      <c r="M93" s="233">
        <f t="shared" ref="M93" si="268">+SUM(M94:M95)</f>
        <v>0</v>
      </c>
      <c r="N93" s="238">
        <f t="shared" ref="N93" si="269">+SUM(N94:N95)</f>
        <v>0</v>
      </c>
      <c r="O93" s="237">
        <f>+SUM(O94:O95)</f>
        <v>0</v>
      </c>
      <c r="P93" s="233">
        <f t="shared" ref="P93" si="270">+SUM(P94:P95)</f>
        <v>0</v>
      </c>
      <c r="Q93" s="234">
        <f t="shared" ref="Q93" si="271">+SUM(Q94:Q95)</f>
        <v>0</v>
      </c>
      <c r="R93" s="237">
        <f t="shared" si="258"/>
        <v>0</v>
      </c>
      <c r="S93" s="233">
        <f t="shared" si="259"/>
        <v>0</v>
      </c>
      <c r="T93" s="238">
        <f t="shared" si="260"/>
        <v>0</v>
      </c>
    </row>
    <row r="94" spans="1:20" s="293" customFormat="1" ht="13.5" customHeight="1">
      <c r="A94" s="496"/>
      <c r="B94" s="497" t="s">
        <v>354</v>
      </c>
      <c r="C94" s="291"/>
      <c r="D94" s="287"/>
      <c r="E94" s="209">
        <f t="shared" ref="E94:E95" si="272">SUM(C94:D94)</f>
        <v>0</v>
      </c>
      <c r="F94" s="291"/>
      <c r="G94" s="287"/>
      <c r="H94" s="292">
        <f t="shared" ref="H94:H95" si="273">SUM(F94:G94)</f>
        <v>0</v>
      </c>
      <c r="I94" s="291"/>
      <c r="J94" s="287"/>
      <c r="K94" s="288">
        <f t="shared" ref="K94:K95" si="274">SUM(I94:J94)</f>
        <v>0</v>
      </c>
      <c r="L94" s="291"/>
      <c r="M94" s="287"/>
      <c r="N94" s="292">
        <f t="shared" ref="N94:N95" si="275">SUM(L94:M94)</f>
        <v>0</v>
      </c>
      <c r="O94" s="291"/>
      <c r="P94" s="287"/>
      <c r="Q94" s="288">
        <f t="shared" ref="Q94:Q95" si="276">SUM(O94:P94)</f>
        <v>0</v>
      </c>
      <c r="R94" s="306">
        <f t="shared" si="258"/>
        <v>0</v>
      </c>
      <c r="S94" s="287">
        <f t="shared" si="259"/>
        <v>0</v>
      </c>
      <c r="T94" s="292">
        <f t="shared" si="260"/>
        <v>0</v>
      </c>
    </row>
    <row r="95" spans="1:20" s="293" customFormat="1" ht="13.5" customHeight="1">
      <c r="A95" s="498"/>
      <c r="B95" s="497" t="s">
        <v>355</v>
      </c>
      <c r="C95" s="300"/>
      <c r="D95" s="296"/>
      <c r="E95" s="209">
        <f t="shared" si="272"/>
        <v>0</v>
      </c>
      <c r="F95" s="300"/>
      <c r="G95" s="296"/>
      <c r="H95" s="301">
        <f t="shared" si="273"/>
        <v>0</v>
      </c>
      <c r="I95" s="300"/>
      <c r="J95" s="296"/>
      <c r="K95" s="297">
        <f t="shared" si="274"/>
        <v>0</v>
      </c>
      <c r="L95" s="300"/>
      <c r="M95" s="296"/>
      <c r="N95" s="301">
        <f t="shared" si="275"/>
        <v>0</v>
      </c>
      <c r="O95" s="300"/>
      <c r="P95" s="296"/>
      <c r="Q95" s="297">
        <f t="shared" si="276"/>
        <v>0</v>
      </c>
      <c r="R95" s="306">
        <f t="shared" si="258"/>
        <v>0</v>
      </c>
      <c r="S95" s="296">
        <f t="shared" si="259"/>
        <v>0</v>
      </c>
      <c r="T95" s="301">
        <f t="shared" si="260"/>
        <v>0</v>
      </c>
    </row>
    <row r="96" spans="1:20" s="338" customFormat="1" ht="13.5" customHeight="1">
      <c r="A96" s="203" t="s">
        <v>187</v>
      </c>
      <c r="B96" s="262" t="s">
        <v>145</v>
      </c>
      <c r="C96" s="305">
        <f>+C91+C93</f>
        <v>0</v>
      </c>
      <c r="D96" s="310">
        <f t="shared" ref="D96:Q96" si="277">+D91+D93</f>
        <v>1420</v>
      </c>
      <c r="E96" s="311">
        <f t="shared" si="277"/>
        <v>1420</v>
      </c>
      <c r="F96" s="305">
        <f t="shared" si="277"/>
        <v>0</v>
      </c>
      <c r="G96" s="310">
        <f t="shared" si="277"/>
        <v>0</v>
      </c>
      <c r="H96" s="311">
        <f t="shared" si="277"/>
        <v>0</v>
      </c>
      <c r="I96" s="305">
        <f t="shared" si="277"/>
        <v>0</v>
      </c>
      <c r="J96" s="310">
        <f t="shared" si="277"/>
        <v>0</v>
      </c>
      <c r="K96" s="313">
        <f t="shared" si="277"/>
        <v>0</v>
      </c>
      <c r="L96" s="305">
        <f t="shared" si="277"/>
        <v>8107</v>
      </c>
      <c r="M96" s="310">
        <f t="shared" si="277"/>
        <v>0</v>
      </c>
      <c r="N96" s="311">
        <f t="shared" si="277"/>
        <v>8107</v>
      </c>
      <c r="O96" s="305">
        <f t="shared" si="277"/>
        <v>0</v>
      </c>
      <c r="P96" s="310">
        <f t="shared" si="277"/>
        <v>0</v>
      </c>
      <c r="Q96" s="313">
        <f t="shared" si="277"/>
        <v>0</v>
      </c>
      <c r="R96" s="305">
        <f>+R91+R93</f>
        <v>8107</v>
      </c>
      <c r="S96" s="310">
        <f t="shared" ref="S96:T96" si="278">+S91+S93</f>
        <v>1420</v>
      </c>
      <c r="T96" s="311">
        <f t="shared" si="278"/>
        <v>9527</v>
      </c>
    </row>
    <row r="97" spans="1:20" ht="13.5" customHeight="1">
      <c r="A97" s="200" t="s">
        <v>260</v>
      </c>
      <c r="B97" s="259" t="s">
        <v>261</v>
      </c>
      <c r="C97" s="223"/>
      <c r="D97" s="219"/>
      <c r="E97" s="209">
        <f t="shared" ref="E97:E103" si="279">SUM(C97:D97)</f>
        <v>0</v>
      </c>
      <c r="F97" s="223"/>
      <c r="G97" s="219"/>
      <c r="H97" s="224">
        <f t="shared" ref="H97:H103" si="280">SUM(F97:G97)</f>
        <v>0</v>
      </c>
      <c r="I97" s="223"/>
      <c r="J97" s="219"/>
      <c r="K97" s="220">
        <f t="shared" ref="K97:K103" si="281">SUM(I97:J97)</f>
        <v>0</v>
      </c>
      <c r="L97" s="223"/>
      <c r="M97" s="219"/>
      <c r="N97" s="224">
        <f t="shared" ref="N97:N103" si="282">SUM(L97:M97)</f>
        <v>0</v>
      </c>
      <c r="O97" s="223"/>
      <c r="P97" s="219"/>
      <c r="Q97" s="220">
        <f t="shared" ref="Q97:Q103" si="283">SUM(O97:P97)</f>
        <v>0</v>
      </c>
      <c r="R97" s="223">
        <f t="shared" ref="R97:R103" si="284">+C97+F97+I97+L97+O97</f>
        <v>0</v>
      </c>
      <c r="S97" s="219">
        <f t="shared" ref="S97:S103" si="285">+D97+G97+J97+M97+P97</f>
        <v>0</v>
      </c>
      <c r="T97" s="224">
        <f t="shared" ref="T97:T103" si="286">+E97+H97+K97+N97+Q97</f>
        <v>0</v>
      </c>
    </row>
    <row r="98" spans="1:20" ht="13.5" customHeight="1">
      <c r="A98" s="201" t="s">
        <v>262</v>
      </c>
      <c r="B98" s="260" t="s">
        <v>263</v>
      </c>
      <c r="C98" s="216"/>
      <c r="D98" s="208"/>
      <c r="E98" s="209">
        <f t="shared" si="279"/>
        <v>0</v>
      </c>
      <c r="F98" s="216"/>
      <c r="G98" s="208"/>
      <c r="H98" s="209">
        <f t="shared" si="280"/>
        <v>0</v>
      </c>
      <c r="I98" s="216"/>
      <c r="J98" s="208"/>
      <c r="K98" s="213">
        <f t="shared" si="281"/>
        <v>0</v>
      </c>
      <c r="L98" s="216"/>
      <c r="M98" s="208"/>
      <c r="N98" s="209">
        <f t="shared" si="282"/>
        <v>0</v>
      </c>
      <c r="O98" s="216"/>
      <c r="P98" s="208"/>
      <c r="Q98" s="213">
        <f t="shared" si="283"/>
        <v>0</v>
      </c>
      <c r="R98" s="216">
        <f t="shared" si="284"/>
        <v>0</v>
      </c>
      <c r="S98" s="208">
        <f t="shared" si="285"/>
        <v>0</v>
      </c>
      <c r="T98" s="209">
        <f t="shared" si="286"/>
        <v>0</v>
      </c>
    </row>
    <row r="99" spans="1:20" ht="13.5" customHeight="1">
      <c r="A99" s="201" t="s">
        <v>264</v>
      </c>
      <c r="B99" s="260" t="s">
        <v>265</v>
      </c>
      <c r="C99" s="216"/>
      <c r="D99" s="208"/>
      <c r="E99" s="209">
        <f t="shared" si="279"/>
        <v>0</v>
      </c>
      <c r="F99" s="216"/>
      <c r="G99" s="208"/>
      <c r="H99" s="209">
        <f t="shared" si="280"/>
        <v>0</v>
      </c>
      <c r="I99" s="216"/>
      <c r="J99" s="208"/>
      <c r="K99" s="213">
        <f t="shared" si="281"/>
        <v>0</v>
      </c>
      <c r="L99" s="216"/>
      <c r="M99" s="208"/>
      <c r="N99" s="209">
        <f t="shared" si="282"/>
        <v>0</v>
      </c>
      <c r="O99" s="216">
        <f>+'[3]4.SZ.TÁBL. ÓVODA'!$O$98</f>
        <v>150</v>
      </c>
      <c r="P99" s="208"/>
      <c r="Q99" s="213">
        <f t="shared" si="283"/>
        <v>150</v>
      </c>
      <c r="R99" s="216">
        <f t="shared" si="284"/>
        <v>150</v>
      </c>
      <c r="S99" s="208">
        <f t="shared" si="285"/>
        <v>0</v>
      </c>
      <c r="T99" s="209">
        <f t="shared" si="286"/>
        <v>150</v>
      </c>
    </row>
    <row r="100" spans="1:20" ht="13.5" customHeight="1">
      <c r="A100" s="201" t="s">
        <v>266</v>
      </c>
      <c r="B100" s="260" t="s">
        <v>267</v>
      </c>
      <c r="C100" s="216"/>
      <c r="D100" s="208"/>
      <c r="E100" s="209">
        <f t="shared" si="279"/>
        <v>0</v>
      </c>
      <c r="F100" s="216">
        <f>+'[3]4.SZ.TÁBL. ÓVODA'!$F$99</f>
        <v>400</v>
      </c>
      <c r="G100" s="208">
        <f>+[4]BOVI!$Q$7</f>
        <v>311</v>
      </c>
      <c r="H100" s="209">
        <f t="shared" si="280"/>
        <v>711</v>
      </c>
      <c r="I100" s="216"/>
      <c r="J100" s="208"/>
      <c r="K100" s="213">
        <f t="shared" si="281"/>
        <v>0</v>
      </c>
      <c r="L100" s="216"/>
      <c r="M100" s="208"/>
      <c r="N100" s="209">
        <f t="shared" si="282"/>
        <v>0</v>
      </c>
      <c r="O100" s="216"/>
      <c r="P100" s="208"/>
      <c r="Q100" s="213">
        <f t="shared" si="283"/>
        <v>0</v>
      </c>
      <c r="R100" s="216">
        <f t="shared" si="284"/>
        <v>400</v>
      </c>
      <c r="S100" s="208">
        <f t="shared" si="285"/>
        <v>311</v>
      </c>
      <c r="T100" s="209">
        <f t="shared" si="286"/>
        <v>711</v>
      </c>
    </row>
    <row r="101" spans="1:20" ht="13.5" customHeight="1">
      <c r="A101" s="201" t="s">
        <v>268</v>
      </c>
      <c r="B101" s="260" t="s">
        <v>269</v>
      </c>
      <c r="C101" s="216"/>
      <c r="D101" s="208"/>
      <c r="E101" s="209">
        <f t="shared" si="279"/>
        <v>0</v>
      </c>
      <c r="F101" s="216"/>
      <c r="G101" s="208"/>
      <c r="H101" s="209">
        <f t="shared" si="280"/>
        <v>0</v>
      </c>
      <c r="I101" s="216"/>
      <c r="J101" s="208"/>
      <c r="K101" s="213">
        <f t="shared" si="281"/>
        <v>0</v>
      </c>
      <c r="L101" s="216"/>
      <c r="M101" s="208"/>
      <c r="N101" s="209">
        <f t="shared" si="282"/>
        <v>0</v>
      </c>
      <c r="O101" s="216"/>
      <c r="P101" s="208"/>
      <c r="Q101" s="213">
        <f t="shared" si="283"/>
        <v>0</v>
      </c>
      <c r="R101" s="216">
        <f t="shared" si="284"/>
        <v>0</v>
      </c>
      <c r="S101" s="208">
        <f t="shared" si="285"/>
        <v>0</v>
      </c>
      <c r="T101" s="209">
        <f t="shared" si="286"/>
        <v>0</v>
      </c>
    </row>
    <row r="102" spans="1:20" ht="13.5" customHeight="1">
      <c r="A102" s="201" t="s">
        <v>270</v>
      </c>
      <c r="B102" s="260" t="s">
        <v>271</v>
      </c>
      <c r="C102" s="216"/>
      <c r="D102" s="208"/>
      <c r="E102" s="209">
        <f t="shared" si="279"/>
        <v>0</v>
      </c>
      <c r="F102" s="216"/>
      <c r="G102" s="208"/>
      <c r="H102" s="209">
        <f t="shared" si="280"/>
        <v>0</v>
      </c>
      <c r="I102" s="216"/>
      <c r="J102" s="208"/>
      <c r="K102" s="213">
        <f t="shared" si="281"/>
        <v>0</v>
      </c>
      <c r="L102" s="216"/>
      <c r="M102" s="208"/>
      <c r="N102" s="209">
        <f t="shared" si="282"/>
        <v>0</v>
      </c>
      <c r="O102" s="216"/>
      <c r="P102" s="208"/>
      <c r="Q102" s="213">
        <f t="shared" si="283"/>
        <v>0</v>
      </c>
      <c r="R102" s="216">
        <f t="shared" si="284"/>
        <v>0</v>
      </c>
      <c r="S102" s="208">
        <f t="shared" si="285"/>
        <v>0</v>
      </c>
      <c r="T102" s="209">
        <f t="shared" si="286"/>
        <v>0</v>
      </c>
    </row>
    <row r="103" spans="1:20" ht="13.5" customHeight="1">
      <c r="A103" s="202" t="s">
        <v>272</v>
      </c>
      <c r="B103" s="261" t="s">
        <v>273</v>
      </c>
      <c r="C103" s="237">
        <f>+C120</f>
        <v>0</v>
      </c>
      <c r="D103" s="233"/>
      <c r="E103" s="209">
        <f t="shared" si="279"/>
        <v>0</v>
      </c>
      <c r="F103" s="237">
        <f>+'[3]4.SZ.TÁBL. ÓVODA'!$F$102</f>
        <v>108</v>
      </c>
      <c r="G103" s="233">
        <f>+[4]BOVI!$Q$8</f>
        <v>85</v>
      </c>
      <c r="H103" s="238">
        <f t="shared" si="280"/>
        <v>193</v>
      </c>
      <c r="I103" s="237"/>
      <c r="J103" s="233"/>
      <c r="K103" s="234">
        <f t="shared" si="281"/>
        <v>0</v>
      </c>
      <c r="L103" s="237"/>
      <c r="M103" s="233"/>
      <c r="N103" s="238">
        <f t="shared" si="282"/>
        <v>0</v>
      </c>
      <c r="O103" s="237">
        <f>+'[3]4.SZ.TÁBL. ÓVODA'!$O$102</f>
        <v>41</v>
      </c>
      <c r="P103" s="233"/>
      <c r="Q103" s="234">
        <f t="shared" si="283"/>
        <v>41</v>
      </c>
      <c r="R103" s="237">
        <f t="shared" si="284"/>
        <v>149</v>
      </c>
      <c r="S103" s="233">
        <f t="shared" si="285"/>
        <v>85</v>
      </c>
      <c r="T103" s="238">
        <f t="shared" si="286"/>
        <v>234</v>
      </c>
    </row>
    <row r="104" spans="1:20" s="338" customFormat="1" ht="13.5" customHeight="1">
      <c r="A104" s="203" t="s">
        <v>188</v>
      </c>
      <c r="B104" s="262" t="s">
        <v>101</v>
      </c>
      <c r="C104" s="305">
        <f>SUM(C97:C103)</f>
        <v>0</v>
      </c>
      <c r="D104" s="310">
        <f t="shared" ref="D104:E104" si="287">SUM(D97:D103)</f>
        <v>0</v>
      </c>
      <c r="E104" s="311">
        <f t="shared" si="287"/>
        <v>0</v>
      </c>
      <c r="F104" s="305">
        <f>SUM(F97:F103)</f>
        <v>508</v>
      </c>
      <c r="G104" s="310">
        <f t="shared" ref="G104" si="288">SUM(G97:G103)</f>
        <v>396</v>
      </c>
      <c r="H104" s="311">
        <f t="shared" ref="H104" si="289">SUM(H97:H103)</f>
        <v>904</v>
      </c>
      <c r="I104" s="305">
        <f>SUM(I97:I103)</f>
        <v>0</v>
      </c>
      <c r="J104" s="310">
        <f t="shared" ref="J104" si="290">SUM(J97:J103)</f>
        <v>0</v>
      </c>
      <c r="K104" s="313">
        <f t="shared" ref="K104" si="291">SUM(K97:K103)</f>
        <v>0</v>
      </c>
      <c r="L104" s="305">
        <f>SUM(L97:L103)</f>
        <v>0</v>
      </c>
      <c r="M104" s="310">
        <f t="shared" ref="M104" si="292">SUM(M97:M103)</f>
        <v>0</v>
      </c>
      <c r="N104" s="311">
        <f t="shared" ref="N104" si="293">SUM(N97:N103)</f>
        <v>0</v>
      </c>
      <c r="O104" s="305">
        <f>SUM(O97:O103)</f>
        <v>191</v>
      </c>
      <c r="P104" s="310">
        <f t="shared" ref="P104" si="294">SUM(P97:P103)</f>
        <v>0</v>
      </c>
      <c r="Q104" s="313">
        <f t="shared" ref="Q104" si="295">SUM(Q97:Q103)</f>
        <v>191</v>
      </c>
      <c r="R104" s="305">
        <f>SUM(R97:R103)</f>
        <v>699</v>
      </c>
      <c r="S104" s="310">
        <f t="shared" ref="S104:T104" si="296">SUM(S97:S103)</f>
        <v>396</v>
      </c>
      <c r="T104" s="311">
        <f t="shared" si="296"/>
        <v>1095</v>
      </c>
    </row>
    <row r="105" spans="1:20" ht="13.5" customHeight="1">
      <c r="A105" s="200" t="s">
        <v>274</v>
      </c>
      <c r="B105" s="259" t="s">
        <v>275</v>
      </c>
      <c r="C105" s="223"/>
      <c r="D105" s="219"/>
      <c r="E105" s="209">
        <f t="shared" ref="E105:E108" si="297">SUM(C105:D105)</f>
        <v>0</v>
      </c>
      <c r="F105" s="223"/>
      <c r="G105" s="219"/>
      <c r="H105" s="224">
        <f t="shared" ref="H105:H108" si="298">SUM(F105:G105)</f>
        <v>0</v>
      </c>
      <c r="I105" s="223"/>
      <c r="J105" s="219"/>
      <c r="K105" s="220">
        <f t="shared" ref="K105:K108" si="299">SUM(I105:J105)</f>
        <v>0</v>
      </c>
      <c r="L105" s="223"/>
      <c r="M105" s="219"/>
      <c r="N105" s="224">
        <f t="shared" ref="N105:N108" si="300">SUM(L105:M105)</f>
        <v>0</v>
      </c>
      <c r="O105" s="223"/>
      <c r="P105" s="219"/>
      <c r="Q105" s="220">
        <f t="shared" ref="Q105:Q108" si="301">SUM(O105:P105)</f>
        <v>0</v>
      </c>
      <c r="R105" s="223">
        <f t="shared" ref="R105:R108" si="302">+C105+F105+I105+L105+O105</f>
        <v>0</v>
      </c>
      <c r="S105" s="219">
        <f t="shared" ref="S105:S108" si="303">+D105+G105+J105+M105+P105</f>
        <v>0</v>
      </c>
      <c r="T105" s="224">
        <f t="shared" ref="T105:T108" si="304">+E105+H105+K105+N105+Q105</f>
        <v>0</v>
      </c>
    </row>
    <row r="106" spans="1:20" ht="13.5" customHeight="1">
      <c r="A106" s="201" t="s">
        <v>276</v>
      </c>
      <c r="B106" s="260" t="s">
        <v>277</v>
      </c>
      <c r="C106" s="216"/>
      <c r="D106" s="208"/>
      <c r="E106" s="209">
        <f t="shared" si="297"/>
        <v>0</v>
      </c>
      <c r="F106" s="216"/>
      <c r="G106" s="208"/>
      <c r="H106" s="209">
        <f t="shared" si="298"/>
        <v>0</v>
      </c>
      <c r="I106" s="216"/>
      <c r="J106" s="208"/>
      <c r="K106" s="213">
        <f t="shared" si="299"/>
        <v>0</v>
      </c>
      <c r="L106" s="216"/>
      <c r="M106" s="208"/>
      <c r="N106" s="209">
        <f t="shared" si="300"/>
        <v>0</v>
      </c>
      <c r="O106" s="216"/>
      <c r="P106" s="208"/>
      <c r="Q106" s="213">
        <f t="shared" si="301"/>
        <v>0</v>
      </c>
      <c r="R106" s="216">
        <f t="shared" si="302"/>
        <v>0</v>
      </c>
      <c r="S106" s="208">
        <f t="shared" si="303"/>
        <v>0</v>
      </c>
      <c r="T106" s="209">
        <f t="shared" si="304"/>
        <v>0</v>
      </c>
    </row>
    <row r="107" spans="1:20" ht="13.5" customHeight="1">
      <c r="A107" s="201" t="s">
        <v>278</v>
      </c>
      <c r="B107" s="260" t="s">
        <v>279</v>
      </c>
      <c r="C107" s="216"/>
      <c r="D107" s="208"/>
      <c r="E107" s="209">
        <f t="shared" si="297"/>
        <v>0</v>
      </c>
      <c r="F107" s="216"/>
      <c r="G107" s="208"/>
      <c r="H107" s="209">
        <f t="shared" si="298"/>
        <v>0</v>
      </c>
      <c r="I107" s="216"/>
      <c r="J107" s="208"/>
      <c r="K107" s="213">
        <f t="shared" si="299"/>
        <v>0</v>
      </c>
      <c r="L107" s="216"/>
      <c r="M107" s="208"/>
      <c r="N107" s="209">
        <f t="shared" si="300"/>
        <v>0</v>
      </c>
      <c r="O107" s="216"/>
      <c r="P107" s="208"/>
      <c r="Q107" s="213">
        <f t="shared" si="301"/>
        <v>0</v>
      </c>
      <c r="R107" s="216">
        <f t="shared" si="302"/>
        <v>0</v>
      </c>
      <c r="S107" s="208">
        <f t="shared" si="303"/>
        <v>0</v>
      </c>
      <c r="T107" s="209">
        <f t="shared" si="304"/>
        <v>0</v>
      </c>
    </row>
    <row r="108" spans="1:20" ht="13.5" customHeight="1">
      <c r="A108" s="202" t="s">
        <v>280</v>
      </c>
      <c r="B108" s="261" t="s">
        <v>281</v>
      </c>
      <c r="C108" s="237"/>
      <c r="D108" s="233"/>
      <c r="E108" s="209">
        <f t="shared" si="297"/>
        <v>0</v>
      </c>
      <c r="F108" s="237"/>
      <c r="G108" s="233"/>
      <c r="H108" s="238">
        <f t="shared" si="298"/>
        <v>0</v>
      </c>
      <c r="I108" s="237"/>
      <c r="J108" s="233"/>
      <c r="K108" s="234">
        <f t="shared" si="299"/>
        <v>0</v>
      </c>
      <c r="L108" s="237"/>
      <c r="M108" s="233"/>
      <c r="N108" s="238">
        <f t="shared" si="300"/>
        <v>0</v>
      </c>
      <c r="O108" s="237"/>
      <c r="P108" s="233"/>
      <c r="Q108" s="234">
        <f t="shared" si="301"/>
        <v>0</v>
      </c>
      <c r="R108" s="237">
        <f t="shared" si="302"/>
        <v>0</v>
      </c>
      <c r="S108" s="233">
        <f t="shared" si="303"/>
        <v>0</v>
      </c>
      <c r="T108" s="238">
        <f t="shared" si="304"/>
        <v>0</v>
      </c>
    </row>
    <row r="109" spans="1:20" s="338" customFormat="1" ht="13.5" customHeight="1">
      <c r="A109" s="203" t="s">
        <v>189</v>
      </c>
      <c r="B109" s="262" t="s">
        <v>146</v>
      </c>
      <c r="C109" s="305">
        <f>SUM(C105:C108)</f>
        <v>0</v>
      </c>
      <c r="D109" s="310">
        <f t="shared" ref="D109:E109" si="305">SUM(D105:D108)</f>
        <v>0</v>
      </c>
      <c r="E109" s="311">
        <f t="shared" si="305"/>
        <v>0</v>
      </c>
      <c r="F109" s="305">
        <f>SUM(F105:F108)</f>
        <v>0</v>
      </c>
      <c r="G109" s="310">
        <f t="shared" ref="G109" si="306">SUM(G105:G108)</f>
        <v>0</v>
      </c>
      <c r="H109" s="311">
        <f t="shared" ref="H109" si="307">SUM(H105:H108)</f>
        <v>0</v>
      </c>
      <c r="I109" s="305">
        <f>SUM(I105:I108)</f>
        <v>0</v>
      </c>
      <c r="J109" s="310">
        <f t="shared" ref="J109" si="308">SUM(J105:J108)</f>
        <v>0</v>
      </c>
      <c r="K109" s="313">
        <f t="shared" ref="K109" si="309">SUM(K105:K108)</f>
        <v>0</v>
      </c>
      <c r="L109" s="305">
        <f>SUM(L105:L108)</f>
        <v>0</v>
      </c>
      <c r="M109" s="310">
        <f t="shared" ref="M109" si="310">SUM(M105:M108)</f>
        <v>0</v>
      </c>
      <c r="N109" s="311">
        <f t="shared" ref="N109" si="311">SUM(N105:N108)</f>
        <v>0</v>
      </c>
      <c r="O109" s="305">
        <f>SUM(O105:O108)</f>
        <v>0</v>
      </c>
      <c r="P109" s="310">
        <f t="shared" ref="P109" si="312">SUM(P105:P108)</f>
        <v>0</v>
      </c>
      <c r="Q109" s="313">
        <f t="shared" ref="Q109" si="313">SUM(Q105:Q108)</f>
        <v>0</v>
      </c>
      <c r="R109" s="305">
        <f>SUM(R105:R108)</f>
        <v>0</v>
      </c>
      <c r="S109" s="310">
        <f t="shared" ref="S109:T109" si="314">SUM(S105:S108)</f>
        <v>0</v>
      </c>
      <c r="T109" s="311">
        <f t="shared" si="314"/>
        <v>0</v>
      </c>
    </row>
    <row r="110" spans="1:20" s="338" customFormat="1" ht="13.5" customHeight="1">
      <c r="A110" s="203" t="s">
        <v>190</v>
      </c>
      <c r="B110" s="262" t="s">
        <v>147</v>
      </c>
      <c r="C110" s="305"/>
      <c r="D110" s="310"/>
      <c r="E110" s="311"/>
      <c r="F110" s="305"/>
      <c r="G110" s="310"/>
      <c r="H110" s="311"/>
      <c r="I110" s="305"/>
      <c r="J110" s="310"/>
      <c r="K110" s="313"/>
      <c r="L110" s="305"/>
      <c r="M110" s="310"/>
      <c r="N110" s="311"/>
      <c r="O110" s="305"/>
      <c r="P110" s="310"/>
      <c r="Q110" s="313"/>
      <c r="R110" s="240">
        <f t="shared" ref="R110" si="315">+C110+F110+I110+L110+O110</f>
        <v>0</v>
      </c>
      <c r="S110" s="310">
        <f t="shared" ref="S110" si="316">+D110+G110+J110+M110+P110</f>
        <v>0</v>
      </c>
      <c r="T110" s="311">
        <f t="shared" ref="T110" si="317">+E110+H110+K110+N110+Q110</f>
        <v>0</v>
      </c>
    </row>
    <row r="111" spans="1:20" s="338" customFormat="1" ht="13.5" customHeight="1">
      <c r="A111" s="207" t="s">
        <v>191</v>
      </c>
      <c r="B111" s="262" t="s">
        <v>148</v>
      </c>
      <c r="C111" s="305">
        <f t="shared" ref="C111:T111" si="318">+C57+C58+C90+C96+C104+C109+C110</f>
        <v>33688</v>
      </c>
      <c r="D111" s="310">
        <f t="shared" si="318"/>
        <v>1556</v>
      </c>
      <c r="E111" s="311">
        <f t="shared" si="318"/>
        <v>35244</v>
      </c>
      <c r="F111" s="305">
        <f t="shared" si="318"/>
        <v>53963</v>
      </c>
      <c r="G111" s="310">
        <f t="shared" si="318"/>
        <v>44</v>
      </c>
      <c r="H111" s="311">
        <f t="shared" si="318"/>
        <v>54007</v>
      </c>
      <c r="I111" s="305">
        <f t="shared" si="318"/>
        <v>28489</v>
      </c>
      <c r="J111" s="310">
        <f t="shared" si="318"/>
        <v>98</v>
      </c>
      <c r="K111" s="313">
        <f t="shared" si="318"/>
        <v>28587</v>
      </c>
      <c r="L111" s="305">
        <f t="shared" si="318"/>
        <v>50679</v>
      </c>
      <c r="M111" s="310">
        <f t="shared" si="318"/>
        <v>53</v>
      </c>
      <c r="N111" s="311">
        <f t="shared" si="318"/>
        <v>50732</v>
      </c>
      <c r="O111" s="305">
        <f t="shared" si="318"/>
        <v>11045</v>
      </c>
      <c r="P111" s="310">
        <f t="shared" si="318"/>
        <v>60</v>
      </c>
      <c r="Q111" s="313">
        <f t="shared" si="318"/>
        <v>11105</v>
      </c>
      <c r="R111" s="305">
        <f t="shared" si="318"/>
        <v>177864</v>
      </c>
      <c r="S111" s="310">
        <f t="shared" si="318"/>
        <v>1811</v>
      </c>
      <c r="T111" s="311">
        <f t="shared" si="318"/>
        <v>179675</v>
      </c>
    </row>
    <row r="112" spans="1:20" s="338" customFormat="1" ht="13.5" customHeight="1" thickBot="1">
      <c r="A112" s="257" t="s">
        <v>192</v>
      </c>
      <c r="B112" s="265" t="s">
        <v>149</v>
      </c>
      <c r="C112" s="327"/>
      <c r="D112" s="328"/>
      <c r="E112" s="329"/>
      <c r="F112" s="327"/>
      <c r="G112" s="328"/>
      <c r="H112" s="329"/>
      <c r="I112" s="327"/>
      <c r="J112" s="328"/>
      <c r="K112" s="331"/>
      <c r="L112" s="327"/>
      <c r="M112" s="328"/>
      <c r="N112" s="329"/>
      <c r="O112" s="327"/>
      <c r="P112" s="328"/>
      <c r="Q112" s="331"/>
      <c r="R112" s="248">
        <f t="shared" ref="R112" si="319">+C112+F112+I112+L112+O112</f>
        <v>0</v>
      </c>
      <c r="S112" s="328">
        <f t="shared" ref="S112" si="320">+D112+G112+J112+M112+P112</f>
        <v>0</v>
      </c>
      <c r="T112" s="329">
        <f t="shared" ref="T112" si="321">+E112+H112+K112+N112+Q112</f>
        <v>0</v>
      </c>
    </row>
    <row r="113" spans="1:20" s="338" customFormat="1" ht="13.5" customHeight="1" thickBot="1">
      <c r="A113" s="870" t="s">
        <v>295</v>
      </c>
      <c r="B113" s="871"/>
      <c r="C113" s="318">
        <f>SUM(C111:C112)</f>
        <v>33688</v>
      </c>
      <c r="D113" s="319">
        <f t="shared" ref="D113:E113" si="322">SUM(D111:D112)</f>
        <v>1556</v>
      </c>
      <c r="E113" s="320">
        <f t="shared" si="322"/>
        <v>35244</v>
      </c>
      <c r="F113" s="318">
        <f>SUM(F111:F112)</f>
        <v>53963</v>
      </c>
      <c r="G113" s="319">
        <f t="shared" ref="G113" si="323">SUM(G111:G112)</f>
        <v>44</v>
      </c>
      <c r="H113" s="320">
        <f t="shared" ref="H113" si="324">SUM(H111:H112)</f>
        <v>54007</v>
      </c>
      <c r="I113" s="318">
        <f>SUM(I111:I112)</f>
        <v>28489</v>
      </c>
      <c r="J113" s="319">
        <f t="shared" ref="J113" si="325">SUM(J111:J112)</f>
        <v>98</v>
      </c>
      <c r="K113" s="322">
        <f t="shared" ref="K113" si="326">SUM(K111:K112)</f>
        <v>28587</v>
      </c>
      <c r="L113" s="318">
        <f>SUM(L111:L112)</f>
        <v>50679</v>
      </c>
      <c r="M113" s="319">
        <f t="shared" ref="M113" si="327">SUM(M111:M112)</f>
        <v>53</v>
      </c>
      <c r="N113" s="320">
        <f t="shared" ref="N113" si="328">SUM(N111:N112)</f>
        <v>50732</v>
      </c>
      <c r="O113" s="318">
        <f>SUM(O111:O112)</f>
        <v>11045</v>
      </c>
      <c r="P113" s="319">
        <f t="shared" ref="P113" si="329">SUM(P111:P112)</f>
        <v>60</v>
      </c>
      <c r="Q113" s="322">
        <f t="shared" ref="Q113" si="330">SUM(Q111:Q112)</f>
        <v>11105</v>
      </c>
      <c r="R113" s="318">
        <f>SUM(R111:R112)</f>
        <v>177864</v>
      </c>
      <c r="S113" s="319">
        <f t="shared" ref="S113:T113" si="331">SUM(S111:S112)</f>
        <v>1811</v>
      </c>
      <c r="T113" s="320">
        <f t="shared" si="331"/>
        <v>179675</v>
      </c>
    </row>
    <row r="114" spans="1:20" ht="13.5" customHeight="1" thickBot="1">
      <c r="I114" s="55"/>
      <c r="J114" s="55"/>
      <c r="K114" s="55"/>
      <c r="L114" s="55"/>
      <c r="M114" s="55"/>
      <c r="N114" s="55"/>
      <c r="R114" s="55"/>
      <c r="S114" s="55"/>
      <c r="T114" s="55"/>
    </row>
    <row r="115" spans="1:20" s="338" customFormat="1" ht="13.5" customHeight="1" thickBot="1">
      <c r="A115" s="868" t="s">
        <v>314</v>
      </c>
      <c r="B115" s="912"/>
      <c r="C115" s="318">
        <f t="shared" ref="C115:T115" si="332">+C37-C113</f>
        <v>0</v>
      </c>
      <c r="D115" s="319">
        <f t="shared" si="332"/>
        <v>0</v>
      </c>
      <c r="E115" s="320">
        <f t="shared" si="332"/>
        <v>0</v>
      </c>
      <c r="F115" s="318">
        <f t="shared" si="332"/>
        <v>0</v>
      </c>
      <c r="G115" s="319">
        <f t="shared" si="332"/>
        <v>0</v>
      </c>
      <c r="H115" s="320">
        <f t="shared" si="332"/>
        <v>0</v>
      </c>
      <c r="I115" s="318">
        <f t="shared" si="332"/>
        <v>0</v>
      </c>
      <c r="J115" s="319">
        <f t="shared" si="332"/>
        <v>0</v>
      </c>
      <c r="K115" s="320">
        <f t="shared" si="332"/>
        <v>0</v>
      </c>
      <c r="L115" s="318">
        <f t="shared" si="332"/>
        <v>0</v>
      </c>
      <c r="M115" s="319">
        <f t="shared" si="332"/>
        <v>0</v>
      </c>
      <c r="N115" s="320">
        <f t="shared" si="332"/>
        <v>0</v>
      </c>
      <c r="O115" s="318">
        <f t="shared" si="332"/>
        <v>0</v>
      </c>
      <c r="P115" s="319">
        <f t="shared" si="332"/>
        <v>0</v>
      </c>
      <c r="Q115" s="320">
        <f t="shared" si="332"/>
        <v>0</v>
      </c>
      <c r="R115" s="318">
        <f t="shared" si="332"/>
        <v>0</v>
      </c>
      <c r="S115" s="319">
        <f t="shared" si="332"/>
        <v>0</v>
      </c>
      <c r="T115" s="320">
        <f t="shared" si="332"/>
        <v>0</v>
      </c>
    </row>
    <row r="116" spans="1:20" ht="13.5" customHeight="1"/>
    <row r="117" spans="1:20" ht="13.5" customHeight="1">
      <c r="B117" s="54" t="s">
        <v>308</v>
      </c>
      <c r="C117" s="347">
        <f>(+C90-C89)*0.27</f>
        <v>1458.8100000000002</v>
      </c>
      <c r="F117" s="347">
        <f>(+F90-F89)*0.27</f>
        <v>1470.42</v>
      </c>
      <c r="I117" s="347">
        <f>(+I90-I89)*0.27</f>
        <v>10.8</v>
      </c>
      <c r="L117" s="347">
        <f>(+L90-L89)*0.27</f>
        <v>144.18</v>
      </c>
      <c r="O117" s="347">
        <f>(+O90-O89)*0.27</f>
        <v>598.59</v>
      </c>
    </row>
    <row r="118" spans="1:20" ht="13.5" customHeight="1">
      <c r="B118" s="54" t="s">
        <v>304</v>
      </c>
      <c r="C118" s="55">
        <v>2387</v>
      </c>
      <c r="F118" s="347">
        <v>1362</v>
      </c>
      <c r="I118" s="55">
        <v>11</v>
      </c>
      <c r="L118" s="55">
        <v>63</v>
      </c>
      <c r="O118" s="55">
        <v>613</v>
      </c>
    </row>
    <row r="119" spans="1:20" ht="13.5" customHeight="1">
      <c r="B119" s="54" t="s">
        <v>309</v>
      </c>
      <c r="C119" s="347">
        <f>+SUM(C97:C102)*0.27</f>
        <v>0</v>
      </c>
      <c r="F119" s="347">
        <f>+SUM(F97:F102)*0.27</f>
        <v>108</v>
      </c>
      <c r="I119" s="347">
        <f>+SUM(I97:I102)*0.27</f>
        <v>0</v>
      </c>
      <c r="L119" s="347">
        <f>+SUM(L97:L102)*0.27</f>
        <v>0</v>
      </c>
      <c r="O119" s="347">
        <f>+SUM(O97:O102)*0.27</f>
        <v>40.5</v>
      </c>
    </row>
    <row r="120" spans="1:20" ht="13.5" customHeight="1">
      <c r="B120" s="54" t="s">
        <v>304</v>
      </c>
      <c r="F120" s="55">
        <v>81</v>
      </c>
      <c r="O120" s="55">
        <v>14</v>
      </c>
    </row>
    <row r="122" spans="1:20">
      <c r="B122" s="54" t="s">
        <v>315</v>
      </c>
      <c r="N122" s="55"/>
      <c r="O122" s="55">
        <v>5232</v>
      </c>
      <c r="Q122" s="56" t="s">
        <v>304</v>
      </c>
      <c r="T122" s="9"/>
    </row>
    <row r="123" spans="1:20">
      <c r="B123" s="54" t="s">
        <v>358</v>
      </c>
      <c r="N123" s="55">
        <v>4</v>
      </c>
      <c r="O123" s="502">
        <f>+N123/N127</f>
        <v>0.33333333333333331</v>
      </c>
      <c r="P123" s="350">
        <f>+O122*O123</f>
        <v>1744</v>
      </c>
      <c r="Q123" s="344">
        <v>2030</v>
      </c>
      <c r="T123" s="9"/>
    </row>
    <row r="124" spans="1:20">
      <c r="B124" s="54" t="s">
        <v>359</v>
      </c>
      <c r="N124" s="55">
        <v>2</v>
      </c>
      <c r="O124" s="502">
        <f>+N124/N127</f>
        <v>0.16666666666666666</v>
      </c>
      <c r="P124" s="350">
        <f>+O122*O124</f>
        <v>872</v>
      </c>
      <c r="Q124" s="344">
        <v>1004</v>
      </c>
      <c r="T124" s="9"/>
    </row>
    <row r="125" spans="1:20">
      <c r="B125" s="54" t="s">
        <v>360</v>
      </c>
      <c r="N125" s="55">
        <v>4</v>
      </c>
      <c r="O125" s="502">
        <f>+N125/N127</f>
        <v>0.33333333333333331</v>
      </c>
      <c r="P125" s="350">
        <f>+O122*O125</f>
        <v>1744</v>
      </c>
      <c r="Q125" s="344">
        <v>2030</v>
      </c>
      <c r="T125" s="9"/>
    </row>
    <row r="126" spans="1:20">
      <c r="B126" s="54" t="s">
        <v>361</v>
      </c>
      <c r="N126" s="55">
        <v>2</v>
      </c>
      <c r="O126" s="502">
        <f>+N126/N127</f>
        <v>0.16666666666666666</v>
      </c>
      <c r="P126" s="350">
        <f>+O122*O126</f>
        <v>872</v>
      </c>
      <c r="Q126" s="344"/>
      <c r="T126" s="9"/>
    </row>
    <row r="127" spans="1:20">
      <c r="N127" s="55">
        <f>SUM(N123:N126)</f>
        <v>12</v>
      </c>
      <c r="O127" s="502">
        <f>SUM(O123:O126)</f>
        <v>0.99999999999999989</v>
      </c>
      <c r="P127" s="350">
        <f>SUM(P123:P126)</f>
        <v>5232</v>
      </c>
      <c r="Q127" s="344">
        <f>SUM(Q123:Q126)</f>
        <v>5064</v>
      </c>
      <c r="T127" s="9"/>
    </row>
  </sheetData>
  <mergeCells count="11">
    <mergeCell ref="R1:T1"/>
    <mergeCell ref="L1:N1"/>
    <mergeCell ref="O1:Q1"/>
    <mergeCell ref="A113:B113"/>
    <mergeCell ref="A115:B115"/>
    <mergeCell ref="A37:B37"/>
    <mergeCell ref="A1:A2"/>
    <mergeCell ref="B1:B2"/>
    <mergeCell ref="C1:E1"/>
    <mergeCell ref="I1:K1"/>
    <mergeCell ref="F1:H1"/>
  </mergeCells>
  <phoneticPr fontId="25" type="noConversion"/>
  <printOptions horizontalCentered="1"/>
  <pageMargins left="0.15748031496062992" right="0.15748031496062992" top="0.98425196850393704" bottom="0.43307086614173229" header="0.35433070866141736" footer="0.15748031496062992"/>
  <pageSetup paperSize="8" scale="68" orientation="landscape" r:id="rId1"/>
  <headerFooter alignWithMargins="0">
    <oddHeader>&amp;L&amp;"Times New Roman,Félkövér"&amp;13Szent László Völgye TKT&amp;C&amp;"Times New Roman,Félkövér"&amp;14
&amp;16 2016. ÉVI I. KÖLTSÉGVETÉS MÓDOSÍTÁS&amp;14
&amp;R4. sz. táblázat
ÓVODA
Adatok: eFt</oddHeader>
    <oddFooter>&amp;L&amp;F&amp;R&amp;P</oddFooter>
  </headerFooter>
  <rowBreaks count="1" manualBreakCount="1">
    <brk id="37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G19"/>
  <sheetViews>
    <sheetView zoomScaleSheetLayoutView="85" workbookViewId="0">
      <selection activeCell="A12" sqref="A12:XFD12"/>
    </sheetView>
  </sheetViews>
  <sheetFormatPr defaultColWidth="8.85546875" defaultRowHeight="12.75"/>
  <cols>
    <col min="1" max="1" width="28" style="32" customWidth="1"/>
    <col min="2" max="4" width="10.7109375" style="31" customWidth="1"/>
    <col min="5" max="5" width="10.7109375" style="471" customWidth="1"/>
    <col min="6" max="17" width="10.7109375" style="32" customWidth="1"/>
    <col min="18" max="19" width="10.7109375" style="30" customWidth="1"/>
    <col min="20" max="20" width="7.140625" style="30" customWidth="1"/>
    <col min="21" max="21" width="14.7109375" style="31" customWidth="1"/>
    <col min="22" max="16384" width="8.85546875" style="32"/>
  </cols>
  <sheetData>
    <row r="1" spans="1:33" ht="24.75" customHeight="1">
      <c r="B1" s="919" t="s">
        <v>39</v>
      </c>
      <c r="C1" s="920"/>
      <c r="D1" s="921"/>
      <c r="E1" s="922" t="s">
        <v>40</v>
      </c>
      <c r="F1" s="917"/>
      <c r="G1" s="923"/>
      <c r="H1" s="924" t="s">
        <v>41</v>
      </c>
      <c r="I1" s="925"/>
      <c r="J1" s="926"/>
      <c r="K1" s="922" t="s">
        <v>42</v>
      </c>
      <c r="L1" s="917"/>
      <c r="M1" s="923"/>
      <c r="N1" s="922" t="s">
        <v>82</v>
      </c>
      <c r="O1" s="917"/>
      <c r="P1" s="918"/>
      <c r="Q1" s="916" t="s">
        <v>21</v>
      </c>
      <c r="R1" s="917"/>
      <c r="S1" s="918"/>
      <c r="T1" s="696"/>
      <c r="U1" s="32"/>
    </row>
    <row r="2" spans="1:33" ht="27" customHeight="1" thickBot="1">
      <c r="A2" s="160"/>
      <c r="B2" s="631" t="s">
        <v>399</v>
      </c>
      <c r="C2" s="632" t="s">
        <v>397</v>
      </c>
      <c r="D2" s="632" t="s">
        <v>400</v>
      </c>
      <c r="E2" s="632" t="s">
        <v>399</v>
      </c>
      <c r="F2" s="632" t="s">
        <v>397</v>
      </c>
      <c r="G2" s="632" t="s">
        <v>400</v>
      </c>
      <c r="H2" s="632" t="s">
        <v>399</v>
      </c>
      <c r="I2" s="632" t="s">
        <v>397</v>
      </c>
      <c r="J2" s="632" t="s">
        <v>400</v>
      </c>
      <c r="K2" s="632" t="s">
        <v>399</v>
      </c>
      <c r="L2" s="632" t="s">
        <v>397</v>
      </c>
      <c r="M2" s="632" t="s">
        <v>400</v>
      </c>
      <c r="N2" s="632" t="s">
        <v>399</v>
      </c>
      <c r="O2" s="632" t="s">
        <v>397</v>
      </c>
      <c r="P2" s="633" t="s">
        <v>400</v>
      </c>
      <c r="Q2" s="631" t="s">
        <v>399</v>
      </c>
      <c r="R2" s="632" t="s">
        <v>397</v>
      </c>
      <c r="S2" s="634" t="s">
        <v>400</v>
      </c>
      <c r="T2" s="697"/>
      <c r="U2" s="32"/>
      <c r="V2" s="30"/>
      <c r="W2" s="31"/>
      <c r="X2" s="31"/>
    </row>
    <row r="3" spans="1:33" ht="13.9" customHeight="1">
      <c r="A3" s="474" t="s">
        <v>426</v>
      </c>
      <c r="B3" s="475">
        <f>+'[3]5.SZ.TÁBL. ÓVODAI NORMATÍVA'!$C32</f>
        <v>10913600</v>
      </c>
      <c r="C3" s="475"/>
      <c r="D3" s="475">
        <f>SUM(B3:C3)</f>
        <v>10913600</v>
      </c>
      <c r="E3" s="475">
        <f>+'[3]5.SZ.TÁBL. ÓVODAI NORMATÍVA'!$E32</f>
        <v>22114400</v>
      </c>
      <c r="F3" s="475"/>
      <c r="G3" s="475">
        <f>SUM(E3:F3)</f>
        <v>22114400</v>
      </c>
      <c r="H3" s="475">
        <f>+'[3]5.SZ.TÁBL. ÓVODAI NORMATÍVA'!$G32</f>
        <v>11200800</v>
      </c>
      <c r="I3" s="475"/>
      <c r="J3" s="475">
        <f>SUM(H3:I3)</f>
        <v>11200800</v>
      </c>
      <c r="K3" s="475">
        <f>+'[3]5.SZ.TÁBL. ÓVODAI NORMATÍVA'!$I32</f>
        <v>22688800</v>
      </c>
      <c r="L3" s="475"/>
      <c r="M3" s="475">
        <f>SUM(K3:L3)</f>
        <v>22688800</v>
      </c>
      <c r="N3" s="475">
        <f>+'[3]5.SZ.TÁBL. ÓVODAI NORMATÍVA'!$K32</f>
        <v>2297600</v>
      </c>
      <c r="O3" s="475"/>
      <c r="P3" s="475">
        <f>SUM(N3:O3)</f>
        <v>2297600</v>
      </c>
      <c r="Q3" s="606">
        <f>+B3+E3+H3+K3+N3</f>
        <v>69215200</v>
      </c>
      <c r="R3" s="475">
        <f t="shared" ref="R3:S4" si="0">+C3+F3+I3+L3+O3</f>
        <v>0</v>
      </c>
      <c r="S3" s="476">
        <f t="shared" si="0"/>
        <v>69215200</v>
      </c>
      <c r="T3" s="43"/>
      <c r="U3" s="43"/>
      <c r="V3" s="30"/>
      <c r="W3" s="30"/>
      <c r="X3" s="30"/>
      <c r="Y3" s="31"/>
      <c r="Z3" s="31"/>
    </row>
    <row r="4" spans="1:33" ht="13.9" customHeight="1">
      <c r="A4" s="477" t="s">
        <v>427</v>
      </c>
      <c r="B4" s="478">
        <f>+'[3]5.SZ.TÁBL. ÓVODAI NORMATÍVA'!$C33</f>
        <v>5313200</v>
      </c>
      <c r="C4" s="478"/>
      <c r="D4" s="475">
        <f>SUM(B4:C4)</f>
        <v>5313200</v>
      </c>
      <c r="E4" s="475"/>
      <c r="F4" s="478"/>
      <c r="G4" s="475">
        <f>SUM(E4:F4)</f>
        <v>0</v>
      </c>
      <c r="H4" s="478">
        <f>+'[3]5.SZ.TÁBL. ÓVODAI NORMATÍVA'!$G33</f>
        <v>6174800</v>
      </c>
      <c r="I4" s="478"/>
      <c r="J4" s="475">
        <f>SUM(H4:I4)</f>
        <v>6174800</v>
      </c>
      <c r="K4" s="478">
        <f>+'[3]5.SZ.TÁBL. ÓVODAI NORMATÍVA'!$I33</f>
        <v>11057200</v>
      </c>
      <c r="L4" s="478"/>
      <c r="M4" s="475">
        <f>SUM(K4:L4)</f>
        <v>11057200</v>
      </c>
      <c r="N4" s="478">
        <f>+'[3]5.SZ.TÁBL. ÓVODAI NORMATÍVA'!$K33</f>
        <v>1148800</v>
      </c>
      <c r="O4" s="478"/>
      <c r="P4" s="475">
        <f>SUM(N4:O4)</f>
        <v>1148800</v>
      </c>
      <c r="Q4" s="606">
        <f>+B4+E4+H4+K4+N4</f>
        <v>23694000</v>
      </c>
      <c r="R4" s="667">
        <f t="shared" si="0"/>
        <v>0</v>
      </c>
      <c r="S4" s="668">
        <f t="shared" si="0"/>
        <v>23694000</v>
      </c>
      <c r="T4" s="43"/>
      <c r="U4" s="43"/>
      <c r="V4" s="30"/>
      <c r="W4" s="30"/>
      <c r="X4" s="30"/>
      <c r="Y4" s="31"/>
      <c r="Z4" s="31"/>
    </row>
    <row r="5" spans="1:33" ht="13.9" customHeight="1">
      <c r="A5" s="473" t="s">
        <v>77</v>
      </c>
      <c r="B5" s="479">
        <f>SUM(B3:B4)</f>
        <v>16226800</v>
      </c>
      <c r="C5" s="479">
        <f t="shared" ref="C5:D5" si="1">SUM(C3:C4)</f>
        <v>0</v>
      </c>
      <c r="D5" s="479">
        <f t="shared" si="1"/>
        <v>16226800</v>
      </c>
      <c r="E5" s="475"/>
      <c r="F5" s="479">
        <f t="shared" ref="F5:G5" si="2">SUM(F3:F4)</f>
        <v>0</v>
      </c>
      <c r="G5" s="479">
        <f t="shared" si="2"/>
        <v>22114400</v>
      </c>
      <c r="H5" s="479">
        <f>SUM(H3:H4)</f>
        <v>17375600</v>
      </c>
      <c r="I5" s="479">
        <f t="shared" ref="I5:J5" si="3">SUM(I3:I4)</f>
        <v>0</v>
      </c>
      <c r="J5" s="479">
        <f t="shared" si="3"/>
        <v>17375600</v>
      </c>
      <c r="K5" s="479">
        <f>SUM(K3:K4)</f>
        <v>33746000</v>
      </c>
      <c r="L5" s="479">
        <f t="shared" ref="L5:M5" si="4">SUM(L3:L4)</f>
        <v>0</v>
      </c>
      <c r="M5" s="479">
        <f t="shared" si="4"/>
        <v>33746000</v>
      </c>
      <c r="N5" s="479">
        <f>SUM(N3:N4)</f>
        <v>3446400</v>
      </c>
      <c r="O5" s="479">
        <f t="shared" ref="O5:P5" si="5">SUM(O3:O4)</f>
        <v>0</v>
      </c>
      <c r="P5" s="479">
        <f t="shared" si="5"/>
        <v>3446400</v>
      </c>
      <c r="Q5" s="607">
        <f>SUM(Q3:Q4)</f>
        <v>92909200</v>
      </c>
      <c r="R5" s="479">
        <f t="shared" ref="R5:S5" si="6">SUM(R3:R4)</f>
        <v>0</v>
      </c>
      <c r="S5" s="480">
        <f t="shared" si="6"/>
        <v>92909200</v>
      </c>
      <c r="T5" s="43"/>
      <c r="U5" s="43"/>
      <c r="V5" s="30"/>
      <c r="W5" s="30"/>
      <c r="X5" s="30"/>
      <c r="Y5" s="31"/>
      <c r="Z5" s="31"/>
    </row>
    <row r="6" spans="1:33">
      <c r="A6" s="473" t="s">
        <v>292</v>
      </c>
      <c r="B6" s="479">
        <f>+'[3]5.SZ.TÁBL. ÓVODAI NORMATÍVA'!$C35</f>
        <v>129500</v>
      </c>
      <c r="C6" s="479"/>
      <c r="D6" s="479">
        <f>SUM(B6:C6)</f>
        <v>129500</v>
      </c>
      <c r="E6" s="479">
        <f>+'[3]5.SZ.TÁBL. ÓVODAI NORMATÍVA'!$E35</f>
        <v>276500</v>
      </c>
      <c r="F6" s="479"/>
      <c r="G6" s="479">
        <f>SUM(E6:F6)</f>
        <v>276500</v>
      </c>
      <c r="H6" s="479">
        <f>+'[3]5.SZ.TÁBL. ÓVODAI NORMATÍVA'!$G35</f>
        <v>150500</v>
      </c>
      <c r="I6" s="479"/>
      <c r="J6" s="479">
        <f>SUM(H6:I6)</f>
        <v>150500</v>
      </c>
      <c r="K6" s="479">
        <f>+'[3]5.SZ.TÁBL. ÓVODAI NORMATÍVA'!$I35</f>
        <v>269500</v>
      </c>
      <c r="L6" s="479"/>
      <c r="M6" s="479">
        <f>SUM(K6:L6)</f>
        <v>269500</v>
      </c>
      <c r="N6" s="479">
        <f>+'[3]5.SZ.TÁBL. ÓVODAI NORMATÍVA'!$K35</f>
        <v>28000</v>
      </c>
      <c r="O6" s="479"/>
      <c r="P6" s="479">
        <f>SUM(N6:O6)</f>
        <v>28000</v>
      </c>
      <c r="Q6" s="607">
        <f>+B6+E6+H6+K6+N6</f>
        <v>854000</v>
      </c>
      <c r="R6" s="479">
        <f t="shared" ref="R6:S9" si="7">+C6+F6+I6+L6+O6</f>
        <v>0</v>
      </c>
      <c r="S6" s="480">
        <f t="shared" si="7"/>
        <v>854000</v>
      </c>
      <c r="T6" s="43"/>
      <c r="U6" s="43"/>
      <c r="V6" s="30"/>
      <c r="W6" s="30"/>
      <c r="X6" s="30"/>
      <c r="Y6" s="31"/>
      <c r="Z6" s="31"/>
    </row>
    <row r="7" spans="1:33" ht="13.9" customHeight="1">
      <c r="A7" s="630" t="s">
        <v>389</v>
      </c>
      <c r="B7" s="479">
        <f>+'[3]5.SZ.TÁBL. ÓVODAI NORMATÍVA'!$C36</f>
        <v>384000</v>
      </c>
      <c r="C7" s="479"/>
      <c r="D7" s="479">
        <f>SUM(B7:C7)</f>
        <v>384000</v>
      </c>
      <c r="E7" s="479">
        <f>+'[3]5.SZ.TÁBL. ÓVODAI NORMATÍVA'!$E36</f>
        <v>384000</v>
      </c>
      <c r="F7" s="479"/>
      <c r="G7" s="479">
        <f>SUM(E7:F7)</f>
        <v>384000</v>
      </c>
      <c r="H7" s="479">
        <f>+'[3]5.SZ.TÁBL. ÓVODAI NORMATÍVA'!$G36</f>
        <v>384000</v>
      </c>
      <c r="I7" s="479"/>
      <c r="J7" s="479">
        <f>SUM(H7:I7)</f>
        <v>384000</v>
      </c>
      <c r="K7" s="479">
        <f>+'[3]5.SZ.TÁBL. ÓVODAI NORMATÍVA'!$I36</f>
        <v>384000</v>
      </c>
      <c r="L7" s="479"/>
      <c r="M7" s="479">
        <f>SUM(K7:L7)</f>
        <v>384000</v>
      </c>
      <c r="N7" s="479">
        <f>+'[3]5.SZ.TÁBL. ÓVODAI NORMATÍVA'!$K36</f>
        <v>384000</v>
      </c>
      <c r="O7" s="479"/>
      <c r="P7" s="479">
        <f>SUM(N7:O7)</f>
        <v>384000</v>
      </c>
      <c r="Q7" s="607">
        <f>+B7+E7+H7+K7+N7</f>
        <v>1920000</v>
      </c>
      <c r="R7" s="479">
        <f t="shared" si="7"/>
        <v>0</v>
      </c>
      <c r="S7" s="480">
        <f t="shared" si="7"/>
        <v>1920000</v>
      </c>
      <c r="T7" s="43"/>
      <c r="U7" s="43"/>
      <c r="V7" s="30"/>
      <c r="W7" s="30"/>
      <c r="X7" s="30"/>
      <c r="Y7" s="31"/>
      <c r="Z7" s="31"/>
      <c r="AE7" s="482"/>
    </row>
    <row r="8" spans="1:33" ht="13.9" customHeight="1">
      <c r="A8" s="481" t="s">
        <v>426</v>
      </c>
      <c r="B8" s="475">
        <f>+'[3]5.SZ.TÁBL. ÓVODAI NORMATÍVA'!$C37</f>
        <v>2400000</v>
      </c>
      <c r="C8" s="475"/>
      <c r="D8" s="475">
        <f>SUM(B8:C8)</f>
        <v>2400000</v>
      </c>
      <c r="E8" s="475">
        <f>+'[3]5.SZ.TÁBL. ÓVODAI NORMATÍVA'!$E37</f>
        <v>6240000</v>
      </c>
      <c r="F8" s="475"/>
      <c r="G8" s="475">
        <f>SUM(E8:F8)</f>
        <v>6240000</v>
      </c>
      <c r="H8" s="475">
        <f>+'[3]5.SZ.TÁBL. ÓVODAI NORMATÍVA'!$G37</f>
        <v>2400000</v>
      </c>
      <c r="I8" s="475"/>
      <c r="J8" s="475">
        <f>SUM(H8:I8)</f>
        <v>2400000</v>
      </c>
      <c r="K8" s="475">
        <f>+'[3]5.SZ.TÁBL. ÓVODAI NORMATÍVA'!$I37</f>
        <v>6000000</v>
      </c>
      <c r="L8" s="475"/>
      <c r="M8" s="475">
        <f>SUM(K8:L8)</f>
        <v>6000000</v>
      </c>
      <c r="N8" s="475">
        <f>+'[3]5.SZ.TÁBL. ÓVODAI NORMATÍVA'!$K37</f>
        <v>960000</v>
      </c>
      <c r="O8" s="475"/>
      <c r="P8" s="475">
        <f>SUM(N8:O8)</f>
        <v>960000</v>
      </c>
      <c r="Q8" s="606">
        <f>+B8+E8+H8+K8+N8</f>
        <v>18000000</v>
      </c>
      <c r="R8" s="475">
        <f t="shared" si="7"/>
        <v>0</v>
      </c>
      <c r="S8" s="476">
        <f t="shared" si="7"/>
        <v>18000000</v>
      </c>
      <c r="T8" s="43"/>
      <c r="U8" s="43"/>
      <c r="V8" s="30"/>
      <c r="W8" s="30"/>
      <c r="X8" s="30"/>
      <c r="Y8" s="483"/>
      <c r="Z8" s="472"/>
      <c r="AA8" s="483"/>
      <c r="AB8" s="472"/>
      <c r="AC8" s="483"/>
      <c r="AD8" s="472"/>
      <c r="AE8" s="483"/>
      <c r="AF8" s="472"/>
      <c r="AG8" s="483"/>
    </row>
    <row r="9" spans="1:33" ht="27" customHeight="1">
      <c r="A9" s="477" t="s">
        <v>427</v>
      </c>
      <c r="B9" s="478">
        <f>+'[3]5.SZ.TÁBL. ÓVODAI NORMATÍVA'!$C38</f>
        <v>1200000</v>
      </c>
      <c r="C9" s="478"/>
      <c r="D9" s="478">
        <f>SUM(B9:C9)</f>
        <v>1200000</v>
      </c>
      <c r="E9" s="478">
        <f>+'[3]5.SZ.TÁBL. ÓVODAI NORMATÍVA'!$E38</f>
        <v>3120000</v>
      </c>
      <c r="F9" s="478"/>
      <c r="G9" s="478">
        <f>SUM(E9:F9)</f>
        <v>3120000</v>
      </c>
      <c r="H9" s="478">
        <f>+'[3]5.SZ.TÁBL. ÓVODAI NORMATÍVA'!$G38</f>
        <v>1200000</v>
      </c>
      <c r="I9" s="478"/>
      <c r="J9" s="478">
        <f>SUM(H9:I9)</f>
        <v>1200000</v>
      </c>
      <c r="K9" s="478">
        <f>+'[3]5.SZ.TÁBL. ÓVODAI NORMATÍVA'!$I38</f>
        <v>3000000</v>
      </c>
      <c r="L9" s="478"/>
      <c r="M9" s="478">
        <f>SUM(K9:L9)</f>
        <v>3000000</v>
      </c>
      <c r="N9" s="478">
        <f>+'[3]5.SZ.TÁBL. ÓVODAI NORMATÍVA'!$K38</f>
        <v>480000</v>
      </c>
      <c r="O9" s="478"/>
      <c r="P9" s="478">
        <f>SUM(N9:O9)</f>
        <v>480000</v>
      </c>
      <c r="Q9" s="606">
        <f>+B9+E9+H9+K9+N9</f>
        <v>9000000</v>
      </c>
      <c r="R9" s="667">
        <f t="shared" si="7"/>
        <v>0</v>
      </c>
      <c r="S9" s="668">
        <f t="shared" si="7"/>
        <v>9000000</v>
      </c>
      <c r="T9" s="43"/>
      <c r="U9" s="357"/>
      <c r="V9" s="43"/>
      <c r="W9" s="30"/>
      <c r="X9" s="30"/>
      <c r="Y9" s="484"/>
      <c r="Z9" s="43"/>
      <c r="AA9" s="43"/>
      <c r="AE9" s="482"/>
    </row>
    <row r="10" spans="1:33" ht="13.9" customHeight="1">
      <c r="A10" s="73" t="s">
        <v>78</v>
      </c>
      <c r="B10" s="479">
        <f t="shared" ref="B10" si="8">SUM(B8:B9)</f>
        <v>3600000</v>
      </c>
      <c r="C10" s="479">
        <f>SUM(C8:C9)</f>
        <v>0</v>
      </c>
      <c r="D10" s="479">
        <f t="shared" ref="D10" si="9">SUM(D8:D9)</f>
        <v>3600000</v>
      </c>
      <c r="E10" s="479">
        <f t="shared" ref="E10" si="10">SUM(E8:E9)</f>
        <v>9360000</v>
      </c>
      <c r="F10" s="479">
        <f>SUM(F8:F9)</f>
        <v>0</v>
      </c>
      <c r="G10" s="479">
        <f t="shared" ref="G10" si="11">SUM(G8:G9)</f>
        <v>9360000</v>
      </c>
      <c r="H10" s="479">
        <f t="shared" ref="H10" si="12">SUM(H8:H9)</f>
        <v>3600000</v>
      </c>
      <c r="I10" s="479">
        <f>SUM(I8:I9)</f>
        <v>0</v>
      </c>
      <c r="J10" s="479">
        <f t="shared" ref="J10" si="13">SUM(J8:J9)</f>
        <v>3600000</v>
      </c>
      <c r="K10" s="479">
        <f t="shared" ref="K10" si="14">SUM(K8:K9)</f>
        <v>9000000</v>
      </c>
      <c r="L10" s="479">
        <f>SUM(L8:L9)</f>
        <v>0</v>
      </c>
      <c r="M10" s="479">
        <f t="shared" ref="M10" si="15">SUM(M8:M9)</f>
        <v>9000000</v>
      </c>
      <c r="N10" s="479">
        <f t="shared" ref="N10" si="16">SUM(N8:N9)</f>
        <v>1440000</v>
      </c>
      <c r="O10" s="479">
        <f>SUM(O8:O9)</f>
        <v>0</v>
      </c>
      <c r="P10" s="479">
        <f t="shared" ref="P10" si="17">SUM(P8:P9)</f>
        <v>1440000</v>
      </c>
      <c r="Q10" s="607">
        <f>SUM(Q8:Q9)</f>
        <v>27000000</v>
      </c>
      <c r="R10" s="479">
        <f t="shared" ref="R10:S10" si="18">SUM(R8:R9)</f>
        <v>0</v>
      </c>
      <c r="S10" s="480">
        <f t="shared" si="18"/>
        <v>27000000</v>
      </c>
      <c r="T10" s="43"/>
      <c r="U10" s="357"/>
      <c r="V10" s="43"/>
      <c r="W10" s="30"/>
      <c r="X10" s="30"/>
      <c r="Y10" s="914"/>
      <c r="Z10" s="915"/>
      <c r="AA10" s="483"/>
      <c r="AB10" s="483"/>
      <c r="AC10" s="913"/>
      <c r="AD10" s="913"/>
      <c r="AE10" s="913"/>
      <c r="AF10" s="913"/>
    </row>
    <row r="11" spans="1:33" ht="15" customHeight="1">
      <c r="A11" s="485" t="s">
        <v>426</v>
      </c>
      <c r="B11" s="486">
        <f>+'[3]5.SZ.TÁBL. ÓVODAI NORMATÍVA'!$C40</f>
        <v>2346666.9966666666</v>
      </c>
      <c r="C11" s="486"/>
      <c r="D11" s="486">
        <f>SUM(B11:C11)</f>
        <v>2346666.9966666666</v>
      </c>
      <c r="E11" s="486">
        <f>+'[3]5.SZ.TÁBL. ÓVODAI NORMATÍVA'!$E40</f>
        <v>4640000</v>
      </c>
      <c r="F11" s="486"/>
      <c r="G11" s="486">
        <f>SUM(E11:F11)</f>
        <v>4640000</v>
      </c>
      <c r="H11" s="486">
        <f>+'[3]5.SZ.TÁBL. ÓVODAI NORMATÍVA'!$G40</f>
        <v>2453333.0033333329</v>
      </c>
      <c r="I11" s="486"/>
      <c r="J11" s="486">
        <f>SUM(H11:I11)</f>
        <v>2453333.0033333329</v>
      </c>
      <c r="K11" s="486">
        <f>+'[3]5.SZ.TÁBL. ÓVODAI NORMATÍVA'!$I40</f>
        <v>4853333.0033333329</v>
      </c>
      <c r="L11" s="486"/>
      <c r="M11" s="486">
        <f>SUM(K11:L11)</f>
        <v>4853333.0033333329</v>
      </c>
      <c r="N11" s="486">
        <f>+'[3]5.SZ.TÁBL. ÓVODAI NORMATÍVA'!$K40</f>
        <v>0</v>
      </c>
      <c r="O11" s="486"/>
      <c r="P11" s="486">
        <f>SUM(N11:O11)</f>
        <v>0</v>
      </c>
      <c r="Q11" s="606">
        <f>+B11+E11+H11+K11+N11</f>
        <v>14293333.003333334</v>
      </c>
      <c r="R11" s="475">
        <f t="shared" ref="R11:S12" si="19">+C11+F11+I11+L11+O11</f>
        <v>0</v>
      </c>
      <c r="S11" s="476">
        <f t="shared" si="19"/>
        <v>14293333.003333334</v>
      </c>
      <c r="T11" s="43"/>
      <c r="U11" s="43"/>
      <c r="W11" s="30"/>
      <c r="Y11" s="31"/>
      <c r="Z11" s="31"/>
      <c r="AA11" s="31"/>
      <c r="AB11" s="31"/>
      <c r="AD11" s="45"/>
      <c r="AE11" s="31"/>
    </row>
    <row r="12" spans="1:33" ht="13.9" customHeight="1">
      <c r="A12" s="477" t="s">
        <v>427</v>
      </c>
      <c r="B12" s="478">
        <f>+'[3]5.SZ.TÁBL. ÓVODAI NORMATÍVA'!$C41</f>
        <v>1173333.3333333333</v>
      </c>
      <c r="C12" s="478"/>
      <c r="D12" s="478">
        <f>SUM(B12:C12)</f>
        <v>1173333.3333333333</v>
      </c>
      <c r="E12" s="478">
        <f>+'[3]5.SZ.TÁBL. ÓVODAI NORMATÍVA'!$E41</f>
        <v>2346666.6666666665</v>
      </c>
      <c r="F12" s="478"/>
      <c r="G12" s="478">
        <f>SUM(E12:F12)</f>
        <v>2346666.6666666665</v>
      </c>
      <c r="H12" s="478">
        <f>+'[3]5.SZ.TÁBL. ÓVODAI NORMATÍVA'!$G41</f>
        <v>1333333.3333333333</v>
      </c>
      <c r="I12" s="478"/>
      <c r="J12" s="478">
        <f>SUM(H12:I12)</f>
        <v>1333333.3333333333</v>
      </c>
      <c r="K12" s="478">
        <f>+'[3]5.SZ.TÁBL. ÓVODAI NORMATÍVA'!$I41</f>
        <v>2426666.6666666665</v>
      </c>
      <c r="L12" s="478"/>
      <c r="M12" s="478">
        <f>SUM(K12:L12)</f>
        <v>2426666.6666666665</v>
      </c>
      <c r="N12" s="478">
        <f>+'[3]5.SZ.TÁBL. ÓVODAI NORMATÍVA'!$K41</f>
        <v>0</v>
      </c>
      <c r="O12" s="478"/>
      <c r="P12" s="478">
        <f>SUM(N12:O12)</f>
        <v>0</v>
      </c>
      <c r="Q12" s="606">
        <f>+B12+E12+H12+K12+N12</f>
        <v>7280000</v>
      </c>
      <c r="R12" s="667">
        <f t="shared" si="19"/>
        <v>0</v>
      </c>
      <c r="S12" s="668">
        <f t="shared" si="19"/>
        <v>7280000</v>
      </c>
      <c r="T12" s="43"/>
      <c r="U12" s="43"/>
      <c r="V12" s="31"/>
      <c r="X12" s="31"/>
      <c r="Y12" s="31"/>
      <c r="Z12" s="31"/>
      <c r="AA12" s="31"/>
      <c r="AC12" s="31"/>
      <c r="AD12" s="31"/>
    </row>
    <row r="13" spans="1:33" ht="15" customHeight="1">
      <c r="A13" s="473" t="s">
        <v>79</v>
      </c>
      <c r="B13" s="479">
        <f>SUM(B11:B12)</f>
        <v>3520000.33</v>
      </c>
      <c r="C13" s="479">
        <f t="shared" ref="C13:D13" si="20">SUM(C11:C12)</f>
        <v>0</v>
      </c>
      <c r="D13" s="479">
        <f t="shared" si="20"/>
        <v>3520000.33</v>
      </c>
      <c r="E13" s="479">
        <f>SUM(E11:E12)</f>
        <v>6986666.666666666</v>
      </c>
      <c r="F13" s="479">
        <f t="shared" ref="F13:G13" si="21">SUM(F11:F12)</f>
        <v>0</v>
      </c>
      <c r="G13" s="479">
        <f t="shared" si="21"/>
        <v>6986666.666666666</v>
      </c>
      <c r="H13" s="479">
        <f>SUM(H11:H12)</f>
        <v>3786666.336666666</v>
      </c>
      <c r="I13" s="479">
        <f t="shared" ref="I13:J13" si="22">SUM(I11:I12)</f>
        <v>0</v>
      </c>
      <c r="J13" s="479">
        <f t="shared" si="22"/>
        <v>3786666.336666666</v>
      </c>
      <c r="K13" s="479">
        <f>SUM(K11:K12)</f>
        <v>7279999.6699999999</v>
      </c>
      <c r="L13" s="479">
        <f t="shared" ref="L13:M13" si="23">SUM(L11:L12)</f>
        <v>0</v>
      </c>
      <c r="M13" s="479">
        <f t="shared" si="23"/>
        <v>7279999.6699999999</v>
      </c>
      <c r="N13" s="479">
        <f>SUM(N11:N12)</f>
        <v>0</v>
      </c>
      <c r="O13" s="479">
        <f t="shared" ref="O13:P13" si="24">SUM(O11:O12)</f>
        <v>0</v>
      </c>
      <c r="P13" s="479">
        <f t="shared" si="24"/>
        <v>0</v>
      </c>
      <c r="Q13" s="607">
        <f>SUM(Q11:Q12)</f>
        <v>21573333.003333334</v>
      </c>
      <c r="R13" s="479">
        <f t="shared" ref="R13:S13" si="25">SUM(R11:R12)</f>
        <v>0</v>
      </c>
      <c r="S13" s="480">
        <f t="shared" si="25"/>
        <v>21573333.003333334</v>
      </c>
      <c r="T13" s="43"/>
      <c r="U13" s="43"/>
      <c r="V13" s="30"/>
      <c r="X13" s="31"/>
      <c r="Y13" s="31"/>
      <c r="Z13" s="31"/>
      <c r="AA13" s="31"/>
      <c r="AB13" s="44"/>
      <c r="AC13" s="45"/>
      <c r="AD13" s="31"/>
    </row>
    <row r="14" spans="1:33" ht="28.5" customHeight="1" thickBot="1">
      <c r="A14" s="487" t="s">
        <v>80</v>
      </c>
      <c r="B14" s="488">
        <f>+'[3]5.SZ.TÁBL. ÓVODAI NORMATÍVA'!$C43</f>
        <v>3886228</v>
      </c>
      <c r="C14" s="488"/>
      <c r="D14" s="488">
        <f>SUM(B14:C14)</f>
        <v>3886228</v>
      </c>
      <c r="E14" s="488">
        <f>+'[3]5.SZ.TÁBL. ÓVODAI NORMATÍVA'!$E43</f>
        <v>0</v>
      </c>
      <c r="F14" s="488"/>
      <c r="G14" s="488">
        <f>SUM(E14:F14)</f>
        <v>0</v>
      </c>
      <c r="H14" s="488">
        <f>+'[3]5.SZ.TÁBL. ÓVODAI NORMATÍVA'!$G43</f>
        <v>0</v>
      </c>
      <c r="I14" s="488"/>
      <c r="J14" s="488">
        <f>SUM(H14:I14)</f>
        <v>0</v>
      </c>
      <c r="K14" s="488">
        <f>+'[3]5.SZ.TÁBL. ÓVODAI NORMATÍVA'!$I43</f>
        <v>0</v>
      </c>
      <c r="L14" s="488"/>
      <c r="M14" s="488">
        <f>SUM(K14:L14)</f>
        <v>0</v>
      </c>
      <c r="N14" s="488">
        <f>+'[3]5.SZ.TÁBL. ÓVODAI NORMATÍVA'!$K43</f>
        <v>0</v>
      </c>
      <c r="O14" s="488"/>
      <c r="P14" s="488">
        <f>SUM(N14:O14)</f>
        <v>0</v>
      </c>
      <c r="Q14" s="608">
        <f>+B14+E14+H14+K14+N14</f>
        <v>3886228</v>
      </c>
      <c r="R14" s="488">
        <f t="shared" ref="R14:S14" si="26">+C14+F14+I14+L14+O14</f>
        <v>0</v>
      </c>
      <c r="S14" s="489">
        <f t="shared" si="26"/>
        <v>3886228</v>
      </c>
      <c r="T14" s="43"/>
      <c r="U14" s="30"/>
      <c r="V14" s="31"/>
      <c r="W14" s="31"/>
      <c r="X14" s="31"/>
      <c r="Z14" s="31"/>
      <c r="AA14" s="31"/>
    </row>
    <row r="15" spans="1:33" ht="28.5" customHeight="1" thickBot="1">
      <c r="A15" s="490" t="s">
        <v>81</v>
      </c>
      <c r="B15" s="491">
        <f>+B5+B6+B10+B13+B14+B7</f>
        <v>27746528.329999998</v>
      </c>
      <c r="C15" s="491">
        <f>+C5+C6+C10+C13+C14+C7</f>
        <v>0</v>
      </c>
      <c r="D15" s="491">
        <f t="shared" ref="D15" si="27">+D5+D6+D10+D13+D14+D7</f>
        <v>27746528.329999998</v>
      </c>
      <c r="E15" s="491">
        <f>+E5+E6+E10+E13+E14+E7</f>
        <v>17007166.666666664</v>
      </c>
      <c r="F15" s="491">
        <f>+F5+F6+F10+F13+F14+F7</f>
        <v>0</v>
      </c>
      <c r="G15" s="491">
        <f t="shared" ref="G15" si="28">+G5+G6+G10+G13+G14+G7</f>
        <v>39121566.666666664</v>
      </c>
      <c r="H15" s="491">
        <f>+H5+H6+H10+H13+H14+H7</f>
        <v>25296766.336666666</v>
      </c>
      <c r="I15" s="491">
        <f>+I5+I6+I10+I13+I14+I7</f>
        <v>0</v>
      </c>
      <c r="J15" s="491">
        <f t="shared" ref="J15" si="29">+J5+J6+J10+J13+J14+J7</f>
        <v>25296766.336666666</v>
      </c>
      <c r="K15" s="491">
        <f>+K5+K6+K10+K13+K14+K7</f>
        <v>50679499.670000002</v>
      </c>
      <c r="L15" s="491">
        <f>+L5+L6+L10+L13+L14+L7</f>
        <v>0</v>
      </c>
      <c r="M15" s="491">
        <f t="shared" ref="M15" si="30">+M5+M6+M10+M13+M14+M7</f>
        <v>50679499.670000002</v>
      </c>
      <c r="N15" s="491">
        <f>+N5+N6+N10+N13+N14+N7</f>
        <v>5298400</v>
      </c>
      <c r="O15" s="491">
        <f>+O5+O6+O10+O13+O14+O7</f>
        <v>0</v>
      </c>
      <c r="P15" s="491">
        <f t="shared" ref="P15" si="31">+P5+P6+P10+P13+P14+P7</f>
        <v>5298400</v>
      </c>
      <c r="Q15" s="609">
        <f t="shared" ref="Q15" si="32">+Q5+Q6+Q10+Q13+Q14+Q7</f>
        <v>148142761.00333333</v>
      </c>
      <c r="R15" s="491">
        <f t="shared" ref="R15:S15" si="33">+R5+R6+R10+R13+R14+R7</f>
        <v>0</v>
      </c>
      <c r="S15" s="492">
        <f t="shared" si="33"/>
        <v>148142761.00333333</v>
      </c>
      <c r="T15" s="357"/>
      <c r="U15" s="30"/>
      <c r="V15" s="31"/>
      <c r="W15" s="31"/>
      <c r="X15" s="31"/>
      <c r="Z15" s="31"/>
      <c r="AA15" s="31"/>
    </row>
    <row r="16" spans="1:33" ht="16.149999999999999" customHeight="1" thickBot="1">
      <c r="A16" s="490" t="s">
        <v>401</v>
      </c>
      <c r="B16" s="491"/>
      <c r="C16" s="491">
        <v>136398</v>
      </c>
      <c r="D16" s="491">
        <f>SUM(B16:C16)</f>
        <v>136398</v>
      </c>
      <c r="E16" s="491"/>
      <c r="F16" s="491">
        <v>43815</v>
      </c>
      <c r="G16" s="491">
        <f>SUM(E16:F16)</f>
        <v>43815</v>
      </c>
      <c r="H16" s="491"/>
      <c r="I16" s="491">
        <v>98171</v>
      </c>
      <c r="J16" s="491">
        <f>SUM(H16:I16)</f>
        <v>98171</v>
      </c>
      <c r="K16" s="491"/>
      <c r="L16" s="491">
        <v>53086</v>
      </c>
      <c r="M16" s="491">
        <f>SUM(K16:L16)</f>
        <v>53086</v>
      </c>
      <c r="N16" s="491"/>
      <c r="O16" s="491">
        <v>59436</v>
      </c>
      <c r="P16" s="491">
        <f>SUM(N16:O16)</f>
        <v>59436</v>
      </c>
      <c r="Q16" s="609">
        <f>+B16+E16+H16+K16+N16</f>
        <v>0</v>
      </c>
      <c r="R16" s="491">
        <f t="shared" ref="R16" si="34">+C16+F16+I16+L16+O16</f>
        <v>390906</v>
      </c>
      <c r="S16" s="492">
        <f t="shared" ref="S16" si="35">+D16+G16+J16+M16+P16</f>
        <v>390906</v>
      </c>
      <c r="T16" s="357"/>
      <c r="U16" s="30"/>
      <c r="V16" s="31"/>
      <c r="W16" s="31"/>
      <c r="X16" s="31"/>
      <c r="Z16" s="31"/>
      <c r="AA16" s="31"/>
    </row>
    <row r="17" spans="1:30" ht="13.9" customHeight="1">
      <c r="A17" s="9" t="s">
        <v>302</v>
      </c>
      <c r="B17" s="43">
        <v>27747</v>
      </c>
      <c r="C17" s="43">
        <v>136</v>
      </c>
      <c r="D17" s="43"/>
      <c r="E17" s="43">
        <v>50466</v>
      </c>
      <c r="F17" s="43">
        <v>44</v>
      </c>
      <c r="G17" s="43"/>
      <c r="H17" s="43">
        <v>25297</v>
      </c>
      <c r="I17" s="43">
        <v>98</v>
      </c>
      <c r="J17" s="43"/>
      <c r="K17" s="43">
        <v>50679</v>
      </c>
      <c r="L17" s="43">
        <v>53</v>
      </c>
      <c r="M17" s="43"/>
      <c r="N17" s="43">
        <v>5298</v>
      </c>
      <c r="O17" s="43">
        <v>60</v>
      </c>
      <c r="P17" s="43"/>
      <c r="Q17" s="43">
        <f>+B17+E17+H17+K17+N17</f>
        <v>159487</v>
      </c>
      <c r="R17" s="43">
        <v>391</v>
      </c>
      <c r="S17" s="43"/>
      <c r="T17" s="43"/>
      <c r="U17" s="43"/>
      <c r="V17" s="30"/>
      <c r="X17" s="31"/>
      <c r="Y17" s="31"/>
      <c r="Z17" s="31"/>
      <c r="AA17" s="31"/>
      <c r="AC17" s="31"/>
      <c r="AD17" s="31"/>
    </row>
    <row r="18" spans="1:30" ht="13.9" customHeight="1">
      <c r="A18" s="9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30"/>
      <c r="X18" s="31"/>
      <c r="Y18" s="31"/>
      <c r="Z18" s="31"/>
      <c r="AA18" s="31"/>
      <c r="AC18" s="31"/>
      <c r="AD18" s="31"/>
    </row>
    <row r="19" spans="1:30" ht="13.9" customHeight="1">
      <c r="E19" s="31"/>
      <c r="F19" s="31"/>
      <c r="G19" s="31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32"/>
      <c r="S19" s="493"/>
      <c r="T19" s="31"/>
      <c r="U19" s="483"/>
    </row>
  </sheetData>
  <mergeCells count="8">
    <mergeCell ref="AC10:AF10"/>
    <mergeCell ref="Y10:Z10"/>
    <mergeCell ref="Q1:S1"/>
    <mergeCell ref="B1:D1"/>
    <mergeCell ref="E1:G1"/>
    <mergeCell ref="H1:J1"/>
    <mergeCell ref="K1:M1"/>
    <mergeCell ref="N1:P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66" orientation="landscape" r:id="rId1"/>
  <headerFooter alignWithMargins="0">
    <oddHeader>&amp;L&amp;"Times New Roman,Félkövér"&amp;13Szent László Völgye TKT&amp;C&amp;"Times New Roman,Félkövér"&amp;14
&amp;16 2016. ÉVI I. KÖLTSÉGVETÉS MÓDOSÍTÁS&amp;14
&amp;R5. sz. táblázat
ÓVODAI NORMATÍVA
Adatok: eFt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1"/>
  </sheetPr>
  <dimension ref="A1:L107"/>
  <sheetViews>
    <sheetView zoomScale="80" zoomScaleNormal="80" zoomScaleSheetLayoutView="85" workbookViewId="0">
      <selection activeCell="A12" sqref="A12:XFD12"/>
    </sheetView>
  </sheetViews>
  <sheetFormatPr defaultColWidth="8.85546875" defaultRowHeight="15"/>
  <cols>
    <col min="1" max="1" width="64.7109375" style="97" customWidth="1"/>
    <col min="2" max="2" width="12.28515625" style="98" customWidth="1"/>
    <col min="3" max="3" width="12.28515625" style="99" customWidth="1"/>
    <col min="4" max="4" width="12.28515625" style="79" customWidth="1"/>
    <col min="5" max="5" width="8.28515625" style="79" customWidth="1"/>
    <col min="6" max="6" width="11" style="79" customWidth="1"/>
    <col min="7" max="9" width="12.5703125" style="79" customWidth="1"/>
    <col min="10" max="10" width="13.85546875" style="115" bestFit="1" customWidth="1"/>
    <col min="11" max="11" width="11.7109375" style="80" customWidth="1"/>
    <col min="12" max="12" width="12.85546875" style="80" customWidth="1"/>
    <col min="13" max="16384" width="8.85546875" style="79"/>
  </cols>
  <sheetData>
    <row r="1" spans="1:12" ht="35.25" customHeight="1">
      <c r="A1" s="163"/>
      <c r="B1" s="164" t="s">
        <v>399</v>
      </c>
      <c r="C1" s="623" t="s">
        <v>397</v>
      </c>
      <c r="D1" s="627" t="s">
        <v>400</v>
      </c>
      <c r="E1" s="76"/>
      <c r="F1" s="76"/>
      <c r="G1" s="661"/>
      <c r="H1" s="661"/>
      <c r="I1" s="927" t="s">
        <v>21</v>
      </c>
      <c r="J1" s="927"/>
      <c r="K1" s="927"/>
      <c r="L1" s="79"/>
    </row>
    <row r="2" spans="1:12" ht="28.5" customHeight="1">
      <c r="A2" s="162" t="s">
        <v>75</v>
      </c>
      <c r="B2" s="669"/>
      <c r="C2" s="625"/>
      <c r="D2" s="698"/>
      <c r="E2" s="81"/>
      <c r="F2" s="81" t="s">
        <v>408</v>
      </c>
      <c r="G2" s="81" t="s">
        <v>410</v>
      </c>
      <c r="H2" s="81" t="s">
        <v>409</v>
      </c>
      <c r="I2" s="629" t="s">
        <v>38</v>
      </c>
      <c r="J2" s="77" t="s">
        <v>17</v>
      </c>
      <c r="K2" s="78" t="s">
        <v>293</v>
      </c>
      <c r="L2" s="79"/>
    </row>
    <row r="3" spans="1:12">
      <c r="A3" s="787" t="s">
        <v>428</v>
      </c>
      <c r="B3" s="87">
        <v>15000000</v>
      </c>
      <c r="C3" s="102"/>
      <c r="D3" s="628">
        <f>SUM(B3:C3)</f>
        <v>15000000</v>
      </c>
      <c r="E3" s="83"/>
      <c r="F3" s="83">
        <v>15000</v>
      </c>
      <c r="G3" s="83"/>
      <c r="H3" s="83"/>
      <c r="I3" s="84">
        <v>3.7353999999999998</v>
      </c>
      <c r="J3" s="72">
        <v>3950000</v>
      </c>
      <c r="K3" s="80">
        <f>+I3*J3/2</f>
        <v>7377415</v>
      </c>
      <c r="L3" s="79"/>
    </row>
    <row r="4" spans="1:12">
      <c r="A4" s="88" t="s">
        <v>429</v>
      </c>
      <c r="B4" s="85">
        <v>9900000</v>
      </c>
      <c r="C4" s="102"/>
      <c r="D4" s="628">
        <f t="shared" ref="D4:D10" si="0">SUM(B4:C4)</f>
        <v>9900000</v>
      </c>
      <c r="E4" s="83"/>
      <c r="F4" s="83">
        <v>9900</v>
      </c>
      <c r="G4" s="83"/>
      <c r="H4" s="83"/>
      <c r="I4" s="83">
        <v>18677</v>
      </c>
      <c r="J4" s="72">
        <v>300</v>
      </c>
      <c r="K4" s="80">
        <f>+I4*J4</f>
        <v>5603100</v>
      </c>
      <c r="L4" s="79"/>
    </row>
    <row r="5" spans="1:12">
      <c r="A5" s="88" t="s">
        <v>430</v>
      </c>
      <c r="B5" s="85">
        <v>996480</v>
      </c>
      <c r="C5" s="102"/>
      <c r="D5" s="628">
        <f t="shared" si="0"/>
        <v>996480</v>
      </c>
      <c r="E5" s="83"/>
      <c r="F5" s="83">
        <v>996</v>
      </c>
      <c r="G5" s="83"/>
      <c r="H5" s="83"/>
      <c r="I5" s="84">
        <v>3.7353999999999998</v>
      </c>
      <c r="J5" s="72">
        <v>3950000</v>
      </c>
      <c r="K5" s="80">
        <f>+I5*J5/2</f>
        <v>7377415</v>
      </c>
      <c r="L5" s="79"/>
    </row>
    <row r="6" spans="1:12">
      <c r="A6" s="88" t="s">
        <v>86</v>
      </c>
      <c r="B6" s="85">
        <v>20358000</v>
      </c>
      <c r="C6" s="102"/>
      <c r="D6" s="628">
        <f t="shared" si="0"/>
        <v>20358000</v>
      </c>
      <c r="E6" s="83"/>
      <c r="F6" s="83">
        <v>20358</v>
      </c>
      <c r="G6" s="83"/>
      <c r="H6" s="83"/>
      <c r="I6" s="83">
        <v>3698</v>
      </c>
      <c r="J6" s="72">
        <v>1200</v>
      </c>
      <c r="K6" s="80">
        <f>+I6*J6</f>
        <v>4437600</v>
      </c>
      <c r="L6" s="79"/>
    </row>
    <row r="7" spans="1:12">
      <c r="A7" s="88" t="s">
        <v>87</v>
      </c>
      <c r="B7" s="85">
        <v>1144500</v>
      </c>
      <c r="C7" s="102"/>
      <c r="D7" s="628">
        <f t="shared" si="0"/>
        <v>1144500</v>
      </c>
      <c r="E7" s="83"/>
      <c r="F7" s="83">
        <v>1145</v>
      </c>
      <c r="G7" s="83"/>
      <c r="H7" s="83"/>
      <c r="I7" s="83">
        <v>119</v>
      </c>
      <c r="J7" s="71">
        <f>145000*1.3</f>
        <v>188500</v>
      </c>
      <c r="K7" s="80">
        <f>+I7*J7</f>
        <v>22431500</v>
      </c>
      <c r="L7" s="79"/>
    </row>
    <row r="8" spans="1:12">
      <c r="A8" s="88" t="s">
        <v>431</v>
      </c>
      <c r="B8" s="85">
        <v>2500000</v>
      </c>
      <c r="C8" s="102"/>
      <c r="D8" s="628">
        <f t="shared" si="0"/>
        <v>2500000</v>
      </c>
      <c r="E8" s="83"/>
      <c r="F8" s="83">
        <v>2500</v>
      </c>
      <c r="G8" s="83"/>
      <c r="H8" s="83"/>
      <c r="I8" s="83">
        <v>10</v>
      </c>
      <c r="J8" s="71">
        <f>109000*1.5</f>
        <v>163500</v>
      </c>
      <c r="K8" s="80">
        <f>+I8*J8</f>
        <v>1635000</v>
      </c>
      <c r="L8" s="79"/>
    </row>
    <row r="9" spans="1:12">
      <c r="A9" s="788" t="s">
        <v>294</v>
      </c>
      <c r="B9" s="90">
        <v>1743300</v>
      </c>
      <c r="C9" s="102"/>
      <c r="D9" s="628">
        <f t="shared" si="0"/>
        <v>1743300</v>
      </c>
      <c r="E9" s="83"/>
      <c r="F9" s="83">
        <v>1743</v>
      </c>
      <c r="G9" s="83"/>
      <c r="H9" s="83"/>
      <c r="I9" s="161">
        <v>1</v>
      </c>
      <c r="J9" s="71">
        <v>2500000</v>
      </c>
      <c r="K9" s="80">
        <f>+I9*J9</f>
        <v>2500000</v>
      </c>
      <c r="L9" s="79"/>
    </row>
    <row r="10" spans="1:12">
      <c r="A10" s="789" t="s">
        <v>432</v>
      </c>
      <c r="B10" s="790">
        <v>8940000</v>
      </c>
      <c r="C10" s="102"/>
      <c r="D10" s="628">
        <f t="shared" si="0"/>
        <v>8940000</v>
      </c>
      <c r="E10" s="83"/>
      <c r="F10" s="83">
        <v>8940</v>
      </c>
      <c r="G10" s="83"/>
      <c r="H10" s="83"/>
      <c r="I10" s="83">
        <v>4</v>
      </c>
      <c r="J10" s="71">
        <f>268200*1.3</f>
        <v>348660</v>
      </c>
      <c r="K10" s="80">
        <f>+I10*J10</f>
        <v>1394640</v>
      </c>
      <c r="L10" s="79"/>
    </row>
    <row r="11" spans="1:12">
      <c r="A11" s="91" t="s">
        <v>76</v>
      </c>
      <c r="B11" s="165">
        <f>SUM(B3:B10)</f>
        <v>60582280</v>
      </c>
      <c r="C11" s="624">
        <f>SUM(C3:C10)</f>
        <v>0</v>
      </c>
      <c r="D11" s="699">
        <f>SUM(D3:D10)</f>
        <v>60582280</v>
      </c>
      <c r="E11" s="92"/>
      <c r="F11" s="92">
        <f>SUM(F3:F10)</f>
        <v>60582</v>
      </c>
      <c r="G11" s="92">
        <f t="shared" ref="G11:H11" si="1">SUM(G3:G10)</f>
        <v>0</v>
      </c>
      <c r="H11" s="92">
        <f t="shared" si="1"/>
        <v>0</v>
      </c>
      <c r="I11" s="93"/>
      <c r="J11" s="93"/>
      <c r="K11" s="80">
        <f>SUM(K3:K10)</f>
        <v>52756670</v>
      </c>
      <c r="L11" s="79"/>
    </row>
    <row r="12" spans="1:12">
      <c r="A12" s="162"/>
      <c r="B12" s="792"/>
      <c r="C12" s="793"/>
      <c r="D12" s="794"/>
      <c r="E12" s="92"/>
      <c r="F12" s="92"/>
      <c r="G12" s="92"/>
      <c r="H12" s="92"/>
      <c r="I12" s="93"/>
      <c r="J12" s="93"/>
      <c r="L12" s="79"/>
    </row>
    <row r="13" spans="1:12">
      <c r="A13" s="671" t="s">
        <v>433</v>
      </c>
      <c r="B13" s="672">
        <v>2000000</v>
      </c>
      <c r="C13" s="795"/>
      <c r="D13" s="628">
        <f t="shared" ref="D13" si="2">SUM(B13:C13)</f>
        <v>2000000</v>
      </c>
      <c r="E13" s="92"/>
      <c r="F13" s="83">
        <v>2000</v>
      </c>
      <c r="G13" s="92"/>
      <c r="H13" s="92"/>
      <c r="I13" s="93"/>
      <c r="J13" s="93"/>
      <c r="L13" s="79"/>
    </row>
    <row r="14" spans="1:12">
      <c r="A14" s="91" t="s">
        <v>434</v>
      </c>
      <c r="B14" s="165">
        <f>+B13</f>
        <v>2000000</v>
      </c>
      <c r="C14" s="626">
        <f>+C13</f>
        <v>0</v>
      </c>
      <c r="D14" s="699">
        <f>+D13</f>
        <v>2000000</v>
      </c>
      <c r="E14" s="92"/>
      <c r="F14" s="92">
        <f>+F13</f>
        <v>2000</v>
      </c>
      <c r="G14" s="92"/>
      <c r="H14" s="92"/>
      <c r="I14" s="93"/>
      <c r="J14" s="93"/>
      <c r="L14" s="79"/>
    </row>
    <row r="15" spans="1:12">
      <c r="A15" s="82"/>
      <c r="B15" s="85"/>
      <c r="C15" s="102"/>
      <c r="D15" s="628"/>
      <c r="E15" s="83"/>
      <c r="F15" s="83"/>
      <c r="G15" s="83"/>
      <c r="H15" s="83"/>
      <c r="I15" s="83"/>
      <c r="J15" s="94"/>
      <c r="L15" s="79"/>
    </row>
    <row r="16" spans="1:12">
      <c r="A16" s="86" t="s">
        <v>402</v>
      </c>
      <c r="B16" s="87"/>
      <c r="C16" s="107">
        <v>4128</v>
      </c>
      <c r="D16" s="700">
        <f t="shared" ref="D16:D21" si="3">SUM(B16:C16)</f>
        <v>4128</v>
      </c>
      <c r="E16" s="83"/>
      <c r="F16" s="83"/>
      <c r="G16" s="83">
        <v>4</v>
      </c>
      <c r="H16" s="83"/>
      <c r="I16" s="83"/>
      <c r="J16" s="94"/>
      <c r="L16" s="79"/>
    </row>
    <row r="17" spans="1:12">
      <c r="A17" s="86" t="s">
        <v>441</v>
      </c>
      <c r="B17" s="87"/>
      <c r="C17" s="107">
        <v>177546</v>
      </c>
      <c r="D17" s="628">
        <f t="shared" si="3"/>
        <v>177546</v>
      </c>
      <c r="E17" s="83"/>
      <c r="F17" s="83"/>
      <c r="G17" s="83">
        <v>178</v>
      </c>
      <c r="H17" s="83"/>
      <c r="I17" s="83"/>
      <c r="J17" s="94"/>
      <c r="L17" s="79"/>
    </row>
    <row r="18" spans="1:12">
      <c r="A18" s="86" t="s">
        <v>403</v>
      </c>
      <c r="B18" s="87"/>
      <c r="C18" s="107">
        <v>473010</v>
      </c>
      <c r="D18" s="628">
        <f t="shared" si="3"/>
        <v>473010</v>
      </c>
      <c r="E18" s="83"/>
      <c r="F18" s="83"/>
      <c r="G18" s="83">
        <v>473</v>
      </c>
      <c r="H18" s="83"/>
      <c r="I18" s="83"/>
      <c r="J18" s="94"/>
      <c r="L18" s="79"/>
    </row>
    <row r="19" spans="1:12">
      <c r="A19" s="86" t="s">
        <v>440</v>
      </c>
      <c r="B19" s="87"/>
      <c r="C19" s="107">
        <v>326327</v>
      </c>
      <c r="D19" s="628">
        <f t="shared" si="3"/>
        <v>326327</v>
      </c>
      <c r="E19" s="83"/>
      <c r="F19" s="83"/>
      <c r="G19" s="83">
        <v>326</v>
      </c>
      <c r="H19" s="83"/>
      <c r="I19" s="83"/>
      <c r="J19" s="94"/>
      <c r="L19" s="79"/>
    </row>
    <row r="20" spans="1:12">
      <c r="A20" s="86" t="s">
        <v>404</v>
      </c>
      <c r="B20" s="87"/>
      <c r="C20" s="107">
        <v>171133</v>
      </c>
      <c r="D20" s="628">
        <f t="shared" si="3"/>
        <v>171133</v>
      </c>
      <c r="E20" s="83"/>
      <c r="F20" s="83"/>
      <c r="G20" s="83">
        <v>171</v>
      </c>
      <c r="H20" s="83"/>
      <c r="I20" s="83"/>
      <c r="J20" s="94"/>
      <c r="L20" s="79"/>
    </row>
    <row r="21" spans="1:12">
      <c r="A21" s="671" t="s">
        <v>405</v>
      </c>
      <c r="B21" s="672"/>
      <c r="C21" s="112">
        <v>72136</v>
      </c>
      <c r="D21" s="628">
        <f t="shared" si="3"/>
        <v>72136</v>
      </c>
      <c r="E21" s="83"/>
      <c r="F21" s="83"/>
      <c r="G21" s="83">
        <v>72</v>
      </c>
      <c r="H21" s="83"/>
      <c r="I21" s="83"/>
      <c r="J21" s="94"/>
      <c r="L21" s="79"/>
    </row>
    <row r="22" spans="1:12">
      <c r="A22" s="91" t="s">
        <v>406</v>
      </c>
      <c r="B22" s="165">
        <f>SUM(B16:B21)</f>
        <v>0</v>
      </c>
      <c r="C22" s="165">
        <f t="shared" ref="C22:D22" si="4">SUM(C16:C21)</f>
        <v>1224280</v>
      </c>
      <c r="D22" s="699">
        <f t="shared" si="4"/>
        <v>1224280</v>
      </c>
      <c r="E22" s="83"/>
      <c r="F22" s="92">
        <f>SUM(F16:F21)</f>
        <v>0</v>
      </c>
      <c r="G22" s="92">
        <f t="shared" ref="G22:H22" si="5">SUM(G16:G21)</f>
        <v>1224</v>
      </c>
      <c r="H22" s="92">
        <f t="shared" si="5"/>
        <v>0</v>
      </c>
      <c r="I22" s="83"/>
      <c r="J22" s="94"/>
      <c r="L22" s="79"/>
    </row>
    <row r="23" spans="1:12">
      <c r="A23" s="82"/>
      <c r="B23" s="85"/>
      <c r="C23" s="102"/>
      <c r="D23" s="628"/>
      <c r="E23" s="83"/>
      <c r="F23" s="83"/>
      <c r="G23" s="83"/>
      <c r="H23" s="83"/>
      <c r="I23" s="83"/>
      <c r="J23" s="94"/>
      <c r="L23" s="79"/>
    </row>
    <row r="24" spans="1:12">
      <c r="A24" s="86" t="s">
        <v>439</v>
      </c>
      <c r="B24" s="87"/>
      <c r="C24" s="107">
        <f>63983+12191</f>
        <v>76174</v>
      </c>
      <c r="D24" s="628">
        <f t="shared" ref="D24:D30" si="6">SUM(B24:C24)</f>
        <v>76174</v>
      </c>
      <c r="E24" s="83"/>
      <c r="F24" s="83"/>
      <c r="G24" s="83">
        <v>77</v>
      </c>
      <c r="H24" s="83"/>
      <c r="I24" s="83"/>
      <c r="J24" s="94"/>
      <c r="L24" s="79"/>
    </row>
    <row r="25" spans="1:12">
      <c r="A25" s="86" t="s">
        <v>402</v>
      </c>
      <c r="B25" s="87"/>
      <c r="C25" s="107">
        <f>144118+188016</f>
        <v>332134</v>
      </c>
      <c r="D25" s="628">
        <f t="shared" si="6"/>
        <v>332134</v>
      </c>
      <c r="E25" s="83"/>
      <c r="F25" s="83"/>
      <c r="G25" s="83">
        <v>332</v>
      </c>
      <c r="H25" s="83"/>
      <c r="I25" s="83"/>
      <c r="J25" s="94"/>
      <c r="L25" s="79"/>
    </row>
    <row r="26" spans="1:12">
      <c r="A26" s="86" t="s">
        <v>441</v>
      </c>
      <c r="B26" s="87"/>
      <c r="C26" s="107">
        <f>307956+819253</f>
        <v>1127209</v>
      </c>
      <c r="D26" s="628">
        <f t="shared" si="6"/>
        <v>1127209</v>
      </c>
      <c r="E26" s="83"/>
      <c r="F26" s="83"/>
      <c r="G26" s="83">
        <v>1128</v>
      </c>
      <c r="H26" s="83"/>
      <c r="I26" s="83"/>
      <c r="J26" s="94"/>
      <c r="L26" s="79"/>
    </row>
    <row r="27" spans="1:12">
      <c r="A27" s="86" t="s">
        <v>403</v>
      </c>
      <c r="B27" s="87"/>
      <c r="C27" s="107">
        <f>861957+1016667</f>
        <v>1878624</v>
      </c>
      <c r="D27" s="628">
        <f t="shared" si="6"/>
        <v>1878624</v>
      </c>
      <c r="E27" s="83"/>
      <c r="F27" s="83"/>
      <c r="G27" s="83">
        <v>1879</v>
      </c>
      <c r="H27" s="83"/>
      <c r="I27" s="83"/>
      <c r="J27" s="94"/>
      <c r="L27" s="79"/>
    </row>
    <row r="28" spans="1:12">
      <c r="A28" s="86" t="s">
        <v>440</v>
      </c>
      <c r="B28" s="87"/>
      <c r="C28" s="107">
        <f>486521+938571</f>
        <v>1425092</v>
      </c>
      <c r="D28" s="628">
        <f t="shared" si="6"/>
        <v>1425092</v>
      </c>
      <c r="E28" s="83"/>
      <c r="F28" s="83"/>
      <c r="G28" s="83">
        <v>1425</v>
      </c>
      <c r="H28" s="83"/>
      <c r="I28" s="83"/>
      <c r="J28" s="94"/>
      <c r="L28" s="79"/>
    </row>
    <row r="29" spans="1:12">
      <c r="A29" s="86" t="s">
        <v>404</v>
      </c>
      <c r="B29" s="87"/>
      <c r="C29" s="107">
        <f>282954+446197</f>
        <v>729151</v>
      </c>
      <c r="D29" s="628">
        <f t="shared" si="6"/>
        <v>729151</v>
      </c>
      <c r="E29" s="83"/>
      <c r="F29" s="83"/>
      <c r="G29" s="83">
        <v>729</v>
      </c>
      <c r="H29" s="83"/>
      <c r="I29" s="83"/>
      <c r="J29" s="94"/>
      <c r="L29" s="79"/>
    </row>
    <row r="30" spans="1:12">
      <c r="A30" s="671" t="s">
        <v>405</v>
      </c>
      <c r="B30" s="672"/>
      <c r="C30" s="112">
        <f>75527+76641</f>
        <v>152168</v>
      </c>
      <c r="D30" s="628">
        <f t="shared" si="6"/>
        <v>152168</v>
      </c>
      <c r="E30" s="83"/>
      <c r="F30" s="83"/>
      <c r="G30" s="83">
        <v>151</v>
      </c>
      <c r="H30" s="83"/>
      <c r="I30" s="83"/>
      <c r="J30" s="94"/>
      <c r="L30" s="79"/>
    </row>
    <row r="31" spans="1:12">
      <c r="A31" s="91" t="s">
        <v>407</v>
      </c>
      <c r="B31" s="165">
        <f>SUM(B24:B30)</f>
        <v>0</v>
      </c>
      <c r="C31" s="165">
        <f t="shared" ref="C31:D31" si="7">SUM(C24:C30)</f>
        <v>5720552</v>
      </c>
      <c r="D31" s="699">
        <f t="shared" si="7"/>
        <v>5720552</v>
      </c>
      <c r="E31" s="83"/>
      <c r="F31" s="92">
        <f>SUM(F24:F30)</f>
        <v>0</v>
      </c>
      <c r="G31" s="92">
        <f t="shared" ref="G31:H31" si="8">SUM(G24:G30)</f>
        <v>5721</v>
      </c>
      <c r="H31" s="92">
        <f t="shared" si="8"/>
        <v>0</v>
      </c>
      <c r="I31" s="83"/>
      <c r="J31" s="94"/>
      <c r="L31" s="79"/>
    </row>
    <row r="32" spans="1:12" ht="15.75" thickBot="1">
      <c r="A32" s="89"/>
      <c r="B32" s="90"/>
      <c r="C32" s="71"/>
      <c r="D32" s="701"/>
      <c r="E32" s="83"/>
      <c r="F32" s="83"/>
      <c r="G32" s="83"/>
      <c r="H32" s="83"/>
      <c r="I32" s="83"/>
      <c r="J32" s="94"/>
      <c r="L32" s="79"/>
    </row>
    <row r="33" spans="1:11" s="95" customFormat="1" ht="15.75" thickBot="1">
      <c r="A33" s="96" t="s">
        <v>43</v>
      </c>
      <c r="B33" s="670">
        <f>SUM(B11,B22,B31,B14)</f>
        <v>62582280</v>
      </c>
      <c r="C33" s="670">
        <f t="shared" ref="C33:D33" si="9">SUM(C11,C22,C31,C14)</f>
        <v>6944832</v>
      </c>
      <c r="D33" s="702">
        <f t="shared" si="9"/>
        <v>69527112</v>
      </c>
      <c r="E33" s="92"/>
      <c r="F33" s="791">
        <f>SUM(F11,F22,F31,F14)</f>
        <v>62582</v>
      </c>
      <c r="G33" s="791">
        <f t="shared" ref="G33:H33" si="10">SUM(G11,G22,G31,G14)</f>
        <v>6945</v>
      </c>
      <c r="H33" s="791">
        <f t="shared" si="10"/>
        <v>0</v>
      </c>
      <c r="I33" s="83"/>
      <c r="J33" s="94"/>
      <c r="K33" s="80"/>
    </row>
    <row r="34" spans="1:11">
      <c r="G34" s="83"/>
      <c r="H34" s="83"/>
      <c r="I34" s="83"/>
      <c r="J34" s="94"/>
    </row>
    <row r="35" spans="1:11">
      <c r="J35" s="94"/>
    </row>
    <row r="36" spans="1:11">
      <c r="J36" s="94"/>
    </row>
    <row r="90" spans="1:12">
      <c r="A90" s="75"/>
      <c r="C90" s="79"/>
      <c r="J90" s="79"/>
      <c r="K90" s="79"/>
      <c r="L90" s="79"/>
    </row>
    <row r="103" spans="1:12">
      <c r="A103" s="100"/>
      <c r="B103" s="101"/>
      <c r="C103" s="102"/>
      <c r="D103" s="103"/>
      <c r="E103" s="103"/>
      <c r="F103" s="103"/>
      <c r="G103" s="103"/>
      <c r="H103" s="103"/>
      <c r="I103" s="103"/>
      <c r="J103" s="104"/>
      <c r="K103" s="79"/>
      <c r="L103" s="79"/>
    </row>
    <row r="104" spans="1:12">
      <c r="A104" s="105"/>
      <c r="B104" s="106"/>
      <c r="C104" s="107"/>
      <c r="D104" s="108"/>
      <c r="E104" s="108"/>
      <c r="F104" s="108"/>
      <c r="G104" s="108"/>
      <c r="H104" s="108"/>
      <c r="I104" s="108"/>
      <c r="J104" s="109"/>
      <c r="K104" s="79"/>
      <c r="L104" s="79"/>
    </row>
    <row r="105" spans="1:12">
      <c r="A105" s="105"/>
      <c r="B105" s="106"/>
      <c r="C105" s="107"/>
      <c r="D105" s="108"/>
      <c r="E105" s="108"/>
      <c r="F105" s="108"/>
      <c r="G105" s="108"/>
      <c r="H105" s="108"/>
      <c r="I105" s="108"/>
      <c r="J105" s="109"/>
      <c r="K105" s="79"/>
      <c r="L105" s="79"/>
    </row>
    <row r="106" spans="1:12">
      <c r="A106" s="105"/>
      <c r="B106" s="106"/>
      <c r="C106" s="107"/>
      <c r="D106" s="108"/>
      <c r="E106" s="108"/>
      <c r="F106" s="108"/>
      <c r="G106" s="108"/>
      <c r="H106" s="108"/>
      <c r="I106" s="108"/>
      <c r="J106" s="109"/>
      <c r="K106" s="79"/>
      <c r="L106" s="79"/>
    </row>
    <row r="107" spans="1:12">
      <c r="A107" s="110"/>
      <c r="B107" s="111"/>
      <c r="C107" s="112"/>
      <c r="D107" s="113"/>
      <c r="E107" s="113"/>
      <c r="F107" s="113"/>
      <c r="G107" s="113"/>
      <c r="H107" s="113"/>
      <c r="I107" s="113"/>
      <c r="J107" s="114"/>
      <c r="K107" s="79"/>
      <c r="L107" s="79"/>
    </row>
  </sheetData>
  <mergeCells count="1">
    <mergeCell ref="I1:K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0" orientation="portrait" r:id="rId1"/>
  <headerFooter alignWithMargins="0">
    <oddHeader>&amp;L&amp;"Times New Roman,Félkövér"&amp;13Szent László Völgye TKT&amp;C&amp;"Times New Roman,Félkövér"&amp;14
&amp;16 2016. ÉVI I. KÖLTSÉGVETÉS MÓDOSÍTÁS&amp;14
&amp;R6. sz. táblázat
SZOCIÁLIS NORMATÍVA
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W101"/>
  <sheetViews>
    <sheetView zoomScale="90" zoomScaleNormal="90" workbookViewId="0">
      <selection activeCell="A12" sqref="A12:XFD12"/>
    </sheetView>
  </sheetViews>
  <sheetFormatPr defaultColWidth="8.85546875" defaultRowHeight="12"/>
  <cols>
    <col min="1" max="1" width="29.7109375" style="721" customWidth="1"/>
    <col min="2" max="2" width="9.7109375" style="721" customWidth="1"/>
    <col min="3" max="10" width="7.42578125" style="721" customWidth="1"/>
    <col min="11" max="11" width="8.28515625" style="721" customWidth="1"/>
    <col min="12" max="14" width="7.42578125" style="721" customWidth="1"/>
    <col min="15" max="15" width="9.42578125" style="721" customWidth="1"/>
    <col min="16" max="21" width="8.85546875" style="721"/>
    <col min="22" max="22" width="9.28515625" style="721" customWidth="1"/>
    <col min="23" max="16384" width="8.85546875" style="721"/>
  </cols>
  <sheetData>
    <row r="1" spans="1:23" s="709" customFormat="1" ht="27.6" customHeight="1" thickBot="1">
      <c r="A1" s="703"/>
      <c r="B1" s="704" t="s">
        <v>423</v>
      </c>
      <c r="C1" s="705" t="s">
        <v>46</v>
      </c>
      <c r="D1" s="706" t="s">
        <v>47</v>
      </c>
      <c r="E1" s="706" t="s">
        <v>48</v>
      </c>
      <c r="F1" s="707" t="s">
        <v>49</v>
      </c>
      <c r="G1" s="706" t="s">
        <v>50</v>
      </c>
      <c r="H1" s="706" t="s">
        <v>51</v>
      </c>
      <c r="I1" s="706" t="s">
        <v>52</v>
      </c>
      <c r="J1" s="706" t="s">
        <v>53</v>
      </c>
      <c r="K1" s="706" t="s">
        <v>54</v>
      </c>
      <c r="L1" s="706" t="s">
        <v>55</v>
      </c>
      <c r="M1" s="706" t="s">
        <v>56</v>
      </c>
      <c r="N1" s="708" t="s">
        <v>57</v>
      </c>
      <c r="O1" s="704" t="s">
        <v>424</v>
      </c>
    </row>
    <row r="2" spans="1:23" s="709" customFormat="1" ht="34.9" customHeight="1">
      <c r="A2" s="710" t="s">
        <v>415</v>
      </c>
      <c r="B2" s="710"/>
      <c r="C2" s="62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65"/>
      <c r="Q2" s="711"/>
      <c r="R2" s="712"/>
      <c r="S2" s="712"/>
      <c r="T2" s="712"/>
      <c r="U2" s="712"/>
    </row>
    <row r="3" spans="1:23" ht="12.75">
      <c r="A3" s="713" t="s">
        <v>4</v>
      </c>
      <c r="B3" s="714">
        <f>+'[3]7.SZ.TÁBL. PÉNZE. ÁTAD - ÁTVÉT'!$O3</f>
        <v>18835</v>
      </c>
      <c r="C3" s="715">
        <f>+$S$3</f>
        <v>1570</v>
      </c>
      <c r="D3" s="716">
        <f t="shared" ref="D3:M3" si="0">+$S$3</f>
        <v>1570</v>
      </c>
      <c r="E3" s="716">
        <f t="shared" si="0"/>
        <v>1570</v>
      </c>
      <c r="F3" s="716">
        <f t="shared" si="0"/>
        <v>1570</v>
      </c>
      <c r="G3" s="716">
        <f t="shared" si="0"/>
        <v>1570</v>
      </c>
      <c r="H3" s="716">
        <f t="shared" si="0"/>
        <v>1570</v>
      </c>
      <c r="I3" s="716">
        <f t="shared" si="0"/>
        <v>1570</v>
      </c>
      <c r="J3" s="716">
        <f t="shared" si="0"/>
        <v>1570</v>
      </c>
      <c r="K3" s="716">
        <f t="shared" si="0"/>
        <v>1570</v>
      </c>
      <c r="L3" s="716">
        <f t="shared" si="0"/>
        <v>1570</v>
      </c>
      <c r="M3" s="716">
        <f t="shared" si="0"/>
        <v>1570</v>
      </c>
      <c r="N3" s="717">
        <f>+U3</f>
        <v>1565</v>
      </c>
      <c r="O3" s="714">
        <f>SUM(C3:N3)</f>
        <v>18835</v>
      </c>
      <c r="P3" s="718"/>
      <c r="Q3" s="18">
        <f>+'[3]2.SZ.TÁBL. BEVÉTELEK'!D7+'[3]2.SZ.TÁBL. BEVÉTELEK'!D16+'[3]2.SZ.TÁBL. BEVÉTELEK'!D21+'[3]2.SZ.TÁBL. BEVÉTELEK'!D30+'[3]2.SZ.TÁBL. BEVÉTELEK'!D40+'[3]2.SZ.TÁBL. BEVÉTELEK'!D49</f>
        <v>18835</v>
      </c>
      <c r="R3" s="20">
        <f t="shared" ref="R3:R10" si="1">+Q3/12</f>
        <v>1569.5833333333333</v>
      </c>
      <c r="S3" s="42">
        <v>1570</v>
      </c>
      <c r="T3" s="19"/>
      <c r="U3" s="18">
        <f t="shared" ref="U3:U13" si="2">+Q3-SUM(C3:M3)</f>
        <v>1565</v>
      </c>
    </row>
    <row r="4" spans="1:23" ht="12.75">
      <c r="A4" s="722" t="s">
        <v>6</v>
      </c>
      <c r="B4" s="714">
        <f>+'[3]7.SZ.TÁBL. PÉNZE. ÁTAD - ÁTVÉT'!$O4</f>
        <v>9227</v>
      </c>
      <c r="C4" s="715">
        <f>+$S$4</f>
        <v>769</v>
      </c>
      <c r="D4" s="716">
        <f t="shared" ref="D4:M4" si="3">+$S$4</f>
        <v>769</v>
      </c>
      <c r="E4" s="716"/>
      <c r="F4" s="716">
        <f t="shared" si="3"/>
        <v>769</v>
      </c>
      <c r="G4" s="716">
        <f t="shared" si="3"/>
        <v>769</v>
      </c>
      <c r="H4" s="716">
        <f t="shared" si="3"/>
        <v>769</v>
      </c>
      <c r="I4" s="716">
        <f t="shared" si="3"/>
        <v>769</v>
      </c>
      <c r="J4" s="716">
        <f t="shared" si="3"/>
        <v>769</v>
      </c>
      <c r="K4" s="716">
        <f t="shared" si="3"/>
        <v>769</v>
      </c>
      <c r="L4" s="716">
        <f t="shared" si="3"/>
        <v>769</v>
      </c>
      <c r="M4" s="716">
        <f t="shared" si="3"/>
        <v>769</v>
      </c>
      <c r="N4" s="717">
        <f t="shared" ref="N4:N9" si="4">+U4</f>
        <v>1537</v>
      </c>
      <c r="O4" s="714">
        <f t="shared" ref="O4:O9" si="5">SUM(C4:N4)</f>
        <v>9227</v>
      </c>
      <c r="P4" s="719"/>
      <c r="Q4" s="18">
        <f>+'[3]2.SZ.TÁBL. BEVÉTELEK'!D9+'[3]2.SZ.TÁBL. BEVÉTELEK'!D17+'[3]2.SZ.TÁBL. BEVÉTELEK'!D22+'[3]2.SZ.TÁBL. BEVÉTELEK'!D32+'[3]2.SZ.TÁBL. BEVÉTELEK'!D41+'[3]2.SZ.TÁBL. BEVÉTELEK'!D51</f>
        <v>9227</v>
      </c>
      <c r="R4" s="20">
        <f t="shared" si="1"/>
        <v>768.91666666666663</v>
      </c>
      <c r="S4" s="42">
        <v>769</v>
      </c>
      <c r="T4" s="19"/>
      <c r="U4" s="18">
        <f t="shared" si="2"/>
        <v>1537</v>
      </c>
    </row>
    <row r="5" spans="1:23" ht="12.75">
      <c r="A5" s="722" t="s">
        <v>5</v>
      </c>
      <c r="B5" s="714">
        <f>+'[3]7.SZ.TÁBL. PÉNZE. ÁTAD - ÁTVÉT'!$O5</f>
        <v>4806</v>
      </c>
      <c r="C5" s="715">
        <f>+$S$5</f>
        <v>401</v>
      </c>
      <c r="D5" s="716">
        <f t="shared" ref="D5:M5" si="6">+$S$5</f>
        <v>401</v>
      </c>
      <c r="E5" s="716"/>
      <c r="F5" s="716">
        <f t="shared" si="6"/>
        <v>401</v>
      </c>
      <c r="G5" s="716">
        <f t="shared" si="6"/>
        <v>401</v>
      </c>
      <c r="H5" s="716">
        <f t="shared" si="6"/>
        <v>401</v>
      </c>
      <c r="I5" s="716">
        <f t="shared" si="6"/>
        <v>401</v>
      </c>
      <c r="J5" s="716">
        <f t="shared" si="6"/>
        <v>401</v>
      </c>
      <c r="K5" s="716">
        <f t="shared" si="6"/>
        <v>401</v>
      </c>
      <c r="L5" s="716">
        <f t="shared" si="6"/>
        <v>401</v>
      </c>
      <c r="M5" s="716">
        <f t="shared" si="6"/>
        <v>401</v>
      </c>
      <c r="N5" s="717">
        <f t="shared" si="4"/>
        <v>796</v>
      </c>
      <c r="O5" s="714">
        <f t="shared" si="5"/>
        <v>4806</v>
      </c>
      <c r="Q5" s="18">
        <f>+'[3]2.SZ.TÁBL. BEVÉTELEK'!D8+'[3]2.SZ.TÁBL. BEVÉTELEK'!D31+'[3]2.SZ.TÁBL. BEVÉTELEK'!D50</f>
        <v>4806</v>
      </c>
      <c r="R5" s="20">
        <f t="shared" si="1"/>
        <v>400.5</v>
      </c>
      <c r="S5" s="42">
        <v>401</v>
      </c>
      <c r="T5" s="19"/>
      <c r="U5" s="18">
        <f t="shared" si="2"/>
        <v>796</v>
      </c>
    </row>
    <row r="6" spans="1:23" ht="12.75">
      <c r="A6" s="722" t="s">
        <v>7</v>
      </c>
      <c r="B6" s="714">
        <f>+'[3]7.SZ.TÁBL. PÉNZE. ÁTAD - ÁTVÉT'!$O6</f>
        <v>2625</v>
      </c>
      <c r="C6" s="715">
        <f>+$S$6</f>
        <v>219</v>
      </c>
      <c r="D6" s="716">
        <f t="shared" ref="D6:M6" si="7">+$S$6</f>
        <v>219</v>
      </c>
      <c r="E6" s="716">
        <f t="shared" si="7"/>
        <v>219</v>
      </c>
      <c r="F6" s="716">
        <f t="shared" si="7"/>
        <v>219</v>
      </c>
      <c r="G6" s="716">
        <f t="shared" si="7"/>
        <v>219</v>
      </c>
      <c r="H6" s="716">
        <f t="shared" si="7"/>
        <v>219</v>
      </c>
      <c r="I6" s="716">
        <f t="shared" si="7"/>
        <v>219</v>
      </c>
      <c r="J6" s="716">
        <f t="shared" si="7"/>
        <v>219</v>
      </c>
      <c r="K6" s="716">
        <f t="shared" si="7"/>
        <v>219</v>
      </c>
      <c r="L6" s="716">
        <f t="shared" si="7"/>
        <v>219</v>
      </c>
      <c r="M6" s="716">
        <f t="shared" si="7"/>
        <v>219</v>
      </c>
      <c r="N6" s="717">
        <f t="shared" si="4"/>
        <v>216</v>
      </c>
      <c r="O6" s="714">
        <f t="shared" si="5"/>
        <v>2625</v>
      </c>
      <c r="Q6" s="18">
        <f>+'[3]2.SZ.TÁBL. BEVÉTELEK'!D10+'[3]2.SZ.TÁBL. BEVÉTELEK'!D23+'[3]2.SZ.TÁBL. BEVÉTELEK'!D33+'[3]2.SZ.TÁBL. BEVÉTELEK'!D42+'[3]2.SZ.TÁBL. BEVÉTELEK'!D52</f>
        <v>2625</v>
      </c>
      <c r="R6" s="20">
        <f t="shared" si="1"/>
        <v>218.75</v>
      </c>
      <c r="S6" s="42">
        <v>219</v>
      </c>
      <c r="T6" s="19"/>
      <c r="U6" s="18">
        <f t="shared" si="2"/>
        <v>216</v>
      </c>
    </row>
    <row r="7" spans="1:23" ht="12.75">
      <c r="A7" s="722" t="s">
        <v>8</v>
      </c>
      <c r="B7" s="714">
        <f>+'[3]7.SZ.TÁBL. PÉNZE. ÁTAD - ÁTVÉT'!$O7</f>
        <v>13107</v>
      </c>
      <c r="C7" s="715">
        <f>+$S$7</f>
        <v>1092</v>
      </c>
      <c r="D7" s="716">
        <f t="shared" ref="D7:M7" si="8">+$S$7</f>
        <v>1092</v>
      </c>
      <c r="E7" s="716">
        <f t="shared" si="8"/>
        <v>1092</v>
      </c>
      <c r="F7" s="716">
        <f t="shared" si="8"/>
        <v>1092</v>
      </c>
      <c r="G7" s="716">
        <f t="shared" si="8"/>
        <v>1092</v>
      </c>
      <c r="H7" s="716">
        <f t="shared" si="8"/>
        <v>1092</v>
      </c>
      <c r="I7" s="716">
        <f t="shared" si="8"/>
        <v>1092</v>
      </c>
      <c r="J7" s="716">
        <f t="shared" si="8"/>
        <v>1092</v>
      </c>
      <c r="K7" s="716">
        <f t="shared" si="8"/>
        <v>1092</v>
      </c>
      <c r="L7" s="716">
        <f t="shared" si="8"/>
        <v>1092</v>
      </c>
      <c r="M7" s="716">
        <f t="shared" si="8"/>
        <v>1092</v>
      </c>
      <c r="N7" s="717">
        <f t="shared" si="4"/>
        <v>1095</v>
      </c>
      <c r="O7" s="714">
        <f t="shared" si="5"/>
        <v>13107</v>
      </c>
      <c r="P7" s="719"/>
      <c r="Q7" s="18">
        <f>+'[3]2.SZ.TÁBL. BEVÉTELEK'!D11+'[3]2.SZ.TÁBL. BEVÉTELEK'!D24+'[3]2.SZ.TÁBL. BEVÉTELEK'!D34+'[3]2.SZ.TÁBL. BEVÉTELEK'!D43+'[3]2.SZ.TÁBL. BEVÉTELEK'!D58</f>
        <v>13107</v>
      </c>
      <c r="R7" s="20">
        <f t="shared" si="1"/>
        <v>1092.25</v>
      </c>
      <c r="S7" s="42">
        <v>1092</v>
      </c>
      <c r="T7" s="19"/>
      <c r="U7" s="18">
        <f t="shared" si="2"/>
        <v>1095</v>
      </c>
    </row>
    <row r="8" spans="1:23" ht="12.75">
      <c r="A8" s="722" t="s">
        <v>9</v>
      </c>
      <c r="B8" s="714">
        <f>+'[3]7.SZ.TÁBL. PÉNZE. ÁTAD - ÁTVÉT'!$O8</f>
        <v>7814</v>
      </c>
      <c r="C8" s="715">
        <f>+$S$8</f>
        <v>651</v>
      </c>
      <c r="D8" s="716">
        <f t="shared" ref="D8:M8" si="9">+$S$8</f>
        <v>651</v>
      </c>
      <c r="E8" s="716">
        <f t="shared" si="9"/>
        <v>651</v>
      </c>
      <c r="F8" s="716">
        <f t="shared" si="9"/>
        <v>651</v>
      </c>
      <c r="G8" s="716">
        <f t="shared" si="9"/>
        <v>651</v>
      </c>
      <c r="H8" s="716">
        <f t="shared" si="9"/>
        <v>651</v>
      </c>
      <c r="I8" s="716">
        <f t="shared" si="9"/>
        <v>651</v>
      </c>
      <c r="J8" s="716">
        <f t="shared" si="9"/>
        <v>651</v>
      </c>
      <c r="K8" s="716">
        <f t="shared" si="9"/>
        <v>651</v>
      </c>
      <c r="L8" s="716">
        <f t="shared" si="9"/>
        <v>651</v>
      </c>
      <c r="M8" s="716">
        <f t="shared" si="9"/>
        <v>651</v>
      </c>
      <c r="N8" s="717">
        <f t="shared" si="4"/>
        <v>653</v>
      </c>
      <c r="O8" s="714">
        <f t="shared" si="5"/>
        <v>7814</v>
      </c>
      <c r="P8" s="719"/>
      <c r="Q8" s="18">
        <f>+'[3]2.SZ.TÁBL. BEVÉTELEK'!D12+'[3]2.SZ.TÁBL. BEVÉTELEK'!D25+'[3]2.SZ.TÁBL. BEVÉTELEK'!D35+'[3]2.SZ.TÁBL. BEVÉTELEK'!D44+'[3]2.SZ.TÁBL. BEVÉTELEK'!D53</f>
        <v>7814</v>
      </c>
      <c r="R8" s="20">
        <f t="shared" si="1"/>
        <v>651.16666666666663</v>
      </c>
      <c r="S8" s="42">
        <v>651</v>
      </c>
      <c r="T8" s="19"/>
      <c r="U8" s="18">
        <f t="shared" si="2"/>
        <v>653</v>
      </c>
    </row>
    <row r="9" spans="1:23" ht="12.75">
      <c r="A9" s="723" t="s">
        <v>10</v>
      </c>
      <c r="B9" s="714">
        <f>+'[3]7.SZ.TÁBL. PÉNZE. ÁTAD - ÁTVÉT'!$O9</f>
        <v>11019</v>
      </c>
      <c r="C9" s="725">
        <f>+$S$9</f>
        <v>918</v>
      </c>
      <c r="D9" s="726">
        <f t="shared" ref="D9:M9" si="10">+$S$9</f>
        <v>918</v>
      </c>
      <c r="E9" s="726">
        <f t="shared" si="10"/>
        <v>918</v>
      </c>
      <c r="F9" s="726">
        <f t="shared" si="10"/>
        <v>918</v>
      </c>
      <c r="G9" s="726">
        <f t="shared" si="10"/>
        <v>918</v>
      </c>
      <c r="H9" s="726">
        <f t="shared" si="10"/>
        <v>918</v>
      </c>
      <c r="I9" s="726">
        <f t="shared" si="10"/>
        <v>918</v>
      </c>
      <c r="J9" s="726">
        <f t="shared" si="10"/>
        <v>918</v>
      </c>
      <c r="K9" s="726">
        <f t="shared" si="10"/>
        <v>918</v>
      </c>
      <c r="L9" s="726">
        <f t="shared" si="10"/>
        <v>918</v>
      </c>
      <c r="M9" s="726">
        <f t="shared" si="10"/>
        <v>918</v>
      </c>
      <c r="N9" s="727">
        <f t="shared" si="4"/>
        <v>921</v>
      </c>
      <c r="O9" s="728">
        <f t="shared" si="5"/>
        <v>11019</v>
      </c>
      <c r="P9" s="719"/>
      <c r="Q9" s="18">
        <f>+'[3]2.SZ.TÁBL. BEVÉTELEK'!D13+'[3]2.SZ.TÁBL. BEVÉTELEK'!D18+'[3]2.SZ.TÁBL. BEVÉTELEK'!D26+'[3]2.SZ.TÁBL. BEVÉTELEK'!D36+'[3]2.SZ.TÁBL. BEVÉTELEK'!D45+'[3]2.SZ.TÁBL. BEVÉTELEK'!D54</f>
        <v>11019</v>
      </c>
      <c r="R9" s="20">
        <f t="shared" si="1"/>
        <v>918.25</v>
      </c>
      <c r="S9" s="42">
        <v>918</v>
      </c>
      <c r="T9" s="19"/>
      <c r="U9" s="18">
        <f t="shared" si="2"/>
        <v>921</v>
      </c>
    </row>
    <row r="10" spans="1:23" ht="13.5" thickBot="1">
      <c r="A10" s="729" t="s">
        <v>301</v>
      </c>
      <c r="B10" s="714">
        <f>+'[3]7.SZ.TÁBL. PÉNZE. ÁTAD - ÁTVÉT'!$O10</f>
        <v>4459</v>
      </c>
      <c r="C10" s="725">
        <f>+$S$10</f>
        <v>372</v>
      </c>
      <c r="D10" s="726">
        <f t="shared" ref="D10:M10" si="11">+$S$10</f>
        <v>372</v>
      </c>
      <c r="E10" s="726">
        <f t="shared" si="11"/>
        <v>372</v>
      </c>
      <c r="F10" s="726">
        <f t="shared" si="11"/>
        <v>372</v>
      </c>
      <c r="G10" s="726">
        <f t="shared" si="11"/>
        <v>372</v>
      </c>
      <c r="H10" s="726">
        <f t="shared" si="11"/>
        <v>372</v>
      </c>
      <c r="I10" s="726">
        <f t="shared" si="11"/>
        <v>372</v>
      </c>
      <c r="J10" s="726">
        <f t="shared" si="11"/>
        <v>372</v>
      </c>
      <c r="K10" s="726">
        <f t="shared" si="11"/>
        <v>372</v>
      </c>
      <c r="L10" s="726">
        <f t="shared" si="11"/>
        <v>372</v>
      </c>
      <c r="M10" s="726">
        <f t="shared" si="11"/>
        <v>372</v>
      </c>
      <c r="N10" s="727">
        <f t="shared" ref="N10" si="12">+U10</f>
        <v>367</v>
      </c>
      <c r="O10" s="724">
        <f t="shared" ref="O10" si="13">SUM(C10:N10)</f>
        <v>4459</v>
      </c>
      <c r="P10" s="719"/>
      <c r="Q10" s="18">
        <f>+'[3]2.SZ.TÁBL. BEVÉTELEK'!D27+'[3]2.SZ.TÁBL. BEVÉTELEK'!D37+'[3]2.SZ.TÁBL. BEVÉTELEK'!D46+'[3]2.SZ.TÁBL. BEVÉTELEK'!D55</f>
        <v>4459</v>
      </c>
      <c r="R10" s="20">
        <f t="shared" si="1"/>
        <v>371.58333333333331</v>
      </c>
      <c r="S10" s="42">
        <v>372</v>
      </c>
      <c r="T10" s="19"/>
      <c r="U10" s="18">
        <f t="shared" si="2"/>
        <v>367</v>
      </c>
    </row>
    <row r="11" spans="1:23" ht="13.5" thickBot="1">
      <c r="A11" s="730" t="s">
        <v>21</v>
      </c>
      <c r="B11" s="731">
        <f>SUM(B3:B10)</f>
        <v>71892</v>
      </c>
      <c r="C11" s="732">
        <f>SUM(C3:C10)</f>
        <v>5992</v>
      </c>
      <c r="D11" s="733">
        <f t="shared" ref="D11:N11" si="14">SUM(D3:D10)</f>
        <v>5992</v>
      </c>
      <c r="E11" s="733">
        <f t="shared" si="14"/>
        <v>4822</v>
      </c>
      <c r="F11" s="733">
        <f t="shared" si="14"/>
        <v>5992</v>
      </c>
      <c r="G11" s="733">
        <f t="shared" si="14"/>
        <v>5992</v>
      </c>
      <c r="H11" s="733">
        <f t="shared" si="14"/>
        <v>5992</v>
      </c>
      <c r="I11" s="733">
        <f t="shared" si="14"/>
        <v>5992</v>
      </c>
      <c r="J11" s="733">
        <f t="shared" si="14"/>
        <v>5992</v>
      </c>
      <c r="K11" s="733">
        <f t="shared" si="14"/>
        <v>5992</v>
      </c>
      <c r="L11" s="733">
        <f t="shared" si="14"/>
        <v>5992</v>
      </c>
      <c r="M11" s="733">
        <f t="shared" si="14"/>
        <v>5992</v>
      </c>
      <c r="N11" s="733">
        <f t="shared" si="14"/>
        <v>7150</v>
      </c>
      <c r="O11" s="731">
        <f>SUM(O3:O10)</f>
        <v>71892</v>
      </c>
      <c r="Q11" s="20"/>
      <c r="R11" s="20"/>
      <c r="S11" s="20"/>
      <c r="T11" s="20"/>
      <c r="U11" s="20"/>
    </row>
    <row r="12" spans="1:23">
      <c r="A12" s="855" t="s">
        <v>435</v>
      </c>
      <c r="B12" s="856">
        <f>+'[3]7.SZ.TÁBL. PÉNZE. ÁTAD - ÁTVÉT'!$O$12</f>
        <v>2000</v>
      </c>
      <c r="C12" s="857"/>
      <c r="D12" s="858">
        <v>2000</v>
      </c>
      <c r="E12" s="858"/>
      <c r="F12" s="858"/>
      <c r="G12" s="858"/>
      <c r="H12" s="858"/>
      <c r="I12" s="858"/>
      <c r="J12" s="858"/>
      <c r="K12" s="858"/>
      <c r="L12" s="858"/>
      <c r="M12" s="858"/>
      <c r="N12" s="859"/>
      <c r="O12" s="860">
        <f t="shared" ref="O12" si="15">SUM(C12:N12)</f>
        <v>2000</v>
      </c>
      <c r="Q12" s="861"/>
      <c r="R12" s="861"/>
      <c r="S12" s="861"/>
      <c r="T12" s="861"/>
      <c r="U12" s="861"/>
    </row>
    <row r="13" spans="1:23" s="739" customFormat="1" ht="22.5" customHeight="1">
      <c r="A13" s="734" t="s">
        <v>365</v>
      </c>
      <c r="B13" s="724">
        <f>+'[3]7.SZ.TÁBL. PÉNZE. ÁTAD - ÁTVÉT'!$O$13</f>
        <v>220069</v>
      </c>
      <c r="C13" s="735">
        <f t="shared" ref="C13:H13" si="16">+$S$13</f>
        <v>18950</v>
      </c>
      <c r="D13" s="736">
        <f t="shared" si="16"/>
        <v>18950</v>
      </c>
      <c r="E13" s="736">
        <f t="shared" si="16"/>
        <v>18950</v>
      </c>
      <c r="F13" s="736">
        <f t="shared" si="16"/>
        <v>18950</v>
      </c>
      <c r="G13" s="736">
        <f t="shared" si="16"/>
        <v>18950</v>
      </c>
      <c r="H13" s="736">
        <f t="shared" si="16"/>
        <v>18950</v>
      </c>
      <c r="I13" s="736">
        <f t="shared" ref="I13:M13" si="17">+$S$13</f>
        <v>18950</v>
      </c>
      <c r="J13" s="736">
        <f t="shared" si="17"/>
        <v>18950</v>
      </c>
      <c r="K13" s="736">
        <f t="shared" si="17"/>
        <v>18950</v>
      </c>
      <c r="L13" s="736">
        <f t="shared" si="17"/>
        <v>18950</v>
      </c>
      <c r="M13" s="736">
        <f t="shared" si="17"/>
        <v>18950</v>
      </c>
      <c r="N13" s="737">
        <f>+U13</f>
        <v>18955</v>
      </c>
      <c r="O13" s="738">
        <f t="shared" ref="O13" si="18">SUM(C13:N13)</f>
        <v>227405</v>
      </c>
      <c r="Q13" s="796">
        <f>+'2.SZ.TÁBL. BEVÉTELEK'!E60</f>
        <v>227405</v>
      </c>
      <c r="R13" s="797">
        <f>+Q13/12</f>
        <v>18950.416666666668</v>
      </c>
      <c r="S13" s="798">
        <v>18950</v>
      </c>
      <c r="T13" s="798"/>
      <c r="U13" s="46">
        <f t="shared" si="2"/>
        <v>18955</v>
      </c>
      <c r="V13" s="740"/>
    </row>
    <row r="14" spans="1:23" ht="21" customHeight="1" thickBot="1">
      <c r="A14" s="743" t="s">
        <v>366</v>
      </c>
      <c r="B14" s="744">
        <f t="shared" ref="B14:O14" si="19">SUM(B13)</f>
        <v>220069</v>
      </c>
      <c r="C14" s="745">
        <f t="shared" si="19"/>
        <v>18950</v>
      </c>
      <c r="D14" s="745">
        <f t="shared" si="19"/>
        <v>18950</v>
      </c>
      <c r="E14" s="745">
        <f t="shared" si="19"/>
        <v>18950</v>
      </c>
      <c r="F14" s="745">
        <f t="shared" si="19"/>
        <v>18950</v>
      </c>
      <c r="G14" s="745">
        <f t="shared" si="19"/>
        <v>18950</v>
      </c>
      <c r="H14" s="745">
        <f t="shared" si="19"/>
        <v>18950</v>
      </c>
      <c r="I14" s="745">
        <f t="shared" si="19"/>
        <v>18950</v>
      </c>
      <c r="J14" s="745">
        <f t="shared" si="19"/>
        <v>18950</v>
      </c>
      <c r="K14" s="745">
        <f t="shared" si="19"/>
        <v>18950</v>
      </c>
      <c r="L14" s="745">
        <f t="shared" si="19"/>
        <v>18950</v>
      </c>
      <c r="M14" s="745">
        <f t="shared" si="19"/>
        <v>18950</v>
      </c>
      <c r="N14" s="745">
        <f t="shared" si="19"/>
        <v>18955</v>
      </c>
      <c r="O14" s="744">
        <f t="shared" si="19"/>
        <v>227405</v>
      </c>
      <c r="Q14" s="740"/>
      <c r="R14" s="741"/>
      <c r="S14" s="739"/>
      <c r="T14" s="739"/>
      <c r="U14" s="742"/>
      <c r="V14" s="740"/>
      <c r="W14" s="739"/>
    </row>
    <row r="15" spans="1:23" ht="22.5" customHeight="1" thickBot="1">
      <c r="A15" s="746" t="s">
        <v>367</v>
      </c>
      <c r="B15" s="747">
        <f>+B11+B14+B12</f>
        <v>293961</v>
      </c>
      <c r="C15" s="748">
        <f t="shared" ref="C15:O15" si="20">+C11+C14+C12</f>
        <v>24942</v>
      </c>
      <c r="D15" s="749">
        <f t="shared" si="20"/>
        <v>26942</v>
      </c>
      <c r="E15" s="749">
        <f t="shared" si="20"/>
        <v>23772</v>
      </c>
      <c r="F15" s="749">
        <f t="shared" si="20"/>
        <v>24942</v>
      </c>
      <c r="G15" s="749">
        <f t="shared" si="20"/>
        <v>24942</v>
      </c>
      <c r="H15" s="749">
        <f t="shared" si="20"/>
        <v>24942</v>
      </c>
      <c r="I15" s="749">
        <f t="shared" si="20"/>
        <v>24942</v>
      </c>
      <c r="J15" s="749">
        <f t="shared" si="20"/>
        <v>24942</v>
      </c>
      <c r="K15" s="749">
        <f t="shared" si="20"/>
        <v>24942</v>
      </c>
      <c r="L15" s="749">
        <f t="shared" si="20"/>
        <v>24942</v>
      </c>
      <c r="M15" s="749">
        <f t="shared" si="20"/>
        <v>24942</v>
      </c>
      <c r="N15" s="750">
        <f t="shared" si="20"/>
        <v>26105</v>
      </c>
      <c r="O15" s="747">
        <f t="shared" si="20"/>
        <v>301297</v>
      </c>
      <c r="Q15" s="740"/>
      <c r="R15" s="741"/>
      <c r="S15" s="739"/>
      <c r="T15" s="739"/>
      <c r="U15" s="742"/>
      <c r="V15" s="740"/>
      <c r="W15" s="739"/>
    </row>
    <row r="16" spans="1:23" ht="28.5" customHeight="1" thickBot="1">
      <c r="A16" s="751"/>
      <c r="B16" s="752"/>
      <c r="C16" s="752"/>
      <c r="D16" s="752"/>
      <c r="E16" s="752"/>
      <c r="F16" s="752"/>
      <c r="G16" s="752"/>
      <c r="H16" s="752"/>
      <c r="I16" s="752"/>
      <c r="J16" s="752"/>
      <c r="K16" s="752"/>
      <c r="L16" s="752"/>
      <c r="M16" s="752"/>
      <c r="N16" s="752"/>
      <c r="O16" s="752"/>
      <c r="Q16" s="740"/>
      <c r="R16" s="741"/>
      <c r="S16" s="739"/>
      <c r="T16" s="739"/>
      <c r="U16" s="742"/>
      <c r="V16" s="740"/>
      <c r="W16" s="739"/>
    </row>
    <row r="17" spans="1:22" ht="37.5" customHeight="1" thickBot="1">
      <c r="A17" s="779" t="s">
        <v>416</v>
      </c>
      <c r="B17" s="704" t="s">
        <v>423</v>
      </c>
      <c r="C17" s="705" t="s">
        <v>46</v>
      </c>
      <c r="D17" s="706" t="s">
        <v>47</v>
      </c>
      <c r="E17" s="706" t="s">
        <v>48</v>
      </c>
      <c r="F17" s="707" t="s">
        <v>49</v>
      </c>
      <c r="G17" s="706" t="s">
        <v>50</v>
      </c>
      <c r="H17" s="706" t="s">
        <v>51</v>
      </c>
      <c r="I17" s="706" t="s">
        <v>52</v>
      </c>
      <c r="J17" s="706" t="s">
        <v>53</v>
      </c>
      <c r="K17" s="706" t="s">
        <v>54</v>
      </c>
      <c r="L17" s="706" t="s">
        <v>55</v>
      </c>
      <c r="M17" s="706" t="s">
        <v>56</v>
      </c>
      <c r="N17" s="708" t="s">
        <v>57</v>
      </c>
      <c r="O17" s="704" t="s">
        <v>424</v>
      </c>
    </row>
    <row r="18" spans="1:22" ht="12.75">
      <c r="A18" s="780" t="s">
        <v>85</v>
      </c>
      <c r="B18" s="781">
        <f>+'[3]7.SZ.TÁBL. PÉNZE. ÁTAD - ÁTVÉT'!$O$18</f>
        <v>6610</v>
      </c>
      <c r="C18" s="782">
        <f>+$S$18</f>
        <v>551</v>
      </c>
      <c r="D18" s="783">
        <f t="shared" ref="D18:M18" si="21">+$S$18</f>
        <v>551</v>
      </c>
      <c r="E18" s="783">
        <f t="shared" si="21"/>
        <v>551</v>
      </c>
      <c r="F18" s="783">
        <f t="shared" si="21"/>
        <v>551</v>
      </c>
      <c r="G18" s="783">
        <f>+$S$18+179</f>
        <v>730</v>
      </c>
      <c r="H18" s="783">
        <f t="shared" si="21"/>
        <v>551</v>
      </c>
      <c r="I18" s="783">
        <f t="shared" si="21"/>
        <v>551</v>
      </c>
      <c r="J18" s="783">
        <f t="shared" si="21"/>
        <v>551</v>
      </c>
      <c r="K18" s="783">
        <f t="shared" si="21"/>
        <v>551</v>
      </c>
      <c r="L18" s="783">
        <f t="shared" si="21"/>
        <v>551</v>
      </c>
      <c r="M18" s="783">
        <f t="shared" si="21"/>
        <v>551</v>
      </c>
      <c r="N18" s="784">
        <f>+U18</f>
        <v>549</v>
      </c>
      <c r="O18" s="781">
        <f>SUM(C18:N18)</f>
        <v>6789</v>
      </c>
      <c r="Q18" s="799">
        <f>+'1.1.SZ.TÁBL. BEV - KIAD'!N86</f>
        <v>6789</v>
      </c>
      <c r="R18" s="20">
        <f>+Q18/12</f>
        <v>565.75</v>
      </c>
      <c r="S18" s="18">
        <v>551</v>
      </c>
      <c r="T18" s="18"/>
      <c r="U18" s="18">
        <f>+Q18-SUM(C18:M18)</f>
        <v>549</v>
      </c>
    </row>
    <row r="19" spans="1:22">
      <c r="A19" s="757" t="s">
        <v>4</v>
      </c>
      <c r="B19" s="714"/>
      <c r="C19" s="766"/>
      <c r="D19" s="770"/>
      <c r="E19" s="770"/>
      <c r="F19" s="770"/>
      <c r="G19" s="770"/>
      <c r="H19" s="770">
        <v>5339</v>
      </c>
      <c r="I19" s="770"/>
      <c r="J19" s="770"/>
      <c r="K19" s="770"/>
      <c r="L19" s="770"/>
      <c r="M19" s="770"/>
      <c r="N19" s="768"/>
      <c r="O19" s="714">
        <f t="shared" ref="O19:O27" si="22">SUM(C19:N19)</f>
        <v>5339</v>
      </c>
      <c r="Q19" s="759"/>
      <c r="R19" s="720"/>
      <c r="S19" s="719"/>
      <c r="T19" s="719"/>
      <c r="U19" s="719"/>
    </row>
    <row r="20" spans="1:22">
      <c r="A20" s="762" t="s">
        <v>5</v>
      </c>
      <c r="B20" s="728"/>
      <c r="C20" s="715"/>
      <c r="D20" s="716"/>
      <c r="E20" s="716"/>
      <c r="F20" s="716"/>
      <c r="G20" s="716"/>
      <c r="H20" s="716">
        <v>46</v>
      </c>
      <c r="I20" s="716"/>
      <c r="J20" s="716"/>
      <c r="K20" s="716"/>
      <c r="L20" s="716"/>
      <c r="M20" s="716"/>
      <c r="N20" s="758"/>
      <c r="O20" s="728">
        <f t="shared" si="22"/>
        <v>46</v>
      </c>
      <c r="Q20" s="759"/>
      <c r="R20" s="720"/>
      <c r="S20" s="719"/>
      <c r="T20" s="719"/>
      <c r="U20" s="719"/>
    </row>
    <row r="21" spans="1:22">
      <c r="A21" s="762" t="s">
        <v>6</v>
      </c>
      <c r="B21" s="728"/>
      <c r="C21" s="715"/>
      <c r="D21" s="716"/>
      <c r="E21" s="716"/>
      <c r="F21" s="716"/>
      <c r="G21" s="716"/>
      <c r="H21" s="716">
        <v>462</v>
      </c>
      <c r="I21" s="716"/>
      <c r="J21" s="716"/>
      <c r="K21" s="716"/>
      <c r="L21" s="716"/>
      <c r="M21" s="716"/>
      <c r="N21" s="758"/>
      <c r="O21" s="728">
        <f t="shared" si="22"/>
        <v>462</v>
      </c>
      <c r="Q21" s="759"/>
      <c r="R21" s="720"/>
      <c r="S21" s="719"/>
      <c r="T21" s="719"/>
      <c r="U21" s="719"/>
    </row>
    <row r="22" spans="1:22">
      <c r="A22" s="762" t="s">
        <v>7</v>
      </c>
      <c r="B22" s="728"/>
      <c r="C22" s="715"/>
      <c r="D22" s="716"/>
      <c r="E22" s="716"/>
      <c r="F22" s="716"/>
      <c r="G22" s="716"/>
      <c r="H22" s="716">
        <v>316</v>
      </c>
      <c r="I22" s="716"/>
      <c r="J22" s="716"/>
      <c r="K22" s="716"/>
      <c r="L22" s="716"/>
      <c r="M22" s="716"/>
      <c r="N22" s="758"/>
      <c r="O22" s="728">
        <f t="shared" si="22"/>
        <v>316</v>
      </c>
      <c r="Q22" s="759"/>
      <c r="R22" s="720"/>
      <c r="S22" s="719"/>
      <c r="T22" s="719"/>
      <c r="U22" s="719"/>
    </row>
    <row r="23" spans="1:22">
      <c r="A23" s="762" t="s">
        <v>8</v>
      </c>
      <c r="B23" s="728"/>
      <c r="C23" s="715"/>
      <c r="D23" s="716"/>
      <c r="E23" s="716"/>
      <c r="F23" s="716"/>
      <c r="G23" s="716"/>
      <c r="H23" s="716">
        <v>2682</v>
      </c>
      <c r="I23" s="716"/>
      <c r="J23" s="716"/>
      <c r="K23" s="716"/>
      <c r="L23" s="716"/>
      <c r="M23" s="716"/>
      <c r="N23" s="758"/>
      <c r="O23" s="728">
        <f t="shared" si="22"/>
        <v>2682</v>
      </c>
      <c r="Q23" s="759"/>
      <c r="R23" s="720"/>
      <c r="S23" s="719"/>
      <c r="T23" s="719"/>
      <c r="U23" s="719"/>
    </row>
    <row r="24" spans="1:22">
      <c r="A24" s="762" t="s">
        <v>9</v>
      </c>
      <c r="B24" s="728"/>
      <c r="C24" s="715"/>
      <c r="D24" s="716"/>
      <c r="E24" s="716"/>
      <c r="F24" s="716"/>
      <c r="G24" s="716"/>
      <c r="H24" s="716">
        <v>1134</v>
      </c>
      <c r="I24" s="716"/>
      <c r="J24" s="716"/>
      <c r="K24" s="716"/>
      <c r="L24" s="716"/>
      <c r="M24" s="716"/>
      <c r="N24" s="758"/>
      <c r="O24" s="728">
        <f t="shared" ref="O24" si="23">SUM(C24:N24)</f>
        <v>1134</v>
      </c>
      <c r="Q24" s="759"/>
      <c r="R24" s="720"/>
      <c r="S24" s="719"/>
      <c r="T24" s="719"/>
      <c r="U24" s="719"/>
    </row>
    <row r="25" spans="1:22">
      <c r="A25" s="762" t="s">
        <v>10</v>
      </c>
      <c r="B25" s="728"/>
      <c r="C25" s="715"/>
      <c r="D25" s="716"/>
      <c r="E25" s="716"/>
      <c r="F25" s="716"/>
      <c r="G25" s="716"/>
      <c r="H25" s="716">
        <v>2623</v>
      </c>
      <c r="I25" s="716"/>
      <c r="J25" s="716"/>
      <c r="K25" s="716"/>
      <c r="L25" s="716"/>
      <c r="M25" s="716"/>
      <c r="N25" s="758"/>
      <c r="O25" s="728">
        <f t="shared" si="22"/>
        <v>2623</v>
      </c>
      <c r="Q25" s="759"/>
      <c r="R25" s="720"/>
      <c r="S25" s="719"/>
      <c r="T25" s="719"/>
      <c r="U25" s="719"/>
    </row>
    <row r="26" spans="1:22">
      <c r="A26" s="771" t="s">
        <v>301</v>
      </c>
      <c r="B26" s="772"/>
      <c r="C26" s="725"/>
      <c r="D26" s="726"/>
      <c r="E26" s="726"/>
      <c r="F26" s="726"/>
      <c r="G26" s="726"/>
      <c r="H26" s="726">
        <v>693</v>
      </c>
      <c r="I26" s="726"/>
      <c r="J26" s="726"/>
      <c r="K26" s="726"/>
      <c r="L26" s="726"/>
      <c r="M26" s="726"/>
      <c r="N26" s="773"/>
      <c r="O26" s="772">
        <f t="shared" si="22"/>
        <v>693</v>
      </c>
      <c r="Q26" s="759"/>
      <c r="R26" s="720"/>
      <c r="S26" s="719"/>
      <c r="T26" s="719"/>
      <c r="U26" s="719"/>
    </row>
    <row r="27" spans="1:22" ht="12.75" thickBot="1">
      <c r="A27" s="774" t="s">
        <v>436</v>
      </c>
      <c r="B27" s="775"/>
      <c r="C27" s="776"/>
      <c r="D27" s="777"/>
      <c r="E27" s="777"/>
      <c r="F27" s="777"/>
      <c r="G27" s="777">
        <f>SUM(G19:G26)</f>
        <v>0</v>
      </c>
      <c r="H27" s="777">
        <f>SUM(H19:H26)</f>
        <v>13295</v>
      </c>
      <c r="I27" s="777"/>
      <c r="J27" s="777"/>
      <c r="K27" s="777"/>
      <c r="L27" s="777"/>
      <c r="M27" s="777"/>
      <c r="N27" s="778"/>
      <c r="O27" s="775">
        <f t="shared" si="22"/>
        <v>13295</v>
      </c>
      <c r="Q27" s="759"/>
      <c r="R27" s="720"/>
      <c r="S27" s="719"/>
      <c r="T27" s="719"/>
      <c r="U27" s="719"/>
    </row>
    <row r="28" spans="1:22" ht="12.75" thickBot="1">
      <c r="A28" s="730" t="s">
        <v>21</v>
      </c>
      <c r="B28" s="731">
        <f t="shared" ref="B28:O28" si="24">SUM(B18,B27)</f>
        <v>6610</v>
      </c>
      <c r="C28" s="732">
        <f t="shared" si="24"/>
        <v>551</v>
      </c>
      <c r="D28" s="733">
        <f t="shared" si="24"/>
        <v>551</v>
      </c>
      <c r="E28" s="733">
        <f t="shared" si="24"/>
        <v>551</v>
      </c>
      <c r="F28" s="733">
        <f t="shared" si="24"/>
        <v>551</v>
      </c>
      <c r="G28" s="733">
        <f t="shared" si="24"/>
        <v>730</v>
      </c>
      <c r="H28" s="733">
        <f t="shared" si="24"/>
        <v>13846</v>
      </c>
      <c r="I28" s="733">
        <f t="shared" si="24"/>
        <v>551</v>
      </c>
      <c r="J28" s="733">
        <f t="shared" si="24"/>
        <v>551</v>
      </c>
      <c r="K28" s="733">
        <f t="shared" si="24"/>
        <v>551</v>
      </c>
      <c r="L28" s="733">
        <f t="shared" si="24"/>
        <v>551</v>
      </c>
      <c r="M28" s="733">
        <f t="shared" si="24"/>
        <v>551</v>
      </c>
      <c r="N28" s="760">
        <f t="shared" si="24"/>
        <v>549</v>
      </c>
      <c r="O28" s="731">
        <f t="shared" si="24"/>
        <v>20084</v>
      </c>
      <c r="Q28" s="759"/>
      <c r="R28" s="719"/>
      <c r="S28" s="719"/>
      <c r="T28" s="719"/>
      <c r="U28" s="719"/>
      <c r="V28" s="719"/>
    </row>
    <row r="29" spans="1:22" ht="37.5" customHeight="1">
      <c r="A29" s="753" t="s">
        <v>444</v>
      </c>
      <c r="B29" s="756"/>
      <c r="C29" s="754"/>
      <c r="D29" s="761"/>
      <c r="E29" s="761"/>
      <c r="F29" s="761"/>
      <c r="G29" s="761"/>
      <c r="H29" s="761"/>
      <c r="I29" s="761"/>
      <c r="J29" s="761"/>
      <c r="K29" s="761"/>
      <c r="L29" s="761"/>
      <c r="M29" s="761"/>
      <c r="N29" s="755"/>
      <c r="O29" s="756"/>
      <c r="Q29" s="759"/>
      <c r="R29" s="720"/>
      <c r="S29" s="719"/>
      <c r="T29" s="719"/>
      <c r="U29" s="719"/>
      <c r="V29" s="719"/>
    </row>
    <row r="30" spans="1:22" ht="12" customHeight="1">
      <c r="A30" s="769" t="s">
        <v>417</v>
      </c>
      <c r="B30" s="714"/>
      <c r="C30" s="766"/>
      <c r="D30" s="767"/>
      <c r="E30" s="767"/>
      <c r="F30" s="767"/>
      <c r="G30" s="767">
        <f>46+1420</f>
        <v>1466</v>
      </c>
      <c r="H30" s="767"/>
      <c r="I30" s="767"/>
      <c r="J30" s="767"/>
      <c r="K30" s="767"/>
      <c r="L30" s="767"/>
      <c r="M30" s="767"/>
      <c r="N30" s="768"/>
      <c r="O30" s="714">
        <f>SUM(C30:N30)</f>
        <v>1466</v>
      </c>
      <c r="Q30" s="759"/>
      <c r="R30" s="720"/>
      <c r="S30" s="719"/>
      <c r="T30" s="719"/>
      <c r="U30" s="719"/>
      <c r="V30" s="719"/>
    </row>
    <row r="31" spans="1:22" ht="12.75">
      <c r="A31" s="762" t="s">
        <v>350</v>
      </c>
      <c r="B31" s="728">
        <f>+'[3]7.SZ.TÁBL. PÉNZE. ÁTAD - ÁTVÉT'!$O$21</f>
        <v>0</v>
      </c>
      <c r="C31" s="715">
        <f>+$S$31</f>
        <v>0</v>
      </c>
      <c r="D31" s="763">
        <f t="shared" ref="D31:M31" si="25">+$S$31</f>
        <v>0</v>
      </c>
      <c r="E31" s="763">
        <f t="shared" si="25"/>
        <v>0</v>
      </c>
      <c r="F31" s="763">
        <f t="shared" si="25"/>
        <v>0</v>
      </c>
      <c r="G31" s="763">
        <f t="shared" si="25"/>
        <v>0</v>
      </c>
      <c r="H31" s="763">
        <f t="shared" si="25"/>
        <v>0</v>
      </c>
      <c r="I31" s="763">
        <f t="shared" si="25"/>
        <v>0</v>
      </c>
      <c r="J31" s="763">
        <f t="shared" si="25"/>
        <v>0</v>
      </c>
      <c r="K31" s="763">
        <f t="shared" si="25"/>
        <v>0</v>
      </c>
      <c r="L31" s="763">
        <f t="shared" si="25"/>
        <v>0</v>
      </c>
      <c r="M31" s="763">
        <f t="shared" si="25"/>
        <v>0</v>
      </c>
      <c r="N31" s="758">
        <f>+U31</f>
        <v>0</v>
      </c>
      <c r="O31" s="714">
        <f>SUM(C31:N31)</f>
        <v>0</v>
      </c>
      <c r="Q31" s="799">
        <f>+'[3]4.SZ.TÁBL. ÓVODA'!I90</f>
        <v>0</v>
      </c>
      <c r="R31" s="42">
        <f>+Q31/12</f>
        <v>0</v>
      </c>
      <c r="S31" s="42">
        <v>0</v>
      </c>
      <c r="T31" s="18"/>
      <c r="U31" s="18">
        <f>+Q31-SUM(C31:M31)</f>
        <v>0</v>
      </c>
    </row>
    <row r="32" spans="1:22" ht="13.5" thickBot="1">
      <c r="A32" s="762" t="s">
        <v>351</v>
      </c>
      <c r="B32" s="728">
        <f>+'[3]7.SZ.TÁBL. PÉNZE. ÁTAD - ÁTVÉT'!$O$22</f>
        <v>8107</v>
      </c>
      <c r="C32" s="715">
        <f>+$S$32</f>
        <v>676</v>
      </c>
      <c r="D32" s="763">
        <f t="shared" ref="D32:M32" si="26">+$S$32</f>
        <v>676</v>
      </c>
      <c r="E32" s="763">
        <f t="shared" si="26"/>
        <v>676</v>
      </c>
      <c r="F32" s="763">
        <f t="shared" si="26"/>
        <v>676</v>
      </c>
      <c r="G32" s="763">
        <f t="shared" si="26"/>
        <v>676</v>
      </c>
      <c r="H32" s="763">
        <f t="shared" si="26"/>
        <v>676</v>
      </c>
      <c r="I32" s="763">
        <f t="shared" si="26"/>
        <v>676</v>
      </c>
      <c r="J32" s="763">
        <f t="shared" si="26"/>
        <v>676</v>
      </c>
      <c r="K32" s="763">
        <f t="shared" si="26"/>
        <v>676</v>
      </c>
      <c r="L32" s="763">
        <f t="shared" si="26"/>
        <v>676</v>
      </c>
      <c r="M32" s="763">
        <f t="shared" si="26"/>
        <v>676</v>
      </c>
      <c r="N32" s="758">
        <f>+U32</f>
        <v>671</v>
      </c>
      <c r="O32" s="714">
        <f>SUM(C32:N32)</f>
        <v>8107</v>
      </c>
      <c r="Q32" s="799">
        <f>+'[3]4.SZ.TÁBL. ÓVODA'!L90</f>
        <v>8107</v>
      </c>
      <c r="R32" s="42">
        <f>+Q32/12</f>
        <v>675.58333333333337</v>
      </c>
      <c r="S32" s="42">
        <v>676</v>
      </c>
      <c r="T32" s="18"/>
      <c r="U32" s="18">
        <f>+Q32-SUM(C32:M32)</f>
        <v>671</v>
      </c>
    </row>
    <row r="33" spans="1:17" ht="12.75" thickBot="1">
      <c r="A33" s="764" t="s">
        <v>21</v>
      </c>
      <c r="B33" s="731">
        <f>SUM(B30:B32)</f>
        <v>8107</v>
      </c>
      <c r="C33" s="732">
        <f t="shared" ref="C33:N33" si="27">SUM(C30:C32)</f>
        <v>676</v>
      </c>
      <c r="D33" s="733">
        <f t="shared" si="27"/>
        <v>676</v>
      </c>
      <c r="E33" s="733">
        <f t="shared" si="27"/>
        <v>676</v>
      </c>
      <c r="F33" s="733">
        <f t="shared" si="27"/>
        <v>676</v>
      </c>
      <c r="G33" s="733">
        <f t="shared" si="27"/>
        <v>2142</v>
      </c>
      <c r="H33" s="733">
        <f t="shared" si="27"/>
        <v>676</v>
      </c>
      <c r="I33" s="733">
        <f t="shared" si="27"/>
        <v>676</v>
      </c>
      <c r="J33" s="733">
        <f t="shared" si="27"/>
        <v>676</v>
      </c>
      <c r="K33" s="733">
        <f t="shared" si="27"/>
        <v>676</v>
      </c>
      <c r="L33" s="733">
        <f t="shared" si="27"/>
        <v>676</v>
      </c>
      <c r="M33" s="733">
        <f t="shared" si="27"/>
        <v>676</v>
      </c>
      <c r="N33" s="760">
        <f t="shared" si="27"/>
        <v>671</v>
      </c>
      <c r="O33" s="731">
        <f>SUM(O30:O32)</f>
        <v>9573</v>
      </c>
      <c r="Q33" s="759">
        <f>SUM(Q18:Q32)</f>
        <v>14896</v>
      </c>
    </row>
    <row r="101" spans="1:5">
      <c r="A101" s="765"/>
      <c r="B101" s="765"/>
      <c r="C101" s="765"/>
      <c r="D101" s="765"/>
      <c r="E101" s="765"/>
    </row>
  </sheetData>
  <phoneticPr fontId="34" type="noConversion"/>
  <printOptions horizontalCentered="1"/>
  <pageMargins left="0.15748031496062992" right="0.15748031496062992" top="1.24" bottom="0.51181102362204722" header="0.35433070866141736" footer="0.15748031496062992"/>
  <pageSetup paperSize="9" scale="90" orientation="landscape" r:id="rId1"/>
  <headerFooter alignWithMargins="0">
    <oddHeader>&amp;L&amp;"Times New Roman,Félkövér"&amp;13Szent László Völgye TKT&amp;C&amp;"Times New Roman,Félkövér"&amp;14
&amp;16 2016. ÉVI I. KÖLTSÉGVETÉS MÓDOSÍTÁS&amp;14
&amp;R7. sz. táblázat
PÉNZESZKÖZ ÁTADÁS - ÁTVÉTEL
Adatok: eFt</oddHeader>
    <oddFooter>&amp;L&amp;F&amp;R&amp;P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1"/>
  </sheetPr>
  <dimension ref="A1:Q90"/>
  <sheetViews>
    <sheetView zoomScale="90" zoomScaleNormal="90" workbookViewId="0">
      <selection activeCell="E5" sqref="E5"/>
    </sheetView>
  </sheetViews>
  <sheetFormatPr defaultColWidth="9.140625" defaultRowHeight="15"/>
  <cols>
    <col min="1" max="1" width="32.42578125" style="25" customWidth="1"/>
    <col min="2" max="2" width="9.7109375" style="553" customWidth="1"/>
    <col min="3" max="10" width="8" style="553" bestFit="1" customWidth="1"/>
    <col min="11" max="11" width="10.140625" style="553" bestFit="1" customWidth="1"/>
    <col min="12" max="12" width="8" style="553" bestFit="1" customWidth="1"/>
    <col min="13" max="13" width="8.7109375" style="553" customWidth="1"/>
    <col min="14" max="14" width="8.85546875" style="554" bestFit="1" customWidth="1"/>
    <col min="15" max="15" width="9.7109375" style="553" customWidth="1"/>
    <col min="16" max="16" width="11.5703125" style="25" bestFit="1" customWidth="1"/>
    <col min="17" max="16384" width="9.140625" style="25"/>
  </cols>
  <sheetData>
    <row r="1" spans="1:17" ht="30" customHeight="1">
      <c r="A1" s="531" t="s">
        <v>176</v>
      </c>
      <c r="B1" s="524" t="s">
        <v>445</v>
      </c>
      <c r="C1" s="544" t="s">
        <v>59</v>
      </c>
      <c r="D1" s="523" t="s">
        <v>60</v>
      </c>
      <c r="E1" s="523" t="s">
        <v>61</v>
      </c>
      <c r="F1" s="523" t="s">
        <v>62</v>
      </c>
      <c r="G1" s="523" t="s">
        <v>63</v>
      </c>
      <c r="H1" s="523" t="s">
        <v>64</v>
      </c>
      <c r="I1" s="523" t="s">
        <v>65</v>
      </c>
      <c r="J1" s="523" t="s">
        <v>368</v>
      </c>
      <c r="K1" s="523" t="s">
        <v>66</v>
      </c>
      <c r="L1" s="523" t="s">
        <v>67</v>
      </c>
      <c r="M1" s="523" t="s">
        <v>68</v>
      </c>
      <c r="N1" s="548" t="s">
        <v>69</v>
      </c>
      <c r="O1" s="525" t="s">
        <v>369</v>
      </c>
    </row>
    <row r="2" spans="1:17" ht="23.25" customHeight="1">
      <c r="A2" s="532" t="s">
        <v>44</v>
      </c>
      <c r="B2" s="547"/>
      <c r="C2" s="545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49"/>
      <c r="O2" s="551"/>
    </row>
    <row r="3" spans="1:17" ht="15" customHeight="1">
      <c r="A3" s="533" t="s">
        <v>378</v>
      </c>
      <c r="B3" s="559">
        <f>+'1.1.SZ.TÁBL. BEV - KIAD'!Q7</f>
        <v>328517</v>
      </c>
      <c r="C3" s="560">
        <f>26790+1223</f>
        <v>28013</v>
      </c>
      <c r="D3" s="560">
        <f>26791+1223</f>
        <v>28014</v>
      </c>
      <c r="E3" s="560">
        <f>26790+1222</f>
        <v>28012</v>
      </c>
      <c r="F3" s="560">
        <f>26791+1223</f>
        <v>28014</v>
      </c>
      <c r="G3" s="560">
        <f>26790+1222</f>
        <v>28012</v>
      </c>
      <c r="H3" s="560">
        <f>26791+1223</f>
        <v>28014</v>
      </c>
      <c r="I3" s="560">
        <v>26790</v>
      </c>
      <c r="J3" s="560">
        <v>26486</v>
      </c>
      <c r="K3" s="560">
        <v>26790</v>
      </c>
      <c r="L3" s="560">
        <v>26791</v>
      </c>
      <c r="M3" s="560">
        <v>26790</v>
      </c>
      <c r="N3" s="560">
        <v>26791</v>
      </c>
      <c r="O3" s="561">
        <f>SUM(C3:N3)</f>
        <v>328517</v>
      </c>
      <c r="P3" s="26"/>
    </row>
    <row r="4" spans="1:17" ht="15" customHeight="1">
      <c r="A4" s="533" t="s">
        <v>128</v>
      </c>
      <c r="B4" s="559">
        <f>+'1.1.SZ.TÁBL. BEV - KIAD'!Q21</f>
        <v>9057</v>
      </c>
      <c r="C4" s="560">
        <v>751</v>
      </c>
      <c r="D4" s="562">
        <v>752</v>
      </c>
      <c r="E4" s="560">
        <v>770</v>
      </c>
      <c r="F4" s="562">
        <v>751</v>
      </c>
      <c r="G4" s="562">
        <f>752+19</f>
        <v>771</v>
      </c>
      <c r="H4" s="562">
        <v>752</v>
      </c>
      <c r="I4" s="562">
        <v>752</v>
      </c>
      <c r="J4" s="562">
        <v>751</v>
      </c>
      <c r="K4" s="562">
        <v>752</v>
      </c>
      <c r="L4" s="562">
        <v>751</v>
      </c>
      <c r="M4" s="562">
        <v>752</v>
      </c>
      <c r="N4" s="563">
        <v>752</v>
      </c>
      <c r="O4" s="561">
        <f t="shared" ref="O4:O5" si="0">SUM(C4:N4)</f>
        <v>9057</v>
      </c>
    </row>
    <row r="5" spans="1:17" ht="15" customHeight="1">
      <c r="A5" s="534" t="s">
        <v>374</v>
      </c>
      <c r="B5" s="564"/>
      <c r="C5" s="565"/>
      <c r="D5" s="566"/>
      <c r="E5" s="560"/>
      <c r="F5" s="566"/>
      <c r="G5" s="566"/>
      <c r="H5" s="566"/>
      <c r="I5" s="566"/>
      <c r="J5" s="566"/>
      <c r="K5" s="566"/>
      <c r="L5" s="566"/>
      <c r="M5" s="566"/>
      <c r="N5" s="567"/>
      <c r="O5" s="568">
        <f t="shared" si="0"/>
        <v>0</v>
      </c>
    </row>
    <row r="6" spans="1:17" ht="15" customHeight="1">
      <c r="A6" s="535" t="s">
        <v>376</v>
      </c>
      <c r="B6" s="569">
        <f>+SUM(B3:B5)</f>
        <v>337574</v>
      </c>
      <c r="C6" s="570">
        <f t="shared" ref="C6:O6" si="1">+SUM(C3:C5)</f>
        <v>28764</v>
      </c>
      <c r="D6" s="571">
        <f t="shared" si="1"/>
        <v>28766</v>
      </c>
      <c r="E6" s="571">
        <f t="shared" si="1"/>
        <v>28782</v>
      </c>
      <c r="F6" s="571">
        <f t="shared" si="1"/>
        <v>28765</v>
      </c>
      <c r="G6" s="571">
        <f t="shared" si="1"/>
        <v>28783</v>
      </c>
      <c r="H6" s="571">
        <f t="shared" si="1"/>
        <v>28766</v>
      </c>
      <c r="I6" s="571">
        <f t="shared" si="1"/>
        <v>27542</v>
      </c>
      <c r="J6" s="571">
        <f t="shared" si="1"/>
        <v>27237</v>
      </c>
      <c r="K6" s="571">
        <f t="shared" si="1"/>
        <v>27542</v>
      </c>
      <c r="L6" s="571">
        <f t="shared" si="1"/>
        <v>27542</v>
      </c>
      <c r="M6" s="571">
        <f t="shared" si="1"/>
        <v>27542</v>
      </c>
      <c r="N6" s="572">
        <f t="shared" si="1"/>
        <v>27543</v>
      </c>
      <c r="O6" s="573">
        <f t="shared" si="1"/>
        <v>337574</v>
      </c>
    </row>
    <row r="7" spans="1:17" s="47" customFormat="1" ht="15" customHeight="1">
      <c r="A7" s="536" t="s">
        <v>375</v>
      </c>
      <c r="B7" s="574">
        <f>+'1.1.SZ.TÁBL. BEV - KIAD'!Q25</f>
        <v>2000</v>
      </c>
      <c r="C7" s="575"/>
      <c r="D7" s="576">
        <v>2000</v>
      </c>
      <c r="E7" s="576"/>
      <c r="F7" s="576"/>
      <c r="G7" s="576"/>
      <c r="H7" s="576"/>
      <c r="I7" s="576"/>
      <c r="J7" s="576"/>
      <c r="K7" s="576"/>
      <c r="L7" s="576"/>
      <c r="M7" s="576"/>
      <c r="N7" s="577"/>
      <c r="O7" s="578">
        <f>SUM(C7:N7)</f>
        <v>2000</v>
      </c>
    </row>
    <row r="8" spans="1:17" ht="15" customHeight="1">
      <c r="A8" s="533" t="s">
        <v>129</v>
      </c>
      <c r="B8" s="559"/>
      <c r="C8" s="560"/>
      <c r="D8" s="562"/>
      <c r="E8" s="562"/>
      <c r="F8" s="562"/>
      <c r="G8" s="562"/>
      <c r="H8" s="562"/>
      <c r="I8" s="562"/>
      <c r="J8" s="562"/>
      <c r="K8" s="562"/>
      <c r="L8" s="562"/>
      <c r="M8" s="562"/>
      <c r="N8" s="563"/>
      <c r="O8" s="579">
        <f t="shared" ref="O8:O9" si="2">SUM(C8:N8)</f>
        <v>0</v>
      </c>
      <c r="P8" s="26"/>
    </row>
    <row r="9" spans="1:17" ht="15" customHeight="1">
      <c r="A9" s="534" t="s">
        <v>377</v>
      </c>
      <c r="B9" s="564"/>
      <c r="C9" s="565"/>
      <c r="D9" s="566"/>
      <c r="E9" s="566"/>
      <c r="F9" s="566"/>
      <c r="G9" s="566"/>
      <c r="H9" s="566"/>
      <c r="I9" s="566"/>
      <c r="J9" s="566"/>
      <c r="K9" s="566"/>
      <c r="L9" s="566"/>
      <c r="M9" s="566"/>
      <c r="N9" s="567"/>
      <c r="O9" s="580">
        <f t="shared" si="2"/>
        <v>0</v>
      </c>
      <c r="P9" s="26"/>
      <c r="Q9" s="26"/>
    </row>
    <row r="10" spans="1:17" ht="15" customHeight="1">
      <c r="A10" s="535" t="s">
        <v>379</v>
      </c>
      <c r="B10" s="569">
        <f>+SUM(B7:B9)</f>
        <v>2000</v>
      </c>
      <c r="C10" s="570">
        <f t="shared" ref="C10:N10" si="3">+SUM(C7:C9)</f>
        <v>0</v>
      </c>
      <c r="D10" s="571">
        <f t="shared" si="3"/>
        <v>2000</v>
      </c>
      <c r="E10" s="571">
        <f t="shared" si="3"/>
        <v>0</v>
      </c>
      <c r="F10" s="571">
        <f t="shared" si="3"/>
        <v>0</v>
      </c>
      <c r="G10" s="571">
        <f t="shared" si="3"/>
        <v>0</v>
      </c>
      <c r="H10" s="571">
        <f t="shared" si="3"/>
        <v>0</v>
      </c>
      <c r="I10" s="571">
        <f t="shared" si="3"/>
        <v>0</v>
      </c>
      <c r="J10" s="571">
        <f t="shared" si="3"/>
        <v>0</v>
      </c>
      <c r="K10" s="571">
        <f t="shared" si="3"/>
        <v>0</v>
      </c>
      <c r="L10" s="571">
        <f t="shared" si="3"/>
        <v>0</v>
      </c>
      <c r="M10" s="571">
        <f t="shared" si="3"/>
        <v>0</v>
      </c>
      <c r="N10" s="572">
        <f t="shared" si="3"/>
        <v>0</v>
      </c>
      <c r="O10" s="573">
        <f>+SUM(O7:O9)</f>
        <v>2000</v>
      </c>
      <c r="Q10" s="26"/>
    </row>
    <row r="11" spans="1:17" ht="15" customHeight="1">
      <c r="A11" s="536" t="s">
        <v>370</v>
      </c>
      <c r="B11" s="574"/>
      <c r="C11" s="575"/>
      <c r="D11" s="576"/>
      <c r="E11" s="576"/>
      <c r="F11" s="576"/>
      <c r="G11" s="576"/>
      <c r="H11" s="576"/>
      <c r="I11" s="576"/>
      <c r="J11" s="576"/>
      <c r="K11" s="576"/>
      <c r="L11" s="576"/>
      <c r="M11" s="576"/>
      <c r="N11" s="577"/>
      <c r="O11" s="578"/>
      <c r="P11" s="26"/>
      <c r="Q11" s="26"/>
    </row>
    <row r="12" spans="1:17" ht="15" customHeight="1">
      <c r="A12" s="533" t="s">
        <v>97</v>
      </c>
      <c r="B12" s="559">
        <f>+'1.1.SZ.TÁBL. BEV - KIAD'!Q28</f>
        <v>22734</v>
      </c>
      <c r="C12" s="560"/>
      <c r="D12" s="562"/>
      <c r="E12" s="562"/>
      <c r="F12" s="562"/>
      <c r="G12" s="562"/>
      <c r="H12" s="562">
        <v>15878</v>
      </c>
      <c r="I12" s="562"/>
      <c r="J12" s="562"/>
      <c r="K12" s="562"/>
      <c r="L12" s="562"/>
      <c r="M12" s="562">
        <v>3428</v>
      </c>
      <c r="N12" s="563">
        <v>3428</v>
      </c>
      <c r="O12" s="579">
        <f>SUM(C12:N12)</f>
        <v>22734</v>
      </c>
      <c r="P12" s="26"/>
    </row>
    <row r="13" spans="1:17" ht="15" customHeight="1">
      <c r="A13" s="534" t="s">
        <v>103</v>
      </c>
      <c r="B13" s="564"/>
      <c r="C13" s="565"/>
      <c r="D13" s="566"/>
      <c r="E13" s="566"/>
      <c r="F13" s="566"/>
      <c r="G13" s="566"/>
      <c r="H13" s="566"/>
      <c r="I13" s="566"/>
      <c r="J13" s="566"/>
      <c r="K13" s="566"/>
      <c r="L13" s="566"/>
      <c r="M13" s="566"/>
      <c r="N13" s="567"/>
      <c r="O13" s="580">
        <f>SUM(C13:N13)</f>
        <v>0</v>
      </c>
      <c r="P13" s="26"/>
    </row>
    <row r="14" spans="1:17" ht="15" customHeight="1">
      <c r="A14" s="144" t="s">
        <v>133</v>
      </c>
      <c r="B14" s="569">
        <f>+B13+B12</f>
        <v>22734</v>
      </c>
      <c r="C14" s="570">
        <f t="shared" ref="C14:O14" si="4">+C13+C12</f>
        <v>0</v>
      </c>
      <c r="D14" s="571">
        <f t="shared" si="4"/>
        <v>0</v>
      </c>
      <c r="E14" s="571">
        <f t="shared" si="4"/>
        <v>0</v>
      </c>
      <c r="F14" s="571">
        <f t="shared" si="4"/>
        <v>0</v>
      </c>
      <c r="G14" s="571">
        <f t="shared" si="4"/>
        <v>0</v>
      </c>
      <c r="H14" s="571">
        <f t="shared" si="4"/>
        <v>15878</v>
      </c>
      <c r="I14" s="571">
        <f t="shared" si="4"/>
        <v>0</v>
      </c>
      <c r="J14" s="571">
        <f t="shared" si="4"/>
        <v>0</v>
      </c>
      <c r="K14" s="571">
        <f t="shared" si="4"/>
        <v>0</v>
      </c>
      <c r="L14" s="571">
        <f t="shared" si="4"/>
        <v>0</v>
      </c>
      <c r="M14" s="571">
        <f t="shared" si="4"/>
        <v>3428</v>
      </c>
      <c r="N14" s="572">
        <f t="shared" si="4"/>
        <v>3428</v>
      </c>
      <c r="O14" s="573">
        <f t="shared" si="4"/>
        <v>22734</v>
      </c>
    </row>
    <row r="15" spans="1:17" s="47" customFormat="1" ht="15" customHeight="1">
      <c r="A15" s="144" t="s">
        <v>371</v>
      </c>
      <c r="B15" s="569">
        <f>+B14</f>
        <v>22734</v>
      </c>
      <c r="C15" s="570">
        <f t="shared" ref="C15:O15" si="5">+C14</f>
        <v>0</v>
      </c>
      <c r="D15" s="571">
        <f t="shared" si="5"/>
        <v>0</v>
      </c>
      <c r="E15" s="571">
        <f t="shared" si="5"/>
        <v>0</v>
      </c>
      <c r="F15" s="571">
        <f t="shared" si="5"/>
        <v>0</v>
      </c>
      <c r="G15" s="571">
        <f t="shared" si="5"/>
        <v>0</v>
      </c>
      <c r="H15" s="571">
        <f t="shared" si="5"/>
        <v>15878</v>
      </c>
      <c r="I15" s="571">
        <f t="shared" si="5"/>
        <v>0</v>
      </c>
      <c r="J15" s="571">
        <f t="shared" si="5"/>
        <v>0</v>
      </c>
      <c r="K15" s="571">
        <f t="shared" si="5"/>
        <v>0</v>
      </c>
      <c r="L15" s="571">
        <f t="shared" si="5"/>
        <v>0</v>
      </c>
      <c r="M15" s="571">
        <f t="shared" si="5"/>
        <v>3428</v>
      </c>
      <c r="N15" s="572">
        <f t="shared" si="5"/>
        <v>3428</v>
      </c>
      <c r="O15" s="573">
        <f t="shared" si="5"/>
        <v>22734</v>
      </c>
    </row>
    <row r="16" spans="1:17" ht="16.5" customHeight="1">
      <c r="A16" s="537" t="s">
        <v>0</v>
      </c>
      <c r="B16" s="581">
        <f>+B15+B10+B6</f>
        <v>362308</v>
      </c>
      <c r="C16" s="582">
        <f t="shared" ref="C16:O16" si="6">+C15+C10+C6</f>
        <v>28764</v>
      </c>
      <c r="D16" s="583">
        <f t="shared" si="6"/>
        <v>30766</v>
      </c>
      <c r="E16" s="583">
        <f t="shared" si="6"/>
        <v>28782</v>
      </c>
      <c r="F16" s="583">
        <f t="shared" si="6"/>
        <v>28765</v>
      </c>
      <c r="G16" s="583">
        <f t="shared" si="6"/>
        <v>28783</v>
      </c>
      <c r="H16" s="583">
        <f t="shared" si="6"/>
        <v>44644</v>
      </c>
      <c r="I16" s="583">
        <f t="shared" si="6"/>
        <v>27542</v>
      </c>
      <c r="J16" s="583">
        <f t="shared" si="6"/>
        <v>27237</v>
      </c>
      <c r="K16" s="583">
        <f t="shared" si="6"/>
        <v>27542</v>
      </c>
      <c r="L16" s="583">
        <f t="shared" si="6"/>
        <v>27542</v>
      </c>
      <c r="M16" s="583">
        <f t="shared" si="6"/>
        <v>30970</v>
      </c>
      <c r="N16" s="584">
        <f t="shared" si="6"/>
        <v>30971</v>
      </c>
      <c r="O16" s="585">
        <f t="shared" si="6"/>
        <v>362308</v>
      </c>
    </row>
    <row r="17" spans="1:15" ht="23.25" customHeight="1">
      <c r="A17" s="532" t="s">
        <v>84</v>
      </c>
      <c r="B17" s="586"/>
      <c r="C17" s="587"/>
      <c r="D17" s="588"/>
      <c r="E17" s="588"/>
      <c r="F17" s="588"/>
      <c r="G17" s="588"/>
      <c r="H17" s="588"/>
      <c r="I17" s="588"/>
      <c r="J17" s="588"/>
      <c r="K17" s="588"/>
      <c r="L17" s="588"/>
      <c r="M17" s="588"/>
      <c r="N17" s="589"/>
      <c r="O17" s="590"/>
    </row>
    <row r="18" spans="1:15" s="27" customFormat="1">
      <c r="A18" s="538" t="s">
        <v>137</v>
      </c>
      <c r="B18" s="559">
        <f>+'1.SZ.TÁBL. TÁRSULÁS KON. MÉRLEG'!I2</f>
        <v>181551</v>
      </c>
      <c r="C18" s="560">
        <f>14778+741</f>
        <v>15519</v>
      </c>
      <c r="D18" s="560">
        <f>14779+741</f>
        <v>15520</v>
      </c>
      <c r="E18" s="560">
        <f>14778+741</f>
        <v>15519</v>
      </c>
      <c r="F18" s="560">
        <f>14779+741</f>
        <v>15520</v>
      </c>
      <c r="G18" s="560">
        <f>14778+741</f>
        <v>15519</v>
      </c>
      <c r="H18" s="560">
        <f>14779+743</f>
        <v>15522</v>
      </c>
      <c r="I18" s="560">
        <v>14778</v>
      </c>
      <c r="J18" s="560">
        <v>14539</v>
      </c>
      <c r="K18" s="560">
        <v>14778</v>
      </c>
      <c r="L18" s="560">
        <v>14779</v>
      </c>
      <c r="M18" s="560">
        <v>14779</v>
      </c>
      <c r="N18" s="563">
        <v>14779</v>
      </c>
      <c r="O18" s="561">
        <f>SUM(C18:N18)</f>
        <v>181551</v>
      </c>
    </row>
    <row r="19" spans="1:15" s="27" customFormat="1" ht="25.5">
      <c r="A19" s="538" t="s">
        <v>138</v>
      </c>
      <c r="B19" s="559">
        <f>+'1.SZ.TÁBL. TÁRSULÁS KON. MÉRLEG'!I3</f>
        <v>52818</v>
      </c>
      <c r="C19" s="560">
        <f>4312+190</f>
        <v>4502</v>
      </c>
      <c r="D19" s="562">
        <f>4312+190</f>
        <v>4502</v>
      </c>
      <c r="E19" s="562">
        <f>4311+190</f>
        <v>4501</v>
      </c>
      <c r="F19" s="562">
        <f>4312+190</f>
        <v>4502</v>
      </c>
      <c r="G19" s="562">
        <f>4312+190</f>
        <v>4502</v>
      </c>
      <c r="H19" s="562">
        <f>4311+191</f>
        <v>4502</v>
      </c>
      <c r="I19" s="562">
        <v>4312</v>
      </c>
      <c r="J19" s="562">
        <v>4247</v>
      </c>
      <c r="K19" s="562">
        <v>4312</v>
      </c>
      <c r="L19" s="562">
        <v>4312</v>
      </c>
      <c r="M19" s="562">
        <v>4312</v>
      </c>
      <c r="N19" s="562">
        <v>4312</v>
      </c>
      <c r="O19" s="561">
        <f t="shared" ref="O19:O23" si="7">SUM(C19:N19)</f>
        <v>52818</v>
      </c>
    </row>
    <row r="20" spans="1:15" s="27" customFormat="1">
      <c r="A20" s="538" t="s">
        <v>144</v>
      </c>
      <c r="B20" s="559">
        <f>+'1.SZ.TÁBL. TÁRSULÁS KON. MÉRLEG'!I4</f>
        <v>86184</v>
      </c>
      <c r="C20" s="560">
        <f>6988+388</f>
        <v>7376</v>
      </c>
      <c r="D20" s="562">
        <f>6988+388</f>
        <v>7376</v>
      </c>
      <c r="E20" s="562">
        <f>6988+388</f>
        <v>7376</v>
      </c>
      <c r="F20" s="562">
        <f>6988+388</f>
        <v>7376</v>
      </c>
      <c r="G20" s="562">
        <f>6988+388</f>
        <v>7376</v>
      </c>
      <c r="H20" s="562">
        <f>6988+386</f>
        <v>7374</v>
      </c>
      <c r="I20" s="562">
        <v>6989</v>
      </c>
      <c r="J20" s="562">
        <v>6988</v>
      </c>
      <c r="K20" s="562">
        <v>6988</v>
      </c>
      <c r="L20" s="562">
        <v>6988</v>
      </c>
      <c r="M20" s="562">
        <v>6989</v>
      </c>
      <c r="N20" s="562">
        <v>6988</v>
      </c>
      <c r="O20" s="561">
        <f t="shared" si="7"/>
        <v>86184</v>
      </c>
    </row>
    <row r="21" spans="1:15">
      <c r="A21" s="539" t="s">
        <v>372</v>
      </c>
      <c r="B21" s="559"/>
      <c r="C21" s="560"/>
      <c r="D21" s="562"/>
      <c r="E21" s="562"/>
      <c r="F21" s="562"/>
      <c r="G21" s="562"/>
      <c r="H21" s="562"/>
      <c r="I21" s="562"/>
      <c r="J21" s="562"/>
      <c r="K21" s="562"/>
      <c r="L21" s="562"/>
      <c r="M21" s="562"/>
      <c r="N21" s="563"/>
      <c r="O21" s="561">
        <f t="shared" si="7"/>
        <v>0</v>
      </c>
    </row>
    <row r="22" spans="1:15">
      <c r="A22" s="538" t="s">
        <v>145</v>
      </c>
      <c r="B22" s="559">
        <f>+'1.SZ.TÁBL. TÁRSULÁS KON. MÉRLEG'!I6+'1.SZ.TÁBL. TÁRSULÁS KON. MÉRLEG'!I8</f>
        <v>29657</v>
      </c>
      <c r="C22" s="560">
        <v>1226</v>
      </c>
      <c r="D22" s="562">
        <v>1227</v>
      </c>
      <c r="E22" s="562">
        <v>1226</v>
      </c>
      <c r="F22" s="562">
        <v>1227</v>
      </c>
      <c r="G22" s="562">
        <f>1226+1466+179</f>
        <v>2871</v>
      </c>
      <c r="H22" s="562">
        <f>1227+13295</f>
        <v>14522</v>
      </c>
      <c r="I22" s="562">
        <v>1226</v>
      </c>
      <c r="J22" s="562">
        <v>1227</v>
      </c>
      <c r="K22" s="562">
        <v>1226</v>
      </c>
      <c r="L22" s="562">
        <v>1227</v>
      </c>
      <c r="M22" s="562">
        <v>1226</v>
      </c>
      <c r="N22" s="562">
        <v>1226</v>
      </c>
      <c r="O22" s="561">
        <f t="shared" si="7"/>
        <v>29657</v>
      </c>
    </row>
    <row r="23" spans="1:15">
      <c r="A23" s="540" t="s">
        <v>45</v>
      </c>
      <c r="B23" s="564">
        <f>+'1.SZ.TÁBL. TÁRSULÁS KON. MÉRLEG'!I7</f>
        <v>9003</v>
      </c>
      <c r="C23" s="565"/>
      <c r="D23" s="566"/>
      <c r="E23" s="566"/>
      <c r="F23" s="566"/>
      <c r="G23" s="566"/>
      <c r="H23" s="566"/>
      <c r="I23" s="566"/>
      <c r="J23" s="566"/>
      <c r="K23" s="566">
        <v>4502</v>
      </c>
      <c r="L23" s="566"/>
      <c r="M23" s="566">
        <v>4501</v>
      </c>
      <c r="N23" s="567"/>
      <c r="O23" s="568">
        <f t="shared" si="7"/>
        <v>9003</v>
      </c>
    </row>
    <row r="24" spans="1:15">
      <c r="A24" s="535" t="s">
        <v>380</v>
      </c>
      <c r="B24" s="527">
        <f>SUM(B18:B23)</f>
        <v>359213</v>
      </c>
      <c r="C24" s="546">
        <f>SUM(C18:C23)</f>
        <v>28623</v>
      </c>
      <c r="D24" s="530">
        <f t="shared" ref="D24:N24" si="8">SUM(D18:D23)</f>
        <v>28625</v>
      </c>
      <c r="E24" s="530">
        <f t="shared" si="8"/>
        <v>28622</v>
      </c>
      <c r="F24" s="530">
        <f t="shared" si="8"/>
        <v>28625</v>
      </c>
      <c r="G24" s="530">
        <f t="shared" si="8"/>
        <v>30268</v>
      </c>
      <c r="H24" s="530">
        <f t="shared" si="8"/>
        <v>41920</v>
      </c>
      <c r="I24" s="530">
        <f t="shared" si="8"/>
        <v>27305</v>
      </c>
      <c r="J24" s="530">
        <f t="shared" si="8"/>
        <v>27001</v>
      </c>
      <c r="K24" s="530">
        <f t="shared" si="8"/>
        <v>31806</v>
      </c>
      <c r="L24" s="530">
        <f t="shared" si="8"/>
        <v>27306</v>
      </c>
      <c r="M24" s="530">
        <f t="shared" si="8"/>
        <v>31807</v>
      </c>
      <c r="N24" s="550">
        <f t="shared" si="8"/>
        <v>27305</v>
      </c>
      <c r="O24" s="528">
        <f>SUM(O18:O23)</f>
        <v>359213</v>
      </c>
    </row>
    <row r="25" spans="1:15">
      <c r="A25" s="541" t="s">
        <v>101</v>
      </c>
      <c r="B25" s="574">
        <f>+'1.SZ.TÁBL. TÁRSULÁS KON. MÉRLEG'!I11</f>
        <v>3095</v>
      </c>
      <c r="C25" s="575"/>
      <c r="D25" s="576">
        <v>2000</v>
      </c>
      <c r="E25" s="576"/>
      <c r="F25" s="576"/>
      <c r="G25" s="576">
        <v>396</v>
      </c>
      <c r="H25" s="576"/>
      <c r="I25" s="576"/>
      <c r="J25" s="576">
        <v>699</v>
      </c>
      <c r="K25" s="576"/>
      <c r="L25" s="576"/>
      <c r="M25" s="576"/>
      <c r="N25" s="577"/>
      <c r="O25" s="590">
        <f>SUM(C25:N25)</f>
        <v>3095</v>
      </c>
    </row>
    <row r="26" spans="1:15">
      <c r="A26" s="538" t="s">
        <v>146</v>
      </c>
      <c r="B26" s="559"/>
      <c r="C26" s="560"/>
      <c r="D26" s="562"/>
      <c r="E26" s="562"/>
      <c r="F26" s="562"/>
      <c r="G26" s="562"/>
      <c r="H26" s="562"/>
      <c r="I26" s="562"/>
      <c r="J26" s="562"/>
      <c r="K26" s="562"/>
      <c r="L26" s="562"/>
      <c r="M26" s="562"/>
      <c r="N26" s="563"/>
      <c r="O26" s="561">
        <f>SUM(C26:N26)</f>
        <v>0</v>
      </c>
    </row>
    <row r="27" spans="1:15">
      <c r="A27" s="540" t="s">
        <v>147</v>
      </c>
      <c r="B27" s="564"/>
      <c r="C27" s="565"/>
      <c r="D27" s="566"/>
      <c r="E27" s="566"/>
      <c r="F27" s="566"/>
      <c r="G27" s="566"/>
      <c r="H27" s="566"/>
      <c r="I27" s="566"/>
      <c r="J27" s="566"/>
      <c r="K27" s="566"/>
      <c r="L27" s="566"/>
      <c r="M27" s="566"/>
      <c r="N27" s="567"/>
      <c r="O27" s="568">
        <f>SUM(C27:N27)</f>
        <v>0</v>
      </c>
    </row>
    <row r="28" spans="1:15">
      <c r="A28" s="535" t="s">
        <v>381</v>
      </c>
      <c r="B28" s="569">
        <f>SUM(B25:B27)</f>
        <v>3095</v>
      </c>
      <c r="C28" s="570">
        <f t="shared" ref="C28:O28" si="9">SUM(C25:C27)</f>
        <v>0</v>
      </c>
      <c r="D28" s="571">
        <f t="shared" si="9"/>
        <v>2000</v>
      </c>
      <c r="E28" s="571">
        <f t="shared" si="9"/>
        <v>0</v>
      </c>
      <c r="F28" s="571">
        <f t="shared" si="9"/>
        <v>0</v>
      </c>
      <c r="G28" s="571">
        <f t="shared" si="9"/>
        <v>396</v>
      </c>
      <c r="H28" s="571">
        <f t="shared" si="9"/>
        <v>0</v>
      </c>
      <c r="I28" s="571">
        <f t="shared" si="9"/>
        <v>0</v>
      </c>
      <c r="J28" s="571">
        <f t="shared" si="9"/>
        <v>699</v>
      </c>
      <c r="K28" s="571">
        <f t="shared" si="9"/>
        <v>0</v>
      </c>
      <c r="L28" s="571">
        <f t="shared" si="9"/>
        <v>0</v>
      </c>
      <c r="M28" s="571">
        <f t="shared" si="9"/>
        <v>0</v>
      </c>
      <c r="N28" s="572">
        <f t="shared" si="9"/>
        <v>0</v>
      </c>
      <c r="O28" s="573">
        <f t="shared" si="9"/>
        <v>3095</v>
      </c>
    </row>
    <row r="29" spans="1:15">
      <c r="A29" s="542" t="s">
        <v>149</v>
      </c>
      <c r="B29" s="569"/>
      <c r="C29" s="591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3"/>
      <c r="O29" s="585">
        <f>SUM(C29:N29)</f>
        <v>0</v>
      </c>
    </row>
    <row r="30" spans="1:15" ht="15.75" thickBot="1">
      <c r="A30" s="543" t="s">
        <v>295</v>
      </c>
      <c r="B30" s="594">
        <f>+B29+B28+B24</f>
        <v>362308</v>
      </c>
      <c r="C30" s="595">
        <f>+C29+C28+C24</f>
        <v>28623</v>
      </c>
      <c r="D30" s="596">
        <f t="shared" ref="D30:O30" si="10">+D29+D28+D24</f>
        <v>30625</v>
      </c>
      <c r="E30" s="596">
        <f t="shared" si="10"/>
        <v>28622</v>
      </c>
      <c r="F30" s="596">
        <f t="shared" si="10"/>
        <v>28625</v>
      </c>
      <c r="G30" s="596">
        <f t="shared" si="10"/>
        <v>30664</v>
      </c>
      <c r="H30" s="596">
        <f t="shared" si="10"/>
        <v>41920</v>
      </c>
      <c r="I30" s="596">
        <f t="shared" si="10"/>
        <v>27305</v>
      </c>
      <c r="J30" s="596">
        <f t="shared" si="10"/>
        <v>27700</v>
      </c>
      <c r="K30" s="596">
        <f t="shared" si="10"/>
        <v>31806</v>
      </c>
      <c r="L30" s="596">
        <f t="shared" si="10"/>
        <v>27306</v>
      </c>
      <c r="M30" s="596">
        <f t="shared" si="10"/>
        <v>31807</v>
      </c>
      <c r="N30" s="597">
        <f t="shared" si="10"/>
        <v>27305</v>
      </c>
      <c r="O30" s="598">
        <f t="shared" si="10"/>
        <v>362308</v>
      </c>
    </row>
    <row r="31" spans="1:15">
      <c r="A31" s="526"/>
      <c r="B31" s="599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</row>
    <row r="32" spans="1:15">
      <c r="A32" s="552" t="s">
        <v>373</v>
      </c>
      <c r="B32" s="581">
        <f t="shared" ref="B32:N32" si="11">+B16-B30</f>
        <v>0</v>
      </c>
      <c r="C32" s="581">
        <f t="shared" si="11"/>
        <v>141</v>
      </c>
      <c r="D32" s="581">
        <f t="shared" si="11"/>
        <v>141</v>
      </c>
      <c r="E32" s="581">
        <f t="shared" si="11"/>
        <v>160</v>
      </c>
      <c r="F32" s="581">
        <f t="shared" si="11"/>
        <v>140</v>
      </c>
      <c r="G32" s="581">
        <f t="shared" si="11"/>
        <v>-1881</v>
      </c>
      <c r="H32" s="581">
        <f t="shared" si="11"/>
        <v>2724</v>
      </c>
      <c r="I32" s="581">
        <f t="shared" si="11"/>
        <v>237</v>
      </c>
      <c r="J32" s="581">
        <f t="shared" si="11"/>
        <v>-463</v>
      </c>
      <c r="K32" s="581">
        <f t="shared" si="11"/>
        <v>-4264</v>
      </c>
      <c r="L32" s="581">
        <f t="shared" si="11"/>
        <v>236</v>
      </c>
      <c r="M32" s="581">
        <f t="shared" si="11"/>
        <v>-837</v>
      </c>
      <c r="N32" s="581">
        <f t="shared" si="11"/>
        <v>3666</v>
      </c>
      <c r="O32" s="581">
        <f>+O16-O30</f>
        <v>0</v>
      </c>
    </row>
    <row r="73" spans="1:4">
      <c r="A73" s="27"/>
      <c r="B73" s="555"/>
      <c r="C73" s="555"/>
      <c r="D73" s="555"/>
    </row>
    <row r="86" spans="1:8">
      <c r="A86" s="48"/>
      <c r="B86" s="556"/>
      <c r="C86" s="556"/>
      <c r="D86" s="556"/>
      <c r="E86" s="556"/>
      <c r="F86" s="556"/>
      <c r="G86" s="556"/>
      <c r="H86" s="556"/>
    </row>
    <row r="87" spans="1:8">
      <c r="A87" s="49"/>
      <c r="B87" s="557"/>
      <c r="C87" s="557"/>
      <c r="D87" s="557"/>
      <c r="E87" s="557"/>
      <c r="F87" s="557"/>
      <c r="G87" s="557"/>
      <c r="H87" s="557"/>
    </row>
    <row r="88" spans="1:8">
      <c r="A88" s="49"/>
      <c r="B88" s="557"/>
      <c r="C88" s="557"/>
      <c r="D88" s="557"/>
      <c r="E88" s="557"/>
      <c r="F88" s="557"/>
      <c r="G88" s="557"/>
      <c r="H88" s="557"/>
    </row>
    <row r="89" spans="1:8">
      <c r="A89" s="49"/>
      <c r="B89" s="557"/>
      <c r="C89" s="557"/>
      <c r="D89" s="557"/>
      <c r="E89" s="557"/>
      <c r="F89" s="557"/>
      <c r="G89" s="557"/>
      <c r="H89" s="557"/>
    </row>
    <row r="90" spans="1:8">
      <c r="A90" s="50"/>
      <c r="B90" s="558"/>
      <c r="C90" s="558"/>
      <c r="D90" s="558"/>
      <c r="E90" s="558"/>
      <c r="F90" s="558"/>
      <c r="G90" s="558"/>
      <c r="H90" s="558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95" orientation="landscape" r:id="rId1"/>
  <headerFooter alignWithMargins="0">
    <oddHeader>&amp;L&amp;"Times New Roman,Félkövér"&amp;13Szent László Völgye TKT&amp;C&amp;"Times New Roman,Félkövér"&amp;14
&amp;16 2016. ÉVI I. KÖLTSÉGVETÉS MÓDOSÍTÁS&amp;14
&amp;R8. sz. táblázat
ELŐIRÁNYZAT FELHASZNÁLÁS
Adatok: eFt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14</vt:i4>
      </vt:variant>
    </vt:vector>
  </HeadingPairs>
  <TitlesOfParts>
    <vt:vector size="24" baseType="lpstr">
      <vt:lpstr>1.SZ.TÁBL. TÁRSULÁS KON. MÉRLEG</vt:lpstr>
      <vt:lpstr>1.1.SZ.TÁBL. BEV - KIAD</vt:lpstr>
      <vt:lpstr>2.SZ.TÁBL. BEVÉTELEK</vt:lpstr>
      <vt:lpstr>3.SZ.TÁBL. SEGÍTŐ SZOLGÁLAT</vt:lpstr>
      <vt:lpstr>4.SZ.TÁBL. ÓVODA</vt:lpstr>
      <vt:lpstr>5.SZ.TÁBL. ÓVODAI NORMATÍVA</vt:lpstr>
      <vt:lpstr>6.SZ.TÁBL. SZOCIÁLIS NORMATÍVA</vt:lpstr>
      <vt:lpstr>7.SZ.TÁBL. PÉNZE. ÁTAD - ÁTVÉT</vt:lpstr>
      <vt:lpstr>8.SZ.TÁBL. ELŐIRÁNYZAT FELHASZN</vt:lpstr>
      <vt:lpstr>9.SZ.TÁBL. LÉTSZÁMADATOK</vt:lpstr>
      <vt:lpstr>'1.1.SZ.TÁBL. BEV - KIAD'!Nyomtatási_cím</vt:lpstr>
      <vt:lpstr>'2.SZ.TÁBL. BEVÉTELEK'!Nyomtatási_cím</vt:lpstr>
      <vt:lpstr>'3.SZ.TÁBL. SEGÍTŐ SZOLGÁLAT'!Nyomtatási_cím</vt:lpstr>
      <vt:lpstr>'4.SZ.TÁBL. ÓVODA'!Nyomtatási_cím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ÓVODA'!Nyomtatási_terület</vt:lpstr>
      <vt:lpstr>'5.SZ.TÁBL. ÓVODAI NORMATÍVA'!Nyomtatási_terület</vt:lpstr>
      <vt:lpstr>'6.SZ.TÁBL. SZOCIÁLIS NORMATÍVA'!Nyomtatási_terület</vt:lpstr>
      <vt:lpstr>'7.SZ.TÁBL. PÉNZE. ÁTAD - ÁTVÉT'!Nyomtatási_terület</vt:lpstr>
      <vt:lpstr>'8.SZ.TÁBL. ELŐIRÁNYZAT FELHASZN'!Nyomtatási_terület</vt:lpstr>
      <vt:lpstr>'9.SZ.TÁBL. LÉTSZÁMADATOK'!Nyomtatási_terület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2016-08-31T07:05:18Z</cp:lastPrinted>
  <dcterms:created xsi:type="dcterms:W3CDTF">2011-02-23T07:11:55Z</dcterms:created>
  <dcterms:modified xsi:type="dcterms:W3CDTF">2016-09-06T12:26:00Z</dcterms:modified>
</cp:coreProperties>
</file>