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ársulás\2021\20210128\"/>
    </mc:Choice>
  </mc:AlternateContent>
  <bookViews>
    <workbookView xWindow="0" yWindow="0" windowWidth="23040" windowHeight="9192" firstSheet="4" activeTab="6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KIAD'!$A$1:$N$111</definedName>
    <definedName name="_xlnm.Print_Area" localSheetId="0">'1.SZ.TÁBL. TÁRSULÁS KON. MÉRLEG'!$A$1:$L$17</definedName>
    <definedName name="_xlnm.Print_Area" localSheetId="2">'2.SZ.TÁBL. BEVÉTELEK'!$A$3:$G$114</definedName>
    <definedName name="_xlnm.Print_Area" localSheetId="3">'3.SZ.TÁBL. SEGÍTŐ SZOLGÁLAT'!$A$1:$AC$117</definedName>
    <definedName name="_xlnm.Print_Area" localSheetId="4">'4.SZ.TÁBL. SZOCIÁLIS NORMATÍVA'!$A$1:$C$13</definedName>
    <definedName name="_xlnm.Print_Area" localSheetId="5">'5.SZ.TÁBL. PÉNZE. ÁTAD - ÁTVÉT'!$A$1:$O$19</definedName>
    <definedName name="_xlnm.Print_Area" localSheetId="6">'6.SZ.TÁBL. ELŐIRÁNYZAT FELHASZN'!$A$1:$O$32</definedName>
    <definedName name="_xlnm.Print_Area" localSheetId="7">'7.SZ.TÁBL. LÉTSZÁMADATOK'!$A$1:$C$11</definedName>
    <definedName name="onev" localSheetId="7">[1]kod!$BT$34:$BT$3184</definedName>
    <definedName name="onev">[2]kod!$BT$34:$BT$3184</definedName>
  </definedNames>
  <calcPr calcId="162913"/>
</workbook>
</file>

<file path=xl/calcChain.xml><?xml version="1.0" encoding="utf-8"?>
<calcChain xmlns="http://schemas.openxmlformats.org/spreadsheetml/2006/main">
  <c r="AB16" i="9" l="1"/>
  <c r="D99" i="2" s="1"/>
  <c r="V15" i="9"/>
  <c r="AB15" i="9" s="1"/>
  <c r="D16" i="1" l="1"/>
  <c r="L16" i="1" s="1"/>
  <c r="G34" i="9"/>
  <c r="G35" i="9"/>
  <c r="G36" i="9"/>
  <c r="G37" i="9"/>
  <c r="G38" i="9"/>
  <c r="G39" i="9"/>
  <c r="G33" i="9"/>
  <c r="J34" i="9"/>
  <c r="J35" i="9"/>
  <c r="J36" i="9"/>
  <c r="J37" i="9"/>
  <c r="J38" i="9"/>
  <c r="J39" i="9"/>
  <c r="J33" i="9"/>
  <c r="M34" i="9"/>
  <c r="M35" i="9"/>
  <c r="M36" i="9"/>
  <c r="M37" i="9"/>
  <c r="M38" i="9"/>
  <c r="M39" i="9"/>
  <c r="M33" i="9"/>
  <c r="P34" i="9"/>
  <c r="P35" i="9"/>
  <c r="P36" i="9"/>
  <c r="P37" i="9"/>
  <c r="P38" i="9"/>
  <c r="P33" i="9"/>
  <c r="Y36" i="9"/>
  <c r="Y88" i="9"/>
  <c r="Y76" i="9"/>
  <c r="V83" i="9"/>
  <c r="V82" i="9"/>
  <c r="V76" i="9"/>
  <c r="V75" i="9"/>
  <c r="V73" i="9"/>
  <c r="V72" i="9"/>
  <c r="V69" i="9"/>
  <c r="S92" i="9"/>
  <c r="S88" i="9"/>
  <c r="S83" i="9"/>
  <c r="S78" i="9"/>
  <c r="S73" i="9"/>
  <c r="S69" i="9"/>
  <c r="P92" i="9"/>
  <c r="P88" i="9"/>
  <c r="P85" i="9"/>
  <c r="P83" i="9"/>
  <c r="P82" i="9"/>
  <c r="P78" i="9"/>
  <c r="P75" i="9"/>
  <c r="P73" i="9"/>
  <c r="P72" i="9"/>
  <c r="P69" i="9"/>
  <c r="P68" i="9"/>
  <c r="M88" i="9"/>
  <c r="M85" i="9"/>
  <c r="M83" i="9"/>
  <c r="M82" i="9"/>
  <c r="M76" i="9"/>
  <c r="M75" i="9"/>
  <c r="M73" i="9"/>
  <c r="M72" i="9"/>
  <c r="M69" i="9"/>
  <c r="M68" i="9"/>
  <c r="J92" i="9"/>
  <c r="J88" i="9"/>
  <c r="J85" i="9"/>
  <c r="J83" i="9"/>
  <c r="J78" i="9"/>
  <c r="J75" i="9"/>
  <c r="J73" i="9"/>
  <c r="J72" i="9"/>
  <c r="J69" i="9"/>
  <c r="J68" i="9"/>
  <c r="G105" i="9"/>
  <c r="G102" i="9"/>
  <c r="G92" i="9"/>
  <c r="G88" i="9"/>
  <c r="G85" i="9"/>
  <c r="G83" i="9"/>
  <c r="G82" i="9"/>
  <c r="G78" i="9"/>
  <c r="G75" i="9"/>
  <c r="G73" i="9"/>
  <c r="G72" i="9"/>
  <c r="G69" i="9"/>
  <c r="G68" i="9"/>
  <c r="V67" i="9"/>
  <c r="V64" i="9"/>
  <c r="V63" i="9"/>
  <c r="V50" i="9"/>
  <c r="V48" i="9"/>
  <c r="V45" i="9"/>
  <c r="V42" i="9"/>
  <c r="S67" i="9"/>
  <c r="S64" i="9"/>
  <c r="S63" i="9"/>
  <c r="S58" i="9"/>
  <c r="S50" i="9"/>
  <c r="S48" i="9"/>
  <c r="S46" i="9"/>
  <c r="S42" i="9"/>
  <c r="P67" i="9"/>
  <c r="P64" i="9"/>
  <c r="P63" i="9"/>
  <c r="P59" i="9"/>
  <c r="P58" i="9"/>
  <c r="P50" i="9"/>
  <c r="P48" i="9"/>
  <c r="P42" i="9"/>
  <c r="M67" i="9"/>
  <c r="M64" i="9"/>
  <c r="M63" i="9"/>
  <c r="M59" i="9"/>
  <c r="M50" i="9"/>
  <c r="M48" i="9"/>
  <c r="M47" i="9"/>
  <c r="M45" i="9"/>
  <c r="M42" i="9"/>
  <c r="J67" i="9"/>
  <c r="J64" i="9"/>
  <c r="J63" i="9"/>
  <c r="J59" i="9"/>
  <c r="J48" i="9"/>
  <c r="J45" i="9"/>
  <c r="J42" i="9"/>
  <c r="G67" i="9"/>
  <c r="G64" i="9"/>
  <c r="G63" i="9"/>
  <c r="G59" i="9"/>
  <c r="G58" i="9"/>
  <c r="G50" i="9"/>
  <c r="G48" i="9"/>
  <c r="G45" i="9"/>
  <c r="G42" i="9"/>
  <c r="H72" i="1"/>
  <c r="H73" i="1"/>
  <c r="S30" i="9"/>
  <c r="AB28" i="9"/>
  <c r="E39" i="18"/>
  <c r="E38" i="18"/>
  <c r="B18" i="21"/>
  <c r="B13" i="21"/>
  <c r="B4" i="21"/>
  <c r="B5" i="21"/>
  <c r="B6" i="21"/>
  <c r="B7" i="21"/>
  <c r="B8" i="21"/>
  <c r="B9" i="21"/>
  <c r="B10" i="21"/>
  <c r="B3" i="21"/>
  <c r="B4" i="18"/>
  <c r="B5" i="18"/>
  <c r="B6" i="18"/>
  <c r="B7" i="18"/>
  <c r="B8" i="18"/>
  <c r="B9" i="18"/>
  <c r="B10" i="18"/>
  <c r="B11" i="18"/>
  <c r="B12" i="18"/>
  <c r="B3" i="18"/>
  <c r="G91" i="1"/>
  <c r="G87" i="1"/>
  <c r="G86" i="1"/>
  <c r="G78" i="1"/>
  <c r="G73" i="1"/>
  <c r="G72" i="1"/>
  <c r="G5" i="1"/>
  <c r="X88" i="9"/>
  <c r="X76" i="9"/>
  <c r="X73" i="9"/>
  <c r="X36" i="9"/>
  <c r="X30" i="9"/>
  <c r="X15" i="9"/>
  <c r="U32" i="9"/>
  <c r="U28" i="9"/>
  <c r="AA28" i="9" s="1"/>
  <c r="C28" i="1" s="1"/>
  <c r="U105" i="9"/>
  <c r="U102" i="9"/>
  <c r="U88" i="9"/>
  <c r="U83" i="9"/>
  <c r="U82" i="9"/>
  <c r="U76" i="9"/>
  <c r="U75" i="9"/>
  <c r="U73" i="9"/>
  <c r="U72" i="9"/>
  <c r="U69" i="9"/>
  <c r="U68" i="9"/>
  <c r="U64" i="9"/>
  <c r="U65" i="9"/>
  <c r="U66" i="9"/>
  <c r="U67" i="9"/>
  <c r="U63" i="9"/>
  <c r="U50" i="9"/>
  <c r="U48" i="9"/>
  <c r="U45" i="9"/>
  <c r="U42" i="9"/>
  <c r="U34" i="9"/>
  <c r="U35" i="9"/>
  <c r="U36" i="9"/>
  <c r="U37" i="9"/>
  <c r="U38" i="9"/>
  <c r="U39" i="9"/>
  <c r="U33" i="9"/>
  <c r="U30" i="9"/>
  <c r="U15" i="9"/>
  <c r="R92" i="9"/>
  <c r="R88" i="9"/>
  <c r="R83" i="9"/>
  <c r="R78" i="9"/>
  <c r="R73" i="9"/>
  <c r="R69" i="9"/>
  <c r="R64" i="9"/>
  <c r="R65" i="9"/>
  <c r="R66" i="9"/>
  <c r="R67" i="9"/>
  <c r="R63" i="9"/>
  <c r="R58" i="9"/>
  <c r="R43" i="9"/>
  <c r="R44" i="9"/>
  <c r="R45" i="9"/>
  <c r="R46" i="9"/>
  <c r="R47" i="9"/>
  <c r="R48" i="9"/>
  <c r="R49" i="9"/>
  <c r="R50" i="9"/>
  <c r="R51" i="9"/>
  <c r="R52" i="9"/>
  <c r="R53" i="9"/>
  <c r="R54" i="9"/>
  <c r="R42" i="9"/>
  <c r="R33" i="9"/>
  <c r="R30" i="9"/>
  <c r="R12" i="9"/>
  <c r="O92" i="9"/>
  <c r="O88" i="9"/>
  <c r="O85" i="9"/>
  <c r="O83" i="9"/>
  <c r="O82" i="9"/>
  <c r="O78" i="9"/>
  <c r="O75" i="9"/>
  <c r="O73" i="9"/>
  <c r="O72" i="9"/>
  <c r="O69" i="9"/>
  <c r="O68" i="9"/>
  <c r="O64" i="9"/>
  <c r="O65" i="9"/>
  <c r="O67" i="9"/>
  <c r="O63" i="9"/>
  <c r="O59" i="9"/>
  <c r="O58" i="9"/>
  <c r="O47" i="9"/>
  <c r="O48" i="9"/>
  <c r="O50" i="9"/>
  <c r="O42" i="9"/>
  <c r="O34" i="9"/>
  <c r="O32" i="9" s="1"/>
  <c r="O35" i="9"/>
  <c r="O36" i="9"/>
  <c r="O37" i="9"/>
  <c r="O38" i="9"/>
  <c r="O33" i="9"/>
  <c r="O30" i="9"/>
  <c r="O15" i="9"/>
  <c r="L88" i="9"/>
  <c r="AA88" i="9" s="1"/>
  <c r="L85" i="9"/>
  <c r="L83" i="9"/>
  <c r="L82" i="9"/>
  <c r="L76" i="9"/>
  <c r="L75" i="9"/>
  <c r="L73" i="9"/>
  <c r="L72" i="9"/>
  <c r="L69" i="9"/>
  <c r="L68" i="9"/>
  <c r="L64" i="9"/>
  <c r="L65" i="9"/>
  <c r="L67" i="9"/>
  <c r="L63" i="9"/>
  <c r="L59" i="9"/>
  <c r="L58" i="9"/>
  <c r="L48" i="9"/>
  <c r="L50" i="9"/>
  <c r="L42" i="9"/>
  <c r="L34" i="9"/>
  <c r="L35" i="9"/>
  <c r="L36" i="9"/>
  <c r="L37" i="9"/>
  <c r="L38" i="9"/>
  <c r="L39" i="9"/>
  <c r="L33" i="9"/>
  <c r="L30" i="9"/>
  <c r="I105" i="9"/>
  <c r="I102" i="9"/>
  <c r="I92" i="9"/>
  <c r="I88" i="9"/>
  <c r="I85" i="9"/>
  <c r="I83" i="9"/>
  <c r="I78" i="9"/>
  <c r="I75" i="9"/>
  <c r="I73" i="9"/>
  <c r="I72" i="9"/>
  <c r="I69" i="9"/>
  <c r="I68" i="9"/>
  <c r="I64" i="9"/>
  <c r="I65" i="9"/>
  <c r="I67" i="9"/>
  <c r="I63" i="9"/>
  <c r="I59" i="9"/>
  <c r="I45" i="9"/>
  <c r="I47" i="9"/>
  <c r="I48" i="9"/>
  <c r="I50" i="9"/>
  <c r="I42" i="9"/>
  <c r="I34" i="9"/>
  <c r="I35" i="9"/>
  <c r="I36" i="9"/>
  <c r="I37" i="9"/>
  <c r="I38" i="9"/>
  <c r="I39" i="9"/>
  <c r="I33" i="9"/>
  <c r="I30" i="9"/>
  <c r="I15" i="9"/>
  <c r="F105" i="9"/>
  <c r="F101" i="9"/>
  <c r="F92" i="9"/>
  <c r="F88" i="9"/>
  <c r="F85" i="9"/>
  <c r="F83" i="9"/>
  <c r="F82" i="9"/>
  <c r="F78" i="9"/>
  <c r="F75" i="9"/>
  <c r="F73" i="9"/>
  <c r="F72" i="9"/>
  <c r="F69" i="9"/>
  <c r="F68" i="9"/>
  <c r="F64" i="9"/>
  <c r="F65" i="9"/>
  <c r="F67" i="9"/>
  <c r="F63" i="9"/>
  <c r="F59" i="9"/>
  <c r="F58" i="9"/>
  <c r="F45" i="9"/>
  <c r="F48" i="9"/>
  <c r="F42" i="9"/>
  <c r="F34" i="9"/>
  <c r="F35" i="9"/>
  <c r="F36" i="9"/>
  <c r="F37" i="9"/>
  <c r="F38" i="9"/>
  <c r="F39" i="9"/>
  <c r="F33" i="9"/>
  <c r="F30" i="9"/>
  <c r="C30" i="9"/>
  <c r="C111" i="2"/>
  <c r="C98" i="2"/>
  <c r="C95" i="2"/>
  <c r="C77" i="2"/>
  <c r="C78" i="2"/>
  <c r="C79" i="2"/>
  <c r="C80" i="2"/>
  <c r="C81" i="2"/>
  <c r="C82" i="2"/>
  <c r="C83" i="2"/>
  <c r="C76" i="2"/>
  <c r="C73" i="2"/>
  <c r="C65" i="2"/>
  <c r="C66" i="2"/>
  <c r="C67" i="2"/>
  <c r="C68" i="2"/>
  <c r="C69" i="2"/>
  <c r="C70" i="2"/>
  <c r="C64" i="2"/>
  <c r="C56" i="2"/>
  <c r="C57" i="2"/>
  <c r="C58" i="2"/>
  <c r="C59" i="2"/>
  <c r="C60" i="2"/>
  <c r="C61" i="2"/>
  <c r="C55" i="2"/>
  <c r="C49" i="2"/>
  <c r="C50" i="2"/>
  <c r="C51" i="2"/>
  <c r="C52" i="2"/>
  <c r="C48" i="2"/>
  <c r="C42" i="2"/>
  <c r="C43" i="2"/>
  <c r="C44" i="2"/>
  <c r="C45" i="2"/>
  <c r="C41" i="2"/>
  <c r="C32" i="2"/>
  <c r="C33" i="2"/>
  <c r="C34" i="2"/>
  <c r="C35" i="2"/>
  <c r="C36" i="2"/>
  <c r="C37" i="2"/>
  <c r="C38" i="2"/>
  <c r="C31" i="2"/>
  <c r="C23" i="2"/>
  <c r="C24" i="2"/>
  <c r="C25" i="2"/>
  <c r="C26" i="2"/>
  <c r="C27" i="2"/>
  <c r="C28" i="2"/>
  <c r="C22" i="2"/>
  <c r="C15" i="2"/>
  <c r="C16" i="2"/>
  <c r="C17" i="2"/>
  <c r="C18" i="2"/>
  <c r="C19" i="2"/>
  <c r="C14" i="2"/>
  <c r="C6" i="2"/>
  <c r="C7" i="2"/>
  <c r="C8" i="2"/>
  <c r="C9" i="2"/>
  <c r="C10" i="2"/>
  <c r="C11" i="2"/>
  <c r="C5" i="2"/>
  <c r="H11" i="22"/>
  <c r="H7" i="22"/>
  <c r="H6" i="22"/>
  <c r="H4" i="22"/>
  <c r="H3" i="22"/>
  <c r="H2" i="22"/>
  <c r="B5" i="22"/>
  <c r="B3" i="22"/>
  <c r="B2" i="22"/>
  <c r="C75" i="2" l="1"/>
  <c r="I32" i="9"/>
  <c r="L32" i="9"/>
  <c r="F32" i="9"/>
  <c r="C3" i="18"/>
  <c r="D3" i="18" s="1"/>
  <c r="C4" i="18"/>
  <c r="D4" i="18" s="1"/>
  <c r="V68" i="9" l="1"/>
  <c r="D65" i="2"/>
  <c r="D66" i="2"/>
  <c r="D67" i="2"/>
  <c r="D68" i="2"/>
  <c r="D69" i="2"/>
  <c r="D70" i="2"/>
  <c r="D64" i="2"/>
  <c r="V88" i="9" l="1"/>
  <c r="AB88" i="9" s="1"/>
  <c r="D63" i="2"/>
  <c r="D75" i="2" l="1"/>
  <c r="AB33" i="9" l="1"/>
  <c r="AB46" i="9" l="1"/>
  <c r="Y73" i="9" l="1"/>
  <c r="AB47" i="9"/>
  <c r="Y30" i="9" l="1"/>
  <c r="V30" i="9"/>
  <c r="P30" i="9"/>
  <c r="M30" i="9"/>
  <c r="J30" i="9"/>
  <c r="G30" i="9"/>
  <c r="D30" i="9"/>
  <c r="C5" i="18"/>
  <c r="D5" i="18" s="1"/>
  <c r="AB30" i="9" l="1"/>
  <c r="O72" i="2"/>
  <c r="D52" i="2"/>
  <c r="D51" i="2"/>
  <c r="D50" i="2"/>
  <c r="D49" i="2"/>
  <c r="D48" i="2"/>
  <c r="D45" i="2"/>
  <c r="D44" i="2"/>
  <c r="D43" i="2"/>
  <c r="D42" i="2"/>
  <c r="D41" i="2"/>
  <c r="M47" i="2"/>
  <c r="M46" i="2"/>
  <c r="O46" i="2" s="1"/>
  <c r="M44" i="2"/>
  <c r="N44" i="2" s="1"/>
  <c r="Q51" i="2"/>
  <c r="P51" i="2"/>
  <c r="L51" i="2"/>
  <c r="M50" i="2"/>
  <c r="O50" i="2" s="1"/>
  <c r="M49" i="2"/>
  <c r="O49" i="2" s="1"/>
  <c r="M48" i="2"/>
  <c r="N48" i="2" s="1"/>
  <c r="N47" i="2"/>
  <c r="M45" i="2"/>
  <c r="O45" i="2" s="1"/>
  <c r="M51" i="2" l="1"/>
  <c r="N45" i="2"/>
  <c r="N49" i="2"/>
  <c r="O44" i="2"/>
  <c r="O51" i="2" s="1"/>
  <c r="N51" i="2" l="1"/>
  <c r="D38" i="2"/>
  <c r="D37" i="2"/>
  <c r="D36" i="2"/>
  <c r="D35" i="2"/>
  <c r="D34" i="2"/>
  <c r="D33" i="2"/>
  <c r="D32" i="2"/>
  <c r="D31" i="2"/>
  <c r="M32" i="2"/>
  <c r="K87" i="1" l="1"/>
  <c r="G9" i="1"/>
  <c r="G8" i="1"/>
  <c r="X110" i="9"/>
  <c r="X109" i="9"/>
  <c r="X108" i="9"/>
  <c r="X107" i="9"/>
  <c r="X105" i="9"/>
  <c r="X104" i="9"/>
  <c r="X103" i="9"/>
  <c r="X102" i="9"/>
  <c r="X101" i="9"/>
  <c r="X100" i="9"/>
  <c r="X99" i="9"/>
  <c r="X97" i="9"/>
  <c r="X96" i="9"/>
  <c r="X95" i="9"/>
  <c r="X92" i="9"/>
  <c r="X91" i="9"/>
  <c r="X90" i="9"/>
  <c r="X89" i="9"/>
  <c r="X86" i="9"/>
  <c r="X85" i="9"/>
  <c r="X83" i="9"/>
  <c r="X82" i="9"/>
  <c r="X81" i="9"/>
  <c r="X80" i="9"/>
  <c r="X79" i="9"/>
  <c r="X78" i="9"/>
  <c r="X77" i="9"/>
  <c r="X75" i="9"/>
  <c r="X72" i="9"/>
  <c r="X70" i="9"/>
  <c r="X69" i="9"/>
  <c r="X68" i="9"/>
  <c r="X67" i="9"/>
  <c r="X66" i="9"/>
  <c r="X65" i="9"/>
  <c r="X64" i="9"/>
  <c r="X63" i="9"/>
  <c r="X59" i="9"/>
  <c r="X58" i="9"/>
  <c r="X57" i="9"/>
  <c r="X55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39" i="9"/>
  <c r="X38" i="9"/>
  <c r="X37" i="9"/>
  <c r="X35" i="9"/>
  <c r="X34" i="9"/>
  <c r="X33" i="9"/>
  <c r="X12" i="9"/>
  <c r="X26" i="9"/>
  <c r="X24" i="9"/>
  <c r="X10" i="9"/>
  <c r="X6" i="9"/>
  <c r="U110" i="9"/>
  <c r="U109" i="9"/>
  <c r="U108" i="9"/>
  <c r="U107" i="9"/>
  <c r="U104" i="9"/>
  <c r="U103" i="9"/>
  <c r="U101" i="9"/>
  <c r="U100" i="9"/>
  <c r="U99" i="9"/>
  <c r="U97" i="9"/>
  <c r="U96" i="9"/>
  <c r="U95" i="9"/>
  <c r="U92" i="9"/>
  <c r="U91" i="9"/>
  <c r="U90" i="9"/>
  <c r="U89" i="9"/>
  <c r="U86" i="9"/>
  <c r="U85" i="9"/>
  <c r="U81" i="9"/>
  <c r="U80" i="9"/>
  <c r="U79" i="9"/>
  <c r="U78" i="9"/>
  <c r="U77" i="9"/>
  <c r="U70" i="9"/>
  <c r="U59" i="9"/>
  <c r="U58" i="9"/>
  <c r="U57" i="9"/>
  <c r="U55" i="9"/>
  <c r="U54" i="9"/>
  <c r="U53" i="9"/>
  <c r="U52" i="9"/>
  <c r="U51" i="9"/>
  <c r="U49" i="9"/>
  <c r="U47" i="9"/>
  <c r="U46" i="9"/>
  <c r="U44" i="9"/>
  <c r="U43" i="9"/>
  <c r="U29" i="9"/>
  <c r="U40" i="9" s="1"/>
  <c r="U12" i="9"/>
  <c r="U21" i="9" s="1"/>
  <c r="U26" i="9"/>
  <c r="U24" i="9"/>
  <c r="U10" i="9"/>
  <c r="U6" i="9"/>
  <c r="R110" i="9"/>
  <c r="R109" i="9"/>
  <c r="R108" i="9"/>
  <c r="R107" i="9"/>
  <c r="R105" i="9"/>
  <c r="R104" i="9"/>
  <c r="R103" i="9"/>
  <c r="R102" i="9"/>
  <c r="R101" i="9"/>
  <c r="R100" i="9"/>
  <c r="R99" i="9"/>
  <c r="R97" i="9"/>
  <c r="R96" i="9"/>
  <c r="R95" i="9"/>
  <c r="R91" i="9"/>
  <c r="R90" i="9"/>
  <c r="R89" i="9"/>
  <c r="R93" i="9" s="1"/>
  <c r="R86" i="9"/>
  <c r="R85" i="9"/>
  <c r="R82" i="9"/>
  <c r="R81" i="9"/>
  <c r="R80" i="9"/>
  <c r="R79" i="9"/>
  <c r="R77" i="9"/>
  <c r="R76" i="9"/>
  <c r="R75" i="9"/>
  <c r="R72" i="9"/>
  <c r="R70" i="9"/>
  <c r="R68" i="9"/>
  <c r="R59" i="9"/>
  <c r="R57" i="9"/>
  <c r="R55" i="9"/>
  <c r="R39" i="9"/>
  <c r="R38" i="9"/>
  <c r="R37" i="9"/>
  <c r="R36" i="9"/>
  <c r="R35" i="9"/>
  <c r="R34" i="9"/>
  <c r="R15" i="9"/>
  <c r="AA15" i="9" s="1"/>
  <c r="R26" i="9"/>
  <c r="R24" i="9"/>
  <c r="R10" i="9"/>
  <c r="R6" i="9"/>
  <c r="O93" i="9"/>
  <c r="O70" i="9"/>
  <c r="O12" i="9"/>
  <c r="O29" i="9"/>
  <c r="O40" i="9" s="1"/>
  <c r="O26" i="9"/>
  <c r="O24" i="9"/>
  <c r="O10" i="9"/>
  <c r="O6" i="9"/>
  <c r="L111" i="9"/>
  <c r="L106" i="9"/>
  <c r="L93" i="9"/>
  <c r="L62" i="9"/>
  <c r="L60" i="9"/>
  <c r="L55" i="9"/>
  <c r="L56" i="9"/>
  <c r="L21" i="9"/>
  <c r="L29" i="9"/>
  <c r="L40" i="9" s="1"/>
  <c r="L26" i="9"/>
  <c r="L24" i="9"/>
  <c r="L10" i="9"/>
  <c r="L6" i="9"/>
  <c r="I29" i="9"/>
  <c r="I40" i="9" s="1"/>
  <c r="I12" i="9"/>
  <c r="I21" i="9" s="1"/>
  <c r="I60" i="9"/>
  <c r="I26" i="9"/>
  <c r="I24" i="9"/>
  <c r="I10" i="9"/>
  <c r="I6" i="9"/>
  <c r="F106" i="9"/>
  <c r="F98" i="9"/>
  <c r="F93" i="9"/>
  <c r="F60" i="9"/>
  <c r="F29" i="9"/>
  <c r="F40" i="9" s="1"/>
  <c r="F26" i="9"/>
  <c r="F24" i="9"/>
  <c r="F10" i="9"/>
  <c r="F6" i="9"/>
  <c r="U60" i="9" l="1"/>
  <c r="X93" i="9"/>
  <c r="X98" i="9"/>
  <c r="R60" i="9"/>
  <c r="X32" i="9"/>
  <c r="X29" i="9" s="1"/>
  <c r="X40" i="9" s="1"/>
  <c r="X60" i="9"/>
  <c r="U98" i="9"/>
  <c r="R32" i="9"/>
  <c r="R29" i="9" s="1"/>
  <c r="R40" i="9" s="1"/>
  <c r="I56" i="9"/>
  <c r="I61" i="9" s="1"/>
  <c r="I111" i="9"/>
  <c r="U56" i="9"/>
  <c r="U61" i="9" s="1"/>
  <c r="U111" i="9"/>
  <c r="I93" i="9"/>
  <c r="L98" i="9"/>
  <c r="O21" i="9"/>
  <c r="O27" i="9" s="1"/>
  <c r="O41" i="9" s="1"/>
  <c r="O56" i="9"/>
  <c r="O62" i="9"/>
  <c r="O98" i="9"/>
  <c r="O111" i="9"/>
  <c r="U93" i="9"/>
  <c r="L61" i="9"/>
  <c r="I62" i="9"/>
  <c r="U106" i="9"/>
  <c r="F21" i="9"/>
  <c r="F27" i="9" s="1"/>
  <c r="F41" i="9" s="1"/>
  <c r="F56" i="9"/>
  <c r="F61" i="9" s="1"/>
  <c r="F62" i="9"/>
  <c r="F111" i="9"/>
  <c r="I98" i="9"/>
  <c r="O60" i="9"/>
  <c r="O106" i="9"/>
  <c r="R21" i="9"/>
  <c r="R27" i="9" s="1"/>
  <c r="R56" i="9"/>
  <c r="R61" i="9" s="1"/>
  <c r="R62" i="9"/>
  <c r="R98" i="9"/>
  <c r="R106" i="9"/>
  <c r="R111" i="9"/>
  <c r="X21" i="9"/>
  <c r="X56" i="9"/>
  <c r="X61" i="9" s="1"/>
  <c r="X62" i="9"/>
  <c r="X106" i="9"/>
  <c r="X111" i="9"/>
  <c r="O74" i="9"/>
  <c r="I87" i="9"/>
  <c r="L71" i="9"/>
  <c r="F71" i="9"/>
  <c r="I74" i="9"/>
  <c r="L74" i="9"/>
  <c r="R71" i="9"/>
  <c r="X71" i="9"/>
  <c r="I71" i="9"/>
  <c r="X87" i="9"/>
  <c r="F74" i="9"/>
  <c r="F87" i="9"/>
  <c r="O71" i="9"/>
  <c r="U87" i="9"/>
  <c r="I84" i="9"/>
  <c r="I106" i="9"/>
  <c r="U71" i="9"/>
  <c r="F84" i="9"/>
  <c r="R87" i="9"/>
  <c r="U62" i="9"/>
  <c r="O84" i="9"/>
  <c r="O87" i="9"/>
  <c r="L84" i="9"/>
  <c r="L87" i="9"/>
  <c r="R74" i="9"/>
  <c r="R84" i="9"/>
  <c r="U74" i="9"/>
  <c r="U84" i="9"/>
  <c r="X74" i="9"/>
  <c r="X84" i="9"/>
  <c r="X27" i="9"/>
  <c r="X41" i="9" s="1"/>
  <c r="U27" i="9"/>
  <c r="U41" i="9" s="1"/>
  <c r="L27" i="9"/>
  <c r="L41" i="9" s="1"/>
  <c r="I27" i="9"/>
  <c r="I41" i="9" s="1"/>
  <c r="R41" i="9" l="1"/>
  <c r="O61" i="9"/>
  <c r="I94" i="9"/>
  <c r="I113" i="9" s="1"/>
  <c r="I115" i="9" s="1"/>
  <c r="X94" i="9"/>
  <c r="X113" i="9" s="1"/>
  <c r="X115" i="9" s="1"/>
  <c r="L94" i="9"/>
  <c r="L113" i="9" s="1"/>
  <c r="L115" i="9" s="1"/>
  <c r="R94" i="9"/>
  <c r="R113" i="9" s="1"/>
  <c r="R115" i="9" s="1"/>
  <c r="F94" i="9"/>
  <c r="F113" i="9" s="1"/>
  <c r="F115" i="9" s="1"/>
  <c r="O94" i="9"/>
  <c r="U94" i="9"/>
  <c r="U113" i="9" s="1"/>
  <c r="U115" i="9" s="1"/>
  <c r="O113" i="9" l="1"/>
  <c r="O115" i="9" s="1"/>
  <c r="E48" i="18"/>
  <c r="E47" i="18"/>
  <c r="E46" i="18"/>
  <c r="C11" i="18" s="1"/>
  <c r="D11" i="18" s="1"/>
  <c r="E45" i="18"/>
  <c r="C10" i="18" s="1"/>
  <c r="D10" i="18" s="1"/>
  <c r="E44" i="18"/>
  <c r="C9" i="18" s="1"/>
  <c r="E43" i="18"/>
  <c r="C8" i="18" s="1"/>
  <c r="D8" i="18" s="1"/>
  <c r="E42" i="18"/>
  <c r="C7" i="18" s="1"/>
  <c r="D7" i="18" s="1"/>
  <c r="E41" i="18"/>
  <c r="C6" i="18" s="1"/>
  <c r="D6" i="18" s="1"/>
  <c r="B22" i="18"/>
  <c r="AA31" i="9"/>
  <c r="AB31" i="9"/>
  <c r="G52" i="2"/>
  <c r="G51" i="2"/>
  <c r="G50" i="2"/>
  <c r="G49" i="2"/>
  <c r="G48" i="2"/>
  <c r="G45" i="2"/>
  <c r="G44" i="2"/>
  <c r="G43" i="2"/>
  <c r="G42" i="2"/>
  <c r="G41" i="2"/>
  <c r="G38" i="2"/>
  <c r="G37" i="2"/>
  <c r="G36" i="2"/>
  <c r="G35" i="2"/>
  <c r="G34" i="2"/>
  <c r="G33" i="2"/>
  <c r="G32" i="2"/>
  <c r="G31" i="2"/>
  <c r="D47" i="2"/>
  <c r="D40" i="2"/>
  <c r="D30" i="2"/>
  <c r="C47" i="2"/>
  <c r="C40" i="2"/>
  <c r="C30" i="2"/>
  <c r="C12" i="18" l="1"/>
  <c r="D12" i="18" s="1"/>
  <c r="G47" i="2"/>
  <c r="G30" i="2"/>
  <c r="G40" i="2"/>
  <c r="C22" i="18"/>
  <c r="E49" i="18"/>
  <c r="B31" i="18"/>
  <c r="C31" i="18"/>
  <c r="L87" i="1" l="1"/>
  <c r="M54" i="2" l="1"/>
  <c r="E13" i="18" l="1"/>
  <c r="D73" i="2" s="1"/>
  <c r="H88" i="1" l="1"/>
  <c r="M32" i="9" l="1"/>
  <c r="G88" i="1" l="1"/>
  <c r="G85" i="1"/>
  <c r="B19" i="21"/>
  <c r="B14" i="21"/>
  <c r="C108" i="1"/>
  <c r="C106" i="1"/>
  <c r="C104" i="1"/>
  <c r="C103" i="1"/>
  <c r="C102" i="1"/>
  <c r="C101" i="1"/>
  <c r="C94" i="1"/>
  <c r="C93" i="1"/>
  <c r="C88" i="1"/>
  <c r="C86" i="1"/>
  <c r="C85" i="1"/>
  <c r="C76" i="1"/>
  <c r="C47" i="1"/>
  <c r="C26" i="1"/>
  <c r="C24" i="1"/>
  <c r="C3" i="21"/>
  <c r="D3" i="21"/>
  <c r="F3" i="21"/>
  <c r="G3" i="21"/>
  <c r="H3" i="21"/>
  <c r="I3" i="21"/>
  <c r="J3" i="21"/>
  <c r="K3" i="21"/>
  <c r="L3" i="21"/>
  <c r="M3" i="21"/>
  <c r="C4" i="21"/>
  <c r="D4" i="21"/>
  <c r="E4" i="21"/>
  <c r="F4" i="21"/>
  <c r="G4" i="21"/>
  <c r="H4" i="21"/>
  <c r="I4" i="21"/>
  <c r="J4" i="21"/>
  <c r="K4" i="21"/>
  <c r="L4" i="21"/>
  <c r="M4" i="21"/>
  <c r="C5" i="21"/>
  <c r="D5" i="21"/>
  <c r="E5" i="21"/>
  <c r="F5" i="21"/>
  <c r="G5" i="21"/>
  <c r="H5" i="21"/>
  <c r="I5" i="21"/>
  <c r="J5" i="21"/>
  <c r="K5" i="21"/>
  <c r="L5" i="21"/>
  <c r="M5" i="21"/>
  <c r="C6" i="21"/>
  <c r="D6" i="21"/>
  <c r="E6" i="21"/>
  <c r="F6" i="21"/>
  <c r="G6" i="21"/>
  <c r="H6" i="21"/>
  <c r="I6" i="21"/>
  <c r="J6" i="21"/>
  <c r="K6" i="21"/>
  <c r="L6" i="21"/>
  <c r="M6" i="21"/>
  <c r="C7" i="21"/>
  <c r="D7" i="21"/>
  <c r="E7" i="21"/>
  <c r="F7" i="21"/>
  <c r="G7" i="21"/>
  <c r="H7" i="21"/>
  <c r="I7" i="21"/>
  <c r="J7" i="21"/>
  <c r="K7" i="21"/>
  <c r="L7" i="21"/>
  <c r="M7" i="21"/>
  <c r="C8" i="21"/>
  <c r="D8" i="21"/>
  <c r="E8" i="21"/>
  <c r="F8" i="21"/>
  <c r="G8" i="21"/>
  <c r="H8" i="21"/>
  <c r="I8" i="21"/>
  <c r="J8" i="21"/>
  <c r="K8" i="21"/>
  <c r="L8" i="21"/>
  <c r="M8" i="21"/>
  <c r="C9" i="21"/>
  <c r="D9" i="21"/>
  <c r="E9" i="21"/>
  <c r="F9" i="21"/>
  <c r="G9" i="21"/>
  <c r="H9" i="21"/>
  <c r="I9" i="21"/>
  <c r="J9" i="21"/>
  <c r="K9" i="21"/>
  <c r="L9" i="21"/>
  <c r="M9" i="21"/>
  <c r="C10" i="21"/>
  <c r="D10" i="21"/>
  <c r="E10" i="21"/>
  <c r="F10" i="21"/>
  <c r="G10" i="21"/>
  <c r="H10" i="21"/>
  <c r="I10" i="21"/>
  <c r="J10" i="21"/>
  <c r="K10" i="21"/>
  <c r="L10" i="21"/>
  <c r="M10" i="21"/>
  <c r="O12" i="21"/>
  <c r="C13" i="21"/>
  <c r="C14" i="21" s="1"/>
  <c r="D13" i="21"/>
  <c r="E13" i="21"/>
  <c r="F13" i="21"/>
  <c r="F14" i="21" s="1"/>
  <c r="G13" i="21"/>
  <c r="G14" i="21" s="1"/>
  <c r="H13" i="21"/>
  <c r="H14" i="21" s="1"/>
  <c r="I13" i="21"/>
  <c r="J13" i="21"/>
  <c r="J14" i="21" s="1"/>
  <c r="K13" i="21"/>
  <c r="K14" i="21" s="1"/>
  <c r="L13" i="21"/>
  <c r="L14" i="21" s="1"/>
  <c r="M13" i="21"/>
  <c r="M14" i="21" s="1"/>
  <c r="D14" i="21"/>
  <c r="E14" i="21"/>
  <c r="I14" i="21"/>
  <c r="C18" i="21"/>
  <c r="C19" i="21" s="1"/>
  <c r="D18" i="21"/>
  <c r="D19" i="21" s="1"/>
  <c r="E18" i="21"/>
  <c r="F18" i="21"/>
  <c r="G18" i="21"/>
  <c r="G19" i="21" s="1"/>
  <c r="H18" i="21"/>
  <c r="H19" i="21" s="1"/>
  <c r="I18" i="21"/>
  <c r="J18" i="21"/>
  <c r="K18" i="21"/>
  <c r="K19" i="21" s="1"/>
  <c r="L18" i="21"/>
  <c r="L19" i="21" s="1"/>
  <c r="M18" i="21"/>
  <c r="M19" i="21" s="1"/>
  <c r="E19" i="21"/>
  <c r="F19" i="21"/>
  <c r="I19" i="21"/>
  <c r="J19" i="21"/>
  <c r="G92" i="1" l="1"/>
  <c r="C29" i="9"/>
  <c r="B11" i="21"/>
  <c r="B15" i="21" s="1"/>
  <c r="C11" i="21"/>
  <c r="C15" i="21" s="1"/>
  <c r="G11" i="21"/>
  <c r="G15" i="21" s="1"/>
  <c r="K11" i="21"/>
  <c r="K15" i="21" s="1"/>
  <c r="M11" i="21"/>
  <c r="M15" i="21" s="1"/>
  <c r="I11" i="21"/>
  <c r="I15" i="21" s="1"/>
  <c r="E11" i="21"/>
  <c r="E15" i="21" s="1"/>
  <c r="L11" i="21"/>
  <c r="L15" i="21" s="1"/>
  <c r="H11" i="21"/>
  <c r="H15" i="21" s="1"/>
  <c r="D11" i="21"/>
  <c r="D15" i="21" s="1"/>
  <c r="J11" i="21"/>
  <c r="J15" i="21" s="1"/>
  <c r="F11" i="21"/>
  <c r="F15" i="21" s="1"/>
  <c r="C92" i="1"/>
  <c r="C105" i="1"/>
  <c r="D15" i="2" l="1"/>
  <c r="G15" i="2" s="1"/>
  <c r="D16" i="2"/>
  <c r="G16" i="2" s="1"/>
  <c r="D17" i="2"/>
  <c r="G17" i="2" s="1"/>
  <c r="D18" i="2"/>
  <c r="G18" i="2" s="1"/>
  <c r="D19" i="2"/>
  <c r="D14" i="2"/>
  <c r="G14" i="2" s="1"/>
  <c r="J15" i="2"/>
  <c r="O22" i="2"/>
  <c r="L22" i="2"/>
  <c r="M21" i="2" s="1"/>
  <c r="C13" i="2"/>
  <c r="G19" i="2" l="1"/>
  <c r="D13" i="2"/>
  <c r="G13" i="2" s="1"/>
  <c r="N21" i="2"/>
  <c r="M16" i="2"/>
  <c r="N16" i="2" s="1"/>
  <c r="M18" i="2"/>
  <c r="N18" i="2" s="1"/>
  <c r="M17" i="2"/>
  <c r="N17" i="2" s="1"/>
  <c r="M20" i="2"/>
  <c r="N20" i="2" s="1"/>
  <c r="M19" i="2"/>
  <c r="N19" i="2" s="1"/>
  <c r="B13" i="18"/>
  <c r="B33" i="18" s="1"/>
  <c r="N22" i="2" l="1"/>
  <c r="Y32" i="9" l="1"/>
  <c r="B11" i="13"/>
  <c r="L90" i="1"/>
  <c r="L89" i="1"/>
  <c r="L28" i="1"/>
  <c r="B12" i="20" s="1"/>
  <c r="K28" i="1"/>
  <c r="L25" i="1"/>
  <c r="K25" i="1"/>
  <c r="L23" i="1"/>
  <c r="K23" i="1"/>
  <c r="L22" i="1"/>
  <c r="K22" i="1"/>
  <c r="L7" i="1"/>
  <c r="K7" i="1"/>
  <c r="L3" i="1"/>
  <c r="K3" i="1"/>
  <c r="C72" i="2" l="1"/>
  <c r="L12" i="2" l="1"/>
  <c r="AB20" i="9" l="1"/>
  <c r="D20" i="1" s="1"/>
  <c r="L20" i="1" s="1"/>
  <c r="AB19" i="9"/>
  <c r="D19" i="1" s="1"/>
  <c r="L19" i="1" s="1"/>
  <c r="AB18" i="9"/>
  <c r="AB17" i="9"/>
  <c r="D98" i="2"/>
  <c r="AB14" i="9"/>
  <c r="D14" i="1" s="1"/>
  <c r="L14" i="1" s="1"/>
  <c r="AB13" i="9"/>
  <c r="D13" i="1" s="1"/>
  <c r="L13" i="1" s="1"/>
  <c r="AB12" i="9"/>
  <c r="AB11" i="9"/>
  <c r="D11" i="1" s="1"/>
  <c r="L11" i="1" s="1"/>
  <c r="C143" i="9"/>
  <c r="C152" i="9"/>
  <c r="D18" i="1" l="1"/>
  <c r="L18" i="1" s="1"/>
  <c r="D101" i="2"/>
  <c r="D17" i="1"/>
  <c r="L17" i="1" s="1"/>
  <c r="D100" i="2"/>
  <c r="AB35" i="9"/>
  <c r="D24" i="2" s="1"/>
  <c r="D12" i="1"/>
  <c r="L12" i="1" s="1"/>
  <c r="D95" i="2"/>
  <c r="D104" i="2" s="1"/>
  <c r="AB39" i="9"/>
  <c r="D28" i="2" s="1"/>
  <c r="D15" i="1"/>
  <c r="L15" i="1" s="1"/>
  <c r="AB37" i="9"/>
  <c r="D26" i="2" s="1"/>
  <c r="AB34" i="9"/>
  <c r="D23" i="2" s="1"/>
  <c r="D22" i="2"/>
  <c r="AB38" i="9"/>
  <c r="D27" i="2" s="1"/>
  <c r="V32" i="9" l="1"/>
  <c r="S32" i="9"/>
  <c r="P32" i="9"/>
  <c r="J32" i="9"/>
  <c r="G32" i="9"/>
  <c r="Y106" i="9" l="1"/>
  <c r="Y98" i="9"/>
  <c r="Y62" i="9"/>
  <c r="Y60" i="9"/>
  <c r="Y56" i="9"/>
  <c r="Y29" i="9"/>
  <c r="Y40" i="9" s="1"/>
  <c r="Y24" i="9"/>
  <c r="Y21" i="9"/>
  <c r="Y10" i="9"/>
  <c r="Y6" i="9"/>
  <c r="V111" i="9"/>
  <c r="V106" i="9"/>
  <c r="V98" i="9"/>
  <c r="S111" i="9"/>
  <c r="S106" i="9"/>
  <c r="S98" i="9"/>
  <c r="P106" i="9"/>
  <c r="P98" i="9"/>
  <c r="M106" i="9"/>
  <c r="M98" i="9"/>
  <c r="J111" i="9"/>
  <c r="J106" i="9"/>
  <c r="J98" i="9"/>
  <c r="G111" i="9"/>
  <c r="G106" i="9"/>
  <c r="G98" i="9"/>
  <c r="D111" i="9"/>
  <c r="D106" i="9"/>
  <c r="D98" i="9"/>
  <c r="Y61" i="9" l="1"/>
  <c r="Y27" i="9"/>
  <c r="Y41" i="9" s="1"/>
  <c r="D97" i="1" l="1"/>
  <c r="L97" i="1" s="1"/>
  <c r="D98" i="1"/>
  <c r="L98" i="1" s="1"/>
  <c r="Y87" i="9"/>
  <c r="Y93" i="9"/>
  <c r="V87" i="9"/>
  <c r="S87" i="9"/>
  <c r="P87" i="9"/>
  <c r="M87" i="9"/>
  <c r="J87" i="9"/>
  <c r="G87" i="9"/>
  <c r="D87" i="9"/>
  <c r="Y84" i="9"/>
  <c r="V84" i="9"/>
  <c r="S84" i="9"/>
  <c r="M84" i="9"/>
  <c r="G84" i="9"/>
  <c r="Y74" i="9"/>
  <c r="V74" i="9"/>
  <c r="S74" i="9"/>
  <c r="P74" i="9"/>
  <c r="J74" i="9"/>
  <c r="G74" i="9"/>
  <c r="M74" i="9"/>
  <c r="Y71" i="9"/>
  <c r="Y94" i="9" l="1"/>
  <c r="Y113" i="9" s="1"/>
  <c r="Y115" i="9" s="1"/>
  <c r="Y117" i="9" s="1"/>
  <c r="G71" i="9"/>
  <c r="M71" i="9"/>
  <c r="S71" i="9"/>
  <c r="D71" i="9"/>
  <c r="J71" i="9"/>
  <c r="P71" i="9"/>
  <c r="V71" i="9"/>
  <c r="AB73" i="9"/>
  <c r="D63" i="1" s="1"/>
  <c r="L63" i="1" s="1"/>
  <c r="D84" i="9"/>
  <c r="J84" i="9"/>
  <c r="P84" i="9"/>
  <c r="D74" i="9"/>
  <c r="AB105" i="9" l="1"/>
  <c r="D99" i="1" s="1"/>
  <c r="L99" i="1" s="1"/>
  <c r="AB102" i="9"/>
  <c r="D96" i="1" s="1"/>
  <c r="L96" i="1" s="1"/>
  <c r="AB101" i="9"/>
  <c r="AB91" i="9"/>
  <c r="D81" i="1" s="1"/>
  <c r="L81" i="1" s="1"/>
  <c r="AB90" i="9"/>
  <c r="D80" i="1" s="1"/>
  <c r="L80" i="1" s="1"/>
  <c r="AB89" i="9"/>
  <c r="D79" i="1" s="1"/>
  <c r="L79" i="1" s="1"/>
  <c r="D78" i="1"/>
  <c r="L78" i="1" s="1"/>
  <c r="AB86" i="9"/>
  <c r="AB85" i="9"/>
  <c r="AB83" i="9"/>
  <c r="D73" i="1" s="1"/>
  <c r="L73" i="1" s="1"/>
  <c r="AB82" i="9"/>
  <c r="D72" i="1" s="1"/>
  <c r="L72" i="1" s="1"/>
  <c r="AB81" i="9"/>
  <c r="D71" i="1" s="1"/>
  <c r="L71" i="1" s="1"/>
  <c r="AB80" i="9"/>
  <c r="AB78" i="9"/>
  <c r="D68" i="1" s="1"/>
  <c r="L68" i="1" s="1"/>
  <c r="AB77" i="9"/>
  <c r="D67" i="1" s="1"/>
  <c r="L67" i="1" s="1"/>
  <c r="AB76" i="9"/>
  <c r="D66" i="1" s="1"/>
  <c r="L66" i="1" s="1"/>
  <c r="AB75" i="9"/>
  <c r="AB72" i="9"/>
  <c r="D62" i="1" s="1"/>
  <c r="L62" i="1" s="1"/>
  <c r="AB70" i="9"/>
  <c r="D60" i="1" s="1"/>
  <c r="L60" i="1" s="1"/>
  <c r="AB69" i="9"/>
  <c r="D59" i="1" s="1"/>
  <c r="L59" i="1" s="1"/>
  <c r="AB68" i="9"/>
  <c r="D58" i="1" s="1"/>
  <c r="L58" i="1" s="1"/>
  <c r="AB66" i="9"/>
  <c r="D56" i="1" s="1"/>
  <c r="L56" i="1" s="1"/>
  <c r="AB55" i="9"/>
  <c r="D45" i="1" s="1"/>
  <c r="L45" i="1" s="1"/>
  <c r="AB54" i="9"/>
  <c r="D44" i="1" s="1"/>
  <c r="L44" i="1" s="1"/>
  <c r="AB53" i="9"/>
  <c r="D43" i="1" s="1"/>
  <c r="L43" i="1" s="1"/>
  <c r="AB52" i="9"/>
  <c r="D42" i="1" s="1"/>
  <c r="L42" i="1" s="1"/>
  <c r="AB51" i="9"/>
  <c r="D41" i="1" s="1"/>
  <c r="L41" i="1" s="1"/>
  <c r="AB49" i="9"/>
  <c r="D39" i="1" s="1"/>
  <c r="L39" i="1" s="1"/>
  <c r="D36" i="1"/>
  <c r="L36" i="1" s="1"/>
  <c r="AB44" i="9"/>
  <c r="D34" i="1" s="1"/>
  <c r="L34" i="1" s="1"/>
  <c r="AB43" i="9"/>
  <c r="D33" i="1" s="1"/>
  <c r="L33" i="1" s="1"/>
  <c r="AB26" i="9"/>
  <c r="AB24" i="9"/>
  <c r="AB21" i="9"/>
  <c r="AB10" i="9"/>
  <c r="AB6" i="9"/>
  <c r="V93" i="9"/>
  <c r="V94" i="9" s="1"/>
  <c r="V60" i="9"/>
  <c r="V29" i="9"/>
  <c r="V40" i="9" s="1"/>
  <c r="V21" i="9"/>
  <c r="V10" i="9"/>
  <c r="V6" i="9"/>
  <c r="S93" i="9"/>
  <c r="S94" i="9" s="1"/>
  <c r="S60" i="9"/>
  <c r="S29" i="9"/>
  <c r="S40" i="9" s="1"/>
  <c r="S26" i="9"/>
  <c r="S24" i="9"/>
  <c r="S21" i="9"/>
  <c r="S10" i="9"/>
  <c r="S6" i="9"/>
  <c r="P93" i="9"/>
  <c r="P94" i="9" s="1"/>
  <c r="P60" i="9"/>
  <c r="P29" i="9"/>
  <c r="P40" i="9" s="1"/>
  <c r="P24" i="9"/>
  <c r="P21" i="9"/>
  <c r="P10" i="9"/>
  <c r="P6" i="9"/>
  <c r="M93" i="9"/>
  <c r="M94" i="9" s="1"/>
  <c r="D37" i="1"/>
  <c r="L37" i="1" s="1"/>
  <c r="M29" i="9"/>
  <c r="M40" i="9" s="1"/>
  <c r="M26" i="9"/>
  <c r="M24" i="9"/>
  <c r="M21" i="9"/>
  <c r="M10" i="9"/>
  <c r="M6" i="9"/>
  <c r="J93" i="9"/>
  <c r="J94" i="9" s="1"/>
  <c r="J29" i="9"/>
  <c r="J40" i="9" s="1"/>
  <c r="J21" i="9"/>
  <c r="J10" i="9"/>
  <c r="J6" i="9"/>
  <c r="G93" i="9"/>
  <c r="G94" i="9" s="1"/>
  <c r="G29" i="9"/>
  <c r="G40" i="9" s="1"/>
  <c r="G26" i="9"/>
  <c r="G24" i="9"/>
  <c r="G21" i="9"/>
  <c r="G10" i="9"/>
  <c r="G6" i="9"/>
  <c r="D10" i="9"/>
  <c r="D6" i="9"/>
  <c r="D60" i="9"/>
  <c r="D21" i="9"/>
  <c r="AB27" i="9" l="1"/>
  <c r="G27" i="9"/>
  <c r="G41" i="9" s="1"/>
  <c r="V27" i="9"/>
  <c r="V41" i="9" s="1"/>
  <c r="D93" i="9"/>
  <c r="D94" i="9" s="1"/>
  <c r="S27" i="9"/>
  <c r="S41" i="9" s="1"/>
  <c r="AB79" i="9"/>
  <c r="D69" i="1" s="1"/>
  <c r="L69" i="1" s="1"/>
  <c r="D70" i="1"/>
  <c r="L70" i="1" s="1"/>
  <c r="AB106" i="9"/>
  <c r="D95" i="1"/>
  <c r="L95" i="1" s="1"/>
  <c r="P27" i="9"/>
  <c r="P41" i="9" s="1"/>
  <c r="D65" i="1"/>
  <c r="L65" i="1" s="1"/>
  <c r="AB87" i="9"/>
  <c r="D75" i="1"/>
  <c r="L75" i="1" s="1"/>
  <c r="G56" i="9"/>
  <c r="G60" i="9"/>
  <c r="G62" i="9"/>
  <c r="P56" i="9"/>
  <c r="P61" i="9" s="1"/>
  <c r="S56" i="9"/>
  <c r="S61" i="9" s="1"/>
  <c r="AB45" i="9"/>
  <c r="D35" i="1" s="1"/>
  <c r="L35" i="1" s="1"/>
  <c r="AB59" i="9"/>
  <c r="D49" i="1" s="1"/>
  <c r="L49" i="1" s="1"/>
  <c r="V56" i="9"/>
  <c r="V61" i="9" s="1"/>
  <c r="AB58" i="9"/>
  <c r="AA92" i="9"/>
  <c r="C82" i="1" s="1"/>
  <c r="J27" i="9"/>
  <c r="J41" i="9" s="1"/>
  <c r="J56" i="9"/>
  <c r="J60" i="9"/>
  <c r="J62" i="9"/>
  <c r="M27" i="9"/>
  <c r="M41" i="9" s="1"/>
  <c r="M56" i="9"/>
  <c r="M60" i="9"/>
  <c r="M62" i="9"/>
  <c r="AB71" i="9"/>
  <c r="AB74" i="9"/>
  <c r="V62" i="9"/>
  <c r="S62" i="9"/>
  <c r="P62" i="9"/>
  <c r="AB92" i="9"/>
  <c r="D27" i="9"/>
  <c r="AB67" i="9"/>
  <c r="D57" i="1" s="1"/>
  <c r="L57" i="1" s="1"/>
  <c r="AB65" i="9"/>
  <c r="D55" i="1" s="1"/>
  <c r="L55" i="1" s="1"/>
  <c r="AB64" i="9"/>
  <c r="D54" i="1" s="1"/>
  <c r="L54" i="1" s="1"/>
  <c r="AB50" i="9"/>
  <c r="D40" i="1" s="1"/>
  <c r="L40" i="1" s="1"/>
  <c r="AB48" i="9"/>
  <c r="D38" i="1" s="1"/>
  <c r="L38" i="1" s="1"/>
  <c r="AB42" i="9"/>
  <c r="D32" i="1" s="1"/>
  <c r="L32" i="1" s="1"/>
  <c r="K9" i="1"/>
  <c r="K5" i="1"/>
  <c r="AB84" i="9" l="1"/>
  <c r="K82" i="1"/>
  <c r="K4" i="1"/>
  <c r="G61" i="9"/>
  <c r="G113" i="9" s="1"/>
  <c r="G115" i="9" s="1"/>
  <c r="G117" i="9" s="1"/>
  <c r="C4" i="2"/>
  <c r="V113" i="9"/>
  <c r="V115" i="9" s="1"/>
  <c r="V117" i="9" s="1"/>
  <c r="P113" i="9"/>
  <c r="P115" i="9" s="1"/>
  <c r="P117" i="9" s="1"/>
  <c r="S113" i="9"/>
  <c r="S115" i="9" s="1"/>
  <c r="S117" i="9" s="1"/>
  <c r="AB93" i="9"/>
  <c r="D82" i="1"/>
  <c r="L82" i="1" s="1"/>
  <c r="AB60" i="9"/>
  <c r="D48" i="1"/>
  <c r="L48" i="1" s="1"/>
  <c r="M61" i="9"/>
  <c r="M113" i="9" s="1"/>
  <c r="M115" i="9" s="1"/>
  <c r="M117" i="9" s="1"/>
  <c r="J61" i="9"/>
  <c r="J113" i="9" s="1"/>
  <c r="J115" i="9" s="1"/>
  <c r="J117" i="9" s="1"/>
  <c r="D62" i="9"/>
  <c r="AB63" i="9"/>
  <c r="AB56" i="9"/>
  <c r="D56" i="9"/>
  <c r="D61" i="9" s="1"/>
  <c r="O3" i="20"/>
  <c r="H9" i="1"/>
  <c r="L9" i="1" s="1"/>
  <c r="AB94" i="9" l="1"/>
  <c r="AB61" i="9"/>
  <c r="D113" i="9"/>
  <c r="D115" i="9" s="1"/>
  <c r="AB62" i="9"/>
  <c r="D53" i="1"/>
  <c r="L53" i="1" s="1"/>
  <c r="C21" i="9"/>
  <c r="AB113" i="9" l="1"/>
  <c r="AB115" i="9" s="1"/>
  <c r="J78" i="1"/>
  <c r="J73" i="1"/>
  <c r="J72" i="1"/>
  <c r="K106" i="1"/>
  <c r="K104" i="1"/>
  <c r="K103" i="1"/>
  <c r="K102" i="1"/>
  <c r="K101" i="1"/>
  <c r="K94" i="1"/>
  <c r="K93" i="1"/>
  <c r="K91" i="1"/>
  <c r="K89" i="1"/>
  <c r="K86" i="1"/>
  <c r="K76" i="1"/>
  <c r="K47" i="1"/>
  <c r="K30" i="1"/>
  <c r="K26" i="1"/>
  <c r="K24" i="1"/>
  <c r="B4" i="22" s="1"/>
  <c r="K8" i="1"/>
  <c r="G105" i="1"/>
  <c r="G100" i="1"/>
  <c r="G77" i="1"/>
  <c r="G64" i="1"/>
  <c r="G61" i="1"/>
  <c r="G52" i="1"/>
  <c r="G50" i="1"/>
  <c r="G51" i="1" s="1"/>
  <c r="G30" i="1"/>
  <c r="G26" i="1"/>
  <c r="G24" i="1"/>
  <c r="G21" i="1"/>
  <c r="G10" i="1"/>
  <c r="K90" i="1" l="1"/>
  <c r="K105" i="1"/>
  <c r="G74" i="1"/>
  <c r="G83" i="1"/>
  <c r="G4" i="1"/>
  <c r="G6" i="1" s="1"/>
  <c r="G27" i="1" s="1"/>
  <c r="K6" i="1"/>
  <c r="K85" i="1"/>
  <c r="K10" i="1"/>
  <c r="B11" i="22" s="1"/>
  <c r="G84" i="1" l="1"/>
  <c r="K88" i="1"/>
  <c r="G31" i="1"/>
  <c r="K92" i="1" l="1"/>
  <c r="G107" i="1"/>
  <c r="C11" i="13" l="1"/>
  <c r="D72" i="2" l="1"/>
  <c r="Q13" i="21" s="1"/>
  <c r="R13" i="21" l="1"/>
  <c r="U13" i="21"/>
  <c r="N13" i="21" s="1"/>
  <c r="AA20" i="9"/>
  <c r="C20" i="1" s="1"/>
  <c r="K20" i="1" s="1"/>
  <c r="AA19" i="9"/>
  <c r="C19" i="1" s="1"/>
  <c r="K19" i="1" s="1"/>
  <c r="AA18" i="9"/>
  <c r="C18" i="1" s="1"/>
  <c r="K18" i="1" s="1"/>
  <c r="AA17" i="9"/>
  <c r="C17" i="1" s="1"/>
  <c r="K17" i="1" s="1"/>
  <c r="C15" i="1"/>
  <c r="K15" i="1" s="1"/>
  <c r="AA14" i="9"/>
  <c r="C14" i="1" s="1"/>
  <c r="K14" i="1" s="1"/>
  <c r="AA13" i="9"/>
  <c r="C13" i="1" s="1"/>
  <c r="K13" i="1" s="1"/>
  <c r="M111" i="9"/>
  <c r="O13" i="21" l="1"/>
  <c r="O14" i="21" s="1"/>
  <c r="N14" i="21"/>
  <c r="AA30" i="9"/>
  <c r="AA12" i="9" l="1"/>
  <c r="C12" i="1" s="1"/>
  <c r="K12" i="1" l="1"/>
  <c r="C13" i="18"/>
  <c r="C33" i="18" l="1"/>
  <c r="D33" i="18" s="1"/>
  <c r="D13" i="18"/>
  <c r="AA114" i="9"/>
  <c r="AA112" i="9"/>
  <c r="AA110" i="9"/>
  <c r="AA109" i="9"/>
  <c r="AA108" i="9"/>
  <c r="AA107" i="9"/>
  <c r="AA105" i="9"/>
  <c r="C99" i="1" s="1"/>
  <c r="K99" i="1" s="1"/>
  <c r="AA104" i="9"/>
  <c r="C98" i="1" s="1"/>
  <c r="K98" i="1" s="1"/>
  <c r="AA103" i="9"/>
  <c r="C97" i="1" s="1"/>
  <c r="K97" i="1" s="1"/>
  <c r="AA102" i="9"/>
  <c r="C96" i="1" s="1"/>
  <c r="K96" i="1" s="1"/>
  <c r="AA101" i="9"/>
  <c r="C95" i="1" s="1"/>
  <c r="AA100" i="9"/>
  <c r="AA99" i="9"/>
  <c r="AA97" i="9"/>
  <c r="AA96" i="9"/>
  <c r="AA91" i="9"/>
  <c r="C81" i="1" s="1"/>
  <c r="K81" i="1" s="1"/>
  <c r="AA90" i="9"/>
  <c r="C80" i="1" s="1"/>
  <c r="K80" i="1" s="1"/>
  <c r="AA89" i="9"/>
  <c r="C79" i="1" s="1"/>
  <c r="K79" i="1" s="1"/>
  <c r="C78" i="1"/>
  <c r="AA86" i="9"/>
  <c r="AA85" i="9"/>
  <c r="C75" i="1" s="1"/>
  <c r="AA83" i="9"/>
  <c r="C73" i="1" s="1"/>
  <c r="K73" i="1" s="1"/>
  <c r="AA82" i="9"/>
  <c r="C72" i="1" s="1"/>
  <c r="K72" i="1" s="1"/>
  <c r="AA81" i="9"/>
  <c r="C71" i="1" s="1"/>
  <c r="K71" i="1" s="1"/>
  <c r="AA80" i="9"/>
  <c r="C70" i="1" s="1"/>
  <c r="K70" i="1" s="1"/>
  <c r="AA78" i="9"/>
  <c r="C68" i="1" s="1"/>
  <c r="K68" i="1" s="1"/>
  <c r="AA77" i="9"/>
  <c r="C67" i="1" s="1"/>
  <c r="K67" i="1" s="1"/>
  <c r="AA76" i="9"/>
  <c r="C66" i="1" s="1"/>
  <c r="K66" i="1" s="1"/>
  <c r="AA75" i="9"/>
  <c r="C65" i="1" s="1"/>
  <c r="AA73" i="9"/>
  <c r="C63" i="1" s="1"/>
  <c r="K63" i="1" s="1"/>
  <c r="AA72" i="9"/>
  <c r="C62" i="1" s="1"/>
  <c r="AA70" i="9"/>
  <c r="C60" i="1" s="1"/>
  <c r="K60" i="1" s="1"/>
  <c r="AA69" i="9"/>
  <c r="C59" i="1" s="1"/>
  <c r="K59" i="1" s="1"/>
  <c r="AA68" i="9"/>
  <c r="C58" i="1" s="1"/>
  <c r="AA67" i="9"/>
  <c r="C57" i="1" s="1"/>
  <c r="K57" i="1" s="1"/>
  <c r="AA66" i="9"/>
  <c r="C56" i="1" s="1"/>
  <c r="K56" i="1" s="1"/>
  <c r="AA65" i="9"/>
  <c r="C55" i="1" s="1"/>
  <c r="K55" i="1" s="1"/>
  <c r="AA64" i="9"/>
  <c r="C54" i="1" s="1"/>
  <c r="K54" i="1" s="1"/>
  <c r="AA63" i="9"/>
  <c r="C53" i="1" s="1"/>
  <c r="AA59" i="9"/>
  <c r="C49" i="1" s="1"/>
  <c r="K49" i="1" s="1"/>
  <c r="AA58" i="9"/>
  <c r="C48" i="1" s="1"/>
  <c r="AA57" i="9"/>
  <c r="AA55" i="9"/>
  <c r="C45" i="1" s="1"/>
  <c r="K45" i="1" s="1"/>
  <c r="AA54" i="9"/>
  <c r="C44" i="1" s="1"/>
  <c r="K44" i="1" s="1"/>
  <c r="AA53" i="9"/>
  <c r="C43" i="1" s="1"/>
  <c r="K43" i="1" s="1"/>
  <c r="AA52" i="9"/>
  <c r="C42" i="1" s="1"/>
  <c r="K42" i="1" s="1"/>
  <c r="AA51" i="9"/>
  <c r="C41" i="1" s="1"/>
  <c r="K41" i="1" s="1"/>
  <c r="AA50" i="9"/>
  <c r="C40" i="1" s="1"/>
  <c r="K40" i="1" s="1"/>
  <c r="AA49" i="9"/>
  <c r="C39" i="1" s="1"/>
  <c r="K39" i="1" s="1"/>
  <c r="AA48" i="9"/>
  <c r="C38" i="1" s="1"/>
  <c r="K38" i="1" s="1"/>
  <c r="AA47" i="9"/>
  <c r="C37" i="1" s="1"/>
  <c r="K37" i="1" s="1"/>
  <c r="AA46" i="9"/>
  <c r="C36" i="1" s="1"/>
  <c r="K36" i="1" s="1"/>
  <c r="AA45" i="9"/>
  <c r="C35" i="1" s="1"/>
  <c r="K35" i="1" s="1"/>
  <c r="AA44" i="9"/>
  <c r="C34" i="1" s="1"/>
  <c r="K34" i="1" s="1"/>
  <c r="AA43" i="9"/>
  <c r="C33" i="1" s="1"/>
  <c r="K33" i="1" s="1"/>
  <c r="AA11" i="9"/>
  <c r="C11" i="1" s="1"/>
  <c r="AA42" i="9"/>
  <c r="C32" i="1" s="1"/>
  <c r="K11" i="1" l="1"/>
  <c r="K21" i="1" s="1"/>
  <c r="C21" i="1"/>
  <c r="C27" i="1" s="1"/>
  <c r="C46" i="1"/>
  <c r="K32" i="1"/>
  <c r="K46" i="1" s="1"/>
  <c r="C50" i="1"/>
  <c r="K48" i="1"/>
  <c r="K50" i="1" s="1"/>
  <c r="C52" i="1"/>
  <c r="K53" i="1"/>
  <c r="K52" i="1" s="1"/>
  <c r="C61" i="1"/>
  <c r="K58" i="1"/>
  <c r="K61" i="1" s="1"/>
  <c r="C64" i="1"/>
  <c r="K62" i="1"/>
  <c r="K64" i="1" s="1"/>
  <c r="K65" i="1"/>
  <c r="C77" i="1"/>
  <c r="K75" i="1"/>
  <c r="K77" i="1" s="1"/>
  <c r="C83" i="1"/>
  <c r="K78" i="1"/>
  <c r="K83" i="1" s="1"/>
  <c r="C100" i="1"/>
  <c r="K95" i="1"/>
  <c r="K100" i="1" s="1"/>
  <c r="U133" i="9"/>
  <c r="H12" i="22"/>
  <c r="H13" i="22"/>
  <c r="H5" i="22"/>
  <c r="K27" i="1" l="1"/>
  <c r="K31" i="1" s="1"/>
  <c r="K51" i="1"/>
  <c r="C51" i="1"/>
  <c r="U120" i="9"/>
  <c r="U117" i="9" l="1"/>
  <c r="C133" i="9" l="1"/>
  <c r="G70" i="2" l="1"/>
  <c r="C104" i="2" l="1"/>
  <c r="C113" i="2"/>
  <c r="C109" i="2"/>
  <c r="C107" i="2"/>
  <c r="C91" i="2"/>
  <c r="C93" i="2" s="1"/>
  <c r="C63" i="2"/>
  <c r="C54" i="2"/>
  <c r="C21" i="2"/>
  <c r="H16" i="22"/>
  <c r="B16" i="22"/>
  <c r="B9" i="22"/>
  <c r="C87" i="2" l="1"/>
  <c r="C89" i="2" s="1"/>
  <c r="B17" i="22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B14" i="20"/>
  <c r="B15" i="20" s="1"/>
  <c r="O9" i="20"/>
  <c r="O8" i="20"/>
  <c r="O7" i="20"/>
  <c r="O5" i="20"/>
  <c r="O4" i="20"/>
  <c r="O28" i="20" l="1"/>
  <c r="C110" i="2"/>
  <c r="C114" i="2" s="1"/>
  <c r="O10" i="20"/>
  <c r="O24" i="20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F32" i="20" l="1"/>
  <c r="H32" i="20"/>
  <c r="K32" i="20"/>
  <c r="O30" i="20"/>
  <c r="N32" i="20"/>
  <c r="D32" i="20"/>
  <c r="L32" i="20"/>
  <c r="M32" i="20"/>
  <c r="J32" i="20"/>
  <c r="G32" i="20"/>
  <c r="I32" i="20"/>
  <c r="E32" i="20"/>
  <c r="C32" i="20"/>
  <c r="O16" i="20"/>
  <c r="X133" i="9"/>
  <c r="AA133" i="9"/>
  <c r="O32" i="20" l="1"/>
  <c r="D88" i="1"/>
  <c r="D56" i="2"/>
  <c r="G56" i="2" s="1"/>
  <c r="D57" i="2"/>
  <c r="D58" i="2"/>
  <c r="G58" i="2" s="1"/>
  <c r="D59" i="2"/>
  <c r="D60" i="2"/>
  <c r="D61" i="2"/>
  <c r="Q10" i="21" s="1"/>
  <c r="D55" i="2"/>
  <c r="G55" i="2" s="1"/>
  <c r="N61" i="2"/>
  <c r="M57" i="2"/>
  <c r="M60" i="2"/>
  <c r="G69" i="2"/>
  <c r="G68" i="2"/>
  <c r="G67" i="2"/>
  <c r="G66" i="2"/>
  <c r="G65" i="2"/>
  <c r="H30" i="1"/>
  <c r="H26" i="1"/>
  <c r="H24" i="1"/>
  <c r="H21" i="1"/>
  <c r="H8" i="1"/>
  <c r="H10" i="1" s="1"/>
  <c r="L26" i="1"/>
  <c r="C12" i="22" s="1"/>
  <c r="L24" i="1"/>
  <c r="C4" i="22" s="1"/>
  <c r="L8" i="1"/>
  <c r="L72" i="2"/>
  <c r="M66" i="2" s="1"/>
  <c r="N66" i="2" s="1"/>
  <c r="N39" i="2"/>
  <c r="M38" i="2"/>
  <c r="L39" i="2"/>
  <c r="M33" i="2"/>
  <c r="M34" i="2"/>
  <c r="M35" i="2"/>
  <c r="M36" i="2"/>
  <c r="M37" i="2"/>
  <c r="M31" i="2"/>
  <c r="D6" i="2"/>
  <c r="Q5" i="21" s="1"/>
  <c r="D7" i="2"/>
  <c r="Q4" i="21" s="1"/>
  <c r="D8" i="2"/>
  <c r="Q6" i="21" s="1"/>
  <c r="D9" i="2"/>
  <c r="D10" i="2"/>
  <c r="Q8" i="21" s="1"/>
  <c r="D11" i="2"/>
  <c r="D5" i="2"/>
  <c r="Q3" i="21" s="1"/>
  <c r="O12" i="2"/>
  <c r="M6" i="2"/>
  <c r="H105" i="1"/>
  <c r="H100" i="1"/>
  <c r="H83" i="1"/>
  <c r="J83" i="1" s="1"/>
  <c r="H77" i="1"/>
  <c r="H74" i="1"/>
  <c r="J74" i="1" s="1"/>
  <c r="H64" i="1"/>
  <c r="H61" i="1"/>
  <c r="H52" i="1"/>
  <c r="H50" i="1"/>
  <c r="H51" i="1" s="1"/>
  <c r="C5" i="22"/>
  <c r="D26" i="1"/>
  <c r="D24" i="1"/>
  <c r="D109" i="2"/>
  <c r="D107" i="2"/>
  <c r="D91" i="2"/>
  <c r="D93" i="2" s="1"/>
  <c r="D147" i="9"/>
  <c r="O137" i="9" s="1"/>
  <c r="F133" i="9"/>
  <c r="P143" i="9"/>
  <c r="M143" i="9"/>
  <c r="J143" i="9"/>
  <c r="G143" i="9"/>
  <c r="D127" i="9"/>
  <c r="E127" i="9" s="1"/>
  <c r="D128" i="9"/>
  <c r="E128" i="9" s="1"/>
  <c r="D129" i="9"/>
  <c r="E129" i="9" s="1"/>
  <c r="D130" i="9"/>
  <c r="E130" i="9" s="1"/>
  <c r="D131" i="9"/>
  <c r="E131" i="9" s="1"/>
  <c r="D126" i="9"/>
  <c r="E126" i="9" s="1"/>
  <c r="Q9" i="21" l="1"/>
  <c r="R3" i="21"/>
  <c r="G61" i="2"/>
  <c r="G60" i="2"/>
  <c r="G59" i="2"/>
  <c r="AB36" i="9"/>
  <c r="D32" i="9"/>
  <c r="D29" i="9" s="1"/>
  <c r="D40" i="9" s="1"/>
  <c r="D41" i="9" s="1"/>
  <c r="D117" i="9" s="1"/>
  <c r="U5" i="21"/>
  <c r="N5" i="21" s="1"/>
  <c r="O5" i="21" s="1"/>
  <c r="H84" i="1"/>
  <c r="J84" i="1" s="1"/>
  <c r="G11" i="2"/>
  <c r="G10" i="2"/>
  <c r="G9" i="2"/>
  <c r="G8" i="2"/>
  <c r="G7" i="2"/>
  <c r="E133" i="9"/>
  <c r="L10" i="1"/>
  <c r="C11" i="22" s="1"/>
  <c r="B7" i="20" s="1"/>
  <c r="B10" i="20" s="1"/>
  <c r="AA39" i="9"/>
  <c r="AA38" i="9"/>
  <c r="G27" i="2" s="1"/>
  <c r="AA34" i="9"/>
  <c r="G23" i="2" s="1"/>
  <c r="AA37" i="9"/>
  <c r="AA36" i="9"/>
  <c r="AA35" i="9"/>
  <c r="AA33" i="9"/>
  <c r="G22" i="2" s="1"/>
  <c r="D54" i="2"/>
  <c r="G54" i="2" s="1"/>
  <c r="G57" i="2"/>
  <c r="M39" i="2"/>
  <c r="D4" i="2"/>
  <c r="G5" i="2"/>
  <c r="G6" i="2"/>
  <c r="L91" i="1"/>
  <c r="G64" i="2"/>
  <c r="M55" i="2"/>
  <c r="M56" i="2"/>
  <c r="M58" i="2"/>
  <c r="M59" i="2"/>
  <c r="M65" i="2"/>
  <c r="N65" i="2" s="1"/>
  <c r="M71" i="2"/>
  <c r="N71" i="2" s="1"/>
  <c r="M70" i="2"/>
  <c r="N70" i="2" s="1"/>
  <c r="M69" i="2"/>
  <c r="N69" i="2" s="1"/>
  <c r="M68" i="2"/>
  <c r="N68" i="2" s="1"/>
  <c r="M67" i="2"/>
  <c r="N67" i="2" s="1"/>
  <c r="M7" i="2"/>
  <c r="N7" i="2" s="1"/>
  <c r="M8" i="2"/>
  <c r="N8" i="2" s="1"/>
  <c r="M9" i="2"/>
  <c r="N9" i="2" s="1"/>
  <c r="M10" i="2"/>
  <c r="N10" i="2" s="1"/>
  <c r="M11" i="2"/>
  <c r="N11" i="2" s="1"/>
  <c r="M5" i="2"/>
  <c r="N5" i="2" s="1"/>
  <c r="N6" i="2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G95" i="2"/>
  <c r="D108" i="1"/>
  <c r="D106" i="1"/>
  <c r="L106" i="1" s="1"/>
  <c r="D104" i="1"/>
  <c r="L104" i="1" s="1"/>
  <c r="D103" i="1"/>
  <c r="L103" i="1" s="1"/>
  <c r="D102" i="1"/>
  <c r="L102" i="1" s="1"/>
  <c r="D101" i="1"/>
  <c r="L101" i="1" s="1"/>
  <c r="D94" i="1"/>
  <c r="L94" i="1" s="1"/>
  <c r="D93" i="1"/>
  <c r="L93" i="1" s="1"/>
  <c r="D86" i="1"/>
  <c r="F78" i="1"/>
  <c r="D76" i="1"/>
  <c r="L76" i="1" s="1"/>
  <c r="F75" i="1"/>
  <c r="F73" i="1"/>
  <c r="F72" i="1"/>
  <c r="F68" i="1"/>
  <c r="F66" i="1"/>
  <c r="F65" i="1"/>
  <c r="F63" i="1"/>
  <c r="F62" i="1"/>
  <c r="F59" i="1"/>
  <c r="F58" i="1"/>
  <c r="F57" i="1"/>
  <c r="F55" i="1"/>
  <c r="F54" i="1"/>
  <c r="C62" i="9"/>
  <c r="F49" i="1"/>
  <c r="F48" i="1"/>
  <c r="F35" i="1"/>
  <c r="F38" i="1"/>
  <c r="F40" i="1"/>
  <c r="G73" i="2"/>
  <c r="AA111" i="9"/>
  <c r="AA106" i="9"/>
  <c r="AA93" i="9"/>
  <c r="AA79" i="9"/>
  <c r="AA71" i="9"/>
  <c r="AA26" i="9"/>
  <c r="AA24" i="9"/>
  <c r="AA10" i="9"/>
  <c r="AA6" i="9"/>
  <c r="C111" i="9"/>
  <c r="C106" i="9"/>
  <c r="C93" i="9"/>
  <c r="C87" i="9"/>
  <c r="C84" i="9"/>
  <c r="C74" i="9"/>
  <c r="C71" i="9"/>
  <c r="C60" i="9"/>
  <c r="C56" i="9"/>
  <c r="C40" i="9"/>
  <c r="C26" i="9"/>
  <c r="C24" i="9"/>
  <c r="C10" i="9"/>
  <c r="C6" i="9"/>
  <c r="U3" i="21" l="1"/>
  <c r="N3" i="21" s="1"/>
  <c r="O3" i="21" s="1"/>
  <c r="R5" i="21"/>
  <c r="H86" i="1"/>
  <c r="Q18" i="21" s="1"/>
  <c r="D25" i="2"/>
  <c r="Q7" i="21" s="1"/>
  <c r="AB32" i="9"/>
  <c r="AB29" i="9" s="1"/>
  <c r="AA84" i="9"/>
  <c r="C69" i="1"/>
  <c r="R10" i="21"/>
  <c r="U10" i="21"/>
  <c r="N10" i="21" s="1"/>
  <c r="O10" i="21" s="1"/>
  <c r="R4" i="21"/>
  <c r="U4" i="21"/>
  <c r="N4" i="21" s="1"/>
  <c r="O4" i="21" s="1"/>
  <c r="R6" i="21"/>
  <c r="U6" i="21"/>
  <c r="N6" i="21" s="1"/>
  <c r="O6" i="21" s="1"/>
  <c r="R8" i="21"/>
  <c r="U8" i="21"/>
  <c r="N8" i="21" s="1"/>
  <c r="O8" i="21" s="1"/>
  <c r="R9" i="21"/>
  <c r="U9" i="21"/>
  <c r="N9" i="21" s="1"/>
  <c r="O9" i="21" s="1"/>
  <c r="G4" i="2"/>
  <c r="C98" i="9"/>
  <c r="AA95" i="9"/>
  <c r="D85" i="1" s="1"/>
  <c r="D92" i="1" s="1"/>
  <c r="J91" i="1"/>
  <c r="J88" i="1"/>
  <c r="D105" i="1"/>
  <c r="D100" i="1"/>
  <c r="G28" i="2"/>
  <c r="G63" i="2"/>
  <c r="G26" i="2"/>
  <c r="G24" i="2"/>
  <c r="AA32" i="9"/>
  <c r="AA29" i="9" s="1"/>
  <c r="C29" i="1" s="1"/>
  <c r="AA87" i="9"/>
  <c r="AA74" i="9"/>
  <c r="C61" i="9"/>
  <c r="D74" i="1"/>
  <c r="F15" i="1"/>
  <c r="M61" i="2"/>
  <c r="M72" i="2"/>
  <c r="AA56" i="9"/>
  <c r="F32" i="1"/>
  <c r="AA60" i="9"/>
  <c r="D47" i="1"/>
  <c r="L47" i="1" s="1"/>
  <c r="AA62" i="9"/>
  <c r="F53" i="1"/>
  <c r="D61" i="1"/>
  <c r="F61" i="1" s="1"/>
  <c r="D64" i="1"/>
  <c r="F64" i="1" s="1"/>
  <c r="D77" i="1"/>
  <c r="F77" i="1" s="1"/>
  <c r="D83" i="1"/>
  <c r="F83" i="1" s="1"/>
  <c r="AA21" i="9"/>
  <c r="AA27" i="9" s="1"/>
  <c r="F12" i="1"/>
  <c r="N72" i="2"/>
  <c r="N12" i="2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41" i="9" s="1"/>
  <c r="C94" i="9"/>
  <c r="D152" i="9"/>
  <c r="C120" i="9"/>
  <c r="F120" i="9"/>
  <c r="I120" i="9"/>
  <c r="L120" i="9"/>
  <c r="O120" i="9"/>
  <c r="R120" i="9"/>
  <c r="X120" i="9"/>
  <c r="H85" i="1" l="1"/>
  <c r="H92" i="1" s="1"/>
  <c r="J86" i="1"/>
  <c r="R18" i="21"/>
  <c r="U18" i="21"/>
  <c r="N18" i="21" s="1"/>
  <c r="O18" i="21" s="1"/>
  <c r="O19" i="21" s="1"/>
  <c r="J85" i="1"/>
  <c r="AA98" i="9"/>
  <c r="U7" i="21"/>
  <c r="N7" i="21" s="1"/>
  <c r="D21" i="2"/>
  <c r="G25" i="2"/>
  <c r="D29" i="1"/>
  <c r="H108" i="1" s="1"/>
  <c r="AB40" i="9"/>
  <c r="C30" i="1"/>
  <c r="C31" i="1" s="1"/>
  <c r="G108" i="1"/>
  <c r="G109" i="1" s="1"/>
  <c r="G111" i="1" s="1"/>
  <c r="K69" i="1"/>
  <c r="K74" i="1" s="1"/>
  <c r="K84" i="1" s="1"/>
  <c r="C74" i="1"/>
  <c r="C84" i="1" s="1"/>
  <c r="C107" i="1" s="1"/>
  <c r="C109" i="1" s="1"/>
  <c r="L86" i="1"/>
  <c r="C113" i="9"/>
  <c r="C115" i="9" s="1"/>
  <c r="C117" i="9" s="1"/>
  <c r="I143" i="9"/>
  <c r="R117" i="9"/>
  <c r="L117" i="9"/>
  <c r="AA40" i="9"/>
  <c r="AA41" i="9" s="1"/>
  <c r="X117" i="9"/>
  <c r="O117" i="9"/>
  <c r="L143" i="9"/>
  <c r="F117" i="9"/>
  <c r="F143" i="9"/>
  <c r="AA94" i="9"/>
  <c r="I117" i="9"/>
  <c r="D52" i="1"/>
  <c r="F52" i="1" s="1"/>
  <c r="D50" i="1"/>
  <c r="F50" i="1" s="1"/>
  <c r="D46" i="1"/>
  <c r="F46" i="1" s="1"/>
  <c r="AA61" i="9"/>
  <c r="D21" i="1"/>
  <c r="D84" i="1"/>
  <c r="D87" i="2" l="1"/>
  <c r="D89" i="2" s="1"/>
  <c r="AB41" i="9"/>
  <c r="AB117" i="9" s="1"/>
  <c r="N19" i="21"/>
  <c r="F74" i="1"/>
  <c r="O7" i="21"/>
  <c r="O11" i="21" s="1"/>
  <c r="O15" i="21" s="1"/>
  <c r="N11" i="21"/>
  <c r="N15" i="21" s="1"/>
  <c r="R7" i="21"/>
  <c r="F29" i="1"/>
  <c r="G21" i="2"/>
  <c r="D30" i="1"/>
  <c r="F30" i="1" s="1"/>
  <c r="F84" i="1"/>
  <c r="H9" i="22"/>
  <c r="H17" i="22" s="1"/>
  <c r="K107" i="1"/>
  <c r="K109" i="1" s="1"/>
  <c r="K111" i="1" s="1"/>
  <c r="C111" i="1"/>
  <c r="D27" i="1"/>
  <c r="F21" i="1"/>
  <c r="N15" i="1"/>
  <c r="L88" i="1"/>
  <c r="N91" i="1"/>
  <c r="H107" i="1"/>
  <c r="J107" i="1" s="1"/>
  <c r="J92" i="1"/>
  <c r="AA113" i="9"/>
  <c r="AA115" i="9" s="1"/>
  <c r="AA117" i="9" s="1"/>
  <c r="D51" i="1"/>
  <c r="D107" i="1" s="1"/>
  <c r="G98" i="2"/>
  <c r="G104" i="2"/>
  <c r="I13" i="22"/>
  <c r="D110" i="2" l="1"/>
  <c r="N82" i="1"/>
  <c r="N88" i="1"/>
  <c r="N86" i="1"/>
  <c r="L85" i="1"/>
  <c r="D31" i="1"/>
  <c r="F31" i="1" s="1"/>
  <c r="F27" i="1"/>
  <c r="L21" i="1"/>
  <c r="N21" i="1" s="1"/>
  <c r="N12" i="1"/>
  <c r="N38" i="1"/>
  <c r="N49" i="1"/>
  <c r="N35" i="1"/>
  <c r="N48" i="1"/>
  <c r="N55" i="1"/>
  <c r="N40" i="1"/>
  <c r="N54" i="1"/>
  <c r="N57" i="1"/>
  <c r="F51" i="1"/>
  <c r="I6" i="22" l="1"/>
  <c r="L92" i="1"/>
  <c r="N92" i="1" s="1"/>
  <c r="C3" i="22"/>
  <c r="F3" i="22" s="1"/>
  <c r="B4" i="20"/>
  <c r="N73" i="1"/>
  <c r="N68" i="1"/>
  <c r="N66" i="1"/>
  <c r="N63" i="1"/>
  <c r="N72" i="1"/>
  <c r="N59" i="1"/>
  <c r="N85" i="1"/>
  <c r="D109" i="1"/>
  <c r="F107" i="1"/>
  <c r="G72" i="2"/>
  <c r="G87" i="2"/>
  <c r="H5" i="1"/>
  <c r="L105" i="1"/>
  <c r="I12" i="22" s="1"/>
  <c r="J5" i="1" l="1"/>
  <c r="L5" i="1"/>
  <c r="L4" i="1" s="1"/>
  <c r="N65" i="1"/>
  <c r="L61" i="1"/>
  <c r="N61" i="1" s="1"/>
  <c r="N58" i="1"/>
  <c r="L64" i="1"/>
  <c r="N64" i="1" s="1"/>
  <c r="N62" i="1"/>
  <c r="L77" i="1"/>
  <c r="N77" i="1" s="1"/>
  <c r="N75" i="1"/>
  <c r="L83" i="1"/>
  <c r="N83" i="1" s="1"/>
  <c r="N78" i="1"/>
  <c r="L6" i="22"/>
  <c r="B22" i="20"/>
  <c r="L100" i="1"/>
  <c r="D111" i="1"/>
  <c r="F109" i="1"/>
  <c r="G89" i="2"/>
  <c r="H4" i="1"/>
  <c r="L50" i="1"/>
  <c r="N50" i="1" s="1"/>
  <c r="L74" i="1" l="1"/>
  <c r="N74" i="1" s="1"/>
  <c r="I11" i="22"/>
  <c r="B25" i="20" s="1"/>
  <c r="B28" i="20" s="1"/>
  <c r="L52" i="1"/>
  <c r="N53" i="1"/>
  <c r="L46" i="1"/>
  <c r="N46" i="1" s="1"/>
  <c r="N32" i="1"/>
  <c r="H6" i="1"/>
  <c r="J4" i="1"/>
  <c r="N5" i="1"/>
  <c r="G110" i="2"/>
  <c r="L30" i="1"/>
  <c r="D111" i="2" s="1"/>
  <c r="D113" i="2" s="1"/>
  <c r="D114" i="2" s="1"/>
  <c r="G114" i="2" s="1"/>
  <c r="I7" i="22"/>
  <c r="L84" i="1" l="1"/>
  <c r="L51" i="1"/>
  <c r="N51" i="1" s="1"/>
  <c r="I3" i="22"/>
  <c r="N52" i="1"/>
  <c r="H27" i="1"/>
  <c r="J6" i="1"/>
  <c r="L6" i="1"/>
  <c r="N4" i="1"/>
  <c r="B23" i="20"/>
  <c r="L7" i="22"/>
  <c r="H109" i="1"/>
  <c r="I16" i="22"/>
  <c r="C16" i="22"/>
  <c r="I4" i="22" l="1"/>
  <c r="L4" i="22" s="1"/>
  <c r="L107" i="1"/>
  <c r="N107" i="1" s="1"/>
  <c r="N84" i="1"/>
  <c r="I2" i="22"/>
  <c r="B19" i="20"/>
  <c r="L3" i="22"/>
  <c r="H31" i="1"/>
  <c r="H111" i="1" s="1"/>
  <c r="J27" i="1"/>
  <c r="N6" i="1"/>
  <c r="B3" i="20"/>
  <c r="B6" i="20" s="1"/>
  <c r="B16" i="20" s="1"/>
  <c r="C2" i="22"/>
  <c r="F2" i="22" s="1"/>
  <c r="L27" i="1"/>
  <c r="J109" i="1"/>
  <c r="J31" i="1" l="1"/>
  <c r="B20" i="20"/>
  <c r="L109" i="1"/>
  <c r="L2" i="22"/>
  <c r="I9" i="22"/>
  <c r="B18" i="20"/>
  <c r="C9" i="22"/>
  <c r="N27" i="1"/>
  <c r="L31" i="1"/>
  <c r="L111" i="1" l="1"/>
  <c r="B24" i="20"/>
  <c r="N109" i="1"/>
  <c r="L9" i="22"/>
  <c r="I17" i="22"/>
  <c r="L17" i="22" s="1"/>
  <c r="F9" i="22"/>
  <c r="C17" i="22"/>
  <c r="F17" i="22" s="1"/>
  <c r="N31" i="1"/>
  <c r="B30" i="20" l="1"/>
  <c r="B32" i="20" s="1"/>
</calcChain>
</file>

<file path=xl/sharedStrings.xml><?xml version="1.0" encoding="utf-8"?>
<sst xmlns="http://schemas.openxmlformats.org/spreadsheetml/2006/main" count="882" uniqueCount="402">
  <si>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</si>
  <si>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</si>
  <si>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</si>
  <si>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</si>
  <si>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</si>
  <si>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</si>
  <si>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</si>
  <si>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</si>
  <si>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</si>
  <si>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</si>
  <si>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</si>
  <si>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</si>
  <si>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</si>
  <si>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</si>
  <si>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</si>
  <si>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</si>
  <si>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</si>
  <si>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</si>
  <si>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</si>
  <si>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</si>
  <si>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</si>
  <si>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</si>
  <si>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</si>
  <si>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</si>
  <si>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</si>
  <si>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</si>
  <si>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</si>
  <si>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</si>
  <si>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</si>
  <si>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</si>
  <si>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</si>
  <si>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</si>
  <si>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</si>
  <si>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</si>
  <si>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</si>
  <si>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</si>
  <si>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</si>
  <si>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</si>
  <si>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</si>
  <si>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</si>
  <si>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</si>
  <si>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</si>
  <si>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</si>
  <si>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</si>
  <si>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</si>
  <si>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</si>
  <si>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</si>
  <si>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</si>
  <si>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</si>
  <si>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</si>
  <si>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</si>
  <si>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</si>
  <si>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</si>
  <si>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</si>
  <si>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</si>
  <si>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</si>
  <si>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</si>
  <si>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</si>
  <si>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</si>
  <si>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Felhalmozási célú tám. Áh belülről</t>
  </si>
  <si>
    <t>Beruházások</t>
  </si>
  <si>
    <t>Felújítások</t>
  </si>
  <si>
    <t>Egyéb felhalmozási kiadások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</si>
  <si>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</si>
  <si>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</si>
  <si>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</si>
  <si>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</si>
  <si>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</si>
  <si>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</si>
  <si>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</si>
  <si>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</si>
  <si>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</si>
  <si>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</si>
  <si>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</si>
  <si>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</si>
  <si>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</si>
  <si>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</si>
  <si>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</si>
  <si>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</si>
  <si>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</si>
  <si>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</si>
  <si>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</si>
  <si>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</si>
  <si>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</si>
  <si>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</si>
  <si>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</si>
  <si>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</si>
  <si>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</si>
  <si>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</si>
  <si>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</si>
  <si>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</si>
  <si>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</si>
  <si>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</si>
  <si>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</si>
  <si>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</si>
  <si>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</si>
  <si>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</si>
  <si>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</si>
  <si>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</si>
  <si>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</si>
  <si>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</si>
  <si>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</si>
  <si>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</si>
  <si>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</si>
  <si>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</si>
  <si>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</si>
  <si>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</si>
  <si>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</si>
  <si>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</si>
  <si>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</si>
  <si>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</si>
  <si>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</si>
  <si>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</si>
  <si>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</si>
  <si>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</si>
  <si>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</si>
  <si>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</si>
  <si>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</si>
  <si>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</si>
  <si>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</si>
  <si>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</si>
  <si>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</si>
  <si>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</si>
  <si>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</si>
  <si>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</si>
  <si>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</si>
  <si>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</si>
  <si>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</si>
  <si>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</si>
  <si>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</si>
  <si>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</si>
  <si>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</si>
  <si>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</si>
  <si>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</si>
  <si>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</si>
  <si>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</si>
  <si>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</si>
  <si>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</si>
  <si>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</si>
  <si>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</si>
  <si>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</si>
  <si>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</si>
  <si>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</si>
  <si>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</si>
  <si>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</si>
  <si>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</si>
  <si>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</si>
  <si>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</si>
  <si>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</si>
  <si>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</si>
  <si>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</si>
  <si>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</si>
  <si>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</si>
  <si>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</si>
  <si>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</si>
  <si>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</si>
  <si>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</si>
  <si>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</si>
  <si>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</si>
  <si>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</si>
  <si>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</si>
  <si>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</si>
  <si>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</si>
  <si>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</si>
  <si>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</si>
  <si>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</si>
  <si>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</si>
  <si>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</si>
  <si>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</si>
  <si>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</si>
  <si>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</si>
  <si>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</si>
  <si>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</si>
  <si>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</si>
  <si>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</si>
  <si>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</si>
  <si>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</si>
  <si>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</si>
  <si>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</si>
  <si>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</si>
  <si>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</si>
  <si>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</si>
  <si>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</si>
  <si>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</si>
  <si>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</si>
  <si>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</si>
  <si>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</si>
  <si>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</si>
  <si>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</si>
  <si>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</si>
  <si>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</si>
  <si>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</si>
  <si>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</si>
  <si>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</si>
  <si>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</si>
  <si>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</si>
  <si>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</si>
  <si>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</si>
  <si>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</si>
  <si>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</si>
  <si>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</si>
  <si>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</si>
  <si>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</si>
  <si>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</si>
  <si>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</si>
  <si>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</si>
  <si>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</si>
  <si>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</si>
  <si>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</si>
  <si>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</si>
  <si>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</si>
  <si>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</si>
  <si>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</si>
  <si>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</si>
  <si>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</si>
  <si>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</si>
  <si>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</si>
  <si>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</si>
  <si>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</si>
  <si>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</si>
  <si>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</si>
  <si>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</si>
  <si>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</si>
  <si>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</si>
  <si>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</si>
  <si>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</si>
  <si>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</si>
  <si>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</si>
  <si>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</si>
  <si>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</si>
  <si>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</si>
  <si>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</si>
  <si>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</si>
  <si>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</si>
  <si>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</si>
  <si>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</si>
  <si>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</si>
  <si>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</si>
  <si>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</si>
  <si>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</si>
  <si>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</si>
  <si>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</si>
  <si>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</si>
  <si>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</si>
  <si>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</si>
  <si>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</si>
  <si>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</si>
  <si>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</si>
  <si>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</si>
  <si>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</si>
  <si>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</si>
  <si>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</si>
  <si>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</si>
  <si>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</si>
  <si>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</si>
  <si>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</si>
  <si>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</si>
  <si>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tagdíj</t>
  </si>
  <si>
    <t>munkasz. műk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</si>
  <si>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</si>
  <si>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</si>
  <si>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</si>
  <si>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</si>
  <si>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</si>
  <si>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ebből: pénzügyi alap tartaléka</t>
  </si>
  <si>
    <t>K915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</si>
  <si>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</si>
  <si>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</si>
  <si>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</si>
  <si>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</si>
  <si>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</si>
  <si>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</si>
  <si>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</si>
  <si>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</si>
  <si>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</si>
  <si>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</si>
  <si>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</si>
  <si>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bevételek összesen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</si>
  <si>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</si>
  <si>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</si>
  <si>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</si>
  <si>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</si>
  <si>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</si>
  <si>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</si>
  <si>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</si>
  <si>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</si>
  <si>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Szent László Völgye Segítő Szolgálat</t>
  </si>
  <si>
    <t>CSALÁD- ÉS GYERMEKJÓLÉTI KÖZPONT</t>
  </si>
  <si>
    <t>CSALÁD- ÉS GYERMEKJÓLÉTI SZOLGÁLAT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</si>
  <si>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</si>
  <si>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</si>
  <si>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</si>
  <si>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</si>
  <si>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</si>
  <si>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kerekítés</t>
  </si>
  <si>
    <t>Martonvásár beruházási pe. Átadás</t>
  </si>
  <si>
    <t>CSALÁDI BÖLCSŐDE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</si>
  <si>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</si>
  <si>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</si>
  <si>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Családi bölcsöde</t>
  </si>
  <si>
    <t>IDŐSEK - SZOC ÉKT</t>
  </si>
  <si>
    <t>B) Fogorvosi ügyelethez</t>
  </si>
  <si>
    <t>fogorvosi ügyelet deficitje</t>
  </si>
  <si>
    <t xml:space="preserve">ügyelet </t>
  </si>
  <si>
    <t>Idősek nappali ellátása</t>
  </si>
  <si>
    <t>Család-és Gyermekjóléti Központ</t>
  </si>
  <si>
    <t>Házi segítségnyújtás</t>
  </si>
  <si>
    <t>Család-és Gyermekjóléti Szolgálat</t>
  </si>
  <si>
    <t>Támogató Szolgálat</t>
  </si>
  <si>
    <t>Tanyagondnok</t>
  </si>
  <si>
    <t>Családi bölcsőde</t>
  </si>
  <si>
    <t>E) Belső ellenőrzéshez</t>
  </si>
  <si>
    <t>F) Munkaszervezeti feladatokhoz</t>
  </si>
  <si>
    <t>G) Normatív támogatás átvétel</t>
  </si>
  <si>
    <t xml:space="preserve">     Óvodai és iskolai szociális segítő tevékenység támogatása</t>
  </si>
  <si>
    <t>ell.óránként Ft</t>
  </si>
  <si>
    <t>ell.óra száma</t>
  </si>
  <si>
    <t>Marton ÖTE</t>
  </si>
  <si>
    <t>Vál.Önk.TP</t>
  </si>
  <si>
    <t>Vál Önk.TP</t>
  </si>
  <si>
    <t>K513</t>
  </si>
  <si>
    <t>Működési célú támogatások Áh belülről</t>
  </si>
  <si>
    <t xml:space="preserve">Műk. célú átvett pénzeszközök </t>
  </si>
  <si>
    <t>Maradvány igénybevétele</t>
  </si>
  <si>
    <t>Felhalmozási bevételek</t>
  </si>
  <si>
    <t>Felhalmozási célú átvett pénzeszközök</t>
  </si>
  <si>
    <t>Munkaadókat terhelő járulékok és szociális hozzájárulási adó</t>
  </si>
  <si>
    <t>Ellátottak pénzbeli juttatási</t>
  </si>
  <si>
    <t>2020. évi eredeti előirányzat</t>
  </si>
  <si>
    <t>Kamatbevételek és más nyereségjellegű bevételek</t>
  </si>
  <si>
    <t>B411</t>
  </si>
  <si>
    <t>B65</t>
  </si>
  <si>
    <t>B75</t>
  </si>
  <si>
    <t xml:space="preserve">Működési célú átvett pénzeszközök </t>
  </si>
  <si>
    <t xml:space="preserve">Felhalmozási célú átvett pénzeszközök </t>
  </si>
  <si>
    <t>ebből: táppénz hozzájárulás</t>
  </si>
  <si>
    <t>Egyéb dologi kiadások (biztosítás, mű.i vizsgák)</t>
  </si>
  <si>
    <t>ebből: szociális feladatok tartaléka</t>
  </si>
  <si>
    <t>ebből: családi bölcsöde tartaléka</t>
  </si>
  <si>
    <t>2020. évi eredeti ei</t>
  </si>
  <si>
    <t xml:space="preserve">D/1) Tagdíjhoz   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</si>
  <si>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</si>
  <si>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</si>
  <si>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</si>
  <si>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</si>
  <si>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</si>
  <si>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</si>
  <si>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</si>
  <si>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>D/2) Martonvásári Önkéntes Tűzoltó Egyesülethez</t>
  </si>
  <si>
    <t>D/3) Váli Önkormányzati Tűzoltósághoz</t>
  </si>
  <si>
    <t>Működési célú átvett pénzeszközök</t>
  </si>
  <si>
    <t>ebből: TKT tartalék v. költségvetési felhasználás</t>
  </si>
  <si>
    <t>Egyéb dologi kiadások (biztosítás, műszaki vizsga)</t>
  </si>
  <si>
    <t xml:space="preserve">     Idősek klubja - társulási kiegészítéssel</t>
  </si>
  <si>
    <t xml:space="preserve">     Falugondnoki feladatellátás </t>
  </si>
  <si>
    <t>Családi bölcsöde</t>
  </si>
  <si>
    <t>Család- és Gyermekjóléti Központ</t>
  </si>
  <si>
    <t>Család- és Gyermekjóléti Szolgálat</t>
  </si>
  <si>
    <t>Támogató szolgáltatás</t>
  </si>
  <si>
    <t>Falugondnoki ellátás</t>
  </si>
  <si>
    <t>Idősek klubja</t>
  </si>
  <si>
    <t>BÉRKOMPENZÁCIÓ ÖSSZESEN</t>
  </si>
  <si>
    <t>SZOCIÁLIS ÁGAZATI PÓTLÉK ÖSSZESEN</t>
  </si>
  <si>
    <t>SZOCIÁLIS NORMATÍVA ÉS TÁMOGATÁS MINDÖSSZESEN</t>
  </si>
  <si>
    <t>mértékegység</t>
  </si>
  <si>
    <t>fajlagos összeg Ft</t>
  </si>
  <si>
    <t>eredeti összeg Ft</t>
  </si>
  <si>
    <t>számított létszám</t>
  </si>
  <si>
    <t>szociál- és nyugdíjpolitikáért felelős miniszter állapítja meg</t>
  </si>
  <si>
    <t>fő</t>
  </si>
  <si>
    <t xml:space="preserve">     Idősek klubja - társulási kiegészítéssel </t>
  </si>
  <si>
    <t xml:space="preserve">     Falugondnoki feladatellátás</t>
  </si>
  <si>
    <t>szolgálat száma</t>
  </si>
  <si>
    <t>feladategység</t>
  </si>
  <si>
    <t>2020.évi</t>
  </si>
  <si>
    <t>2020. évi eredeti ei.</t>
  </si>
  <si>
    <t>Rácker.</t>
  </si>
  <si>
    <t>Tűzoltóság tám.</t>
  </si>
  <si>
    <t xml:space="preserve">              H) Bankköltség, vagyonbiztosítás</t>
  </si>
  <si>
    <t>2021. évi eredeti előirányzat</t>
  </si>
  <si>
    <t>2021. évi módosított előirányzat</t>
  </si>
  <si>
    <t>2021.évi teljesítés</t>
  </si>
  <si>
    <t>2021. évi eredeti ei</t>
  </si>
  <si>
    <t>2021. évi mód. ei</t>
  </si>
  <si>
    <t>2021. évi teljesítés</t>
  </si>
  <si>
    <t>2020.évi eredeti ei</t>
  </si>
  <si>
    <t>2021.évi</t>
  </si>
  <si>
    <t>2021. évi eredeti ei.</t>
  </si>
  <si>
    <t>2021. évi</t>
  </si>
  <si>
    <t>lakosszám 2020.01.01.</t>
  </si>
  <si>
    <r>
      <t xml:space="preserve">Egyéb működési célú támogatások államháztartáson kívülre  </t>
    </r>
    <r>
      <rPr>
        <i/>
        <sz val="10"/>
        <rFont val="Times New Roman"/>
        <family val="1"/>
        <charset val="238"/>
      </rPr>
      <t>(Marton ÖTE, Vál Önk.TP)</t>
    </r>
  </si>
  <si>
    <t>szociál- és nyugdíjpolitikáért felelős miniszter állapítja meg, még változhat az összeg</t>
  </si>
  <si>
    <r>
      <t xml:space="preserve">Egyéb tárgyi eszközök beszerzése, létesítése </t>
    </r>
    <r>
      <rPr>
        <i/>
        <sz val="10"/>
        <color indexed="8"/>
        <rFont val="Times New Roman"/>
        <family val="1"/>
        <charset val="238"/>
      </rPr>
      <t>(klímaberendezés beszerzése)</t>
    </r>
  </si>
  <si>
    <r>
      <t xml:space="preserve">Vásárolt élelmezés </t>
    </r>
    <r>
      <rPr>
        <i/>
        <sz val="10"/>
        <color indexed="8"/>
        <rFont val="Times New Roman"/>
        <family val="1"/>
        <charset val="238"/>
      </rPr>
      <t>(Szociális étkezés 2400, Bölcsőde étkezési díj 3200, Család-és Gyermekjóléti Szolgálat 100)</t>
    </r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</si>
  <si>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</si>
  <si>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 xml:space="preserve">Egyéb szolgáltatások </t>
    </r>
    <r>
      <rPr>
        <i/>
        <sz val="10"/>
        <color indexed="8"/>
        <rFont val="Times New Roman"/>
        <family val="1"/>
        <charset val="238"/>
      </rPr>
      <t>(Martongazda kft., bankköltségek, üzemorvos, posta költség)</t>
    </r>
  </si>
  <si>
    <r>
      <t xml:space="preserve">Egyéb tárgyi eszközök beszerzése, létesítése </t>
    </r>
    <r>
      <rPr>
        <i/>
        <sz val="10"/>
        <color indexed="8"/>
        <rFont val="Times New Roman"/>
        <family val="1"/>
        <charset val="238"/>
      </rPr>
      <t>(Klímaberendezés beszerzése)</t>
    </r>
  </si>
  <si>
    <r>
      <t xml:space="preserve">Ellátási díjak </t>
    </r>
    <r>
      <rPr>
        <i/>
        <sz val="10"/>
        <rFont val="Times New Roman"/>
        <family val="1"/>
        <charset val="238"/>
      </rPr>
      <t>(Házi segítségnyújtás 2500, Támogató Szolgálat 1500, Családi bölcsőde 7500, Szociális étkezés 630)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</si>
  <si>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</si>
  <si>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</si>
  <si>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Fizetendő általános forgalmi adó  </t>
    </r>
    <r>
      <rPr>
        <i/>
        <sz val="10"/>
        <color indexed="8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</si>
  <si>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Fizetendő általános forgalmi adó </t>
    </r>
    <r>
      <rPr>
        <i/>
        <sz val="10"/>
        <color indexed="8"/>
        <rFont val="Times New Roman"/>
        <family val="1"/>
        <charset val="238"/>
      </rPr>
      <t>(Szociális étkezés 170, Bölcsőde étkezési díj 864, Tanyagondnoki feladatellátás busz igénybevétele 64)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</si>
</sst>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796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0" fontId="21" fillId="0" borderId="55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6" xfId="0" applyFont="1" applyFill="1" applyBorder="1"/>
    <xf numFmtId="0" fontId="28" fillId="0" borderId="14" xfId="0" applyFont="1" applyFill="1" applyBorder="1"/>
    <xf numFmtId="3" fontId="28" fillId="0" borderId="57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6" xfId="0" applyNumberFormat="1" applyFont="1" applyFill="1" applyBorder="1"/>
    <xf numFmtId="3" fontId="21" fillId="0" borderId="47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3" fontId="21" fillId="0" borderId="62" xfId="0" applyNumberFormat="1" applyFont="1" applyFill="1" applyBorder="1"/>
    <xf numFmtId="3" fontId="21" fillId="0" borderId="55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7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/>
    <xf numFmtId="3" fontId="21" fillId="0" borderId="28" xfId="0" applyNumberFormat="1" applyFont="1" applyFill="1" applyBorder="1"/>
    <xf numFmtId="0" fontId="21" fillId="0" borderId="52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2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9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9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9" fontId="26" fillId="0" borderId="47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67" xfId="0" applyFont="1" applyFill="1" applyBorder="1" applyAlignment="1">
      <alignment wrapText="1"/>
    </xf>
    <xf numFmtId="0" fontId="21" fillId="0" borderId="16" xfId="0" applyFont="1" applyFill="1" applyBorder="1"/>
    <xf numFmtId="3" fontId="21" fillId="0" borderId="86" xfId="0" applyNumberFormat="1" applyFont="1" applyFill="1" applyBorder="1"/>
    <xf numFmtId="3" fontId="21" fillId="0" borderId="79" xfId="0" applyNumberFormat="1" applyFont="1" applyFill="1" applyBorder="1"/>
    <xf numFmtId="3" fontId="21" fillId="0" borderId="31" xfId="0" applyNumberFormat="1" applyFont="1" applyFill="1" applyBorder="1"/>
    <xf numFmtId="3" fontId="28" fillId="0" borderId="75" xfId="0" applyNumberFormat="1" applyFont="1" applyFill="1" applyBorder="1"/>
    <xf numFmtId="0" fontId="28" fillId="0" borderId="75" xfId="0" applyFont="1" applyFill="1" applyBorder="1"/>
    <xf numFmtId="0" fontId="19" fillId="0" borderId="0" xfId="77" applyFont="1" applyBorder="1"/>
    <xf numFmtId="3" fontId="21" fillId="0" borderId="98" xfId="54" applyNumberFormat="1" applyFont="1" applyFill="1" applyBorder="1" applyAlignment="1">
      <alignment horizontal="right"/>
    </xf>
    <xf numFmtId="3" fontId="28" fillId="28" borderId="72" xfId="0" applyNumberFormat="1" applyFont="1" applyFill="1" applyBorder="1" applyAlignment="1">
      <alignment vertical="center"/>
    </xf>
    <xf numFmtId="168" fontId="28" fillId="28" borderId="72" xfId="54" applyNumberFormat="1" applyFont="1" applyFill="1" applyBorder="1" applyAlignment="1">
      <alignment vertical="center"/>
    </xf>
    <xf numFmtId="0" fontId="28" fillId="0" borderId="103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4" xfId="0" applyFont="1" applyFill="1" applyBorder="1" applyAlignment="1">
      <alignment horizontal="center" vertical="center" wrapText="1"/>
    </xf>
    <xf numFmtId="3" fontId="21" fillId="0" borderId="49" xfId="0" applyNumberFormat="1" applyFont="1" applyBorder="1"/>
    <xf numFmtId="3" fontId="21" fillId="0" borderId="65" xfId="0" applyNumberFormat="1" applyFont="1" applyBorder="1"/>
    <xf numFmtId="3" fontId="21" fillId="0" borderId="65" xfId="0" applyNumberFormat="1" applyFont="1" applyFill="1" applyBorder="1"/>
    <xf numFmtId="0" fontId="28" fillId="27" borderId="105" xfId="0" applyFont="1" applyFill="1" applyBorder="1" applyAlignment="1">
      <alignment horizontal="center" vertical="center" wrapText="1"/>
    </xf>
    <xf numFmtId="3" fontId="21" fillId="0" borderId="45" xfId="0" applyNumberFormat="1" applyFont="1" applyBorder="1"/>
    <xf numFmtId="3" fontId="21" fillId="0" borderId="46" xfId="0" applyNumberFormat="1" applyFont="1" applyBorder="1"/>
    <xf numFmtId="0" fontId="21" fillId="27" borderId="18" xfId="0" applyFont="1" applyFill="1" applyBorder="1"/>
    <xf numFmtId="3" fontId="21" fillId="27" borderId="64" xfId="0" applyNumberFormat="1" applyFont="1" applyFill="1" applyBorder="1"/>
    <xf numFmtId="3" fontId="21" fillId="27" borderId="47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1" fillId="0" borderId="65" xfId="0" applyNumberFormat="1" applyFont="1" applyBorder="1" applyAlignment="1">
      <alignment wrapText="1"/>
    </xf>
    <xf numFmtId="0" fontId="35" fillId="27" borderId="64" xfId="0" applyFont="1" applyFill="1" applyBorder="1"/>
    <xf numFmtId="3" fontId="21" fillId="0" borderId="46" xfId="0" applyNumberFormat="1" applyFont="1" applyBorder="1" applyAlignment="1">
      <alignment wrapText="1"/>
    </xf>
    <xf numFmtId="3" fontId="21" fillId="0" borderId="47" xfId="0" applyNumberFormat="1" applyFont="1" applyBorder="1"/>
    <xf numFmtId="9" fontId="28" fillId="0" borderId="106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9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49" xfId="54" applyNumberFormat="1" applyFont="1" applyBorder="1" applyAlignment="1"/>
    <xf numFmtId="168" fontId="21" fillId="0" borderId="65" xfId="54" applyNumberFormat="1" applyFont="1" applyBorder="1" applyAlignment="1"/>
    <xf numFmtId="168" fontId="21" fillId="0" borderId="65" xfId="54" applyNumberFormat="1" applyFont="1" applyBorder="1" applyAlignment="1">
      <alignment horizontal="right"/>
    </xf>
    <xf numFmtId="168" fontId="21" fillId="0" borderId="45" xfId="54" applyNumberFormat="1" applyFont="1" applyBorder="1" applyAlignment="1"/>
    <xf numFmtId="168" fontId="21" fillId="0" borderId="46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68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4" xfId="0" applyNumberFormat="1" applyFont="1" applyFill="1" applyBorder="1"/>
    <xf numFmtId="168" fontId="21" fillId="0" borderId="64" xfId="54" applyNumberFormat="1" applyFont="1" applyBorder="1" applyAlignment="1"/>
    <xf numFmtId="168" fontId="21" fillId="0" borderId="47" xfId="54" applyNumberFormat="1" applyFont="1" applyBorder="1" applyAlignment="1"/>
    <xf numFmtId="168" fontId="28" fillId="0" borderId="94" xfId="54" applyNumberFormat="1" applyFont="1" applyBorder="1" applyAlignment="1">
      <alignment vertical="center"/>
    </xf>
    <xf numFmtId="168" fontId="28" fillId="0" borderId="99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36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1" fontId="38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29" fillId="0" borderId="91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1" xfId="0" applyFont="1" applyFill="1" applyBorder="1" applyAlignment="1">
      <alignment horizontal="left" vertical="center"/>
    </xf>
    <xf numFmtId="0" fontId="21" fillId="0" borderId="114" xfId="0" applyFont="1" applyFill="1" applyBorder="1" applyAlignment="1">
      <alignment horizontal="left" vertical="center"/>
    </xf>
    <xf numFmtId="0" fontId="36" fillId="0" borderId="45" xfId="75" applyFont="1" applyFill="1" applyBorder="1" applyAlignment="1">
      <alignment vertical="center" wrapText="1"/>
    </xf>
    <xf numFmtId="0" fontId="36" fillId="0" borderId="47" xfId="75" applyFont="1" applyFill="1" applyBorder="1" applyAlignment="1">
      <alignment vertical="center" wrapText="1"/>
    </xf>
    <xf numFmtId="0" fontId="37" fillId="0" borderId="69" xfId="75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 indent="5"/>
    </xf>
    <xf numFmtId="0" fontId="21" fillId="0" borderId="8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1" fillId="0" borderId="116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8" xfId="0" applyNumberFormat="1" applyFont="1" applyFill="1" applyBorder="1" applyAlignment="1">
      <alignment wrapText="1"/>
    </xf>
    <xf numFmtId="0" fontId="28" fillId="0" borderId="116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0" fontId="36" fillId="0" borderId="90" xfId="75" applyFont="1" applyFill="1" applyBorder="1" applyAlignment="1">
      <alignment horizontal="left" vertical="center"/>
    </xf>
    <xf numFmtId="0" fontId="36" fillId="0" borderId="81" xfId="75" applyFont="1" applyFill="1" applyBorder="1" applyAlignment="1">
      <alignment horizontal="left" vertical="center"/>
    </xf>
    <xf numFmtId="0" fontId="36" fillId="0" borderId="91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0" xfId="75" applyFont="1" applyFill="1" applyBorder="1" applyAlignment="1">
      <alignment horizontal="left" vertical="center"/>
    </xf>
    <xf numFmtId="0" fontId="38" fillId="0" borderId="81" xfId="75" applyFont="1" applyFill="1" applyBorder="1" applyAlignment="1">
      <alignment horizontal="left" vertical="center"/>
    </xf>
    <xf numFmtId="0" fontId="38" fillId="0" borderId="91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6" fillId="0" borderId="65" xfId="75" applyFont="1" applyFill="1" applyBorder="1" applyAlignment="1">
      <alignment vertical="center" wrapText="1"/>
    </xf>
    <xf numFmtId="171" fontId="38" fillId="0" borderId="65" xfId="75" applyNumberFormat="1" applyFont="1" applyFill="1" applyBorder="1" applyAlignment="1">
      <alignment horizontal="left" vertical="center" wrapText="1"/>
    </xf>
    <xf numFmtId="3" fontId="21" fillId="0" borderId="79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166" fontId="21" fillId="0" borderId="117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166" fontId="21" fillId="0" borderId="123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4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166" fontId="21" fillId="0" borderId="137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9" xfId="0" applyFont="1" applyFill="1" applyBorder="1" applyAlignment="1">
      <alignment horizontal="left" vertical="center" wrapText="1"/>
    </xf>
    <xf numFmtId="3" fontId="21" fillId="0" borderId="98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166" fontId="21" fillId="0" borderId="145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49" xfId="75" applyFont="1" applyFill="1" applyBorder="1" applyAlignment="1">
      <alignment vertical="center" wrapText="1"/>
    </xf>
    <xf numFmtId="0" fontId="36" fillId="0" borderId="64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7" fillId="0" borderId="114" xfId="0" applyFont="1" applyFill="1" applyBorder="1" applyAlignment="1">
      <alignment horizontal="left" vertical="center" wrapText="1"/>
    </xf>
    <xf numFmtId="0" fontId="28" fillId="0" borderId="89" xfId="0" applyFont="1" applyFill="1" applyBorder="1" applyAlignment="1">
      <alignment vertical="center" wrapText="1"/>
    </xf>
    <xf numFmtId="166" fontId="21" fillId="0" borderId="73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1" xfId="0" applyNumberFormat="1" applyFont="1" applyFill="1" applyBorder="1" applyAlignment="1">
      <alignment vertical="center" wrapText="1"/>
    </xf>
    <xf numFmtId="166" fontId="21" fillId="0" borderId="74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166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166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0" fontId="28" fillId="0" borderId="94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1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9" xfId="0" applyNumberFormat="1" applyFont="1" applyFill="1" applyBorder="1" applyAlignment="1">
      <alignment vertical="center" wrapText="1"/>
    </xf>
    <xf numFmtId="3" fontId="29" fillId="0" borderId="117" xfId="0" applyNumberFormat="1" applyFont="1" applyFill="1" applyBorder="1" applyAlignment="1">
      <alignment vertical="center" wrapText="1"/>
    </xf>
    <xf numFmtId="166" fontId="29" fillId="0" borderId="117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 wrapText="1"/>
    </xf>
    <xf numFmtId="166" fontId="21" fillId="0" borderId="157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3" fontId="29" fillId="0" borderId="135" xfId="0" applyNumberFormat="1" applyFont="1" applyFill="1" applyBorder="1" applyAlignment="1">
      <alignment vertical="center" wrapText="1"/>
    </xf>
    <xf numFmtId="166" fontId="29" fillId="0" borderId="5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59" xfId="0" applyNumberFormat="1" applyFont="1" applyFill="1" applyBorder="1" applyAlignment="1">
      <alignment vertical="center" wrapText="1"/>
    </xf>
    <xf numFmtId="3" fontId="28" fillId="0" borderId="160" xfId="0" applyNumberFormat="1" applyFont="1" applyFill="1" applyBorder="1" applyAlignment="1">
      <alignment vertical="center" wrapText="1"/>
    </xf>
    <xf numFmtId="3" fontId="28" fillId="0" borderId="161" xfId="0" applyNumberFormat="1" applyFont="1" applyFill="1" applyBorder="1" applyAlignment="1">
      <alignment vertical="center" wrapText="1"/>
    </xf>
    <xf numFmtId="3" fontId="28" fillId="0" borderId="162" xfId="0" applyNumberFormat="1" applyFont="1" applyFill="1" applyBorder="1" applyAlignment="1">
      <alignment vertical="center" wrapText="1"/>
    </xf>
    <xf numFmtId="166" fontId="28" fillId="0" borderId="161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8" fillId="0" borderId="98" xfId="0" applyNumberFormat="1" applyFont="1" applyFill="1" applyBorder="1" applyAlignment="1">
      <alignment vertical="center" wrapText="1"/>
    </xf>
    <xf numFmtId="3" fontId="28" fillId="0" borderId="74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166" fontId="28" fillId="0" borderId="74" xfId="0" applyNumberFormat="1" applyFont="1" applyFill="1" applyBorder="1" applyAlignment="1">
      <alignment vertical="center" wrapText="1"/>
    </xf>
    <xf numFmtId="0" fontId="36" fillId="0" borderId="59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166" fontId="28" fillId="0" borderId="14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166" fontId="28" fillId="0" borderId="145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166" fontId="28" fillId="0" borderId="146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3" xfId="0" applyNumberFormat="1" applyFont="1" applyFill="1" applyBorder="1" applyAlignment="1">
      <alignment vertical="center" wrapText="1"/>
    </xf>
    <xf numFmtId="3" fontId="21" fillId="0" borderId="120" xfId="54" applyNumberFormat="1" applyFont="1" applyFill="1" applyBorder="1"/>
    <xf numFmtId="3" fontId="21" fillId="0" borderId="70" xfId="54" applyNumberFormat="1" applyFont="1" applyFill="1" applyBorder="1"/>
    <xf numFmtId="3" fontId="29" fillId="0" borderId="70" xfId="54" applyNumberFormat="1" applyFont="1" applyFill="1" applyBorder="1"/>
    <xf numFmtId="3" fontId="21" fillId="0" borderId="134" xfId="54" applyNumberFormat="1" applyFont="1" applyFill="1" applyBorder="1"/>
    <xf numFmtId="3" fontId="21" fillId="0" borderId="34" xfId="0" applyNumberFormat="1" applyFont="1" applyFill="1" applyBorder="1"/>
    <xf numFmtId="3" fontId="21" fillId="0" borderId="5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4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8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8" xfId="54" applyNumberFormat="1" applyFont="1" applyFill="1" applyBorder="1"/>
    <xf numFmtId="3" fontId="28" fillId="0" borderId="35" xfId="0" applyNumberFormat="1" applyFont="1" applyFill="1" applyBorder="1"/>
    <xf numFmtId="3" fontId="21" fillId="0" borderId="142" xfId="54" applyNumberFormat="1" applyFont="1" applyFill="1" applyBorder="1"/>
    <xf numFmtId="3" fontId="21" fillId="0" borderId="98" xfId="0" applyNumberFormat="1" applyFont="1" applyFill="1" applyBorder="1"/>
    <xf numFmtId="0" fontId="28" fillId="0" borderId="93" xfId="0" applyFont="1" applyFill="1" applyBorder="1" applyAlignment="1">
      <alignment horizontal="left" vertical="center"/>
    </xf>
    <xf numFmtId="3" fontId="39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65" xfId="54" applyNumberFormat="1" applyFont="1" applyFill="1" applyBorder="1"/>
    <xf numFmtId="3" fontId="28" fillId="0" borderId="160" xfId="0" applyNumberFormat="1" applyFont="1" applyFill="1" applyBorder="1"/>
    <xf numFmtId="3" fontId="28" fillId="0" borderId="61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3" fontId="28" fillId="0" borderId="27" xfId="54" applyNumberFormat="1" applyFont="1" applyFill="1" applyBorder="1" applyAlignment="1">
      <alignment horizontal="right"/>
    </xf>
    <xf numFmtId="3" fontId="28" fillId="0" borderId="98" xfId="54" applyNumberFormat="1" applyFont="1" applyFill="1" applyBorder="1" applyAlignment="1">
      <alignment horizontal="right"/>
    </xf>
    <xf numFmtId="3" fontId="28" fillId="0" borderId="98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/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6" fillId="0" borderId="81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8" fillId="0" borderId="81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5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1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67" xfId="0" applyNumberFormat="1" applyFont="1" applyFill="1" applyBorder="1"/>
    <xf numFmtId="0" fontId="21" fillId="0" borderId="168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69" xfId="0" applyNumberFormat="1" applyFont="1" applyFill="1" applyBorder="1" applyAlignment="1">
      <alignment vertical="center"/>
    </xf>
    <xf numFmtId="3" fontId="28" fillId="0" borderId="160" xfId="0" applyNumberFormat="1" applyFont="1" applyFill="1" applyBorder="1" applyAlignment="1">
      <alignment vertical="center"/>
    </xf>
    <xf numFmtId="0" fontId="28" fillId="0" borderId="170" xfId="0" applyFont="1" applyFill="1" applyBorder="1" applyAlignment="1">
      <alignment vertical="center"/>
    </xf>
    <xf numFmtId="3" fontId="28" fillId="0" borderId="78" xfId="0" applyNumberFormat="1" applyFont="1" applyFill="1" applyBorder="1" applyAlignment="1">
      <alignment vertical="center"/>
    </xf>
    <xf numFmtId="3" fontId="28" fillId="0" borderId="171" xfId="0" applyNumberFormat="1" applyFont="1" applyFill="1" applyBorder="1" applyAlignment="1">
      <alignment vertical="center"/>
    </xf>
    <xf numFmtId="3" fontId="28" fillId="0" borderId="166" xfId="0" applyNumberFormat="1" applyFont="1" applyFill="1" applyBorder="1" applyAlignment="1">
      <alignment vertical="center"/>
    </xf>
    <xf numFmtId="3" fontId="28" fillId="0" borderId="172" xfId="0" applyNumberFormat="1" applyFont="1" applyFill="1" applyBorder="1" applyAlignment="1">
      <alignment vertical="center"/>
    </xf>
    <xf numFmtId="3" fontId="21" fillId="0" borderId="167" xfId="0" applyNumberFormat="1" applyFont="1" applyFill="1" applyBorder="1" applyAlignment="1"/>
    <xf numFmtId="3" fontId="21" fillId="0" borderId="142" xfId="0" applyNumberFormat="1" applyFont="1" applyFill="1" applyBorder="1" applyAlignment="1"/>
    <xf numFmtId="3" fontId="21" fillId="0" borderId="98" xfId="0" applyNumberFormat="1" applyFont="1" applyFill="1" applyBorder="1" applyAlignment="1"/>
    <xf numFmtId="3" fontId="21" fillId="0" borderId="143" xfId="0" applyNumberFormat="1" applyFont="1" applyFill="1" applyBorder="1" applyAlignment="1"/>
    <xf numFmtId="3" fontId="28" fillId="0" borderId="104" xfId="91" applyNumberFormat="1" applyFont="1" applyFill="1" applyBorder="1" applyAlignment="1" applyProtection="1">
      <alignment horizontal="center" vertical="center"/>
    </xf>
    <xf numFmtId="3" fontId="28" fillId="0" borderId="104" xfId="91" applyNumberFormat="1" applyFont="1" applyFill="1" applyBorder="1" applyAlignment="1" applyProtection="1">
      <alignment horizontal="center" vertical="center" wrapText="1"/>
    </xf>
    <xf numFmtId="3" fontId="28" fillId="0" borderId="106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0" xfId="91" applyNumberFormat="1" applyFont="1" applyFill="1" applyBorder="1" applyAlignment="1" applyProtection="1">
      <alignment vertical="center"/>
    </xf>
    <xf numFmtId="3" fontId="28" fillId="0" borderId="173" xfId="91" applyNumberFormat="1" applyFont="1" applyFill="1" applyBorder="1" applyAlignment="1" applyProtection="1">
      <alignment horizontal="center" vertical="center"/>
    </xf>
    <xf numFmtId="3" fontId="28" fillId="0" borderId="120" xfId="91" applyNumberFormat="1" applyFont="1" applyFill="1" applyBorder="1" applyAlignment="1" applyProtection="1">
      <alignment horizontal="center" vertical="center"/>
    </xf>
    <xf numFmtId="3" fontId="28" fillId="0" borderId="138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1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7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9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4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8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1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8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20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1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8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171" xfId="91" applyNumberFormat="1" applyFont="1" applyFill="1" applyBorder="1" applyAlignment="1" applyProtection="1">
      <alignment horizontal="right" vertical="center"/>
    </xf>
    <xf numFmtId="3" fontId="28" fillId="0" borderId="166" xfId="91" applyNumberFormat="1" applyFont="1" applyFill="1" applyBorder="1" applyAlignment="1" applyProtection="1">
      <alignment horizontal="right" vertical="center"/>
    </xf>
    <xf numFmtId="3" fontId="28" fillId="0" borderId="172" xfId="91" applyNumberFormat="1" applyFont="1" applyFill="1" applyBorder="1" applyAlignment="1" applyProtection="1">
      <alignment horizontal="right" vertical="center"/>
    </xf>
    <xf numFmtId="3" fontId="28" fillId="0" borderId="110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8" xfId="0" applyNumberFormat="1" applyFont="1" applyBorder="1" applyAlignment="1">
      <alignment horizontal="center" vertical="center" wrapText="1"/>
    </xf>
    <xf numFmtId="9" fontId="21" fillId="0" borderId="83" xfId="0" applyNumberFormat="1" applyFont="1" applyBorder="1"/>
    <xf numFmtId="9" fontId="21" fillId="0" borderId="82" xfId="0" applyNumberFormat="1" applyFont="1" applyBorder="1"/>
    <xf numFmtId="9" fontId="21" fillId="0" borderId="84" xfId="0" applyNumberFormat="1" applyFont="1" applyBorder="1"/>
    <xf numFmtId="9" fontId="21" fillId="0" borderId="85" xfId="0" applyNumberFormat="1" applyFont="1" applyBorder="1"/>
    <xf numFmtId="9" fontId="21" fillId="0" borderId="88" xfId="0" applyNumberFormat="1" applyFont="1" applyBorder="1"/>
    <xf numFmtId="9" fontId="21" fillId="0" borderId="158" xfId="0" applyNumberFormat="1" applyFont="1" applyBorder="1"/>
    <xf numFmtId="9" fontId="21" fillId="0" borderId="174" xfId="0" applyNumberFormat="1" applyFont="1" applyBorder="1"/>
    <xf numFmtId="0" fontId="28" fillId="0" borderId="111" xfId="0" applyFont="1" applyBorder="1" applyAlignment="1">
      <alignment horizontal="center" vertical="center"/>
    </xf>
    <xf numFmtId="0" fontId="21" fillId="0" borderId="90" xfId="0" applyFont="1" applyBorder="1"/>
    <xf numFmtId="0" fontId="21" fillId="0" borderId="81" xfId="0" applyFont="1" applyBorder="1"/>
    <xf numFmtId="0" fontId="21" fillId="0" borderId="81" xfId="0" applyFont="1" applyFill="1" applyBorder="1"/>
    <xf numFmtId="0" fontId="35" fillId="27" borderId="91" xfId="0" applyFont="1" applyFill="1" applyBorder="1"/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1" fillId="0" borderId="91" xfId="0" applyFont="1" applyBorder="1"/>
    <xf numFmtId="0" fontId="28" fillId="0" borderId="92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166" fontId="21" fillId="0" borderId="83" xfId="0" applyNumberFormat="1" applyFont="1" applyBorder="1"/>
    <xf numFmtId="166" fontId="21" fillId="0" borderId="82" xfId="0" applyNumberFormat="1" applyFont="1" applyBorder="1"/>
    <xf numFmtId="166" fontId="21" fillId="0" borderId="84" xfId="0" applyNumberFormat="1" applyFont="1" applyBorder="1"/>
    <xf numFmtId="166" fontId="28" fillId="0" borderId="85" xfId="0" applyNumberFormat="1" applyFont="1" applyBorder="1"/>
    <xf numFmtId="166" fontId="21" fillId="0" borderId="88" xfId="0" applyNumberFormat="1" applyFont="1" applyBorder="1"/>
    <xf numFmtId="166" fontId="21" fillId="0" borderId="158" xfId="0" applyNumberFormat="1" applyFont="1" applyBorder="1"/>
    <xf numFmtId="166" fontId="28" fillId="0" borderId="174" xfId="0" applyNumberFormat="1" applyFont="1" applyBorder="1"/>
    <xf numFmtId="166" fontId="21" fillId="0" borderId="50" xfId="0" applyNumberFormat="1" applyFont="1" applyBorder="1"/>
    <xf numFmtId="166" fontId="21" fillId="0" borderId="48" xfId="0" applyNumberFormat="1" applyFont="1" applyBorder="1"/>
    <xf numFmtId="166" fontId="21" fillId="0" borderId="66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95" xfId="0" applyNumberFormat="1" applyFont="1" applyBorder="1"/>
    <xf numFmtId="166" fontId="28" fillId="0" borderId="38" xfId="0" applyNumberFormat="1" applyFont="1" applyBorder="1"/>
    <xf numFmtId="3" fontId="29" fillId="0" borderId="79" xfId="0" applyNumberFormat="1" applyFont="1" applyFill="1" applyBorder="1"/>
    <xf numFmtId="3" fontId="29" fillId="0" borderId="135" xfId="0" applyNumberFormat="1" applyFont="1" applyFill="1" applyBorder="1"/>
    <xf numFmtId="3" fontId="21" fillId="0" borderId="135" xfId="0" applyNumberFormat="1" applyFont="1" applyFill="1" applyBorder="1"/>
    <xf numFmtId="3" fontId="28" fillId="0" borderId="139" xfId="0" applyNumberFormat="1" applyFont="1" applyFill="1" applyBorder="1" applyAlignment="1">
      <alignment vertical="center"/>
    </xf>
    <xf numFmtId="3" fontId="21" fillId="0" borderId="121" xfId="0" applyNumberFormat="1" applyFont="1" applyFill="1" applyBorder="1"/>
    <xf numFmtId="3" fontId="28" fillId="0" borderId="139" xfId="0" applyNumberFormat="1" applyFont="1" applyFill="1" applyBorder="1"/>
    <xf numFmtId="3" fontId="29" fillId="0" borderId="79" xfId="54" applyNumberFormat="1" applyFont="1" applyFill="1" applyBorder="1"/>
    <xf numFmtId="3" fontId="21" fillId="0" borderId="143" xfId="0" applyNumberFormat="1" applyFont="1" applyFill="1" applyBorder="1"/>
    <xf numFmtId="3" fontId="39" fillId="0" borderId="139" xfId="54" applyNumberFormat="1" applyFont="1" applyFill="1" applyBorder="1"/>
    <xf numFmtId="3" fontId="28" fillId="0" borderId="139" xfId="54" applyNumberFormat="1" applyFont="1" applyFill="1" applyBorder="1"/>
    <xf numFmtId="3" fontId="28" fillId="0" borderId="162" xfId="0" applyNumberFormat="1" applyFont="1" applyFill="1" applyBorder="1"/>
    <xf numFmtId="3" fontId="28" fillId="0" borderId="147" xfId="0" applyNumberFormat="1" applyFont="1" applyFill="1" applyBorder="1"/>
    <xf numFmtId="165" fontId="21" fillId="0" borderId="0" xfId="54" applyNumberFormat="1" applyFont="1" applyFill="1" applyBorder="1"/>
    <xf numFmtId="166" fontId="29" fillId="0" borderId="66" xfId="0" applyNumberFormat="1" applyFont="1" applyFill="1" applyBorder="1"/>
    <xf numFmtId="166" fontId="21" fillId="0" borderId="66" xfId="0" applyNumberFormat="1" applyFont="1" applyFill="1" applyBorder="1"/>
    <xf numFmtId="166" fontId="21" fillId="0" borderId="50" xfId="0" applyNumberFormat="1" applyFont="1" applyFill="1" applyBorder="1"/>
    <xf numFmtId="166" fontId="21" fillId="0" borderId="48" xfId="0" applyNumberFormat="1" applyFont="1" applyFill="1" applyBorder="1"/>
    <xf numFmtId="166" fontId="28" fillId="0" borderId="41" xfId="0" applyNumberFormat="1" applyFont="1" applyFill="1" applyBorder="1"/>
    <xf numFmtId="166" fontId="21" fillId="0" borderId="177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95" xfId="0" applyNumberFormat="1" applyFont="1" applyFill="1" applyBorder="1"/>
    <xf numFmtId="0" fontId="28" fillId="0" borderId="0" xfId="0" applyFont="1" applyFill="1"/>
    <xf numFmtId="0" fontId="32" fillId="0" borderId="10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4" fontId="28" fillId="0" borderId="0" xfId="0" applyNumberFormat="1" applyFont="1" applyFill="1"/>
    <xf numFmtId="0" fontId="29" fillId="0" borderId="91" xfId="0" applyFont="1" applyFill="1" applyBorder="1" applyAlignment="1">
      <alignment horizontal="left" vertical="center" wrapText="1"/>
    </xf>
    <xf numFmtId="3" fontId="29" fillId="0" borderId="137" xfId="0" applyNumberFormat="1" applyFont="1" applyFill="1" applyBorder="1" applyAlignment="1">
      <alignment vertical="center" wrapText="1"/>
    </xf>
    <xf numFmtId="166" fontId="29" fillId="0" borderId="137" xfId="0" applyNumberFormat="1" applyFont="1" applyFill="1" applyBorder="1" applyAlignment="1">
      <alignment vertical="center" wrapText="1"/>
    </xf>
    <xf numFmtId="3" fontId="28" fillId="0" borderId="180" xfId="0" applyNumberFormat="1" applyFont="1" applyFill="1" applyBorder="1" applyAlignment="1">
      <alignment vertical="center" wrapText="1"/>
    </xf>
    <xf numFmtId="166" fontId="28" fillId="0" borderId="180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98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3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51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1" xfId="90" applyNumberFormat="1" applyFont="1" applyFill="1" applyBorder="1" applyAlignment="1">
      <alignment horizontal="right"/>
    </xf>
    <xf numFmtId="166" fontId="21" fillId="0" borderId="74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4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3" xfId="90" applyNumberFormat="1" applyFont="1" applyFill="1" applyBorder="1" applyAlignment="1">
      <alignment wrapText="1"/>
    </xf>
    <xf numFmtId="166" fontId="21" fillId="0" borderId="51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1" xfId="90" applyNumberFormat="1" applyFont="1" applyFill="1" applyBorder="1" applyAlignment="1">
      <alignment wrapText="1"/>
    </xf>
    <xf numFmtId="166" fontId="28" fillId="29" borderId="51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46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166" fontId="21" fillId="0" borderId="74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4" xfId="90" applyNumberFormat="1" applyFont="1" applyFill="1" applyBorder="1" applyAlignment="1">
      <alignment wrapText="1"/>
    </xf>
    <xf numFmtId="166" fontId="29" fillId="0" borderId="73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0" fontId="28" fillId="0" borderId="103" xfId="0" applyFont="1" applyFill="1" applyBorder="1"/>
    <xf numFmtId="3" fontId="28" fillId="0" borderId="181" xfId="0" applyNumberFormat="1" applyFont="1" applyFill="1" applyBorder="1"/>
    <xf numFmtId="3" fontId="28" fillId="0" borderId="128" xfId="0" applyNumberFormat="1" applyFont="1" applyFill="1" applyBorder="1"/>
    <xf numFmtId="3" fontId="28" fillId="0" borderId="125" xfId="0" applyNumberFormat="1" applyFont="1" applyFill="1" applyBorder="1"/>
    <xf numFmtId="3" fontId="28" fillId="0" borderId="126" xfId="0" applyNumberFormat="1" applyFont="1" applyFill="1" applyBorder="1"/>
    <xf numFmtId="3" fontId="28" fillId="0" borderId="181" xfId="0" applyNumberFormat="1" applyFont="1" applyFill="1" applyBorder="1" applyAlignment="1"/>
    <xf numFmtId="3" fontId="28" fillId="0" borderId="130" xfId="54" applyNumberFormat="1" applyFont="1" applyFill="1" applyBorder="1" applyAlignment="1">
      <alignment horizontal="center" vertical="center" wrapText="1"/>
    </xf>
    <xf numFmtId="166" fontId="21" fillId="0" borderId="150" xfId="0" applyNumberFormat="1" applyFont="1" applyFill="1" applyBorder="1" applyAlignment="1">
      <alignment vertical="center" wrapText="1"/>
    </xf>
    <xf numFmtId="3" fontId="42" fillId="0" borderId="65" xfId="0" applyNumberFormat="1" applyFont="1" applyBorder="1"/>
    <xf numFmtId="0" fontId="28" fillId="0" borderId="0" xfId="0" applyFont="1" applyFill="1" applyAlignment="1">
      <alignment horizontal="justify"/>
    </xf>
    <xf numFmtId="0" fontId="21" fillId="0" borderId="65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164" fontId="26" fillId="0" borderId="41" xfId="0" applyNumberFormat="1" applyFont="1" applyFill="1" applyBorder="1" applyAlignment="1">
      <alignment horizontal="center" vertical="center" wrapText="1"/>
    </xf>
    <xf numFmtId="164" fontId="32" fillId="0" borderId="50" xfId="0" applyNumberFormat="1" applyFont="1" applyFill="1" applyBorder="1" applyAlignment="1">
      <alignment horizontal="center" vertical="center" wrapText="1"/>
    </xf>
    <xf numFmtId="0" fontId="33" fillId="0" borderId="178" xfId="0" applyFont="1" applyFill="1" applyBorder="1" applyAlignment="1">
      <alignment horizontal="left" vertical="center"/>
    </xf>
    <xf numFmtId="164" fontId="33" fillId="0" borderId="179" xfId="0" applyNumberFormat="1" applyFont="1" applyFill="1" applyBorder="1" applyAlignment="1">
      <alignment vertical="center" wrapText="1"/>
    </xf>
    <xf numFmtId="0" fontId="26" fillId="0" borderId="81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32" fillId="0" borderId="60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91" xfId="0" applyFont="1" applyFill="1" applyBorder="1" applyAlignment="1">
      <alignment vertical="center" wrapText="1"/>
    </xf>
    <xf numFmtId="0" fontId="32" fillId="0" borderId="92" xfId="0" applyFont="1" applyFill="1" applyBorder="1" applyAlignment="1">
      <alignment vertical="center" wrapText="1"/>
    </xf>
    <xf numFmtId="3" fontId="32" fillId="0" borderId="94" xfId="0" applyNumberFormat="1" applyFont="1" applyFill="1" applyBorder="1" applyAlignment="1">
      <alignment horizontal="right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left" vertical="center" wrapText="1" indent="5"/>
    </xf>
    <xf numFmtId="3" fontId="43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left"/>
    </xf>
    <xf numFmtId="3" fontId="44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right"/>
    </xf>
    <xf numFmtId="0" fontId="44" fillId="0" borderId="0" xfId="0" applyFont="1" applyFill="1" applyBorder="1"/>
    <xf numFmtId="3" fontId="44" fillId="0" borderId="0" xfId="0" applyNumberFormat="1" applyFont="1" applyFill="1" applyBorder="1"/>
    <xf numFmtId="3" fontId="28" fillId="0" borderId="159" xfId="54" applyNumberFormat="1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3" fontId="21" fillId="0" borderId="35" xfId="54" applyNumberFormat="1" applyFont="1" applyFill="1" applyBorder="1" applyAlignment="1">
      <alignment horizontal="right"/>
    </xf>
    <xf numFmtId="164" fontId="26" fillId="0" borderId="48" xfId="0" applyNumberFormat="1" applyFont="1" applyFill="1" applyBorder="1" applyAlignment="1">
      <alignment vertical="center" wrapText="1"/>
    </xf>
    <xf numFmtId="164" fontId="33" fillId="0" borderId="182" xfId="0" applyNumberFormat="1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1" fillId="0" borderId="0" xfId="0" applyFont="1" applyFill="1" applyBorder="1" applyAlignment="1">
      <alignment horizontal="left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42" fillId="0" borderId="0" xfId="0" applyNumberFormat="1" applyFont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justify"/>
    </xf>
    <xf numFmtId="3" fontId="26" fillId="0" borderId="0" xfId="0" applyNumberFormat="1" applyFont="1" applyFill="1" applyAlignment="1">
      <alignment horizontal="left" vertical="center"/>
    </xf>
    <xf numFmtId="3" fontId="21" fillId="0" borderId="0" xfId="90" applyNumberFormat="1" applyFont="1" applyFill="1" applyAlignment="1">
      <alignment vertical="center" wrapText="1"/>
    </xf>
    <xf numFmtId="3" fontId="42" fillId="0" borderId="65" xfId="0" applyNumberFormat="1" applyFont="1" applyFill="1" applyBorder="1"/>
    <xf numFmtId="1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" fontId="46" fillId="0" borderId="0" xfId="0" applyNumberFormat="1" applyFont="1" applyFill="1" applyBorder="1"/>
    <xf numFmtId="0" fontId="46" fillId="0" borderId="0" xfId="0" applyFont="1" applyFill="1" applyBorder="1"/>
    <xf numFmtId="0" fontId="36" fillId="0" borderId="9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0" fontId="21" fillId="0" borderId="81" xfId="0" applyFont="1" applyBorder="1" applyAlignment="1">
      <alignment wrapText="1"/>
    </xf>
    <xf numFmtId="0" fontId="21" fillId="0" borderId="13" xfId="0" applyFont="1" applyBorder="1" applyAlignment="1">
      <alignment vertical="center"/>
    </xf>
    <xf numFmtId="0" fontId="21" fillId="0" borderId="90" xfId="0" applyFont="1" applyFill="1" applyBorder="1" applyAlignment="1">
      <alignment horizontal="left" vertical="center" wrapText="1"/>
    </xf>
    <xf numFmtId="3" fontId="21" fillId="0" borderId="183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0" fontId="32" fillId="0" borderId="68" xfId="0" applyFont="1" applyFill="1" applyBorder="1" applyAlignment="1">
      <alignment vertical="center" wrapText="1"/>
    </xf>
    <xf numFmtId="3" fontId="32" fillId="0" borderId="4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vertical="center" wrapText="1"/>
    </xf>
    <xf numFmtId="3" fontId="26" fillId="0" borderId="89" xfId="0" applyNumberFormat="1" applyFont="1" applyFill="1" applyBorder="1" applyAlignment="1">
      <alignment horizontal="right" vertical="center"/>
    </xf>
    <xf numFmtId="0" fontId="32" fillId="0" borderId="25" xfId="0" applyFont="1" applyFill="1" applyBorder="1" applyAlignment="1">
      <alignment vertical="center" wrapText="1"/>
    </xf>
    <xf numFmtId="3" fontId="32" fillId="0" borderId="37" xfId="0" applyNumberFormat="1" applyFont="1" applyFill="1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right" vertical="center"/>
    </xf>
    <xf numFmtId="0" fontId="32" fillId="0" borderId="58" xfId="0" applyFont="1" applyFill="1" applyBorder="1" applyAlignment="1">
      <alignment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/>
    </xf>
    <xf numFmtId="169" fontId="26" fillId="0" borderId="80" xfId="0" applyNumberFormat="1" applyFont="1" applyFill="1" applyBorder="1" applyAlignment="1">
      <alignment horizontal="center" vertical="center" wrapText="1"/>
    </xf>
    <xf numFmtId="3" fontId="26" fillId="0" borderId="185" xfId="0" applyNumberFormat="1" applyFont="1" applyFill="1" applyBorder="1" applyAlignment="1">
      <alignment horizontal="center" vertical="center" wrapText="1"/>
    </xf>
    <xf numFmtId="170" fontId="26" fillId="0" borderId="65" xfId="0" applyNumberFormat="1" applyFont="1" applyFill="1" applyBorder="1" applyAlignment="1">
      <alignment vertical="center"/>
    </xf>
    <xf numFmtId="170" fontId="26" fillId="0" borderId="65" xfId="0" applyNumberFormat="1" applyFont="1" applyFill="1" applyBorder="1" applyAlignment="1">
      <alignment vertical="center" shrinkToFit="1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4" fontId="26" fillId="0" borderId="94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0" fontId="26" fillId="0" borderId="94" xfId="0" applyFont="1" applyFill="1" applyBorder="1" applyAlignment="1">
      <alignment vertical="center"/>
    </xf>
    <xf numFmtId="3" fontId="32" fillId="0" borderId="95" xfId="0" applyNumberFormat="1" applyFont="1" applyFill="1" applyBorder="1" applyAlignment="1">
      <alignment vertical="center"/>
    </xf>
    <xf numFmtId="3" fontId="42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28" fillId="0" borderId="33" xfId="54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wrapText="1"/>
    </xf>
    <xf numFmtId="1" fontId="32" fillId="0" borderId="108" xfId="0" applyNumberFormat="1" applyFont="1" applyFill="1" applyBorder="1" applyAlignment="1">
      <alignment horizontal="center" vertical="center" wrapText="1"/>
    </xf>
    <xf numFmtId="3" fontId="26" fillId="0" borderId="88" xfId="0" applyNumberFormat="1" applyFont="1" applyFill="1" applyBorder="1" applyAlignment="1">
      <alignment horizontal="right" vertical="center"/>
    </xf>
    <xf numFmtId="3" fontId="26" fillId="0" borderId="82" xfId="0" applyNumberFormat="1" applyFont="1" applyFill="1" applyBorder="1" applyAlignment="1">
      <alignment horizontal="right" vertical="center"/>
    </xf>
    <xf numFmtId="3" fontId="26" fillId="0" borderId="84" xfId="0" applyNumberFormat="1" applyFont="1" applyFill="1" applyBorder="1" applyAlignment="1">
      <alignment horizontal="right" vertical="center"/>
    </xf>
    <xf numFmtId="3" fontId="32" fillId="0" borderId="158" xfId="0" applyNumberFormat="1" applyFont="1" applyFill="1" applyBorder="1" applyAlignment="1">
      <alignment horizontal="right" vertical="center"/>
    </xf>
    <xf numFmtId="3" fontId="32" fillId="0" borderId="88" xfId="0" applyNumberFormat="1" applyFont="1" applyFill="1" applyBorder="1" applyAlignment="1">
      <alignment horizontal="right" vertical="center"/>
    </xf>
    <xf numFmtId="3" fontId="26" fillId="0" borderId="83" xfId="0" applyNumberFormat="1" applyFont="1" applyFill="1" applyBorder="1" applyAlignment="1">
      <alignment horizontal="right" vertical="center"/>
    </xf>
    <xf numFmtId="3" fontId="26" fillId="0" borderId="116" xfId="0" applyNumberFormat="1" applyFont="1" applyFill="1" applyBorder="1" applyAlignment="1">
      <alignment horizontal="right" vertical="center"/>
    </xf>
    <xf numFmtId="3" fontId="26" fillId="0" borderId="187" xfId="0" applyNumberFormat="1" applyFont="1" applyFill="1" applyBorder="1" applyAlignment="1">
      <alignment horizontal="right" vertical="center"/>
    </xf>
    <xf numFmtId="3" fontId="32" fillId="0" borderId="85" xfId="0" applyNumberFormat="1" applyFont="1" applyFill="1" applyBorder="1" applyAlignment="1">
      <alignment horizontal="right" vertical="center"/>
    </xf>
    <xf numFmtId="3" fontId="32" fillId="0" borderId="174" xfId="0" applyNumberFormat="1" applyFont="1" applyFill="1" applyBorder="1" applyAlignment="1">
      <alignment horizontal="right" vertical="center"/>
    </xf>
    <xf numFmtId="3" fontId="26" fillId="0" borderId="40" xfId="0" applyNumberFormat="1" applyFont="1" applyFill="1" applyBorder="1" applyAlignment="1">
      <alignment vertical="center"/>
    </xf>
    <xf numFmtId="3" fontId="32" fillId="0" borderId="80" xfId="0" applyNumberFormat="1" applyFont="1" applyFill="1" applyBorder="1" applyAlignment="1">
      <alignment vertical="center"/>
    </xf>
    <xf numFmtId="3" fontId="26" fillId="0" borderId="44" xfId="0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vertical="center"/>
    </xf>
    <xf numFmtId="0" fontId="32" fillId="0" borderId="40" xfId="0" applyFont="1" applyFill="1" applyBorder="1" applyAlignment="1">
      <alignment horizontal="center" vertical="center" wrapText="1"/>
    </xf>
    <xf numFmtId="10" fontId="26" fillId="0" borderId="65" xfId="0" applyNumberFormat="1" applyFont="1" applyFill="1" applyBorder="1" applyAlignment="1">
      <alignment horizontal="right" vertical="center" wrapText="1"/>
    </xf>
    <xf numFmtId="10" fontId="32" fillId="0" borderId="40" xfId="0" applyNumberFormat="1" applyFont="1" applyFill="1" applyBorder="1" applyAlignment="1">
      <alignment vertical="center"/>
    </xf>
    <xf numFmtId="0" fontId="36" fillId="0" borderId="65" xfId="75" applyFont="1" applyFill="1" applyBorder="1" applyAlignment="1">
      <alignment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87" xfId="54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25" xfId="0" applyNumberFormat="1" applyFont="1" applyFill="1" applyBorder="1" applyAlignment="1">
      <alignment horizontal="center" vertical="center" wrapText="1"/>
    </xf>
    <xf numFmtId="3" fontId="28" fillId="0" borderId="102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2" xfId="0" applyFont="1" applyFill="1" applyBorder="1" applyAlignment="1">
      <alignment horizontal="center" wrapText="1"/>
    </xf>
    <xf numFmtId="0" fontId="28" fillId="0" borderId="111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3" fontId="28" fillId="0" borderId="77" xfId="54" applyNumberFormat="1" applyFont="1" applyFill="1" applyBorder="1" applyAlignment="1">
      <alignment horizontal="center" vertical="center" wrapText="1"/>
    </xf>
    <xf numFmtId="3" fontId="28" fillId="0" borderId="149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2" xfId="54" applyNumberFormat="1" applyFont="1" applyFill="1" applyBorder="1" applyAlignment="1">
      <alignment horizontal="center" vertical="center" wrapText="1"/>
    </xf>
    <xf numFmtId="165" fontId="28" fillId="0" borderId="176" xfId="54" applyNumberFormat="1" applyFont="1" applyFill="1" applyBorder="1" applyAlignment="1">
      <alignment horizontal="center" vertical="center" wrapText="1"/>
    </xf>
    <xf numFmtId="3" fontId="28" fillId="0" borderId="175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/>
    </xf>
    <xf numFmtId="0" fontId="28" fillId="0" borderId="164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27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7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0" fontId="28" fillId="0" borderId="80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4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170" fontId="26" fillId="0" borderId="82" xfId="0" applyNumberFormat="1" applyFont="1" applyFill="1" applyBorder="1" applyAlignment="1">
      <alignment horizontal="center" vertical="center" shrinkToFit="1"/>
    </xf>
    <xf numFmtId="170" fontId="26" fillId="0" borderId="46" xfId="0" applyNumberFormat="1" applyFont="1" applyFill="1" applyBorder="1" applyAlignment="1">
      <alignment horizontal="center" vertical="center" shrinkToFit="1"/>
    </xf>
    <xf numFmtId="170" fontId="26" fillId="0" borderId="19" xfId="0" applyNumberFormat="1" applyFont="1" applyFill="1" applyBorder="1" applyAlignment="1">
      <alignment horizontal="center" vertical="center" shrinkToFit="1"/>
    </xf>
    <xf numFmtId="0" fontId="26" fillId="0" borderId="91" xfId="0" applyFont="1" applyFill="1" applyBorder="1" applyAlignment="1">
      <alignment horizontal="left" vertical="center" wrapText="1"/>
    </xf>
    <xf numFmtId="0" fontId="26" fillId="0" borderId="186" xfId="0" applyFont="1" applyFill="1" applyBorder="1" applyAlignment="1">
      <alignment horizontal="left" vertical="center" wrapText="1"/>
    </xf>
    <xf numFmtId="170" fontId="26" fillId="0" borderId="82" xfId="0" applyNumberFormat="1" applyFont="1" applyFill="1" applyBorder="1" applyAlignment="1">
      <alignment horizontal="center" vertical="center" wrapText="1" shrinkToFit="1"/>
    </xf>
    <xf numFmtId="170" fontId="26" fillId="0" borderId="46" xfId="0" applyNumberFormat="1" applyFont="1" applyFill="1" applyBorder="1" applyAlignment="1">
      <alignment horizontal="center" vertical="center" wrapText="1" shrinkToFit="1"/>
    </xf>
    <xf numFmtId="170" fontId="26" fillId="0" borderId="19" xfId="0" applyNumberFormat="1" applyFont="1" applyFill="1" applyBorder="1" applyAlignment="1">
      <alignment horizontal="center" vertical="center" wrapText="1" shrinkToFit="1"/>
    </xf>
    <xf numFmtId="0" fontId="32" fillId="0" borderId="108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1" xfId="64" builtinId="29" customBuiltin="1"/>
    <cellStyle name="Jelölőszín 2" xfId="65" builtinId="33" customBuiltin="1"/>
    <cellStyle name="Jelölőszín 3" xfId="66" builtinId="37" customBuiltin="1"/>
    <cellStyle name="Jelölőszín 4" xfId="67" builtinId="41" customBuiltin="1"/>
    <cellStyle name="Jelölőszín 5" xfId="68" builtinId="45" customBuiltin="1"/>
    <cellStyle name="Jelölőszín 6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colors>
    <mruColors>
      <color rgb="FF33993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0.&#233;vi%20k&#246;lts&#233;gvet&#233;s/2020%20&#233;vi%20k&#246;lts&#233;gvet&#233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20.&#233;vi%20koncepci&#243;\2019%20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1.koncepci&#243;/2021%20%20&#233;vi%20szem&#233;ly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1.koncepci&#243;/2021.%20&#233;vi%20dolog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20.&#233;vi%20k&#246;lts&#233;gvet&#233;s/2020.%20&#233;vi%20dolog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C2">
            <v>160107</v>
          </cell>
          <cell r="I2">
            <v>96595</v>
          </cell>
        </row>
        <row r="3">
          <cell r="C3">
            <v>12400</v>
          </cell>
          <cell r="I3">
            <v>20008</v>
          </cell>
        </row>
        <row r="4">
          <cell r="I4">
            <v>46842.19</v>
          </cell>
        </row>
        <row r="5">
          <cell r="C5">
            <v>889</v>
          </cell>
        </row>
        <row r="6">
          <cell r="I6">
            <v>6546</v>
          </cell>
        </row>
        <row r="7">
          <cell r="I7">
            <v>2757</v>
          </cell>
        </row>
        <row r="11">
          <cell r="I11">
            <v>648</v>
          </cell>
        </row>
      </sheetData>
      <sheetData sheetId="1">
        <row r="5">
          <cell r="H5">
            <v>160107</v>
          </cell>
        </row>
        <row r="71">
          <cell r="H71">
            <v>19578</v>
          </cell>
        </row>
        <row r="72">
          <cell r="H72">
            <v>535</v>
          </cell>
        </row>
        <row r="77">
          <cell r="H77">
            <v>588</v>
          </cell>
        </row>
        <row r="85">
          <cell r="H85">
            <v>4000.0000000000005</v>
          </cell>
        </row>
        <row r="86">
          <cell r="H86">
            <v>2546</v>
          </cell>
        </row>
        <row r="90">
          <cell r="H90">
            <v>2757</v>
          </cell>
        </row>
      </sheetData>
      <sheetData sheetId="2">
        <row r="5">
          <cell r="D5">
            <v>1673</v>
          </cell>
        </row>
        <row r="6">
          <cell r="D6">
            <v>5057</v>
          </cell>
        </row>
        <row r="7">
          <cell r="D7">
            <v>774</v>
          </cell>
        </row>
        <row r="8">
          <cell r="D8">
            <v>675</v>
          </cell>
        </row>
        <row r="9">
          <cell r="D9">
            <v>3449</v>
          </cell>
        </row>
        <row r="10">
          <cell r="D10">
            <v>2115</v>
          </cell>
        </row>
        <row r="11">
          <cell r="D11">
            <v>1257</v>
          </cell>
        </row>
        <row r="14">
          <cell r="D14">
            <v>428</v>
          </cell>
        </row>
        <row r="15">
          <cell r="D15">
            <v>198</v>
          </cell>
        </row>
        <row r="16">
          <cell r="D16">
            <v>173</v>
          </cell>
        </row>
        <row r="17">
          <cell r="D17">
            <v>882</v>
          </cell>
        </row>
        <row r="18">
          <cell r="D18">
            <v>321</v>
          </cell>
        </row>
        <row r="19">
          <cell r="D19">
            <v>398</v>
          </cell>
        </row>
        <row r="22">
          <cell r="D22">
            <v>7433</v>
          </cell>
        </row>
        <row r="23">
          <cell r="D23">
            <v>2036</v>
          </cell>
        </row>
        <row r="24">
          <cell r="D24">
            <v>1776</v>
          </cell>
        </row>
        <row r="25">
          <cell r="D25">
            <v>10659</v>
          </cell>
        </row>
        <row r="26">
          <cell r="D26">
            <v>5564</v>
          </cell>
        </row>
        <row r="27">
          <cell r="D27">
            <v>3307</v>
          </cell>
        </row>
        <row r="28">
          <cell r="D28">
            <v>3089</v>
          </cell>
        </row>
        <row r="31">
          <cell r="D31">
            <v>279</v>
          </cell>
        </row>
        <row r="32">
          <cell r="D32">
            <v>842</v>
          </cell>
        </row>
        <row r="33">
          <cell r="D33">
            <v>129</v>
          </cell>
        </row>
        <row r="34">
          <cell r="D34">
            <v>112</v>
          </cell>
        </row>
        <row r="35">
          <cell r="D35">
            <v>575</v>
          </cell>
        </row>
        <row r="36">
          <cell r="D36">
            <v>352</v>
          </cell>
        </row>
        <row r="37">
          <cell r="D37">
            <v>209</v>
          </cell>
        </row>
        <row r="38">
          <cell r="D38">
            <v>259</v>
          </cell>
        </row>
        <row r="41">
          <cell r="D41">
            <v>247</v>
          </cell>
        </row>
        <row r="42">
          <cell r="D42">
            <v>114</v>
          </cell>
        </row>
        <row r="43">
          <cell r="D43">
            <v>764</v>
          </cell>
        </row>
        <row r="44">
          <cell r="D44">
            <v>468</v>
          </cell>
        </row>
        <row r="45">
          <cell r="D45">
            <v>186</v>
          </cell>
        </row>
        <row r="48">
          <cell r="D48">
            <v>123</v>
          </cell>
        </row>
        <row r="49">
          <cell r="D49">
            <v>57</v>
          </cell>
        </row>
        <row r="50">
          <cell r="D50">
            <v>150</v>
          </cell>
        </row>
        <row r="51">
          <cell r="D51">
            <v>93</v>
          </cell>
        </row>
        <row r="52">
          <cell r="D52">
            <v>344</v>
          </cell>
        </row>
        <row r="55">
          <cell r="D55">
            <v>229</v>
          </cell>
        </row>
        <row r="56">
          <cell r="D56">
            <v>343</v>
          </cell>
        </row>
        <row r="57">
          <cell r="D57">
            <v>297</v>
          </cell>
        </row>
        <row r="58">
          <cell r="D58">
            <v>709</v>
          </cell>
        </row>
        <row r="59">
          <cell r="D59">
            <v>343</v>
          </cell>
        </row>
        <row r="60">
          <cell r="D60">
            <v>571</v>
          </cell>
        </row>
        <row r="61">
          <cell r="D61">
            <v>274</v>
          </cell>
        </row>
        <row r="64">
          <cell r="D64">
            <v>510.70070115943355</v>
          </cell>
        </row>
        <row r="65">
          <cell r="D65">
            <v>1543.4673021401402</v>
          </cell>
        </row>
        <row r="66">
          <cell r="D66">
            <v>236.28614637276019</v>
          </cell>
        </row>
        <row r="67">
          <cell r="D67">
            <v>206.04005315980021</v>
          </cell>
        </row>
        <row r="68">
          <cell r="D68">
            <v>645.4332981989827</v>
          </cell>
        </row>
        <row r="69">
          <cell r="D69">
            <v>383.66710966500159</v>
          </cell>
        </row>
        <row r="70">
          <cell r="D70">
            <v>474.40538930388158</v>
          </cell>
        </row>
        <row r="73">
          <cell r="D73">
            <v>96239</v>
          </cell>
        </row>
        <row r="76">
          <cell r="D76">
            <v>50</v>
          </cell>
        </row>
        <row r="77">
          <cell r="D77">
            <v>153</v>
          </cell>
        </row>
        <row r="78">
          <cell r="D78">
            <v>23</v>
          </cell>
        </row>
        <row r="79">
          <cell r="D79">
            <v>20</v>
          </cell>
        </row>
        <row r="80">
          <cell r="D80">
            <v>140</v>
          </cell>
        </row>
        <row r="81">
          <cell r="D81">
            <v>64</v>
          </cell>
        </row>
        <row r="82">
          <cell r="D82">
            <v>38</v>
          </cell>
        </row>
        <row r="83">
          <cell r="D83">
            <v>47</v>
          </cell>
        </row>
        <row r="95">
          <cell r="D95">
            <v>300</v>
          </cell>
        </row>
        <row r="98">
          <cell r="D98">
            <v>12100</v>
          </cell>
        </row>
        <row r="110">
          <cell r="D110">
            <v>889</v>
          </cell>
        </row>
      </sheetData>
      <sheetData sheetId="3">
        <row r="12">
          <cell r="S12">
            <v>300</v>
          </cell>
        </row>
        <row r="15">
          <cell r="J15">
            <v>2500</v>
          </cell>
          <cell r="P15">
            <v>1500</v>
          </cell>
          <cell r="V15">
            <v>7500</v>
          </cell>
          <cell r="Y15">
            <v>600</v>
          </cell>
        </row>
        <row r="27">
          <cell r="V27">
            <v>889</v>
          </cell>
        </row>
        <row r="29">
          <cell r="D29">
            <v>0</v>
          </cell>
          <cell r="G29">
            <v>25633</v>
          </cell>
          <cell r="J29">
            <v>24503</v>
          </cell>
          <cell r="M29">
            <v>17000</v>
          </cell>
          <cell r="P29">
            <v>11250</v>
          </cell>
          <cell r="S29">
            <v>4250</v>
          </cell>
          <cell r="V29">
            <v>12740</v>
          </cell>
          <cell r="Y29">
            <v>863</v>
          </cell>
        </row>
        <row r="31">
          <cell r="V31">
            <v>0</v>
          </cell>
        </row>
        <row r="32">
          <cell r="G32">
            <v>1632</v>
          </cell>
          <cell r="J32">
            <v>885</v>
          </cell>
          <cell r="M32">
            <v>808</v>
          </cell>
          <cell r="P32">
            <v>1077</v>
          </cell>
          <cell r="S32">
            <v>3031</v>
          </cell>
        </row>
        <row r="33">
          <cell r="G33">
            <v>755</v>
          </cell>
          <cell r="J33">
            <v>409</v>
          </cell>
          <cell r="M33">
            <v>374</v>
          </cell>
          <cell r="P33">
            <v>498</v>
          </cell>
        </row>
        <row r="34">
          <cell r="G34">
            <v>658</v>
          </cell>
          <cell r="J34">
            <v>357</v>
          </cell>
          <cell r="M34">
            <v>326</v>
          </cell>
          <cell r="P34">
            <v>435</v>
          </cell>
        </row>
        <row r="35">
          <cell r="G35">
            <v>3364</v>
          </cell>
          <cell r="J35">
            <v>1824</v>
          </cell>
          <cell r="M35">
            <v>1666</v>
          </cell>
          <cell r="P35">
            <v>2220</v>
          </cell>
          <cell r="Y35">
            <v>1585</v>
          </cell>
        </row>
        <row r="36">
          <cell r="G36">
            <v>2063</v>
          </cell>
          <cell r="J36">
            <v>1118</v>
          </cell>
          <cell r="M36">
            <v>1022</v>
          </cell>
          <cell r="P36">
            <v>1361</v>
          </cell>
        </row>
        <row r="37">
          <cell r="G37">
            <v>1226</v>
          </cell>
          <cell r="J37">
            <v>665</v>
          </cell>
          <cell r="M37">
            <v>607</v>
          </cell>
          <cell r="P37">
            <v>809</v>
          </cell>
        </row>
        <row r="38">
          <cell r="G38">
            <v>1516</v>
          </cell>
          <cell r="J38">
            <v>822</v>
          </cell>
          <cell r="M38">
            <v>751</v>
          </cell>
        </row>
        <row r="41">
          <cell r="G41">
            <v>20407</v>
          </cell>
          <cell r="J41">
            <v>22949</v>
          </cell>
          <cell r="M41">
            <v>14396</v>
          </cell>
          <cell r="P41">
            <v>9491</v>
          </cell>
          <cell r="S41">
            <v>2752</v>
          </cell>
          <cell r="V41">
            <v>15359</v>
          </cell>
        </row>
        <row r="44">
          <cell r="G44">
            <v>900</v>
          </cell>
          <cell r="J44">
            <v>100</v>
          </cell>
          <cell r="V44">
            <v>100</v>
          </cell>
        </row>
        <row r="46">
          <cell r="J46">
            <v>211</v>
          </cell>
          <cell r="P46">
            <v>692</v>
          </cell>
        </row>
        <row r="47">
          <cell r="G47">
            <v>420</v>
          </cell>
          <cell r="J47">
            <v>570</v>
          </cell>
          <cell r="M47">
            <v>330</v>
          </cell>
          <cell r="P47">
            <v>210</v>
          </cell>
          <cell r="S47">
            <v>60</v>
          </cell>
          <cell r="V47">
            <v>390</v>
          </cell>
        </row>
        <row r="49">
          <cell r="J49">
            <v>50</v>
          </cell>
          <cell r="M49">
            <v>201</v>
          </cell>
          <cell r="P49">
            <v>250</v>
          </cell>
          <cell r="V49">
            <v>407</v>
          </cell>
        </row>
        <row r="57">
          <cell r="G57">
            <v>4200</v>
          </cell>
          <cell r="M57">
            <v>400</v>
          </cell>
          <cell r="P57">
            <v>800</v>
          </cell>
          <cell r="S57">
            <v>800</v>
          </cell>
        </row>
        <row r="58">
          <cell r="G58">
            <v>50</v>
          </cell>
          <cell r="J58">
            <v>30</v>
          </cell>
          <cell r="M58">
            <v>50</v>
          </cell>
          <cell r="P58">
            <v>20</v>
          </cell>
        </row>
        <row r="62">
          <cell r="G62">
            <v>4463</v>
          </cell>
          <cell r="J62">
            <v>4071</v>
          </cell>
          <cell r="M62">
            <v>2598</v>
          </cell>
          <cell r="P62">
            <v>1922</v>
          </cell>
          <cell r="S62">
            <v>621</v>
          </cell>
          <cell r="V62">
            <v>2706</v>
          </cell>
        </row>
        <row r="63">
          <cell r="G63">
            <v>615</v>
          </cell>
          <cell r="J63">
            <v>790</v>
          </cell>
          <cell r="M63">
            <v>483</v>
          </cell>
          <cell r="P63">
            <v>307</v>
          </cell>
          <cell r="S63">
            <v>88</v>
          </cell>
          <cell r="V63">
            <v>615</v>
          </cell>
        </row>
        <row r="64">
          <cell r="G64">
            <v>78</v>
          </cell>
          <cell r="J64">
            <v>99</v>
          </cell>
          <cell r="M64">
            <v>63</v>
          </cell>
          <cell r="P64">
            <v>38</v>
          </cell>
          <cell r="S64">
            <v>10</v>
          </cell>
          <cell r="V64">
            <v>64</v>
          </cell>
        </row>
        <row r="66">
          <cell r="G66">
            <v>83</v>
          </cell>
          <cell r="J66">
            <v>106</v>
          </cell>
          <cell r="M66">
            <v>67</v>
          </cell>
          <cell r="P66">
            <v>41</v>
          </cell>
          <cell r="S66">
            <v>11</v>
          </cell>
          <cell r="V66">
            <v>69</v>
          </cell>
        </row>
        <row r="67">
          <cell r="G67">
            <v>60</v>
          </cell>
          <cell r="J67">
            <v>45</v>
          </cell>
          <cell r="M67">
            <v>12</v>
          </cell>
          <cell r="P67">
            <v>13</v>
          </cell>
          <cell r="V67">
            <v>100</v>
          </cell>
        </row>
        <row r="68">
          <cell r="G68">
            <v>818</v>
          </cell>
          <cell r="J68">
            <v>921</v>
          </cell>
          <cell r="M68">
            <v>322</v>
          </cell>
          <cell r="P68">
            <v>1534</v>
          </cell>
          <cell r="S68">
            <v>1049</v>
          </cell>
          <cell r="V68">
            <v>396</v>
          </cell>
        </row>
        <row r="71">
          <cell r="G71">
            <v>46</v>
          </cell>
          <cell r="J71">
            <v>24</v>
          </cell>
          <cell r="M71">
            <v>756</v>
          </cell>
          <cell r="P71">
            <v>34</v>
          </cell>
          <cell r="V71">
            <v>20</v>
          </cell>
        </row>
        <row r="72">
          <cell r="G72">
            <v>104</v>
          </cell>
          <cell r="J72">
            <v>50</v>
          </cell>
          <cell r="M72">
            <v>114</v>
          </cell>
          <cell r="P72">
            <v>50</v>
          </cell>
          <cell r="S72">
            <v>40</v>
          </cell>
          <cell r="V72">
            <v>40</v>
          </cell>
          <cell r="Y72">
            <v>0</v>
          </cell>
        </row>
        <row r="74">
          <cell r="G74">
            <v>425</v>
          </cell>
          <cell r="J74">
            <v>536</v>
          </cell>
          <cell r="M74">
            <v>419</v>
          </cell>
          <cell r="P74">
            <v>527</v>
          </cell>
          <cell r="V74">
            <v>231</v>
          </cell>
        </row>
        <row r="75">
          <cell r="M75">
            <v>60</v>
          </cell>
          <cell r="V75">
            <v>0</v>
          </cell>
          <cell r="Y75">
            <v>2400</v>
          </cell>
        </row>
        <row r="77">
          <cell r="G77">
            <v>350</v>
          </cell>
          <cell r="J77">
            <v>450</v>
          </cell>
          <cell r="P77">
            <v>800</v>
          </cell>
          <cell r="S77">
            <v>1000</v>
          </cell>
        </row>
        <row r="81">
          <cell r="G81">
            <v>300</v>
          </cell>
          <cell r="M81">
            <v>500</v>
          </cell>
          <cell r="P81">
            <v>65</v>
          </cell>
          <cell r="V81">
            <v>60</v>
          </cell>
        </row>
        <row r="82">
          <cell r="G82">
            <v>1816</v>
          </cell>
          <cell r="J82">
            <v>881</v>
          </cell>
          <cell r="M82">
            <v>723</v>
          </cell>
          <cell r="P82">
            <v>1090</v>
          </cell>
          <cell r="S82">
            <v>406</v>
          </cell>
          <cell r="V82">
            <v>210</v>
          </cell>
        </row>
        <row r="84">
          <cell r="G84">
            <v>350</v>
          </cell>
          <cell r="J84">
            <v>60</v>
          </cell>
          <cell r="M84">
            <v>410</v>
          </cell>
          <cell r="P84">
            <v>80</v>
          </cell>
        </row>
        <row r="87">
          <cell r="G87">
            <v>1058.1300000000001</v>
          </cell>
          <cell r="J87">
            <v>784.8900000000001</v>
          </cell>
          <cell r="M87">
            <v>649.62</v>
          </cell>
          <cell r="P87">
            <v>1110.51</v>
          </cell>
          <cell r="S87">
            <v>673.65000000000009</v>
          </cell>
          <cell r="V87">
            <v>273.39000000000004</v>
          </cell>
          <cell r="Y87">
            <v>648</v>
          </cell>
        </row>
        <row r="91">
          <cell r="G91">
            <v>50</v>
          </cell>
          <cell r="J91">
            <v>50</v>
          </cell>
          <cell r="P91">
            <v>75</v>
          </cell>
          <cell r="S91">
            <v>70</v>
          </cell>
        </row>
        <row r="100">
          <cell r="G100">
            <v>200</v>
          </cell>
        </row>
        <row r="101">
          <cell r="J101">
            <v>240</v>
          </cell>
          <cell r="V101">
            <v>70</v>
          </cell>
        </row>
        <row r="104">
          <cell r="G104">
            <v>54</v>
          </cell>
          <cell r="J104">
            <v>65</v>
          </cell>
          <cell r="V104">
            <v>19</v>
          </cell>
        </row>
      </sheetData>
      <sheetData sheetId="4">
        <row r="3">
          <cell r="C3">
            <v>17000000</v>
          </cell>
        </row>
        <row r="4">
          <cell r="C4">
            <v>14190000</v>
          </cell>
        </row>
        <row r="5">
          <cell r="C5">
            <v>11443092</v>
          </cell>
        </row>
        <row r="6">
          <cell r="C6">
            <v>862752</v>
          </cell>
        </row>
        <row r="7">
          <cell r="C7">
            <v>50000</v>
          </cell>
        </row>
        <row r="8">
          <cell r="C8">
            <v>24453000</v>
          </cell>
        </row>
        <row r="9">
          <cell r="C9">
            <v>0</v>
          </cell>
        </row>
        <row r="10">
          <cell r="C10">
            <v>4250000</v>
          </cell>
        </row>
        <row r="11">
          <cell r="C11">
            <v>12740000</v>
          </cell>
        </row>
        <row r="12">
          <cell r="C12">
            <v>11250000</v>
          </cell>
        </row>
      </sheetData>
      <sheetData sheetId="5">
        <row r="3">
          <cell r="O3">
            <v>10972.700701159434</v>
          </cell>
        </row>
        <row r="4">
          <cell r="O4">
            <v>3910.2861463727604</v>
          </cell>
        </row>
        <row r="5">
          <cell r="O5">
            <v>7595.4673021401404</v>
          </cell>
        </row>
        <row r="6">
          <cell r="O6">
            <v>3409.0400531598002</v>
          </cell>
        </row>
        <row r="7">
          <cell r="O7">
            <v>17178</v>
          </cell>
        </row>
        <row r="8">
          <cell r="O8">
            <v>9551.4332981989828</v>
          </cell>
        </row>
        <row r="9">
          <cell r="O9">
            <v>6365.6671096650016</v>
          </cell>
        </row>
        <row r="10">
          <cell r="O10">
            <v>4885.4053893038817</v>
          </cell>
        </row>
        <row r="13">
          <cell r="O13">
            <v>96239</v>
          </cell>
        </row>
        <row r="18">
          <cell r="O18">
            <v>4000.0000000000005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5">
          <cell r="L5">
            <v>29220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6">
          <cell r="H6">
            <v>147398</v>
          </cell>
        </row>
        <row r="9">
          <cell r="H9">
            <v>0</v>
          </cell>
        </row>
        <row r="10">
          <cell r="H10">
            <v>0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  <row r="32">
          <cell r="Y32">
            <v>0</v>
          </cell>
        </row>
        <row r="33">
          <cell r="S33">
            <v>0</v>
          </cell>
          <cell r="Y33">
            <v>0</v>
          </cell>
        </row>
        <row r="34">
          <cell r="S34">
            <v>0</v>
          </cell>
          <cell r="Y34">
            <v>0</v>
          </cell>
        </row>
        <row r="35">
          <cell r="S35">
            <v>0</v>
          </cell>
        </row>
        <row r="36">
          <cell r="S36">
            <v>0</v>
          </cell>
          <cell r="Y36">
            <v>0</v>
          </cell>
        </row>
        <row r="37">
          <cell r="S37">
            <v>0</v>
          </cell>
          <cell r="Y37">
            <v>0</v>
          </cell>
        </row>
        <row r="38">
          <cell r="S38">
            <v>0</v>
          </cell>
          <cell r="Y38">
            <v>0</v>
          </cell>
        </row>
        <row r="67">
          <cell r="S67">
            <v>0</v>
          </cell>
        </row>
        <row r="74">
          <cell r="S74">
            <v>0</v>
          </cell>
        </row>
        <row r="84">
          <cell r="S84">
            <v>0</v>
          </cell>
        </row>
        <row r="91">
          <cell r="V91">
            <v>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ősek"/>
      <sheetName val="Cs-Gy. Központ"/>
      <sheetName val="Cs-Gy. Szolgálat"/>
      <sheetName val="Házi sg"/>
      <sheetName val="Támogató"/>
      <sheetName val="Tanyagond"/>
      <sheetName val="Bölcsőde"/>
      <sheetName val="Szoc.étk"/>
      <sheetName val="Segítő Szolgálat"/>
    </sheetNames>
    <sheetDataSet>
      <sheetData sheetId="0"/>
      <sheetData sheetId="1">
        <row r="14">
          <cell r="E14">
            <v>21113</v>
          </cell>
          <cell r="H14">
            <v>1000</v>
          </cell>
          <cell r="K14">
            <v>420</v>
          </cell>
          <cell r="M14">
            <v>220</v>
          </cell>
          <cell r="U14">
            <v>4800</v>
          </cell>
          <cell r="V14">
            <v>50</v>
          </cell>
          <cell r="Z14">
            <v>4172</v>
          </cell>
          <cell r="AA14">
            <v>615</v>
          </cell>
          <cell r="AD14">
            <v>70</v>
          </cell>
        </row>
      </sheetData>
      <sheetData sheetId="2">
        <row r="12">
          <cell r="E12">
            <v>15518</v>
          </cell>
          <cell r="H12">
            <v>50</v>
          </cell>
          <cell r="J12">
            <v>1053</v>
          </cell>
          <cell r="K12">
            <v>390</v>
          </cell>
          <cell r="M12">
            <v>350</v>
          </cell>
          <cell r="V12">
            <v>50</v>
          </cell>
          <cell r="Z12">
            <v>2584</v>
          </cell>
          <cell r="AA12">
            <v>527</v>
          </cell>
          <cell r="AD12">
            <v>66</v>
          </cell>
        </row>
      </sheetData>
      <sheetData sheetId="3">
        <row r="24">
          <cell r="E24">
            <v>23199</v>
          </cell>
          <cell r="H24">
            <v>100</v>
          </cell>
          <cell r="K24">
            <v>540</v>
          </cell>
          <cell r="V24">
            <v>30</v>
          </cell>
          <cell r="Z24">
            <v>3611</v>
          </cell>
          <cell r="AA24">
            <v>790</v>
          </cell>
          <cell r="AD24">
            <v>86</v>
          </cell>
        </row>
      </sheetData>
      <sheetData sheetId="4">
        <row r="11">
          <cell r="E11">
            <v>9675</v>
          </cell>
          <cell r="K11">
            <v>210</v>
          </cell>
          <cell r="M11">
            <v>250</v>
          </cell>
          <cell r="U11">
            <v>800</v>
          </cell>
          <cell r="V11">
            <v>20</v>
          </cell>
          <cell r="Z11">
            <v>1624</v>
          </cell>
          <cell r="AA11">
            <v>307</v>
          </cell>
          <cell r="AD11">
            <v>35</v>
          </cell>
        </row>
      </sheetData>
      <sheetData sheetId="5">
        <row r="10">
          <cell r="E10">
            <v>2987</v>
          </cell>
          <cell r="I10">
            <v>2209</v>
          </cell>
          <cell r="K10">
            <v>60</v>
          </cell>
          <cell r="M10">
            <v>50</v>
          </cell>
          <cell r="U10">
            <v>800</v>
          </cell>
          <cell r="Z10">
            <v>929</v>
          </cell>
          <cell r="AA10">
            <v>88</v>
          </cell>
          <cell r="AD10">
            <v>9</v>
          </cell>
        </row>
      </sheetData>
      <sheetData sheetId="6">
        <row r="11">
          <cell r="E11">
            <v>15518</v>
          </cell>
          <cell r="H11">
            <v>100</v>
          </cell>
          <cell r="K11">
            <v>390</v>
          </cell>
          <cell r="M11">
            <v>365</v>
          </cell>
          <cell r="Z11">
            <v>2421</v>
          </cell>
          <cell r="AA11">
            <v>615</v>
          </cell>
          <cell r="AD11">
            <v>58</v>
          </cell>
        </row>
      </sheetData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G10">
            <v>12</v>
          </cell>
          <cell r="I10">
            <v>85</v>
          </cell>
          <cell r="K10">
            <v>80</v>
          </cell>
          <cell r="M10">
            <v>13</v>
          </cell>
          <cell r="Q10">
            <v>650</v>
          </cell>
        </row>
        <row r="17">
          <cell r="G17">
            <v>80</v>
          </cell>
          <cell r="I17">
            <v>525</v>
          </cell>
          <cell r="K17">
            <v>560</v>
          </cell>
          <cell r="M17">
            <v>1390</v>
          </cell>
          <cell r="O17">
            <v>1005</v>
          </cell>
          <cell r="Q17">
            <v>120</v>
          </cell>
        </row>
        <row r="26">
          <cell r="G26">
            <v>756</v>
          </cell>
          <cell r="I26">
            <v>24</v>
          </cell>
          <cell r="K26">
            <v>46</v>
          </cell>
          <cell r="M26">
            <v>34</v>
          </cell>
          <cell r="Q26">
            <v>20</v>
          </cell>
        </row>
        <row r="29">
          <cell r="G29">
            <v>114</v>
          </cell>
          <cell r="I29">
            <v>50</v>
          </cell>
          <cell r="K29">
            <v>104</v>
          </cell>
          <cell r="M29">
            <v>50</v>
          </cell>
          <cell r="O29">
            <v>40</v>
          </cell>
          <cell r="Q29">
            <v>40</v>
          </cell>
        </row>
        <row r="33">
          <cell r="G33">
            <v>419</v>
          </cell>
          <cell r="I33">
            <v>536</v>
          </cell>
          <cell r="K33">
            <v>425</v>
          </cell>
          <cell r="M33">
            <v>527</v>
          </cell>
          <cell r="Q33">
            <v>231</v>
          </cell>
        </row>
        <row r="34">
          <cell r="S34">
            <v>2400</v>
          </cell>
        </row>
        <row r="35">
          <cell r="G35">
            <v>100</v>
          </cell>
          <cell r="Q35">
            <v>3200</v>
          </cell>
        </row>
        <row r="39">
          <cell r="I39">
            <v>450</v>
          </cell>
          <cell r="K39">
            <v>350</v>
          </cell>
          <cell r="M39">
            <v>1100</v>
          </cell>
          <cell r="O39">
            <v>600</v>
          </cell>
        </row>
        <row r="41">
          <cell r="G41">
            <v>500</v>
          </cell>
          <cell r="K41">
            <v>300</v>
          </cell>
          <cell r="M41">
            <v>65</v>
          </cell>
          <cell r="Q41">
            <v>60</v>
          </cell>
        </row>
        <row r="51">
          <cell r="G51">
            <v>623</v>
          </cell>
          <cell r="I51">
            <v>881</v>
          </cell>
          <cell r="K51">
            <v>1886</v>
          </cell>
          <cell r="M51">
            <v>1090</v>
          </cell>
          <cell r="O51">
            <v>406</v>
          </cell>
          <cell r="Q51">
            <v>300</v>
          </cell>
        </row>
        <row r="54">
          <cell r="G54">
            <v>500</v>
          </cell>
          <cell r="I54">
            <v>120</v>
          </cell>
          <cell r="K54">
            <v>350</v>
          </cell>
          <cell r="M54">
            <v>80</v>
          </cell>
        </row>
        <row r="55">
          <cell r="G55">
            <v>568.08000000000004</v>
          </cell>
          <cell r="I55">
            <v>688.7700000000001</v>
          </cell>
          <cell r="K55">
            <v>931.7700000000001</v>
          </cell>
          <cell r="M55">
            <v>1135.0800000000002</v>
          </cell>
          <cell r="O55">
            <v>553.77</v>
          </cell>
          <cell r="Q55">
            <v>1272.47</v>
          </cell>
          <cell r="S55">
            <v>648</v>
          </cell>
        </row>
        <row r="60">
          <cell r="I60">
            <v>50</v>
          </cell>
          <cell r="K60">
            <v>50</v>
          </cell>
          <cell r="M60">
            <v>130</v>
          </cell>
          <cell r="O60">
            <v>70</v>
          </cell>
        </row>
        <row r="67">
          <cell r="K67">
            <v>350</v>
          </cell>
        </row>
        <row r="68">
          <cell r="K68">
            <v>95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0</v>
          </cell>
        </row>
        <row r="29">
          <cell r="S2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M26"/>
  <sheetViews>
    <sheetView zoomScaleNormal="100" workbookViewId="0">
      <selection activeCell="C19" sqref="C19"/>
    </sheetView>
  </sheetViews>
  <sheetFormatPr defaultColWidth="9.109375" defaultRowHeight="13.2" x14ac:dyDescent="0.25"/>
  <cols>
    <col min="1" max="1" width="37.6640625" style="84" customWidth="1"/>
    <col min="2" max="5" width="11.33203125" style="84" customWidth="1"/>
    <col min="6" max="6" width="8" style="84" customWidth="1"/>
    <col min="7" max="7" width="37.6640625" style="84" customWidth="1"/>
    <col min="8" max="11" width="11.33203125" style="84" customWidth="1"/>
    <col min="12" max="12" width="7.88671875" style="84" customWidth="1"/>
    <col min="13" max="16384" width="9.109375" style="84"/>
  </cols>
  <sheetData>
    <row r="1" spans="1:13" ht="42.75" customHeight="1" x14ac:dyDescent="0.25">
      <c r="A1" s="122" t="s">
        <v>22</v>
      </c>
      <c r="B1" s="125" t="s">
        <v>328</v>
      </c>
      <c r="C1" s="125" t="s">
        <v>379</v>
      </c>
      <c r="D1" s="129" t="s">
        <v>380</v>
      </c>
      <c r="E1" s="527" t="s">
        <v>381</v>
      </c>
      <c r="F1" s="527" t="s">
        <v>282</v>
      </c>
      <c r="G1" s="535" t="s">
        <v>53</v>
      </c>
      <c r="H1" s="125" t="s">
        <v>328</v>
      </c>
      <c r="I1" s="125" t="s">
        <v>379</v>
      </c>
      <c r="J1" s="129" t="s">
        <v>380</v>
      </c>
      <c r="K1" s="527" t="s">
        <v>381</v>
      </c>
      <c r="L1" s="142" t="s">
        <v>282</v>
      </c>
    </row>
    <row r="2" spans="1:13" ht="16.2" customHeight="1" x14ac:dyDescent="0.25">
      <c r="A2" s="123" t="s">
        <v>321</v>
      </c>
      <c r="B2" s="126">
        <f>+'[3]1.SZ.TÁBL. TÁRSULÁS KON. MÉRLEG'!$C$2</f>
        <v>160107</v>
      </c>
      <c r="C2" s="126">
        <f>+'1.1.SZ.TÁBL. BEV - KIAD'!L6</f>
        <v>170143</v>
      </c>
      <c r="D2" s="130"/>
      <c r="E2" s="528"/>
      <c r="F2" s="545">
        <f>+C2/B2</f>
        <v>1.0626830806897887</v>
      </c>
      <c r="G2" s="536" t="s">
        <v>38</v>
      </c>
      <c r="H2" s="126">
        <f>+'[3]1.SZ.TÁBL. TÁRSULÁS KON. MÉRLEG'!$I$2</f>
        <v>96595</v>
      </c>
      <c r="I2" s="126">
        <f>+'1.1.SZ.TÁBL. BEV - KIAD'!L51</f>
        <v>102317</v>
      </c>
      <c r="J2" s="130"/>
      <c r="K2" s="528"/>
      <c r="L2" s="552">
        <f>+I2/H2</f>
        <v>1.0592370205497179</v>
      </c>
    </row>
    <row r="3" spans="1:13" ht="26.4" customHeight="1" x14ac:dyDescent="0.25">
      <c r="A3" s="684" t="s">
        <v>57</v>
      </c>
      <c r="B3" s="126">
        <f>+'[3]1.SZ.TÁBL. TÁRSULÁS KON. MÉRLEG'!$C$3</f>
        <v>12400</v>
      </c>
      <c r="C3" s="127">
        <f>+'1.1.SZ.TÁBL. BEV - KIAD'!L21</f>
        <v>17762</v>
      </c>
      <c r="D3" s="131"/>
      <c r="E3" s="529"/>
      <c r="F3" s="546">
        <f>+C3/B3</f>
        <v>1.4324193548387096</v>
      </c>
      <c r="G3" s="683" t="s">
        <v>326</v>
      </c>
      <c r="H3" s="126">
        <f>+'[3]1.SZ.TÁBL. TÁRSULÁS KON. MÉRLEG'!$I$3</f>
        <v>20008</v>
      </c>
      <c r="I3" s="138">
        <f>+'1.1.SZ.TÁBL. BEV - KIAD'!L52</f>
        <v>18607</v>
      </c>
      <c r="J3" s="140"/>
      <c r="K3" s="529"/>
      <c r="L3" s="553">
        <f>+I3/H3</f>
        <v>0.9299780087964814</v>
      </c>
    </row>
    <row r="4" spans="1:13" ht="16.2" customHeight="1" x14ac:dyDescent="0.25">
      <c r="A4" s="124" t="s">
        <v>322</v>
      </c>
      <c r="B4" s="126">
        <f>+'1.1.SZ.TÁBL. BEV - KIAD'!K24</f>
        <v>0</v>
      </c>
      <c r="C4" s="128">
        <f>+'1.1.SZ.TÁBL. BEV - KIAD'!L24</f>
        <v>0</v>
      </c>
      <c r="D4" s="41"/>
      <c r="E4" s="529"/>
      <c r="F4" s="546"/>
      <c r="G4" s="537" t="s">
        <v>58</v>
      </c>
      <c r="H4" s="126">
        <f>+'[3]1.SZ.TÁBL. TÁRSULÁS KON. MÉRLEG'!$I$4</f>
        <v>46842.19</v>
      </c>
      <c r="I4" s="127">
        <f>+'1.1.SZ.TÁBL. BEV - KIAD'!L84</f>
        <v>57193.94</v>
      </c>
      <c r="J4" s="131"/>
      <c r="K4" s="529"/>
      <c r="L4" s="553">
        <f>+I4/H4</f>
        <v>1.2209920159582632</v>
      </c>
    </row>
    <row r="5" spans="1:13" ht="16.2" customHeight="1" x14ac:dyDescent="0.25">
      <c r="A5" s="124" t="s">
        <v>323</v>
      </c>
      <c r="B5" s="126">
        <f>+'[3]1.SZ.TÁBL. TÁRSULÁS KON. MÉRLEG'!$C$5</f>
        <v>889</v>
      </c>
      <c r="C5" s="128">
        <f>+'1.1.SZ.TÁBL. BEV - KIAD'!L28</f>
        <v>0</v>
      </c>
      <c r="D5" s="41"/>
      <c r="E5" s="529"/>
      <c r="F5" s="546"/>
      <c r="G5" s="538" t="s">
        <v>327</v>
      </c>
      <c r="H5" s="126">
        <f>+'[4]1.SZ.TÁBL. TÁRSULÁS KON. MÉRLEG'!$I5</f>
        <v>0</v>
      </c>
      <c r="I5" s="128">
        <v>0</v>
      </c>
      <c r="J5" s="41"/>
      <c r="K5" s="529"/>
      <c r="L5" s="553"/>
    </row>
    <row r="6" spans="1:13" ht="16.2" customHeight="1" x14ac:dyDescent="0.25">
      <c r="A6" s="124"/>
      <c r="B6" s="128"/>
      <c r="C6" s="128"/>
      <c r="D6" s="41"/>
      <c r="E6" s="529"/>
      <c r="F6" s="546"/>
      <c r="G6" s="537" t="s">
        <v>98</v>
      </c>
      <c r="H6" s="127">
        <f>+'[3]1.SZ.TÁBL. TÁRSULÁS KON. MÉRLEG'!$I$6</f>
        <v>6546</v>
      </c>
      <c r="I6" s="127">
        <f>+'1.1.SZ.TÁBL. BEV - KIAD'!L85+'1.1.SZ.TÁBL. BEV - KIAD'!L87</f>
        <v>6568</v>
      </c>
      <c r="J6" s="41"/>
      <c r="K6" s="529"/>
      <c r="L6" s="553">
        <f>+I6/H6</f>
        <v>1.0033608310418576</v>
      </c>
    </row>
    <row r="7" spans="1:13" ht="16.2" customHeight="1" x14ac:dyDescent="0.25">
      <c r="A7" s="124"/>
      <c r="B7" s="128"/>
      <c r="C7" s="128"/>
      <c r="D7" s="41"/>
      <c r="E7" s="529"/>
      <c r="F7" s="546"/>
      <c r="G7" s="538" t="s">
        <v>246</v>
      </c>
      <c r="H7" s="126">
        <f>+'[3]1.SZ.TÁBL. TÁRSULÁS KON. MÉRLEG'!$I$7</f>
        <v>2757</v>
      </c>
      <c r="I7" s="128">
        <f>+'1.1.SZ.TÁBL. BEV - KIAD'!L88</f>
        <v>2774</v>
      </c>
      <c r="J7" s="131"/>
      <c r="K7" s="529"/>
      <c r="L7" s="553">
        <f>+I7/H7</f>
        <v>1.0061661225970258</v>
      </c>
    </row>
    <row r="8" spans="1:13" ht="16.2" customHeight="1" x14ac:dyDescent="0.25">
      <c r="A8" s="132"/>
      <c r="B8" s="133"/>
      <c r="C8" s="133"/>
      <c r="D8" s="134"/>
      <c r="E8" s="530"/>
      <c r="F8" s="547"/>
      <c r="G8" s="539"/>
      <c r="H8" s="139"/>
      <c r="I8" s="139"/>
      <c r="J8" s="141"/>
      <c r="K8" s="530"/>
      <c r="L8" s="554"/>
    </row>
    <row r="9" spans="1:13" ht="16.2" customHeight="1" x14ac:dyDescent="0.25">
      <c r="A9" s="143" t="s">
        <v>64</v>
      </c>
      <c r="B9" s="144">
        <f>SUM(B2:B8)</f>
        <v>173396</v>
      </c>
      <c r="C9" s="144">
        <f>SUM(C2:C8)</f>
        <v>187905</v>
      </c>
      <c r="D9" s="145"/>
      <c r="E9" s="531"/>
      <c r="F9" s="548">
        <f>+C9/B9</f>
        <v>1.0836755173129715</v>
      </c>
      <c r="G9" s="540" t="s">
        <v>66</v>
      </c>
      <c r="H9" s="144">
        <f>SUM(H2:H7)</f>
        <v>172748.19</v>
      </c>
      <c r="I9" s="144">
        <f>SUM(I2:I7)</f>
        <v>187459.94</v>
      </c>
      <c r="J9" s="145"/>
      <c r="K9" s="531"/>
      <c r="L9" s="555">
        <f>+I9/H9</f>
        <v>1.0851629762372619</v>
      </c>
    </row>
    <row r="10" spans="1:13" ht="16.2" customHeight="1" x14ac:dyDescent="0.25">
      <c r="A10" s="155"/>
      <c r="B10" s="156"/>
      <c r="C10" s="156"/>
      <c r="D10" s="157"/>
      <c r="E10" s="532"/>
      <c r="F10" s="549"/>
      <c r="G10" s="541"/>
      <c r="H10" s="156"/>
      <c r="I10" s="156"/>
      <c r="J10" s="157"/>
      <c r="K10" s="532"/>
      <c r="L10" s="556"/>
    </row>
    <row r="11" spans="1:13" ht="16.2" customHeight="1" x14ac:dyDescent="0.25">
      <c r="A11" s="123" t="s">
        <v>59</v>
      </c>
      <c r="B11" s="126">
        <f>+'1.1.SZ.TÁBL. BEV - KIAD'!K10</f>
        <v>0</v>
      </c>
      <c r="C11" s="126">
        <f>+'1.1.SZ.TÁBL. BEV - KIAD'!L10</f>
        <v>0</v>
      </c>
      <c r="D11" s="130"/>
      <c r="E11" s="528"/>
      <c r="F11" s="545"/>
      <c r="G11" s="536" t="s">
        <v>60</v>
      </c>
      <c r="H11" s="126">
        <f>+'[3]1.SZ.TÁBL. TÁRSULÁS KON. MÉRLEG'!$I$11</f>
        <v>648</v>
      </c>
      <c r="I11" s="147">
        <f>+'1.1.SZ.TÁBL. BEV - KIAD'!L100</f>
        <v>445</v>
      </c>
      <c r="J11" s="150"/>
      <c r="K11" s="528"/>
      <c r="L11" s="552"/>
      <c r="M11" s="118"/>
    </row>
    <row r="12" spans="1:13" ht="16.2" customHeight="1" x14ac:dyDescent="0.25">
      <c r="A12" s="146" t="s">
        <v>324</v>
      </c>
      <c r="B12" s="127">
        <v>0</v>
      </c>
      <c r="C12" s="127">
        <f>+'1.1.SZ.TÁBL. BEV - KIAD'!L26</f>
        <v>0</v>
      </c>
      <c r="D12" s="131"/>
      <c r="E12" s="529"/>
      <c r="F12" s="546"/>
      <c r="G12" s="537" t="s">
        <v>61</v>
      </c>
      <c r="H12" s="126">
        <f>+'[4]1.SZ.TÁBL. TÁRSULÁS KON. MÉRLEG'!$I12</f>
        <v>0</v>
      </c>
      <c r="I12" s="148">
        <f>+'1.1.SZ.TÁBL. BEV - KIAD'!L105</f>
        <v>0</v>
      </c>
      <c r="J12" s="151"/>
      <c r="K12" s="529"/>
      <c r="L12" s="553"/>
      <c r="M12" s="118"/>
    </row>
    <row r="13" spans="1:13" ht="16.2" customHeight="1" x14ac:dyDescent="0.25">
      <c r="A13" s="124" t="s">
        <v>325</v>
      </c>
      <c r="B13" s="127"/>
      <c r="C13" s="127"/>
      <c r="D13" s="131"/>
      <c r="E13" s="529"/>
      <c r="F13" s="546"/>
      <c r="G13" s="537" t="s">
        <v>62</v>
      </c>
      <c r="H13" s="126">
        <f>+'[4]1.SZ.TÁBL. TÁRSULÁS KON. MÉRLEG'!$I13</f>
        <v>0</v>
      </c>
      <c r="I13" s="148">
        <f>+'1.1.SZ.TÁBL. BEV - KIAD'!L106</f>
        <v>0</v>
      </c>
      <c r="J13" s="151"/>
      <c r="K13" s="529"/>
      <c r="L13" s="553"/>
      <c r="M13" s="118"/>
    </row>
    <row r="14" spans="1:13" ht="16.2" customHeight="1" x14ac:dyDescent="0.25">
      <c r="A14" s="124"/>
      <c r="B14" s="128"/>
      <c r="C14" s="128"/>
      <c r="D14" s="41"/>
      <c r="E14" s="529"/>
      <c r="F14" s="546"/>
      <c r="G14" s="537"/>
      <c r="H14" s="126"/>
      <c r="I14" s="149"/>
      <c r="J14" s="151"/>
      <c r="K14" s="529"/>
      <c r="L14" s="553"/>
      <c r="M14" s="118"/>
    </row>
    <row r="15" spans="1:13" ht="16.2" customHeight="1" x14ac:dyDescent="0.25">
      <c r="A15" s="158"/>
      <c r="B15" s="159"/>
      <c r="C15" s="159"/>
      <c r="D15" s="42"/>
      <c r="E15" s="530"/>
      <c r="F15" s="547"/>
      <c r="G15" s="542"/>
      <c r="H15" s="160"/>
      <c r="I15" s="160"/>
      <c r="J15" s="161"/>
      <c r="K15" s="530"/>
      <c r="L15" s="554"/>
    </row>
    <row r="16" spans="1:13" ht="16.2" customHeight="1" thickBot="1" x14ac:dyDescent="0.3">
      <c r="A16" s="135" t="s">
        <v>65</v>
      </c>
      <c r="B16" s="136">
        <f>SUM(B11:B15)</f>
        <v>0</v>
      </c>
      <c r="C16" s="136">
        <f>SUM(C11:C15)</f>
        <v>0</v>
      </c>
      <c r="D16" s="137"/>
      <c r="E16" s="533"/>
      <c r="F16" s="550"/>
      <c r="G16" s="543" t="s">
        <v>67</v>
      </c>
      <c r="H16" s="162">
        <f>SUM(H11:H15)</f>
        <v>648</v>
      </c>
      <c r="I16" s="162">
        <f>SUM(I11:I15)</f>
        <v>445</v>
      </c>
      <c r="J16" s="163"/>
      <c r="K16" s="533"/>
      <c r="L16" s="557"/>
    </row>
    <row r="17" spans="1:13" ht="16.2" customHeight="1" thickBot="1" x14ac:dyDescent="0.3">
      <c r="A17" s="152" t="s">
        <v>63</v>
      </c>
      <c r="B17" s="153">
        <f>B9+B16</f>
        <v>173396</v>
      </c>
      <c r="C17" s="153">
        <f>C9+C16</f>
        <v>187905</v>
      </c>
      <c r="D17" s="120"/>
      <c r="E17" s="534"/>
      <c r="F17" s="551">
        <f>+C17/B17</f>
        <v>1.0836755173129715</v>
      </c>
      <c r="G17" s="544" t="s">
        <v>63</v>
      </c>
      <c r="H17" s="154">
        <f>H9+H16</f>
        <v>173396.19</v>
      </c>
      <c r="I17" s="154">
        <f>I9+I16</f>
        <v>187904.94</v>
      </c>
      <c r="J17" s="121"/>
      <c r="K17" s="534"/>
      <c r="L17" s="558">
        <f>+I17/H17</f>
        <v>1.0836739838401293</v>
      </c>
      <c r="M17" s="118"/>
    </row>
    <row r="18" spans="1:13" ht="16.2" customHeight="1" x14ac:dyDescent="0.25"/>
    <row r="19" spans="1:13" ht="16.2" customHeight="1" x14ac:dyDescent="0.25"/>
    <row r="20" spans="1:13" ht="16.2" customHeight="1" x14ac:dyDescent="0.25"/>
    <row r="21" spans="1:13" ht="16.2" customHeight="1" x14ac:dyDescent="0.25"/>
    <row r="22" spans="1:13" ht="16.2" customHeight="1" x14ac:dyDescent="0.25"/>
    <row r="23" spans="1:13" ht="16.2" customHeight="1" x14ac:dyDescent="0.25"/>
    <row r="24" spans="1:13" ht="16.2" customHeight="1" x14ac:dyDescent="0.25"/>
    <row r="25" spans="1:13" ht="16.2" customHeight="1" x14ac:dyDescent="0.25"/>
    <row r="26" spans="1:13" ht="16.2" customHeight="1" x14ac:dyDescent="0.25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3" orientation="landscape" r:id="rId1"/>
  <headerFooter>
    <oddHeader>&amp;L&amp;"Times New Roman,Félkövér"&amp;13Szent László Völgye TKT&amp;C&amp;"Times New Roman,Félkövér"&amp;16 2021. ÉVI KÖLTSÉGVETÉS&amp;R1.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Z113"/>
  <sheetViews>
    <sheetView topLeftCell="A91" zoomScaleNormal="100" workbookViewId="0">
      <selection activeCell="B79" sqref="B79"/>
    </sheetView>
  </sheetViews>
  <sheetFormatPr defaultColWidth="8.88671875" defaultRowHeight="13.2" x14ac:dyDescent="0.25"/>
  <cols>
    <col min="1" max="1" width="6.33203125" style="1" customWidth="1"/>
    <col min="2" max="2" width="48" style="26" customWidth="1"/>
    <col min="3" max="3" width="10.44140625" style="26" customWidth="1"/>
    <col min="4" max="5" width="10.44140625" style="27" customWidth="1"/>
    <col min="6" max="6" width="10.44140625" style="619" customWidth="1"/>
    <col min="7" max="7" width="10.44140625" style="28" customWidth="1"/>
    <col min="8" max="9" width="10.44140625" style="14" customWidth="1"/>
    <col min="10" max="10" width="10.44140625" style="619" customWidth="1"/>
    <col min="11" max="13" width="10.44140625" style="14" customWidth="1"/>
    <col min="14" max="14" width="10.44140625" style="619" customWidth="1"/>
    <col min="15" max="15" width="8.88671875" style="1"/>
    <col min="16" max="16" width="10.88671875" style="2" bestFit="1" customWidth="1"/>
    <col min="17" max="16384" width="8.88671875" style="1"/>
  </cols>
  <sheetData>
    <row r="1" spans="1:16" s="166" customFormat="1" ht="45.75" customHeight="1" x14ac:dyDescent="0.25">
      <c r="A1" s="755" t="s">
        <v>104</v>
      </c>
      <c r="B1" s="757" t="s">
        <v>126</v>
      </c>
      <c r="C1" s="743" t="s">
        <v>55</v>
      </c>
      <c r="D1" s="744"/>
      <c r="E1" s="744"/>
      <c r="F1" s="745"/>
      <c r="G1" s="746" t="s">
        <v>56</v>
      </c>
      <c r="H1" s="747"/>
      <c r="I1" s="747"/>
      <c r="J1" s="748"/>
      <c r="K1" s="746" t="s">
        <v>50</v>
      </c>
      <c r="L1" s="747"/>
      <c r="M1" s="747"/>
      <c r="N1" s="748"/>
      <c r="P1" s="167"/>
    </row>
    <row r="2" spans="1:16" s="168" customFormat="1" ht="29.4" customHeight="1" x14ac:dyDescent="0.2">
      <c r="A2" s="756"/>
      <c r="B2" s="758"/>
      <c r="C2" s="175" t="s">
        <v>339</v>
      </c>
      <c r="D2" s="176" t="s">
        <v>382</v>
      </c>
      <c r="E2" s="176" t="s">
        <v>383</v>
      </c>
      <c r="F2" s="599" t="s">
        <v>282</v>
      </c>
      <c r="G2" s="175" t="s">
        <v>339</v>
      </c>
      <c r="H2" s="176" t="s">
        <v>382</v>
      </c>
      <c r="I2" s="176" t="s">
        <v>383</v>
      </c>
      <c r="J2" s="599" t="s">
        <v>282</v>
      </c>
      <c r="K2" s="175" t="s">
        <v>339</v>
      </c>
      <c r="L2" s="176" t="s">
        <v>382</v>
      </c>
      <c r="M2" s="176" t="s">
        <v>383</v>
      </c>
      <c r="N2" s="599" t="s">
        <v>282</v>
      </c>
      <c r="P2" s="169"/>
    </row>
    <row r="3" spans="1:16" ht="13.5" customHeight="1" x14ac:dyDescent="0.25">
      <c r="A3" s="177" t="s">
        <v>105</v>
      </c>
      <c r="B3" s="192" t="s">
        <v>69</v>
      </c>
      <c r="C3" s="65"/>
      <c r="D3" s="85"/>
      <c r="E3" s="85"/>
      <c r="F3" s="600"/>
      <c r="G3" s="65"/>
      <c r="H3" s="85"/>
      <c r="I3" s="85"/>
      <c r="J3" s="600"/>
      <c r="K3" s="65">
        <f>+C3+G3</f>
        <v>0</v>
      </c>
      <c r="L3" s="85">
        <f>+D3+H3</f>
        <v>0</v>
      </c>
      <c r="M3" s="85"/>
      <c r="N3" s="600"/>
    </row>
    <row r="4" spans="1:16" ht="24" customHeight="1" x14ac:dyDescent="0.25">
      <c r="A4" s="178" t="s">
        <v>106</v>
      </c>
      <c r="B4" s="193" t="s">
        <v>70</v>
      </c>
      <c r="C4" s="66"/>
      <c r="D4" s="81"/>
      <c r="E4" s="81"/>
      <c r="F4" s="601"/>
      <c r="G4" s="66">
        <f>+SUM(G5:G5)</f>
        <v>160107</v>
      </c>
      <c r="H4" s="81">
        <f>+SUM(H5:H5)</f>
        <v>170143</v>
      </c>
      <c r="I4" s="81"/>
      <c r="J4" s="601">
        <f>+H4/G4</f>
        <v>1.0626830806897887</v>
      </c>
      <c r="K4" s="65">
        <f>+SUM(K5:K5)</f>
        <v>160107</v>
      </c>
      <c r="L4" s="85">
        <f>+SUM(L5:L5)</f>
        <v>170143</v>
      </c>
      <c r="M4" s="81"/>
      <c r="N4" s="601">
        <f>+L4/K4</f>
        <v>1.0626830806897887</v>
      </c>
    </row>
    <row r="5" spans="1:16" s="287" customFormat="1" ht="24" customHeight="1" x14ac:dyDescent="0.25">
      <c r="A5" s="184"/>
      <c r="B5" s="194" t="s">
        <v>71</v>
      </c>
      <c r="C5" s="381"/>
      <c r="D5" s="382"/>
      <c r="E5" s="382"/>
      <c r="F5" s="602"/>
      <c r="G5" s="378">
        <f>+'[3]1.1.SZ.TÁBL. BEV - KIAD'!$H$5</f>
        <v>160107</v>
      </c>
      <c r="H5" s="382">
        <f>+'2.SZ.TÁBL. BEVÉTELEK'!D87</f>
        <v>170143</v>
      </c>
      <c r="I5" s="382"/>
      <c r="J5" s="602">
        <f>+H5/G5</f>
        <v>1.0626830806897887</v>
      </c>
      <c r="K5" s="65">
        <f t="shared" ref="K5" si="0">+C5+G5</f>
        <v>160107</v>
      </c>
      <c r="L5" s="85">
        <f t="shared" ref="L5" si="1">+D5+H5</f>
        <v>170143</v>
      </c>
      <c r="M5" s="382"/>
      <c r="N5" s="602">
        <f>+L5/K5</f>
        <v>1.0626830806897887</v>
      </c>
      <c r="O5" s="383"/>
      <c r="P5" s="383"/>
    </row>
    <row r="6" spans="1:16" s="3" customFormat="1" ht="13.5" customHeight="1" x14ac:dyDescent="0.25">
      <c r="A6" s="170" t="s">
        <v>107</v>
      </c>
      <c r="B6" s="165" t="s">
        <v>72</v>
      </c>
      <c r="C6" s="392"/>
      <c r="D6" s="393"/>
      <c r="E6" s="393"/>
      <c r="F6" s="603"/>
      <c r="G6" s="394">
        <f>+G3+G4</f>
        <v>160107</v>
      </c>
      <c r="H6" s="395">
        <f>+H3+H4</f>
        <v>170143</v>
      </c>
      <c r="I6" s="395"/>
      <c r="J6" s="609">
        <f>+H6/G6</f>
        <v>1.0626830806897887</v>
      </c>
      <c r="K6" s="392">
        <f>+K3+K4</f>
        <v>160107</v>
      </c>
      <c r="L6" s="393">
        <f>+L3+L4</f>
        <v>170143</v>
      </c>
      <c r="M6" s="393"/>
      <c r="N6" s="603">
        <f>+L6/K6</f>
        <v>1.0626830806897887</v>
      </c>
      <c r="P6" s="4"/>
    </row>
    <row r="7" spans="1:16" ht="13.5" customHeight="1" x14ac:dyDescent="0.25">
      <c r="A7" s="185" t="s">
        <v>108</v>
      </c>
      <c r="B7" s="195" t="s">
        <v>103</v>
      </c>
      <c r="C7" s="65"/>
      <c r="D7" s="85"/>
      <c r="E7" s="85"/>
      <c r="F7" s="600"/>
      <c r="G7" s="5"/>
      <c r="H7" s="83"/>
      <c r="I7" s="83"/>
      <c r="J7" s="610"/>
      <c r="K7" s="65">
        <f>+C7+G7</f>
        <v>0</v>
      </c>
      <c r="L7" s="85">
        <f>+D7+H7</f>
        <v>0</v>
      </c>
      <c r="M7" s="85"/>
      <c r="N7" s="600"/>
    </row>
    <row r="8" spans="1:16" ht="24" customHeight="1" x14ac:dyDescent="0.25">
      <c r="A8" s="178" t="s">
        <v>109</v>
      </c>
      <c r="B8" s="193" t="s">
        <v>73</v>
      </c>
      <c r="C8" s="66"/>
      <c r="D8" s="81"/>
      <c r="E8" s="81"/>
      <c r="F8" s="601"/>
      <c r="G8" s="378">
        <f>+'[5]1.1.SZ.TÁBL. BEV - KIAD'!$H9</f>
        <v>0</v>
      </c>
      <c r="H8" s="164">
        <f>+H9</f>
        <v>0</v>
      </c>
      <c r="I8" s="164"/>
      <c r="J8" s="612"/>
      <c r="K8" s="65">
        <f>+SUM(K9)</f>
        <v>0</v>
      </c>
      <c r="L8" s="85">
        <f>+SUM(L9)</f>
        <v>0</v>
      </c>
      <c r="M8" s="81"/>
      <c r="N8" s="601"/>
    </row>
    <row r="9" spans="1:16" s="291" customFormat="1" ht="23.25" customHeight="1" x14ac:dyDescent="0.25">
      <c r="A9" s="184"/>
      <c r="B9" s="194" t="s">
        <v>71</v>
      </c>
      <c r="C9" s="381"/>
      <c r="D9" s="382"/>
      <c r="E9" s="382"/>
      <c r="F9" s="602"/>
      <c r="G9" s="378">
        <f>+'[5]1.1.SZ.TÁBL. BEV - KIAD'!$H10</f>
        <v>0</v>
      </c>
      <c r="H9" s="384">
        <f>+'2.SZ.TÁBL. BEVÉTELEK'!D92</f>
        <v>0</v>
      </c>
      <c r="I9" s="384"/>
      <c r="J9" s="614"/>
      <c r="K9" s="65">
        <f>+C9+G9</f>
        <v>0</v>
      </c>
      <c r="L9" s="85">
        <f>+D9+H9</f>
        <v>0</v>
      </c>
      <c r="M9" s="382"/>
      <c r="N9" s="602"/>
      <c r="P9" s="380"/>
    </row>
    <row r="10" spans="1:16" s="3" customFormat="1" ht="13.5" customHeight="1" x14ac:dyDescent="0.25">
      <c r="A10" s="170" t="s">
        <v>110</v>
      </c>
      <c r="B10" s="165" t="s">
        <v>74</v>
      </c>
      <c r="C10" s="392"/>
      <c r="D10" s="393"/>
      <c r="E10" s="393"/>
      <c r="F10" s="603"/>
      <c r="G10" s="394">
        <f>+G7+G8</f>
        <v>0</v>
      </c>
      <c r="H10" s="395">
        <f>+H7+H8</f>
        <v>0</v>
      </c>
      <c r="I10" s="395"/>
      <c r="J10" s="609"/>
      <c r="K10" s="392">
        <f>+K7+K8</f>
        <v>0</v>
      </c>
      <c r="L10" s="393">
        <f>+L7+L8</f>
        <v>0</v>
      </c>
      <c r="M10" s="393"/>
      <c r="N10" s="603"/>
      <c r="P10" s="4"/>
    </row>
    <row r="11" spans="1:16" ht="13.5" customHeight="1" x14ac:dyDescent="0.25">
      <c r="A11" s="185" t="s">
        <v>111</v>
      </c>
      <c r="B11" s="195" t="s">
        <v>75</v>
      </c>
      <c r="C11" s="65">
        <f>+'3.SZ.TÁBL. SEGÍTŐ SZOLGÁLAT'!AA11</f>
        <v>0</v>
      </c>
      <c r="D11" s="85">
        <f>+'3.SZ.TÁBL. SEGÍTŐ SZOLGÁLAT'!AB11</f>
        <v>0</v>
      </c>
      <c r="E11" s="85"/>
      <c r="F11" s="600"/>
      <c r="G11" s="5"/>
      <c r="H11" s="83"/>
      <c r="I11" s="85"/>
      <c r="J11" s="600"/>
      <c r="K11" s="65">
        <f t="shared" ref="K11:K20" si="2">+C11+G11</f>
        <v>0</v>
      </c>
      <c r="L11" s="85">
        <f t="shared" ref="L11:L20" si="3">+D11+H11</f>
        <v>0</v>
      </c>
      <c r="M11" s="85"/>
      <c r="N11" s="600"/>
    </row>
    <row r="12" spans="1:16" ht="13.5" customHeight="1" x14ac:dyDescent="0.25">
      <c r="A12" s="178" t="s">
        <v>112</v>
      </c>
      <c r="B12" s="193" t="s">
        <v>76</v>
      </c>
      <c r="C12" s="66">
        <f>+'3.SZ.TÁBL. SEGÍTŐ SZOLGÁLAT'!AA12</f>
        <v>300</v>
      </c>
      <c r="D12" s="81">
        <f>+'3.SZ.TÁBL. SEGÍTŐ SZOLGÁLAT'!AB12</f>
        <v>236</v>
      </c>
      <c r="E12" s="81"/>
      <c r="F12" s="601">
        <f>+D12/C12</f>
        <v>0.78666666666666663</v>
      </c>
      <c r="G12" s="6"/>
      <c r="H12" s="164"/>
      <c r="I12" s="164"/>
      <c r="J12" s="612"/>
      <c r="K12" s="66">
        <f t="shared" si="2"/>
        <v>300</v>
      </c>
      <c r="L12" s="81">
        <f t="shared" si="3"/>
        <v>236</v>
      </c>
      <c r="M12" s="81"/>
      <c r="N12" s="601">
        <f>+L12/K12</f>
        <v>0.78666666666666663</v>
      </c>
    </row>
    <row r="13" spans="1:16" ht="13.5" customHeight="1" x14ac:dyDescent="0.25">
      <c r="A13" s="178" t="s">
        <v>113</v>
      </c>
      <c r="B13" s="193" t="s">
        <v>77</v>
      </c>
      <c r="C13" s="66">
        <f>+'3.SZ.TÁBL. SEGÍTŐ SZOLGÁLAT'!AA13</f>
        <v>0</v>
      </c>
      <c r="D13" s="81">
        <f>+'3.SZ.TÁBL. SEGÍTŐ SZOLGÁLAT'!AB13</f>
        <v>0</v>
      </c>
      <c r="E13" s="81"/>
      <c r="F13" s="601"/>
      <c r="G13" s="6"/>
      <c r="H13" s="164"/>
      <c r="I13" s="81"/>
      <c r="J13" s="601"/>
      <c r="K13" s="66">
        <f t="shared" si="2"/>
        <v>0</v>
      </c>
      <c r="L13" s="81">
        <f t="shared" si="3"/>
        <v>0</v>
      </c>
      <c r="M13" s="81"/>
      <c r="N13" s="601"/>
    </row>
    <row r="14" spans="1:16" ht="13.5" customHeight="1" x14ac:dyDescent="0.25">
      <c r="A14" s="178" t="s">
        <v>114</v>
      </c>
      <c r="B14" s="193" t="s">
        <v>78</v>
      </c>
      <c r="C14" s="66">
        <f>+'3.SZ.TÁBL. SEGÍTŐ SZOLGÁLAT'!AA14</f>
        <v>0</v>
      </c>
      <c r="D14" s="81">
        <f>+'3.SZ.TÁBL. SEGÍTŐ SZOLGÁLAT'!AB14</f>
        <v>0</v>
      </c>
      <c r="E14" s="81"/>
      <c r="F14" s="601"/>
      <c r="G14" s="6"/>
      <c r="H14" s="164"/>
      <c r="I14" s="164"/>
      <c r="J14" s="612"/>
      <c r="K14" s="66">
        <f t="shared" si="2"/>
        <v>0</v>
      </c>
      <c r="L14" s="81">
        <f t="shared" si="3"/>
        <v>0</v>
      </c>
      <c r="M14" s="164"/>
      <c r="N14" s="612"/>
    </row>
    <row r="15" spans="1:16" ht="37.200000000000003" customHeight="1" x14ac:dyDescent="0.25">
      <c r="A15" s="178" t="s">
        <v>115</v>
      </c>
      <c r="B15" s="193" t="s">
        <v>397</v>
      </c>
      <c r="C15" s="66">
        <f>+'3.SZ.TÁBL. SEGÍTŐ SZOLGÁLAT'!AA15</f>
        <v>12100</v>
      </c>
      <c r="D15" s="81">
        <f>+'3.SZ.TÁBL. SEGÍTŐ SZOLGÁLAT'!AB15</f>
        <v>12130</v>
      </c>
      <c r="E15" s="81"/>
      <c r="F15" s="601">
        <f>+D15/C15</f>
        <v>1.0024793388429751</v>
      </c>
      <c r="G15" s="6"/>
      <c r="H15" s="164"/>
      <c r="I15" s="164"/>
      <c r="J15" s="612"/>
      <c r="K15" s="66">
        <f t="shared" si="2"/>
        <v>12100</v>
      </c>
      <c r="L15" s="81">
        <f t="shared" si="3"/>
        <v>12130</v>
      </c>
      <c r="M15" s="164"/>
      <c r="N15" s="612">
        <f>+L15/K15</f>
        <v>1.0024793388429751</v>
      </c>
    </row>
    <row r="16" spans="1:16" ht="13.5" customHeight="1" x14ac:dyDescent="0.25">
      <c r="A16" s="178" t="s">
        <v>115</v>
      </c>
      <c r="B16" s="193" t="s">
        <v>394</v>
      </c>
      <c r="C16" s="66"/>
      <c r="D16" s="81">
        <f>+'3.SZ.TÁBL. SEGÍTŐ SZOLGÁLAT'!AB16</f>
        <v>3200</v>
      </c>
      <c r="E16" s="81"/>
      <c r="F16" s="601"/>
      <c r="G16" s="6"/>
      <c r="H16" s="164"/>
      <c r="I16" s="164"/>
      <c r="J16" s="612"/>
      <c r="K16" s="66"/>
      <c r="L16" s="81">
        <f t="shared" si="3"/>
        <v>3200</v>
      </c>
      <c r="M16" s="164"/>
      <c r="N16" s="612"/>
    </row>
    <row r="17" spans="1:16" ht="45" customHeight="1" x14ac:dyDescent="0.25">
      <c r="A17" s="178" t="s">
        <v>116</v>
      </c>
      <c r="B17" s="193" t="s">
        <v>398</v>
      </c>
      <c r="C17" s="66">
        <f>+'3.SZ.TÁBL. SEGÍTŐ SZOLGÁLAT'!AA17</f>
        <v>0</v>
      </c>
      <c r="D17" s="81">
        <f>+'3.SZ.TÁBL. SEGÍTŐ SZOLGÁLAT'!AB17</f>
        <v>1098</v>
      </c>
      <c r="E17" s="81"/>
      <c r="F17" s="601"/>
      <c r="G17" s="6"/>
      <c r="H17" s="164"/>
      <c r="I17" s="164"/>
      <c r="J17" s="612"/>
      <c r="K17" s="66">
        <f t="shared" si="2"/>
        <v>0</v>
      </c>
      <c r="L17" s="81">
        <f t="shared" si="3"/>
        <v>1098</v>
      </c>
      <c r="M17" s="164"/>
      <c r="N17" s="612"/>
    </row>
    <row r="18" spans="1:16" ht="37.950000000000003" customHeight="1" x14ac:dyDescent="0.25">
      <c r="A18" s="178" t="s">
        <v>117</v>
      </c>
      <c r="B18" s="193" t="s">
        <v>399</v>
      </c>
      <c r="C18" s="66">
        <f>+'3.SZ.TÁBL. SEGÍTŐ SZOLGÁLAT'!AA18</f>
        <v>0</v>
      </c>
      <c r="D18" s="81">
        <f>+'3.SZ.TÁBL. SEGÍTŐ SZOLGÁLAT'!AB18</f>
        <v>1098</v>
      </c>
      <c r="E18" s="81"/>
      <c r="F18" s="601"/>
      <c r="G18" s="6"/>
      <c r="H18" s="164"/>
      <c r="I18" s="164"/>
      <c r="J18" s="612"/>
      <c r="K18" s="66">
        <f t="shared" si="2"/>
        <v>0</v>
      </c>
      <c r="L18" s="81">
        <f t="shared" si="3"/>
        <v>1098</v>
      </c>
      <c r="M18" s="164"/>
      <c r="N18" s="612"/>
    </row>
    <row r="19" spans="1:16" ht="13.5" customHeight="1" x14ac:dyDescent="0.25">
      <c r="A19" s="178" t="s">
        <v>118</v>
      </c>
      <c r="B19" s="193" t="s">
        <v>329</v>
      </c>
      <c r="C19" s="66">
        <f>+'3.SZ.TÁBL. SEGÍTŐ SZOLGÁLAT'!AA19</f>
        <v>0</v>
      </c>
      <c r="D19" s="81">
        <f>+'3.SZ.TÁBL. SEGÍTŐ SZOLGÁLAT'!AB19</f>
        <v>0</v>
      </c>
      <c r="E19" s="81"/>
      <c r="F19" s="601"/>
      <c r="G19" s="6"/>
      <c r="H19" s="164"/>
      <c r="I19" s="164"/>
      <c r="J19" s="612"/>
      <c r="K19" s="66">
        <f t="shared" si="2"/>
        <v>0</v>
      </c>
      <c r="L19" s="81">
        <f t="shared" si="3"/>
        <v>0</v>
      </c>
      <c r="M19" s="164"/>
      <c r="N19" s="612"/>
    </row>
    <row r="20" spans="1:16" ht="13.5" customHeight="1" x14ac:dyDescent="0.25">
      <c r="A20" s="187" t="s">
        <v>330</v>
      </c>
      <c r="B20" s="196" t="s">
        <v>80</v>
      </c>
      <c r="C20" s="67">
        <f>+'3.SZ.TÁBL. SEGÍTŐ SZOLGÁLAT'!AA20</f>
        <v>0</v>
      </c>
      <c r="D20" s="82">
        <f>+'3.SZ.TÁBL. SEGÍTŐ SZOLGÁLAT'!AB20</f>
        <v>0</v>
      </c>
      <c r="E20" s="82"/>
      <c r="F20" s="604"/>
      <c r="G20" s="186"/>
      <c r="H20" s="198"/>
      <c r="I20" s="198"/>
      <c r="J20" s="611"/>
      <c r="K20" s="67">
        <f t="shared" si="2"/>
        <v>0</v>
      </c>
      <c r="L20" s="82">
        <f t="shared" si="3"/>
        <v>0</v>
      </c>
      <c r="M20" s="198"/>
      <c r="N20" s="611"/>
    </row>
    <row r="21" spans="1:16" s="3" customFormat="1" ht="13.5" customHeight="1" x14ac:dyDescent="0.25">
      <c r="A21" s="170" t="s">
        <v>119</v>
      </c>
      <c r="B21" s="165" t="s">
        <v>81</v>
      </c>
      <c r="C21" s="292">
        <f>SUM(C11:C20)</f>
        <v>12400</v>
      </c>
      <c r="D21" s="297">
        <f>SUM(D11:D20)</f>
        <v>17762</v>
      </c>
      <c r="E21" s="393"/>
      <c r="F21" s="603">
        <f>+D21/C21</f>
        <v>1.4324193548387096</v>
      </c>
      <c r="G21" s="292">
        <f>SUM(G11:G20)</f>
        <v>0</v>
      </c>
      <c r="H21" s="297">
        <f>SUM(H11:H20)</f>
        <v>0</v>
      </c>
      <c r="I21" s="395"/>
      <c r="J21" s="609"/>
      <c r="K21" s="392">
        <f>SUM(K11:K20)</f>
        <v>12400</v>
      </c>
      <c r="L21" s="393">
        <f>SUM(L11:L20)</f>
        <v>17762</v>
      </c>
      <c r="M21" s="395"/>
      <c r="N21" s="609">
        <f>+L21/K21</f>
        <v>1.4324193548387096</v>
      </c>
      <c r="P21" s="4"/>
    </row>
    <row r="22" spans="1:16" s="3" customFormat="1" ht="13.5" customHeight="1" x14ac:dyDescent="0.25">
      <c r="A22" s="170" t="s">
        <v>120</v>
      </c>
      <c r="B22" s="165" t="s">
        <v>82</v>
      </c>
      <c r="C22" s="292"/>
      <c r="D22" s="297"/>
      <c r="E22" s="393"/>
      <c r="F22" s="603"/>
      <c r="G22" s="394"/>
      <c r="H22" s="395"/>
      <c r="I22" s="395"/>
      <c r="J22" s="609"/>
      <c r="K22" s="661">
        <f t="shared" ref="K22:K23" si="4">+C22+G22</f>
        <v>0</v>
      </c>
      <c r="L22" s="662">
        <f t="shared" ref="L22:L23" si="5">+D22+H22</f>
        <v>0</v>
      </c>
      <c r="M22" s="395"/>
      <c r="N22" s="609"/>
      <c r="P22" s="4"/>
    </row>
    <row r="23" spans="1:16" ht="13.5" customHeight="1" x14ac:dyDescent="0.25">
      <c r="A23" s="188" t="s">
        <v>331</v>
      </c>
      <c r="B23" s="197" t="s">
        <v>83</v>
      </c>
      <c r="C23" s="254"/>
      <c r="D23" s="249"/>
      <c r="E23" s="119"/>
      <c r="F23" s="605"/>
      <c r="G23" s="7"/>
      <c r="H23" s="199"/>
      <c r="I23" s="199"/>
      <c r="J23" s="620"/>
      <c r="K23" s="65">
        <f t="shared" si="4"/>
        <v>0</v>
      </c>
      <c r="L23" s="85">
        <f t="shared" si="5"/>
        <v>0</v>
      </c>
      <c r="M23" s="199"/>
      <c r="N23" s="620"/>
    </row>
    <row r="24" spans="1:16" s="3" customFormat="1" ht="13.5" customHeight="1" x14ac:dyDescent="0.25">
      <c r="A24" s="170" t="s">
        <v>121</v>
      </c>
      <c r="B24" s="165" t="s">
        <v>333</v>
      </c>
      <c r="C24" s="292">
        <f>+C23</f>
        <v>0</v>
      </c>
      <c r="D24" s="297">
        <f>+D23</f>
        <v>0</v>
      </c>
      <c r="E24" s="393"/>
      <c r="F24" s="603"/>
      <c r="G24" s="292">
        <f>+G23</f>
        <v>0</v>
      </c>
      <c r="H24" s="297">
        <f>+H23</f>
        <v>0</v>
      </c>
      <c r="I24" s="395"/>
      <c r="J24" s="603"/>
      <c r="K24" s="392">
        <f>+K23</f>
        <v>0</v>
      </c>
      <c r="L24" s="393">
        <f>+L23</f>
        <v>0</v>
      </c>
      <c r="M24" s="393"/>
      <c r="N24" s="603"/>
      <c r="P24" s="4"/>
    </row>
    <row r="25" spans="1:16" ht="13.5" customHeight="1" x14ac:dyDescent="0.25">
      <c r="A25" s="188" t="s">
        <v>332</v>
      </c>
      <c r="B25" s="197" t="s">
        <v>84</v>
      </c>
      <c r="C25" s="254"/>
      <c r="D25" s="249"/>
      <c r="E25" s="119"/>
      <c r="F25" s="605"/>
      <c r="G25" s="7"/>
      <c r="H25" s="199"/>
      <c r="I25" s="199"/>
      <c r="J25" s="620"/>
      <c r="K25" s="66">
        <f t="shared" ref="K25" si="6">+C25+G25</f>
        <v>0</v>
      </c>
      <c r="L25" s="81">
        <f t="shared" ref="L25" si="7">+D25+H25</f>
        <v>0</v>
      </c>
      <c r="M25" s="199"/>
      <c r="N25" s="620"/>
    </row>
    <row r="26" spans="1:16" s="3" customFormat="1" ht="13.5" customHeight="1" x14ac:dyDescent="0.25">
      <c r="A26" s="170" t="s">
        <v>122</v>
      </c>
      <c r="B26" s="165" t="s">
        <v>334</v>
      </c>
      <c r="C26" s="292">
        <f>+C25</f>
        <v>0</v>
      </c>
      <c r="D26" s="297">
        <f>+D25</f>
        <v>0</v>
      </c>
      <c r="E26" s="393"/>
      <c r="F26" s="603"/>
      <c r="G26" s="292">
        <f>+G25</f>
        <v>0</v>
      </c>
      <c r="H26" s="297">
        <f>+H25</f>
        <v>0</v>
      </c>
      <c r="I26" s="395"/>
      <c r="J26" s="609"/>
      <c r="K26" s="392">
        <f>+K25</f>
        <v>0</v>
      </c>
      <c r="L26" s="393">
        <f>+L25</f>
        <v>0</v>
      </c>
      <c r="M26" s="395"/>
      <c r="N26" s="609"/>
      <c r="P26" s="4"/>
    </row>
    <row r="27" spans="1:16" s="3" customFormat="1" ht="13.5" customHeight="1" x14ac:dyDescent="0.25">
      <c r="A27" s="170" t="s">
        <v>123</v>
      </c>
      <c r="B27" s="165" t="s">
        <v>85</v>
      </c>
      <c r="C27" s="292">
        <f>+C6+C10+C21+C22+C24+C26</f>
        <v>12400</v>
      </c>
      <c r="D27" s="297">
        <f>+D6+D10+D21+D22+D24+D26</f>
        <v>17762</v>
      </c>
      <c r="E27" s="393"/>
      <c r="F27" s="603">
        <f>+D27/C27</f>
        <v>1.4324193548387096</v>
      </c>
      <c r="G27" s="292">
        <f>+G6+G10+G21+G22+G24+G26</f>
        <v>160107</v>
      </c>
      <c r="H27" s="297">
        <f>+H6+H10+H21+H22+H24+H26</f>
        <v>170143</v>
      </c>
      <c r="I27" s="395"/>
      <c r="J27" s="609">
        <f>+H27/G27</f>
        <v>1.0626830806897887</v>
      </c>
      <c r="K27" s="392">
        <f>+K6+K10+K21+K22+K24+K26</f>
        <v>172507</v>
      </c>
      <c r="L27" s="393">
        <f>+L6+L10+L21+L22+L24+L26</f>
        <v>187905</v>
      </c>
      <c r="M27" s="395"/>
      <c r="N27" s="609">
        <f>+L27/K27</f>
        <v>1.0892601459650912</v>
      </c>
      <c r="P27" s="4"/>
    </row>
    <row r="28" spans="1:16" s="3" customFormat="1" ht="13.5" customHeight="1" x14ac:dyDescent="0.25">
      <c r="A28" s="171" t="s">
        <v>124</v>
      </c>
      <c r="B28" s="165" t="s">
        <v>86</v>
      </c>
      <c r="C28" s="292">
        <f>+'3.SZ.TÁBL. SEGÍTŐ SZOLGÁLAT'!AA28</f>
        <v>889</v>
      </c>
      <c r="D28" s="297"/>
      <c r="E28" s="393"/>
      <c r="F28" s="603"/>
      <c r="G28" s="394"/>
      <c r="H28" s="395"/>
      <c r="I28" s="395"/>
      <c r="J28" s="609"/>
      <c r="K28" s="66">
        <f t="shared" ref="K28" si="8">+C28+G28</f>
        <v>889</v>
      </c>
      <c r="L28" s="722">
        <f t="shared" ref="L28" si="9">+D28+H28</f>
        <v>0</v>
      </c>
      <c r="M28" s="395"/>
      <c r="N28" s="609"/>
      <c r="P28" s="4"/>
    </row>
    <row r="29" spans="1:16" s="3" customFormat="1" ht="13.5" customHeight="1" x14ac:dyDescent="0.25">
      <c r="A29" s="419" t="s">
        <v>235</v>
      </c>
      <c r="B29" s="420" t="s">
        <v>236</v>
      </c>
      <c r="C29" s="421">
        <f>+'3.SZ.TÁBL. SEGÍTŐ SZOLGÁLAT'!AA29</f>
        <v>130103</v>
      </c>
      <c r="D29" s="596">
        <f>+'3.SZ.TÁBL. SEGÍTŐ SZOLGÁLAT'!AB29</f>
        <v>134100</v>
      </c>
      <c r="E29" s="422"/>
      <c r="F29" s="606">
        <f>+D29/C29</f>
        <v>1.0307218127176161</v>
      </c>
      <c r="G29" s="424"/>
      <c r="H29" s="425"/>
      <c r="I29" s="425"/>
      <c r="J29" s="621"/>
      <c r="K29" s="423"/>
      <c r="L29" s="422"/>
      <c r="M29" s="425"/>
      <c r="N29" s="621"/>
      <c r="P29" s="4"/>
    </row>
    <row r="30" spans="1:16" s="3" customFormat="1" ht="13.5" customHeight="1" thickBot="1" x14ac:dyDescent="0.3">
      <c r="A30" s="172" t="s">
        <v>125</v>
      </c>
      <c r="B30" s="200" t="s">
        <v>87</v>
      </c>
      <c r="C30" s="660">
        <f>SUM(C28:C29)</f>
        <v>130992</v>
      </c>
      <c r="D30" s="367">
        <f>SUM(D28:D29)</f>
        <v>134100</v>
      </c>
      <c r="E30" s="367"/>
      <c r="F30" s="607">
        <f>+D30/C30</f>
        <v>1.0237266397947966</v>
      </c>
      <c r="G30" s="366">
        <f>SUM(G28:G29)</f>
        <v>0</v>
      </c>
      <c r="H30" s="367">
        <f>SUM(H28:H29)</f>
        <v>0</v>
      </c>
      <c r="I30" s="368"/>
      <c r="J30" s="622"/>
      <c r="K30" s="366">
        <f>+K28+K29</f>
        <v>889</v>
      </c>
      <c r="L30" s="367">
        <f>+L28+L29</f>
        <v>0</v>
      </c>
      <c r="M30" s="368"/>
      <c r="N30" s="622"/>
      <c r="P30" s="4"/>
    </row>
    <row r="31" spans="1:16" s="3" customFormat="1" ht="13.5" customHeight="1" thickBot="1" x14ac:dyDescent="0.3">
      <c r="A31" s="751" t="s">
        <v>0</v>
      </c>
      <c r="B31" s="752"/>
      <c r="C31" s="369">
        <f>+C27+C30</f>
        <v>143392</v>
      </c>
      <c r="D31" s="370">
        <f>+D27+D30</f>
        <v>151862</v>
      </c>
      <c r="E31" s="370"/>
      <c r="F31" s="608">
        <f>+D31/C31</f>
        <v>1.0590688462396787</v>
      </c>
      <c r="G31" s="369">
        <f>+G27+G30</f>
        <v>160107</v>
      </c>
      <c r="H31" s="370">
        <f>+H27+H30</f>
        <v>170143</v>
      </c>
      <c r="I31" s="207"/>
      <c r="J31" s="616">
        <f>+H31/G31</f>
        <v>1.0626830806897887</v>
      </c>
      <c r="K31" s="369">
        <f>+K27+K30</f>
        <v>173396</v>
      </c>
      <c r="L31" s="370">
        <f>+L27+L30</f>
        <v>187905</v>
      </c>
      <c r="M31" s="207"/>
      <c r="N31" s="616">
        <f>+L31/K31</f>
        <v>1.0836755173129715</v>
      </c>
      <c r="P31" s="4"/>
    </row>
    <row r="32" spans="1:16" ht="13.5" customHeight="1" x14ac:dyDescent="0.25">
      <c r="A32" s="208" t="s">
        <v>143</v>
      </c>
      <c r="B32" s="189" t="s">
        <v>144</v>
      </c>
      <c r="C32" s="231">
        <f>+'3.SZ.TÁBL. SEGÍTŐ SZOLGÁLAT'!AA42</f>
        <v>85354</v>
      </c>
      <c r="D32" s="226">
        <f>+'3.SZ.TÁBL. SEGÍTŐ SZOLGÁLAT'!AB42</f>
        <v>88010</v>
      </c>
      <c r="E32" s="85"/>
      <c r="F32" s="600">
        <f>+D32/C32</f>
        <v>1.0311174637392506</v>
      </c>
      <c r="G32" s="5"/>
      <c r="H32" s="83"/>
      <c r="I32" s="83"/>
      <c r="J32" s="610"/>
      <c r="K32" s="66">
        <f t="shared" ref="K32:K45" si="10">+C32+G32</f>
        <v>85354</v>
      </c>
      <c r="L32" s="81">
        <f t="shared" ref="L32:L45" si="11">+D32+H32</f>
        <v>88010</v>
      </c>
      <c r="M32" s="83"/>
      <c r="N32" s="610">
        <f>+L32/K32</f>
        <v>1.0311174637392506</v>
      </c>
    </row>
    <row r="33" spans="1:16" ht="13.5" customHeight="1" x14ac:dyDescent="0.25">
      <c r="A33" s="209" t="s">
        <v>145</v>
      </c>
      <c r="B33" s="180" t="s">
        <v>146</v>
      </c>
      <c r="C33" s="224">
        <f>+'3.SZ.TÁBL. SEGÍTŐ SZOLGÁLAT'!AA43</f>
        <v>0</v>
      </c>
      <c r="D33" s="226">
        <f>+'3.SZ.TÁBL. SEGÍTŐ SZOLGÁLAT'!AB43</f>
        <v>0</v>
      </c>
      <c r="E33" s="81"/>
      <c r="F33" s="601"/>
      <c r="G33" s="6"/>
      <c r="H33" s="164"/>
      <c r="I33" s="164"/>
      <c r="J33" s="612"/>
      <c r="K33" s="66">
        <f t="shared" si="10"/>
        <v>0</v>
      </c>
      <c r="L33" s="81">
        <f t="shared" si="11"/>
        <v>0</v>
      </c>
      <c r="M33" s="164"/>
      <c r="N33" s="612"/>
    </row>
    <row r="34" spans="1:16" ht="13.5" customHeight="1" x14ac:dyDescent="0.25">
      <c r="A34" s="209" t="s">
        <v>147</v>
      </c>
      <c r="B34" s="180" t="s">
        <v>148</v>
      </c>
      <c r="C34" s="224">
        <f>+'3.SZ.TÁBL. SEGÍTŐ SZOLGÁLAT'!AA44</f>
        <v>0</v>
      </c>
      <c r="D34" s="226">
        <f>+'3.SZ.TÁBL. SEGÍTŐ SZOLGÁLAT'!AB44</f>
        <v>0</v>
      </c>
      <c r="E34" s="81"/>
      <c r="F34" s="601"/>
      <c r="G34" s="6"/>
      <c r="H34" s="164"/>
      <c r="I34" s="164"/>
      <c r="J34" s="612"/>
      <c r="K34" s="66">
        <f t="shared" si="10"/>
        <v>0</v>
      </c>
      <c r="L34" s="81">
        <f t="shared" si="11"/>
        <v>0</v>
      </c>
      <c r="M34" s="164"/>
      <c r="N34" s="612"/>
    </row>
    <row r="35" spans="1:16" ht="13.5" customHeight="1" x14ac:dyDescent="0.25">
      <c r="A35" s="209" t="s">
        <v>149</v>
      </c>
      <c r="B35" s="180" t="s">
        <v>150</v>
      </c>
      <c r="C35" s="224">
        <f>+'3.SZ.TÁBL. SEGÍTŐ SZOLGÁLAT'!AA45</f>
        <v>1100</v>
      </c>
      <c r="D35" s="226">
        <f>+'3.SZ.TÁBL. SEGÍTŐ SZOLGÁLAT'!AB45</f>
        <v>1250</v>
      </c>
      <c r="E35" s="81"/>
      <c r="F35" s="600">
        <f>+D35/C35</f>
        <v>1.1363636363636365</v>
      </c>
      <c r="G35" s="6"/>
      <c r="H35" s="164"/>
      <c r="I35" s="164"/>
      <c r="J35" s="612"/>
      <c r="K35" s="66">
        <f t="shared" si="10"/>
        <v>1100</v>
      </c>
      <c r="L35" s="81">
        <f t="shared" si="11"/>
        <v>1250</v>
      </c>
      <c r="M35" s="164"/>
      <c r="N35" s="612">
        <f>+L35/K35</f>
        <v>1.1363636363636365</v>
      </c>
    </row>
    <row r="36" spans="1:16" ht="13.5" customHeight="1" x14ac:dyDescent="0.25">
      <c r="A36" s="209" t="s">
        <v>151</v>
      </c>
      <c r="B36" s="180" t="s">
        <v>152</v>
      </c>
      <c r="C36" s="224">
        <f>+'3.SZ.TÁBL. SEGÍTŐ SZOLGÁLAT'!AA46</f>
        <v>0</v>
      </c>
      <c r="D36" s="226">
        <f>+'3.SZ.TÁBL. SEGÍTŐ SZOLGÁLAT'!AB46</f>
        <v>2209</v>
      </c>
      <c r="E36" s="81"/>
      <c r="F36" s="601"/>
      <c r="G36" s="6"/>
      <c r="H36" s="164"/>
      <c r="I36" s="81"/>
      <c r="J36" s="601"/>
      <c r="K36" s="66">
        <f t="shared" si="10"/>
        <v>0</v>
      </c>
      <c r="L36" s="81">
        <f t="shared" si="11"/>
        <v>2209</v>
      </c>
      <c r="M36" s="164"/>
      <c r="N36" s="612"/>
    </row>
    <row r="37" spans="1:16" ht="13.5" customHeight="1" x14ac:dyDescent="0.25">
      <c r="A37" s="209" t="s">
        <v>153</v>
      </c>
      <c r="B37" s="180" t="s">
        <v>1</v>
      </c>
      <c r="C37" s="224">
        <f>+'3.SZ.TÁBL. SEGÍTŐ SZOLGÁLAT'!AA47</f>
        <v>903</v>
      </c>
      <c r="D37" s="226">
        <f>+'3.SZ.TÁBL. SEGÍTŐ SZOLGÁLAT'!AB47</f>
        <v>1053</v>
      </c>
      <c r="E37" s="81"/>
      <c r="F37" s="600"/>
      <c r="G37" s="6"/>
      <c r="H37" s="164"/>
      <c r="I37" s="164"/>
      <c r="J37" s="612"/>
      <c r="K37" s="66">
        <f t="shared" si="10"/>
        <v>903</v>
      </c>
      <c r="L37" s="81">
        <f t="shared" si="11"/>
        <v>1053</v>
      </c>
      <c r="M37" s="164"/>
      <c r="N37" s="612"/>
    </row>
    <row r="38" spans="1:16" ht="13.5" customHeight="1" x14ac:dyDescent="0.25">
      <c r="A38" s="209" t="s">
        <v>154</v>
      </c>
      <c r="B38" s="180" t="s">
        <v>155</v>
      </c>
      <c r="C38" s="224">
        <f>+'3.SZ.TÁBL. SEGÍTŐ SZOLGÁLAT'!AA48</f>
        <v>1980</v>
      </c>
      <c r="D38" s="226">
        <f>+'3.SZ.TÁBL. SEGÍTŐ SZOLGÁLAT'!AB48</f>
        <v>2010</v>
      </c>
      <c r="E38" s="81"/>
      <c r="F38" s="600">
        <f t="shared" ref="F38" si="12">+D38/C38</f>
        <v>1.0151515151515151</v>
      </c>
      <c r="G38" s="6"/>
      <c r="H38" s="164"/>
      <c r="I38" s="164"/>
      <c r="J38" s="612"/>
      <c r="K38" s="66">
        <f t="shared" si="10"/>
        <v>1980</v>
      </c>
      <c r="L38" s="81">
        <f t="shared" si="11"/>
        <v>2010</v>
      </c>
      <c r="M38" s="164"/>
      <c r="N38" s="612">
        <f>+L38/K38</f>
        <v>1.0151515151515151</v>
      </c>
    </row>
    <row r="39" spans="1:16" ht="13.5" customHeight="1" x14ac:dyDescent="0.25">
      <c r="A39" s="209" t="s">
        <v>156</v>
      </c>
      <c r="B39" s="180" t="s">
        <v>157</v>
      </c>
      <c r="C39" s="224">
        <f>+'3.SZ.TÁBL. SEGÍTŐ SZOLGÁLAT'!AA49</f>
        <v>0</v>
      </c>
      <c r="D39" s="226">
        <f>+'3.SZ.TÁBL. SEGÍTŐ SZOLGÁLAT'!AB49</f>
        <v>0</v>
      </c>
      <c r="E39" s="81"/>
      <c r="F39" s="601"/>
      <c r="G39" s="6"/>
      <c r="H39" s="164"/>
      <c r="I39" s="164"/>
      <c r="J39" s="612"/>
      <c r="K39" s="66">
        <f t="shared" si="10"/>
        <v>0</v>
      </c>
      <c r="L39" s="81">
        <f t="shared" si="11"/>
        <v>0</v>
      </c>
      <c r="M39" s="164"/>
      <c r="N39" s="612"/>
    </row>
    <row r="40" spans="1:16" ht="13.5" customHeight="1" x14ac:dyDescent="0.25">
      <c r="A40" s="209" t="s">
        <v>158</v>
      </c>
      <c r="B40" s="180" t="s">
        <v>2</v>
      </c>
      <c r="C40" s="224">
        <f>+'3.SZ.TÁBL. SEGÍTŐ SZOLGÁLAT'!AA50</f>
        <v>908</v>
      </c>
      <c r="D40" s="226">
        <f>+'3.SZ.TÁBL. SEGÍTŐ SZOLGÁLAT'!AB50</f>
        <v>1235</v>
      </c>
      <c r="E40" s="81"/>
      <c r="F40" s="600">
        <f>+D40/C40</f>
        <v>1.3601321585903083</v>
      </c>
      <c r="G40" s="6"/>
      <c r="H40" s="164"/>
      <c r="I40" s="81"/>
      <c r="J40" s="601"/>
      <c r="K40" s="66">
        <f t="shared" si="10"/>
        <v>908</v>
      </c>
      <c r="L40" s="81">
        <f t="shared" si="11"/>
        <v>1235</v>
      </c>
      <c r="M40" s="81"/>
      <c r="N40" s="612">
        <f>+L40/K40</f>
        <v>1.3601321585903083</v>
      </c>
    </row>
    <row r="41" spans="1:16" ht="13.5" customHeight="1" x14ac:dyDescent="0.25">
      <c r="A41" s="209" t="s">
        <v>159</v>
      </c>
      <c r="B41" s="180" t="s">
        <v>160</v>
      </c>
      <c r="C41" s="224">
        <f>+'3.SZ.TÁBL. SEGÍTŐ SZOLGÁLAT'!AA51</f>
        <v>0</v>
      </c>
      <c r="D41" s="226">
        <f>+'3.SZ.TÁBL. SEGÍTŐ SZOLGÁLAT'!AB51</f>
        <v>0</v>
      </c>
      <c r="E41" s="81"/>
      <c r="F41" s="601"/>
      <c r="G41" s="6"/>
      <c r="H41" s="164"/>
      <c r="I41" s="81"/>
      <c r="J41" s="601"/>
      <c r="K41" s="66">
        <f t="shared" si="10"/>
        <v>0</v>
      </c>
      <c r="L41" s="81">
        <f t="shared" si="11"/>
        <v>0</v>
      </c>
      <c r="M41" s="164"/>
      <c r="N41" s="612"/>
    </row>
    <row r="42" spans="1:16" ht="13.5" customHeight="1" x14ac:dyDescent="0.25">
      <c r="A42" s="209" t="s">
        <v>161</v>
      </c>
      <c r="B42" s="180" t="s">
        <v>162</v>
      </c>
      <c r="C42" s="224">
        <f>+'3.SZ.TÁBL. SEGÍTŐ SZOLGÁLAT'!AA52</f>
        <v>0</v>
      </c>
      <c r="D42" s="226">
        <f>+'3.SZ.TÁBL. SEGÍTŐ SZOLGÁLAT'!AB52</f>
        <v>0</v>
      </c>
      <c r="E42" s="81"/>
      <c r="F42" s="601"/>
      <c r="G42" s="6"/>
      <c r="H42" s="164"/>
      <c r="I42" s="164"/>
      <c r="J42" s="612"/>
      <c r="K42" s="66">
        <f t="shared" si="10"/>
        <v>0</v>
      </c>
      <c r="L42" s="81">
        <f t="shared" si="11"/>
        <v>0</v>
      </c>
      <c r="M42" s="164"/>
      <c r="N42" s="612"/>
    </row>
    <row r="43" spans="1:16" ht="13.5" customHeight="1" x14ac:dyDescent="0.25">
      <c r="A43" s="209" t="s">
        <v>163</v>
      </c>
      <c r="B43" s="180" t="s">
        <v>164</v>
      </c>
      <c r="C43" s="224">
        <f>+'3.SZ.TÁBL. SEGÍTŐ SZOLGÁLAT'!AA53</f>
        <v>0</v>
      </c>
      <c r="D43" s="226">
        <f>+'3.SZ.TÁBL. SEGÍTŐ SZOLGÁLAT'!AB53</f>
        <v>0</v>
      </c>
      <c r="E43" s="81"/>
      <c r="F43" s="601"/>
      <c r="G43" s="6"/>
      <c r="H43" s="164"/>
      <c r="I43" s="164"/>
      <c r="J43" s="612"/>
      <c r="K43" s="66">
        <f t="shared" si="10"/>
        <v>0</v>
      </c>
      <c r="L43" s="81">
        <f t="shared" si="11"/>
        <v>0</v>
      </c>
      <c r="M43" s="164"/>
      <c r="N43" s="612"/>
    </row>
    <row r="44" spans="1:16" ht="13.5" customHeight="1" x14ac:dyDescent="0.25">
      <c r="A44" s="209" t="s">
        <v>165</v>
      </c>
      <c r="B44" s="180" t="s">
        <v>166</v>
      </c>
      <c r="C44" s="224">
        <f>+'3.SZ.TÁBL. SEGÍTŐ SZOLGÁLAT'!AA54</f>
        <v>0</v>
      </c>
      <c r="D44" s="226">
        <f>+'3.SZ.TÁBL. SEGÍTŐ SZOLGÁLAT'!AB54</f>
        <v>0</v>
      </c>
      <c r="E44" s="81"/>
      <c r="F44" s="601"/>
      <c r="G44" s="6"/>
      <c r="H44" s="164"/>
      <c r="I44" s="164"/>
      <c r="J44" s="612"/>
      <c r="K44" s="66">
        <f t="shared" si="10"/>
        <v>0</v>
      </c>
      <c r="L44" s="81">
        <f t="shared" si="11"/>
        <v>0</v>
      </c>
      <c r="M44" s="164"/>
      <c r="N44" s="612"/>
    </row>
    <row r="45" spans="1:16" ht="13.5" customHeight="1" x14ac:dyDescent="0.25">
      <c r="A45" s="210" t="s">
        <v>165</v>
      </c>
      <c r="B45" s="190" t="s">
        <v>167</v>
      </c>
      <c r="C45" s="244">
        <f>+'3.SZ.TÁBL. SEGÍTŐ SZOLGÁLAT'!AA55</f>
        <v>0</v>
      </c>
      <c r="D45" s="226">
        <f>+'3.SZ.TÁBL. SEGÍTŐ SZOLGÁLAT'!AB55</f>
        <v>0</v>
      </c>
      <c r="E45" s="82"/>
      <c r="F45" s="604"/>
      <c r="G45" s="186"/>
      <c r="H45" s="198"/>
      <c r="I45" s="82"/>
      <c r="J45" s="604"/>
      <c r="K45" s="66">
        <f t="shared" si="10"/>
        <v>0</v>
      </c>
      <c r="L45" s="81">
        <f t="shared" si="11"/>
        <v>0</v>
      </c>
      <c r="M45" s="82"/>
      <c r="N45" s="604"/>
    </row>
    <row r="46" spans="1:16" s="3" customFormat="1" ht="13.5" customHeight="1" x14ac:dyDescent="0.25">
      <c r="A46" s="211" t="s">
        <v>127</v>
      </c>
      <c r="B46" s="191" t="s">
        <v>88</v>
      </c>
      <c r="C46" s="292">
        <f>+SUM(C32:C44)</f>
        <v>90245</v>
      </c>
      <c r="D46" s="297">
        <f>+SUM(D32:D44)</f>
        <v>95767</v>
      </c>
      <c r="E46" s="393"/>
      <c r="F46" s="603">
        <f>+D46/C46</f>
        <v>1.061188985539365</v>
      </c>
      <c r="G46" s="394"/>
      <c r="H46" s="395"/>
      <c r="I46" s="395"/>
      <c r="J46" s="609"/>
      <c r="K46" s="392">
        <f>SUM(K32:K45)</f>
        <v>90245</v>
      </c>
      <c r="L46" s="393">
        <f>SUM(L32:L45)</f>
        <v>95767</v>
      </c>
      <c r="M46" s="395"/>
      <c r="N46" s="609">
        <f>+L46/K46</f>
        <v>1.061188985539365</v>
      </c>
      <c r="P46" s="4"/>
    </row>
    <row r="47" spans="1:16" ht="13.5" customHeight="1" x14ac:dyDescent="0.25">
      <c r="A47" s="208" t="s">
        <v>168</v>
      </c>
      <c r="B47" s="189" t="s">
        <v>169</v>
      </c>
      <c r="C47" s="231">
        <f>+'3.SZ.TÁBL. SEGÍTŐ SZOLGÁLAT'!Z57</f>
        <v>0</v>
      </c>
      <c r="D47" s="226">
        <f>+'3.SZ.TÁBL. SEGÍTŐ SZOLGÁLAT'!AA57</f>
        <v>0</v>
      </c>
      <c r="E47" s="85"/>
      <c r="F47" s="600"/>
      <c r="G47" s="5"/>
      <c r="H47" s="83"/>
      <c r="I47" s="85"/>
      <c r="J47" s="600"/>
      <c r="K47" s="66">
        <f t="shared" ref="K47:K49" si="13">+C47+G47</f>
        <v>0</v>
      </c>
      <c r="L47" s="81">
        <f t="shared" ref="L47:L49" si="14">+D47+H47</f>
        <v>0</v>
      </c>
      <c r="M47" s="85"/>
      <c r="N47" s="600"/>
    </row>
    <row r="48" spans="1:16" ht="26.25" customHeight="1" x14ac:dyDescent="0.25">
      <c r="A48" s="209" t="s">
        <v>170</v>
      </c>
      <c r="B48" s="180" t="s">
        <v>171</v>
      </c>
      <c r="C48" s="224">
        <f>+'3.SZ.TÁBL. SEGÍTŐ SZOLGÁLAT'!AA58</f>
        <v>6200</v>
      </c>
      <c r="D48" s="216">
        <f>+'3.SZ.TÁBL. SEGÍTŐ SZOLGÁLAT'!AB58</f>
        <v>6400</v>
      </c>
      <c r="E48" s="81"/>
      <c r="F48" s="600">
        <f t="shared" ref="F48:F49" si="15">+D48/C48</f>
        <v>1.032258064516129</v>
      </c>
      <c r="G48" s="6"/>
      <c r="H48" s="164"/>
      <c r="I48" s="164"/>
      <c r="J48" s="612"/>
      <c r="K48" s="66">
        <f t="shared" si="13"/>
        <v>6200</v>
      </c>
      <c r="L48" s="81">
        <f t="shared" si="14"/>
        <v>6400</v>
      </c>
      <c r="M48" s="164"/>
      <c r="N48" s="612">
        <f>+L48/K48</f>
        <v>1.032258064516129</v>
      </c>
    </row>
    <row r="49" spans="1:26" ht="13.5" customHeight="1" x14ac:dyDescent="0.25">
      <c r="A49" s="210" t="s">
        <v>172</v>
      </c>
      <c r="B49" s="190" t="s">
        <v>173</v>
      </c>
      <c r="C49" s="244">
        <f>+'3.SZ.TÁBL. SEGÍTŐ SZOLGÁLAT'!AA59</f>
        <v>150</v>
      </c>
      <c r="D49" s="216">
        <f>+'3.SZ.TÁBL. SEGÍTŐ SZOLGÁLAT'!AB59</f>
        <v>150</v>
      </c>
      <c r="E49" s="82"/>
      <c r="F49" s="600">
        <f t="shared" si="15"/>
        <v>1</v>
      </c>
      <c r="G49" s="186"/>
      <c r="H49" s="198"/>
      <c r="I49" s="201"/>
      <c r="J49" s="611"/>
      <c r="K49" s="66">
        <f t="shared" si="13"/>
        <v>150</v>
      </c>
      <c r="L49" s="81">
        <f t="shared" si="14"/>
        <v>150</v>
      </c>
      <c r="M49" s="198"/>
      <c r="N49" s="611">
        <f>+L49/K49</f>
        <v>1</v>
      </c>
      <c r="O49" s="2"/>
      <c r="Q49" s="2"/>
      <c r="R49" s="2"/>
      <c r="S49" s="2"/>
      <c r="T49" s="2"/>
      <c r="V49" s="2"/>
      <c r="W49" s="2"/>
      <c r="X49" s="2"/>
      <c r="Y49" s="2"/>
      <c r="Z49" s="2"/>
    </row>
    <row r="50" spans="1:26" s="3" customFormat="1" ht="13.5" customHeight="1" x14ac:dyDescent="0.25">
      <c r="A50" s="211" t="s">
        <v>128</v>
      </c>
      <c r="B50" s="191" t="s">
        <v>89</v>
      </c>
      <c r="C50" s="292">
        <f>SUM(C47:C49)</f>
        <v>6350</v>
      </c>
      <c r="D50" s="297">
        <f>SUM(D47:D49)</f>
        <v>6550</v>
      </c>
      <c r="E50" s="393"/>
      <c r="F50" s="603">
        <f>+D50/C50</f>
        <v>1.0314960629921259</v>
      </c>
      <c r="G50" s="292">
        <f t="shared" ref="G50:H50" si="16">SUM(G47:G49)</f>
        <v>0</v>
      </c>
      <c r="H50" s="297">
        <f t="shared" si="16"/>
        <v>0</v>
      </c>
      <c r="I50" s="396"/>
      <c r="J50" s="609"/>
      <c r="K50" s="392">
        <f>SUM(K47:K49)</f>
        <v>6350</v>
      </c>
      <c r="L50" s="393">
        <f>SUM(L47:L49)</f>
        <v>6550</v>
      </c>
      <c r="M50" s="395"/>
      <c r="N50" s="609">
        <f>+L50/K50</f>
        <v>1.0314960629921259</v>
      </c>
      <c r="O50" s="4"/>
      <c r="P50" s="4"/>
      <c r="Q50" s="4"/>
      <c r="R50" s="4"/>
      <c r="S50" s="4"/>
      <c r="T50" s="4"/>
      <c r="V50" s="4"/>
      <c r="W50" s="4"/>
      <c r="X50" s="4"/>
      <c r="Y50" s="4"/>
      <c r="Z50" s="4"/>
    </row>
    <row r="51" spans="1:26" s="3" customFormat="1" ht="13.5" customHeight="1" x14ac:dyDescent="0.25">
      <c r="A51" s="211" t="s">
        <v>129</v>
      </c>
      <c r="B51" s="191" t="s">
        <v>90</v>
      </c>
      <c r="C51" s="292">
        <f>+C46+C50</f>
        <v>96595</v>
      </c>
      <c r="D51" s="297">
        <f>+D46+D50</f>
        <v>102317</v>
      </c>
      <c r="E51" s="393"/>
      <c r="F51" s="603">
        <f>+D51/C51</f>
        <v>1.0592370205497179</v>
      </c>
      <c r="G51" s="292">
        <f>+G46+G50</f>
        <v>0</v>
      </c>
      <c r="H51" s="297">
        <f>+H46+H50</f>
        <v>0</v>
      </c>
      <c r="I51" s="395"/>
      <c r="J51" s="609"/>
      <c r="K51" s="392">
        <f>+K46+K50</f>
        <v>96595</v>
      </c>
      <c r="L51" s="393">
        <f>+L46+L50</f>
        <v>102317</v>
      </c>
      <c r="M51" s="395"/>
      <c r="N51" s="609">
        <f>+L51/K51</f>
        <v>1.0592370205497179</v>
      </c>
      <c r="O51" s="4"/>
      <c r="P51" s="4"/>
      <c r="Q51" s="4"/>
      <c r="R51" s="4"/>
      <c r="S51" s="4"/>
      <c r="T51" s="4"/>
      <c r="V51" s="4"/>
      <c r="W51" s="4"/>
      <c r="X51" s="4"/>
      <c r="Y51" s="4"/>
      <c r="Z51" s="4"/>
    </row>
    <row r="52" spans="1:26" s="3" customFormat="1" ht="25.5" customHeight="1" x14ac:dyDescent="0.25">
      <c r="A52" s="211" t="s">
        <v>130</v>
      </c>
      <c r="B52" s="191" t="s">
        <v>91</v>
      </c>
      <c r="C52" s="292">
        <f>+SUM(C53:C57)</f>
        <v>20008</v>
      </c>
      <c r="D52" s="297">
        <f>+SUM(D53:D57)</f>
        <v>18607</v>
      </c>
      <c r="E52" s="393"/>
      <c r="F52" s="603">
        <f>+D52/C52</f>
        <v>0.9299780087964814</v>
      </c>
      <c r="G52" s="292">
        <f>+SUM(G53:G57)</f>
        <v>0</v>
      </c>
      <c r="H52" s="297">
        <f>+SUM(H53:H57)</f>
        <v>0</v>
      </c>
      <c r="I52" s="395"/>
      <c r="J52" s="609"/>
      <c r="K52" s="392">
        <f>+SUM(K53:K57)</f>
        <v>20008</v>
      </c>
      <c r="L52" s="393">
        <f>+SUM(L53:L57)</f>
        <v>18607</v>
      </c>
      <c r="M52" s="395"/>
      <c r="N52" s="609">
        <f>+L52/K52</f>
        <v>0.9299780087964814</v>
      </c>
      <c r="P52" s="4"/>
    </row>
    <row r="53" spans="1:26" s="291" customFormat="1" ht="13.5" customHeight="1" x14ac:dyDescent="0.25">
      <c r="A53" s="212" t="s">
        <v>130</v>
      </c>
      <c r="B53" s="202" t="s">
        <v>229</v>
      </c>
      <c r="C53" s="668">
        <f>+'3.SZ.TÁBL. SEGÍTŐ SZOLGÁLAT'!AA63</f>
        <v>16381</v>
      </c>
      <c r="D53" s="313">
        <f>+'3.SZ.TÁBL. SEGÍTŐ SZOLGÁLAT'!AB63</f>
        <v>15341</v>
      </c>
      <c r="E53" s="385"/>
      <c r="F53" s="600">
        <f t="shared" ref="F53:F59" si="17">+D53/C53</f>
        <v>0.9365118124656614</v>
      </c>
      <c r="G53" s="386"/>
      <c r="H53" s="387"/>
      <c r="I53" s="387"/>
      <c r="J53" s="623"/>
      <c r="K53" s="66">
        <f t="shared" ref="K53:K60" si="18">+C53+G53</f>
        <v>16381</v>
      </c>
      <c r="L53" s="81">
        <f t="shared" ref="L53:L60" si="19">+D53+H53</f>
        <v>15341</v>
      </c>
      <c r="M53" s="387"/>
      <c r="N53" s="610">
        <f t="shared" ref="N53:N59" si="20">+L53/K53</f>
        <v>0.9365118124656614</v>
      </c>
      <c r="P53" s="380"/>
    </row>
    <row r="54" spans="1:26" s="291" customFormat="1" ht="13.5" customHeight="1" x14ac:dyDescent="0.25">
      <c r="A54" s="213" t="s">
        <v>130</v>
      </c>
      <c r="B54" s="182" t="s">
        <v>230</v>
      </c>
      <c r="C54" s="669">
        <f>+'3.SZ.TÁBL. SEGÍTŐ SZOLGÁLAT'!AA64</f>
        <v>2898</v>
      </c>
      <c r="D54" s="313">
        <f>+'3.SZ.TÁBL. SEGÍTŐ SZOLGÁLAT'!AB64</f>
        <v>2942</v>
      </c>
      <c r="E54" s="379"/>
      <c r="F54" s="600">
        <f t="shared" si="17"/>
        <v>1.0151828847481021</v>
      </c>
      <c r="G54" s="388"/>
      <c r="H54" s="389"/>
      <c r="I54" s="389"/>
      <c r="J54" s="613"/>
      <c r="K54" s="66">
        <f t="shared" si="18"/>
        <v>2898</v>
      </c>
      <c r="L54" s="81">
        <f t="shared" si="19"/>
        <v>2942</v>
      </c>
      <c r="M54" s="389"/>
      <c r="N54" s="612">
        <f t="shared" si="20"/>
        <v>1.0151828847481021</v>
      </c>
      <c r="P54" s="380"/>
    </row>
    <row r="55" spans="1:26" s="291" customFormat="1" ht="13.5" customHeight="1" x14ac:dyDescent="0.25">
      <c r="A55" s="213" t="s">
        <v>130</v>
      </c>
      <c r="B55" s="182" t="s">
        <v>231</v>
      </c>
      <c r="C55" s="669">
        <f>+'3.SZ.TÁBL. SEGÍTŐ SZOLGÁLAT'!AA65</f>
        <v>352</v>
      </c>
      <c r="D55" s="313">
        <f>+'3.SZ.TÁBL. SEGÍTŐ SZOLGÁLAT'!AB65</f>
        <v>0</v>
      </c>
      <c r="E55" s="379"/>
      <c r="F55" s="600">
        <f t="shared" si="17"/>
        <v>0</v>
      </c>
      <c r="G55" s="388"/>
      <c r="H55" s="389"/>
      <c r="I55" s="389"/>
      <c r="J55" s="613"/>
      <c r="K55" s="66">
        <f t="shared" si="18"/>
        <v>352</v>
      </c>
      <c r="L55" s="81">
        <f t="shared" si="19"/>
        <v>0</v>
      </c>
      <c r="M55" s="389"/>
      <c r="N55" s="612">
        <f t="shared" si="20"/>
        <v>0</v>
      </c>
      <c r="P55" s="380"/>
    </row>
    <row r="56" spans="1:26" s="291" customFormat="1" x14ac:dyDescent="0.25">
      <c r="A56" s="213" t="s">
        <v>130</v>
      </c>
      <c r="B56" s="182" t="s">
        <v>335</v>
      </c>
      <c r="C56" s="669">
        <f>+'3.SZ.TÁBL. SEGÍTŐ SZOLGÁLAT'!AA66</f>
        <v>0</v>
      </c>
      <c r="D56" s="313">
        <f>+'3.SZ.TÁBL. SEGÍTŐ SZOLGÁLAT'!AB66</f>
        <v>0</v>
      </c>
      <c r="E56" s="379"/>
      <c r="F56" s="600"/>
      <c r="G56" s="388"/>
      <c r="H56" s="389"/>
      <c r="I56" s="389"/>
      <c r="J56" s="613"/>
      <c r="K56" s="66">
        <f t="shared" si="18"/>
        <v>0</v>
      </c>
      <c r="L56" s="81">
        <f t="shared" si="19"/>
        <v>0</v>
      </c>
      <c r="M56" s="389"/>
      <c r="N56" s="612"/>
      <c r="P56" s="380"/>
    </row>
    <row r="57" spans="1:26" s="291" customFormat="1" ht="13.5" customHeight="1" x14ac:dyDescent="0.25">
      <c r="A57" s="213" t="s">
        <v>130</v>
      </c>
      <c r="B57" s="182" t="s">
        <v>232</v>
      </c>
      <c r="C57" s="669">
        <f>+'3.SZ.TÁBL. SEGÍTŐ SZOLGÁLAT'!AA67</f>
        <v>377</v>
      </c>
      <c r="D57" s="313">
        <f>+'3.SZ.TÁBL. SEGÍTŐ SZOLGÁLAT'!AB67</f>
        <v>324</v>
      </c>
      <c r="E57" s="379"/>
      <c r="F57" s="600">
        <f t="shared" si="17"/>
        <v>0.85941644562334218</v>
      </c>
      <c r="G57" s="388"/>
      <c r="H57" s="389"/>
      <c r="I57" s="389"/>
      <c r="J57" s="613"/>
      <c r="K57" s="66">
        <f t="shared" si="18"/>
        <v>377</v>
      </c>
      <c r="L57" s="81">
        <f t="shared" si="19"/>
        <v>324</v>
      </c>
      <c r="M57" s="389"/>
      <c r="N57" s="612">
        <f t="shared" si="20"/>
        <v>0.85941644562334218</v>
      </c>
      <c r="P57" s="380"/>
    </row>
    <row r="58" spans="1:26" ht="13.5" customHeight="1" x14ac:dyDescent="0.25">
      <c r="A58" s="209" t="s">
        <v>174</v>
      </c>
      <c r="B58" s="180" t="s">
        <v>175</v>
      </c>
      <c r="C58" s="668">
        <f>+'3.SZ.TÁBL. SEGÍTŐ SZOLGÁLAT'!AA68</f>
        <v>230</v>
      </c>
      <c r="D58" s="313">
        <f>+'3.SZ.TÁBL. SEGÍTŐ SZOLGÁLAT'!AB68</f>
        <v>840</v>
      </c>
      <c r="E58" s="81"/>
      <c r="F58" s="600">
        <f t="shared" si="17"/>
        <v>3.652173913043478</v>
      </c>
      <c r="G58" s="6"/>
      <c r="H58" s="164"/>
      <c r="I58" s="164"/>
      <c r="J58" s="612"/>
      <c r="K58" s="66">
        <f t="shared" si="18"/>
        <v>230</v>
      </c>
      <c r="L58" s="81">
        <f t="shared" si="19"/>
        <v>840</v>
      </c>
      <c r="M58" s="164"/>
      <c r="N58" s="612">
        <f t="shared" si="20"/>
        <v>3.652173913043478</v>
      </c>
    </row>
    <row r="59" spans="1:26" ht="13.5" customHeight="1" x14ac:dyDescent="0.25">
      <c r="A59" s="209" t="s">
        <v>176</v>
      </c>
      <c r="B59" s="180" t="s">
        <v>177</v>
      </c>
      <c r="C59" s="669">
        <f>+'3.SZ.TÁBL. SEGÍTŐ SZOLGÁLAT'!AA69</f>
        <v>5040</v>
      </c>
      <c r="D59" s="313">
        <f>+'3.SZ.TÁBL. SEGÍTŐ SZOLGÁLAT'!AB69</f>
        <v>3680</v>
      </c>
      <c r="E59" s="81"/>
      <c r="F59" s="600">
        <f t="shared" si="17"/>
        <v>0.73015873015873012</v>
      </c>
      <c r="G59" s="6"/>
      <c r="H59" s="164"/>
      <c r="I59" s="164"/>
      <c r="J59" s="612"/>
      <c r="K59" s="66">
        <f t="shared" si="18"/>
        <v>5040</v>
      </c>
      <c r="L59" s="81">
        <f t="shared" si="19"/>
        <v>3680</v>
      </c>
      <c r="M59" s="164"/>
      <c r="N59" s="612">
        <f t="shared" si="20"/>
        <v>0.73015873015873012</v>
      </c>
    </row>
    <row r="60" spans="1:26" ht="13.5" customHeight="1" x14ac:dyDescent="0.25">
      <c r="A60" s="210" t="s">
        <v>178</v>
      </c>
      <c r="B60" s="190" t="s">
        <v>179</v>
      </c>
      <c r="C60" s="670">
        <f>+'3.SZ.TÁBL. SEGÍTŐ SZOLGÁLAT'!AA70</f>
        <v>0</v>
      </c>
      <c r="D60" s="313">
        <f>+'3.SZ.TÁBL. SEGÍTŐ SZOLGÁLAT'!AB70</f>
        <v>0</v>
      </c>
      <c r="E60" s="82"/>
      <c r="F60" s="600"/>
      <c r="G60" s="186"/>
      <c r="H60" s="198"/>
      <c r="I60" s="198"/>
      <c r="J60" s="611"/>
      <c r="K60" s="66">
        <f t="shared" si="18"/>
        <v>0</v>
      </c>
      <c r="L60" s="81">
        <f t="shared" si="19"/>
        <v>0</v>
      </c>
      <c r="M60" s="198"/>
      <c r="N60" s="611"/>
    </row>
    <row r="61" spans="1:26" s="3" customFormat="1" ht="13.5" customHeight="1" x14ac:dyDescent="0.25">
      <c r="A61" s="211" t="s">
        <v>131</v>
      </c>
      <c r="B61" s="191" t="s">
        <v>92</v>
      </c>
      <c r="C61" s="292">
        <f>SUM(C58:C60)</f>
        <v>5270</v>
      </c>
      <c r="D61" s="297">
        <f>SUM(D58:D60)</f>
        <v>4520</v>
      </c>
      <c r="E61" s="396"/>
      <c r="F61" s="609">
        <f>+D61/C61</f>
        <v>0.85768500948766602</v>
      </c>
      <c r="G61" s="292">
        <f>SUM(G58:G60)</f>
        <v>0</v>
      </c>
      <c r="H61" s="297">
        <f>SUM(H58:H60)</f>
        <v>0</v>
      </c>
      <c r="I61" s="395"/>
      <c r="J61" s="609"/>
      <c r="K61" s="392">
        <f>+SUM(K58:K60)</f>
        <v>5270</v>
      </c>
      <c r="L61" s="393">
        <f>+SUM(L58:L60)</f>
        <v>4520</v>
      </c>
      <c r="M61" s="395"/>
      <c r="N61" s="609">
        <f>+L61/K61</f>
        <v>0.85768500948766602</v>
      </c>
      <c r="P61" s="4"/>
    </row>
    <row r="62" spans="1:26" ht="13.5" customHeight="1" x14ac:dyDescent="0.25">
      <c r="A62" s="208" t="s">
        <v>180</v>
      </c>
      <c r="B62" s="189" t="s">
        <v>181</v>
      </c>
      <c r="C62" s="231">
        <f>+'3.SZ.TÁBL. SEGÍTŐ SZOLGÁLAT'!AA72</f>
        <v>880</v>
      </c>
      <c r="D62" s="226">
        <f>+'3.SZ.TÁBL. SEGÍTŐ SZOLGÁLAT'!AB72</f>
        <v>880</v>
      </c>
      <c r="E62" s="203"/>
      <c r="F62" s="600">
        <f t="shared" ref="F62:F63" si="21">+D62/C62</f>
        <v>1</v>
      </c>
      <c r="G62" s="5"/>
      <c r="H62" s="83"/>
      <c r="I62" s="83"/>
      <c r="J62" s="610"/>
      <c r="K62" s="66">
        <f t="shared" ref="K62:K63" si="22">+C62+G62</f>
        <v>880</v>
      </c>
      <c r="L62" s="81">
        <f t="shared" ref="L62:L63" si="23">+D62+H62</f>
        <v>880</v>
      </c>
      <c r="M62" s="83"/>
      <c r="N62" s="610">
        <f t="shared" ref="N62:N63" si="24">+L62/K62</f>
        <v>1</v>
      </c>
    </row>
    <row r="63" spans="1:26" ht="13.5" customHeight="1" x14ac:dyDescent="0.25">
      <c r="A63" s="210" t="s">
        <v>182</v>
      </c>
      <c r="B63" s="190" t="s">
        <v>183</v>
      </c>
      <c r="C63" s="244">
        <f>+'3.SZ.TÁBL. SEGÍTŐ SZOLGÁLAT'!AA73</f>
        <v>398</v>
      </c>
      <c r="D63" s="226">
        <f>+'3.SZ.TÁBL. SEGÍTŐ SZOLGÁLAT'!AB73</f>
        <v>398</v>
      </c>
      <c r="E63" s="201"/>
      <c r="F63" s="600">
        <f t="shared" si="21"/>
        <v>1</v>
      </c>
      <c r="G63" s="186"/>
      <c r="H63" s="198"/>
      <c r="I63" s="198"/>
      <c r="J63" s="611"/>
      <c r="K63" s="66">
        <f t="shared" si="22"/>
        <v>398</v>
      </c>
      <c r="L63" s="81">
        <f t="shared" si="23"/>
        <v>398</v>
      </c>
      <c r="M63" s="198"/>
      <c r="N63" s="611">
        <f t="shared" si="24"/>
        <v>1</v>
      </c>
    </row>
    <row r="64" spans="1:26" s="3" customFormat="1" ht="13.5" customHeight="1" x14ac:dyDescent="0.25">
      <c r="A64" s="211" t="s">
        <v>132</v>
      </c>
      <c r="B64" s="191" t="s">
        <v>93</v>
      </c>
      <c r="C64" s="292">
        <f>SUM(C62:C63)</f>
        <v>1278</v>
      </c>
      <c r="D64" s="297">
        <f>SUM(D62:D63)</f>
        <v>1278</v>
      </c>
      <c r="E64" s="396"/>
      <c r="F64" s="609">
        <f>+D64/C64</f>
        <v>1</v>
      </c>
      <c r="G64" s="292">
        <f>SUM(G62:G63)</f>
        <v>0</v>
      </c>
      <c r="H64" s="297">
        <f>SUM(H62:H63)</f>
        <v>0</v>
      </c>
      <c r="I64" s="395"/>
      <c r="J64" s="609"/>
      <c r="K64" s="392">
        <f>+SUM(K62:K63)</f>
        <v>1278</v>
      </c>
      <c r="L64" s="393">
        <f>+SUM(L62:L63)</f>
        <v>1278</v>
      </c>
      <c r="M64" s="395"/>
      <c r="N64" s="609">
        <f>+L64/K64</f>
        <v>1</v>
      </c>
      <c r="P64" s="4"/>
    </row>
    <row r="65" spans="1:16" ht="13.5" customHeight="1" x14ac:dyDescent="0.25">
      <c r="A65" s="208" t="s">
        <v>184</v>
      </c>
      <c r="B65" s="189" t="s">
        <v>185</v>
      </c>
      <c r="C65" s="231">
        <f>+'3.SZ.TÁBL. SEGÍTŐ SZOLGÁLAT'!AA75</f>
        <v>2138</v>
      </c>
      <c r="D65" s="226">
        <f>+'3.SZ.TÁBL. SEGÍTŐ SZOLGÁLAT'!AB75</f>
        <v>2138</v>
      </c>
      <c r="E65" s="203"/>
      <c r="F65" s="600">
        <f t="shared" ref="F65:F73" si="25">+D65/C65</f>
        <v>1</v>
      </c>
      <c r="G65" s="5"/>
      <c r="H65" s="83"/>
      <c r="I65" s="83"/>
      <c r="J65" s="610"/>
      <c r="K65" s="66">
        <f t="shared" ref="K65:K73" si="26">+C65+G65</f>
        <v>2138</v>
      </c>
      <c r="L65" s="81">
        <f t="shared" ref="L65:L73" si="27">+D65+H65</f>
        <v>2138</v>
      </c>
      <c r="M65" s="83"/>
      <c r="N65" s="610">
        <f t="shared" ref="N65:N73" si="28">+L65/K65</f>
        <v>1</v>
      </c>
    </row>
    <row r="66" spans="1:16" ht="13.5" customHeight="1" x14ac:dyDescent="0.25">
      <c r="A66" s="209" t="s">
        <v>186</v>
      </c>
      <c r="B66" s="180" t="s">
        <v>3</v>
      </c>
      <c r="C66" s="224">
        <f>+'3.SZ.TÁBL. SEGÍTŐ SZOLGÁLAT'!AA76</f>
        <v>2460</v>
      </c>
      <c r="D66" s="226">
        <f>+'3.SZ.TÁBL. SEGÍTŐ SZOLGÁLAT'!AB76</f>
        <v>5700</v>
      </c>
      <c r="E66" s="181"/>
      <c r="F66" s="600">
        <f t="shared" si="25"/>
        <v>2.3170731707317072</v>
      </c>
      <c r="G66" s="6"/>
      <c r="H66" s="164"/>
      <c r="I66" s="164"/>
      <c r="J66" s="612"/>
      <c r="K66" s="66">
        <f t="shared" si="26"/>
        <v>2460</v>
      </c>
      <c r="L66" s="81">
        <f t="shared" si="27"/>
        <v>5700</v>
      </c>
      <c r="M66" s="164"/>
      <c r="N66" s="612">
        <f t="shared" si="28"/>
        <v>2.3170731707317072</v>
      </c>
    </row>
    <row r="67" spans="1:16" ht="13.5" customHeight="1" x14ac:dyDescent="0.25">
      <c r="A67" s="209" t="s">
        <v>187</v>
      </c>
      <c r="B67" s="180" t="s">
        <v>188</v>
      </c>
      <c r="C67" s="224">
        <f>+'3.SZ.TÁBL. SEGÍTŐ SZOLGÁLAT'!AA77</f>
        <v>0</v>
      </c>
      <c r="D67" s="226">
        <f>+'3.SZ.TÁBL. SEGÍTŐ SZOLGÁLAT'!AB77</f>
        <v>0</v>
      </c>
      <c r="E67" s="181"/>
      <c r="F67" s="600"/>
      <c r="G67" s="6"/>
      <c r="H67" s="164"/>
      <c r="I67" s="164"/>
      <c r="J67" s="612"/>
      <c r="K67" s="66">
        <f t="shared" si="26"/>
        <v>0</v>
      </c>
      <c r="L67" s="81">
        <f t="shared" si="27"/>
        <v>0</v>
      </c>
      <c r="M67" s="164"/>
      <c r="N67" s="612"/>
    </row>
    <row r="68" spans="1:16" ht="13.5" customHeight="1" x14ac:dyDescent="0.25">
      <c r="A68" s="209" t="s">
        <v>189</v>
      </c>
      <c r="B68" s="180" t="s">
        <v>190</v>
      </c>
      <c r="C68" s="224">
        <f>+'3.SZ.TÁBL. SEGÍTŐ SZOLGÁLAT'!AA78</f>
        <v>2600</v>
      </c>
      <c r="D68" s="226">
        <f>+'3.SZ.TÁBL. SEGÍTŐ SZOLGÁLAT'!AB78</f>
        <v>2500</v>
      </c>
      <c r="E68" s="181"/>
      <c r="F68" s="600">
        <f t="shared" si="25"/>
        <v>0.96153846153846156</v>
      </c>
      <c r="G68" s="6"/>
      <c r="H68" s="164"/>
      <c r="I68" s="164"/>
      <c r="J68" s="612"/>
      <c r="K68" s="66">
        <f t="shared" si="26"/>
        <v>2600</v>
      </c>
      <c r="L68" s="81">
        <f t="shared" si="27"/>
        <v>2500</v>
      </c>
      <c r="M68" s="164"/>
      <c r="N68" s="612">
        <f t="shared" si="28"/>
        <v>0.96153846153846156</v>
      </c>
    </row>
    <row r="69" spans="1:16" ht="13.5" customHeight="1" x14ac:dyDescent="0.25">
      <c r="A69" s="209" t="s">
        <v>191</v>
      </c>
      <c r="B69" s="180" t="s">
        <v>192</v>
      </c>
      <c r="C69" s="224">
        <f>+'3.SZ.TÁBL. SEGÍTŐ SZOLGÁLAT'!AA79</f>
        <v>0</v>
      </c>
      <c r="D69" s="226">
        <f>+'3.SZ.TÁBL. SEGÍTŐ SZOLGÁLAT'!AB79</f>
        <v>0</v>
      </c>
      <c r="E69" s="181"/>
      <c r="F69" s="600"/>
      <c r="G69" s="6"/>
      <c r="H69" s="164"/>
      <c r="I69" s="164"/>
      <c r="J69" s="612"/>
      <c r="K69" s="66">
        <f t="shared" si="26"/>
        <v>0</v>
      </c>
      <c r="L69" s="81">
        <f t="shared" si="27"/>
        <v>0</v>
      </c>
      <c r="M69" s="164"/>
      <c r="N69" s="612"/>
    </row>
    <row r="70" spans="1:16" s="291" customFormat="1" ht="13.5" customHeight="1" x14ac:dyDescent="0.25">
      <c r="A70" s="213" t="s">
        <v>191</v>
      </c>
      <c r="B70" s="182" t="s">
        <v>233</v>
      </c>
      <c r="C70" s="224">
        <f>+'3.SZ.TÁBL. SEGÍTŐ SZOLGÁLAT'!AA80</f>
        <v>0</v>
      </c>
      <c r="D70" s="226">
        <f>+'3.SZ.TÁBL. SEGÍTŐ SZOLGÁLAT'!AB80</f>
        <v>0</v>
      </c>
      <c r="E70" s="390"/>
      <c r="F70" s="600"/>
      <c r="G70" s="388"/>
      <c r="H70" s="389"/>
      <c r="I70" s="389"/>
      <c r="J70" s="613"/>
      <c r="K70" s="66">
        <f t="shared" si="26"/>
        <v>0</v>
      </c>
      <c r="L70" s="81">
        <f t="shared" si="27"/>
        <v>0</v>
      </c>
      <c r="M70" s="389"/>
      <c r="N70" s="612"/>
      <c r="P70" s="380"/>
    </row>
    <row r="71" spans="1:16" s="291" customFormat="1" ht="13.5" customHeight="1" x14ac:dyDescent="0.25">
      <c r="A71" s="213" t="s">
        <v>191</v>
      </c>
      <c r="B71" s="182" t="s">
        <v>234</v>
      </c>
      <c r="C71" s="224">
        <f>+'3.SZ.TÁBL. SEGÍTŐ SZOLGÁLAT'!AA81</f>
        <v>0</v>
      </c>
      <c r="D71" s="226">
        <f>+'3.SZ.TÁBL. SEGÍTŐ SZOLGÁLAT'!AB81</f>
        <v>0</v>
      </c>
      <c r="E71" s="390"/>
      <c r="F71" s="600"/>
      <c r="G71" s="388"/>
      <c r="H71" s="389"/>
      <c r="I71" s="389"/>
      <c r="J71" s="613"/>
      <c r="K71" s="66">
        <f t="shared" si="26"/>
        <v>0</v>
      </c>
      <c r="L71" s="81">
        <f t="shared" si="27"/>
        <v>0</v>
      </c>
      <c r="M71" s="389"/>
      <c r="N71" s="612"/>
      <c r="P71" s="380"/>
    </row>
    <row r="72" spans="1:16" ht="13.5" customHeight="1" x14ac:dyDescent="0.25">
      <c r="A72" s="209" t="s">
        <v>193</v>
      </c>
      <c r="B72" s="180" t="s">
        <v>194</v>
      </c>
      <c r="C72" s="224">
        <f>+'3.SZ.TÁBL. SEGÍTŐ SZOLGÁLAT'!AA82</f>
        <v>925</v>
      </c>
      <c r="D72" s="226">
        <f>+'3.SZ.TÁBL. SEGÍTŐ SZOLGÁLAT'!AB82</f>
        <v>925</v>
      </c>
      <c r="E72" s="181"/>
      <c r="F72" s="600">
        <f t="shared" si="25"/>
        <v>1</v>
      </c>
      <c r="G72" s="66">
        <f>+'[3]1.1.SZ.TÁBL. BEV - KIAD'!$H$71</f>
        <v>19578</v>
      </c>
      <c r="H72" s="164">
        <f>+(12*1250)+(12*200)+(726*3)+(12*500)</f>
        <v>25578</v>
      </c>
      <c r="I72" s="164"/>
      <c r="J72" s="612">
        <f>+H72/G72</f>
        <v>1.3064664419246093</v>
      </c>
      <c r="K72" s="66">
        <f t="shared" si="26"/>
        <v>20503</v>
      </c>
      <c r="L72" s="81">
        <f t="shared" si="27"/>
        <v>26503</v>
      </c>
      <c r="M72" s="164"/>
      <c r="N72" s="612">
        <f t="shared" si="28"/>
        <v>1.2926401014485684</v>
      </c>
    </row>
    <row r="73" spans="1:16" ht="29.25" customHeight="1" x14ac:dyDescent="0.25">
      <c r="A73" s="210" t="s">
        <v>195</v>
      </c>
      <c r="B73" s="190" t="s">
        <v>395</v>
      </c>
      <c r="C73" s="244">
        <f>+'3.SZ.TÁBL. SEGÍTŐ SZOLGÁLAT'!AA83</f>
        <v>5126</v>
      </c>
      <c r="D73" s="226">
        <f>+'3.SZ.TÁBL. SEGÍTŐ SZOLGÁLAT'!AB83</f>
        <v>5186</v>
      </c>
      <c r="E73" s="201"/>
      <c r="F73" s="600">
        <f t="shared" si="25"/>
        <v>1.0117050331642605</v>
      </c>
      <c r="G73" s="66">
        <f>+'[3]1.1.SZ.TÁBL. BEV - KIAD'!$H$72</f>
        <v>535</v>
      </c>
      <c r="H73" s="198">
        <f>500+35</f>
        <v>535</v>
      </c>
      <c r="I73" s="198"/>
      <c r="J73" s="611">
        <f>+H73/G73</f>
        <v>1</v>
      </c>
      <c r="K73" s="66">
        <f t="shared" si="26"/>
        <v>5661</v>
      </c>
      <c r="L73" s="81">
        <f t="shared" si="27"/>
        <v>5721</v>
      </c>
      <c r="M73" s="198"/>
      <c r="N73" s="611">
        <f t="shared" si="28"/>
        <v>1.0105988341282459</v>
      </c>
    </row>
    <row r="74" spans="1:16" s="3" customFormat="1" ht="13.5" customHeight="1" x14ac:dyDescent="0.25">
      <c r="A74" s="211" t="s">
        <v>133</v>
      </c>
      <c r="B74" s="191" t="s">
        <v>94</v>
      </c>
      <c r="C74" s="292">
        <f>+SUM(C65:C69,C72:C73)</f>
        <v>13249</v>
      </c>
      <c r="D74" s="297">
        <f>+SUM(D65:D69,D72:D73)</f>
        <v>16449</v>
      </c>
      <c r="E74" s="396"/>
      <c r="F74" s="609">
        <f>+D74/C74</f>
        <v>1.2415276624650917</v>
      </c>
      <c r="G74" s="292">
        <f>+SUM(G65:G69,G72:G73)</f>
        <v>20113</v>
      </c>
      <c r="H74" s="297">
        <f>+SUM(H65:H69,H72:H73)</f>
        <v>26113</v>
      </c>
      <c r="I74" s="395"/>
      <c r="J74" s="609">
        <f>+H74/G74</f>
        <v>1.2983145229453588</v>
      </c>
      <c r="K74" s="392">
        <f>+SUM(K65:K73)</f>
        <v>33362</v>
      </c>
      <c r="L74" s="393">
        <f>+SUM(L65:L73)</f>
        <v>42562</v>
      </c>
      <c r="M74" s="395"/>
      <c r="N74" s="609">
        <f>+L74/K74</f>
        <v>1.2757628439541995</v>
      </c>
      <c r="P74" s="4"/>
    </row>
    <row r="75" spans="1:16" ht="13.5" customHeight="1" x14ac:dyDescent="0.25">
      <c r="A75" s="208" t="s">
        <v>196</v>
      </c>
      <c r="B75" s="189" t="s">
        <v>197</v>
      </c>
      <c r="C75" s="231">
        <f>+'3.SZ.TÁBL. SEGÍTŐ SZOLGÁLAT'!AA85</f>
        <v>900</v>
      </c>
      <c r="D75" s="226">
        <f>+'3.SZ.TÁBL. SEGÍTŐ SZOLGÁLAT'!AB85</f>
        <v>1050</v>
      </c>
      <c r="E75" s="203"/>
      <c r="F75" s="600">
        <f t="shared" ref="F75" si="29">+D75/C75</f>
        <v>1.1666666666666667</v>
      </c>
      <c r="G75" s="5"/>
      <c r="H75" s="83"/>
      <c r="I75" s="83"/>
      <c r="J75" s="610"/>
      <c r="K75" s="66">
        <f t="shared" ref="K75:K76" si="30">+C75+G75</f>
        <v>900</v>
      </c>
      <c r="L75" s="81">
        <f t="shared" ref="L75:L76" si="31">+D75+H75</f>
        <v>1050</v>
      </c>
      <c r="M75" s="83"/>
      <c r="N75" s="610">
        <f t="shared" ref="N75" si="32">+L75/K75</f>
        <v>1.1666666666666667</v>
      </c>
    </row>
    <row r="76" spans="1:16" ht="13.5" customHeight="1" x14ac:dyDescent="0.25">
      <c r="A76" s="210" t="s">
        <v>198</v>
      </c>
      <c r="B76" s="190" t="s">
        <v>199</v>
      </c>
      <c r="C76" s="244">
        <f>+'3.SZ.TÁBL. SEGÍTŐ SZOLGÁLAT'!Z86</f>
        <v>0</v>
      </c>
      <c r="D76" s="239">
        <f>+'3.SZ.TÁBL. SEGÍTŐ SZOLGÁLAT'!AA86</f>
        <v>0</v>
      </c>
      <c r="E76" s="201"/>
      <c r="F76" s="600"/>
      <c r="G76" s="186"/>
      <c r="H76" s="198"/>
      <c r="I76" s="198"/>
      <c r="J76" s="611"/>
      <c r="K76" s="66">
        <f t="shared" si="30"/>
        <v>0</v>
      </c>
      <c r="L76" s="81">
        <f t="shared" si="31"/>
        <v>0</v>
      </c>
      <c r="M76" s="198"/>
      <c r="N76" s="611"/>
    </row>
    <row r="77" spans="1:16" s="3" customFormat="1" ht="13.5" customHeight="1" x14ac:dyDescent="0.25">
      <c r="A77" s="211" t="s">
        <v>134</v>
      </c>
      <c r="B77" s="191" t="s">
        <v>95</v>
      </c>
      <c r="C77" s="292">
        <f>+SUM(C75:C76)</f>
        <v>900</v>
      </c>
      <c r="D77" s="297">
        <f>+SUM(D75:D76)</f>
        <v>1050</v>
      </c>
      <c r="E77" s="396"/>
      <c r="F77" s="609">
        <f>+D77/C77</f>
        <v>1.1666666666666667</v>
      </c>
      <c r="G77" s="292">
        <f>+SUM(G75:G76)</f>
        <v>0</v>
      </c>
      <c r="H77" s="297">
        <f>+SUM(H75:H76)</f>
        <v>0</v>
      </c>
      <c r="I77" s="395"/>
      <c r="J77" s="609"/>
      <c r="K77" s="392">
        <f>+SUM(K75:K76)</f>
        <v>900</v>
      </c>
      <c r="L77" s="393">
        <f>+SUM(L75:L76)</f>
        <v>1050</v>
      </c>
      <c r="M77" s="395"/>
      <c r="N77" s="609">
        <f>+L77/K77</f>
        <v>1.1666666666666667</v>
      </c>
      <c r="P77" s="4"/>
    </row>
    <row r="78" spans="1:16" ht="13.5" customHeight="1" x14ac:dyDescent="0.25">
      <c r="A78" s="208" t="s">
        <v>200</v>
      </c>
      <c r="B78" s="189" t="s">
        <v>201</v>
      </c>
      <c r="C78" s="231">
        <f>+'3.SZ.TÁBL. SEGÍTŐ SZOLGÁLAT'!AA88</f>
        <v>5199.1900000000014</v>
      </c>
      <c r="D78" s="226">
        <f>+'3.SZ.TÁBL. SEGÍTŐ SZOLGÁLAT'!AB88</f>
        <v>5797.9400000000005</v>
      </c>
      <c r="E78" s="203"/>
      <c r="F78" s="600">
        <f t="shared" ref="F78" si="33">+D78/C78</f>
        <v>1.1151621694917859</v>
      </c>
      <c r="G78" s="66">
        <f>+'[3]1.1.SZ.TÁBL. BEV - KIAD'!$H$77</f>
        <v>588</v>
      </c>
      <c r="H78" s="83">
        <v>588</v>
      </c>
      <c r="I78" s="83"/>
      <c r="J78" s="610">
        <f>+H78/G78</f>
        <v>1</v>
      </c>
      <c r="K78" s="66">
        <f t="shared" ref="K78:K82" si="34">+C78+G78</f>
        <v>5787.1900000000014</v>
      </c>
      <c r="L78" s="81">
        <f t="shared" ref="L78:L82" si="35">+D78+H78</f>
        <v>6385.9400000000005</v>
      </c>
      <c r="M78" s="83"/>
      <c r="N78" s="610">
        <f t="shared" ref="N78:N82" si="36">+L78/K78</f>
        <v>1.1034612653118352</v>
      </c>
    </row>
    <row r="79" spans="1:16" ht="43.2" customHeight="1" x14ac:dyDescent="0.25">
      <c r="A79" s="209" t="s">
        <v>202</v>
      </c>
      <c r="B79" s="180" t="s">
        <v>400</v>
      </c>
      <c r="C79" s="224">
        <f>+'3.SZ.TÁBL. SEGÍTŐ SZOLGÁLAT'!AA89</f>
        <v>0</v>
      </c>
      <c r="D79" s="226">
        <f>+'3.SZ.TÁBL. SEGÍTŐ SZOLGÁLAT'!AB89</f>
        <v>1098</v>
      </c>
      <c r="E79" s="181"/>
      <c r="F79" s="600"/>
      <c r="G79" s="6"/>
      <c r="H79" s="164"/>
      <c r="I79" s="164"/>
      <c r="J79" s="612"/>
      <c r="K79" s="66">
        <f t="shared" si="34"/>
        <v>0</v>
      </c>
      <c r="L79" s="81">
        <f t="shared" si="35"/>
        <v>1098</v>
      </c>
      <c r="M79" s="164"/>
      <c r="N79" s="612"/>
    </row>
    <row r="80" spans="1:16" ht="13.5" customHeight="1" x14ac:dyDescent="0.25">
      <c r="A80" s="209" t="s">
        <v>203</v>
      </c>
      <c r="B80" s="180" t="s">
        <v>204</v>
      </c>
      <c r="C80" s="224">
        <f>+'3.SZ.TÁBL. SEGÍTŐ SZOLGÁLAT'!AA90</f>
        <v>0</v>
      </c>
      <c r="D80" s="226">
        <f>+'3.SZ.TÁBL. SEGÍTŐ SZOLGÁLAT'!AB90</f>
        <v>0</v>
      </c>
      <c r="E80" s="181"/>
      <c r="F80" s="600"/>
      <c r="G80" s="6"/>
      <c r="H80" s="164"/>
      <c r="I80" s="164"/>
      <c r="J80" s="612"/>
      <c r="K80" s="66">
        <f t="shared" si="34"/>
        <v>0</v>
      </c>
      <c r="L80" s="81">
        <f t="shared" si="35"/>
        <v>0</v>
      </c>
      <c r="M80" s="164"/>
      <c r="N80" s="612"/>
    </row>
    <row r="81" spans="1:16" ht="13.5" customHeight="1" x14ac:dyDescent="0.25">
      <c r="A81" s="209" t="s">
        <v>205</v>
      </c>
      <c r="B81" s="180" t="s">
        <v>206</v>
      </c>
      <c r="C81" s="224">
        <f>+'3.SZ.TÁBL. SEGÍTŐ SZOLGÁLAT'!AA91</f>
        <v>0</v>
      </c>
      <c r="D81" s="226">
        <f>+'3.SZ.TÁBL. SEGÍTŐ SZOLGÁLAT'!AB91</f>
        <v>0</v>
      </c>
      <c r="E81" s="181"/>
      <c r="F81" s="600"/>
      <c r="G81" s="6"/>
      <c r="H81" s="164"/>
      <c r="I81" s="164"/>
      <c r="J81" s="612"/>
      <c r="K81" s="66">
        <f t="shared" si="34"/>
        <v>0</v>
      </c>
      <c r="L81" s="81">
        <f t="shared" si="35"/>
        <v>0</v>
      </c>
      <c r="M81" s="164"/>
      <c r="N81" s="612"/>
    </row>
    <row r="82" spans="1:16" ht="13.5" customHeight="1" x14ac:dyDescent="0.25">
      <c r="A82" s="210" t="s">
        <v>207</v>
      </c>
      <c r="B82" s="190" t="s">
        <v>336</v>
      </c>
      <c r="C82" s="244">
        <f>+'3.SZ.TÁBL. SEGÍTŐ SZOLGÁLAT'!AA92</f>
        <v>245</v>
      </c>
      <c r="D82" s="226">
        <f>+'3.SZ.TÁBL. SEGÍTŐ SZOLGÁLAT'!AB92</f>
        <v>300</v>
      </c>
      <c r="E82" s="201"/>
      <c r="F82" s="600"/>
      <c r="G82" s="186"/>
      <c r="H82" s="198"/>
      <c r="I82" s="198"/>
      <c r="J82" s="611"/>
      <c r="K82" s="66">
        <f t="shared" si="34"/>
        <v>245</v>
      </c>
      <c r="L82" s="81">
        <f t="shared" si="35"/>
        <v>300</v>
      </c>
      <c r="M82" s="198"/>
      <c r="N82" s="611">
        <f t="shared" si="36"/>
        <v>1.2244897959183674</v>
      </c>
    </row>
    <row r="83" spans="1:16" s="3" customFormat="1" ht="13.5" customHeight="1" x14ac:dyDescent="0.25">
      <c r="A83" s="211" t="s">
        <v>135</v>
      </c>
      <c r="B83" s="191" t="s">
        <v>96</v>
      </c>
      <c r="C83" s="292">
        <f>SUM(C78:C82)</f>
        <v>5444.1900000000014</v>
      </c>
      <c r="D83" s="297">
        <f>SUM(D78:D82)</f>
        <v>7195.9400000000005</v>
      </c>
      <c r="E83" s="396"/>
      <c r="F83" s="609">
        <f>+D83/C83</f>
        <v>1.3217650375905321</v>
      </c>
      <c r="G83" s="292">
        <f>SUM(G78:G82)</f>
        <v>588</v>
      </c>
      <c r="H83" s="297">
        <f>SUM(H78:H82)</f>
        <v>588</v>
      </c>
      <c r="I83" s="395"/>
      <c r="J83" s="609">
        <f>+H83/G83</f>
        <v>1</v>
      </c>
      <c r="K83" s="392">
        <f>+SUM(K78:K82)</f>
        <v>6032.1900000000014</v>
      </c>
      <c r="L83" s="393">
        <f>+SUM(L78:L82)</f>
        <v>7783.9400000000005</v>
      </c>
      <c r="M83" s="395"/>
      <c r="N83" s="609">
        <f>+L83/K83</f>
        <v>1.2904003355331974</v>
      </c>
      <c r="P83" s="4"/>
    </row>
    <row r="84" spans="1:16" s="3" customFormat="1" ht="13.5" customHeight="1" x14ac:dyDescent="0.25">
      <c r="A84" s="211" t="s">
        <v>136</v>
      </c>
      <c r="B84" s="191" t="s">
        <v>97</v>
      </c>
      <c r="C84" s="292">
        <f>+C61+C64+C74+C77+C83</f>
        <v>26141.190000000002</v>
      </c>
      <c r="D84" s="297">
        <f>+D61+D64+D74+D77+D83</f>
        <v>30492.940000000002</v>
      </c>
      <c r="E84" s="396"/>
      <c r="F84" s="609">
        <f>+D84/C84</f>
        <v>1.1664709984511035</v>
      </c>
      <c r="G84" s="292">
        <f>+G61+G64+G74+G77+G83</f>
        <v>20701</v>
      </c>
      <c r="H84" s="297">
        <f>+H61+H64+H74+H77+H83</f>
        <v>26701</v>
      </c>
      <c r="I84" s="395"/>
      <c r="J84" s="609">
        <f>+H84/G84</f>
        <v>1.289841070479687</v>
      </c>
      <c r="K84" s="392">
        <f>+K61+K64+K74+K77+K83</f>
        <v>46842.19</v>
      </c>
      <c r="L84" s="393">
        <f>+L61+L64+L74+L77+L83</f>
        <v>57193.94</v>
      </c>
      <c r="M84" s="395"/>
      <c r="N84" s="609">
        <f>+L84/K84</f>
        <v>1.2209920159582632</v>
      </c>
      <c r="P84" s="4"/>
    </row>
    <row r="85" spans="1:16" ht="13.5" customHeight="1" x14ac:dyDescent="0.25">
      <c r="A85" s="208" t="s">
        <v>243</v>
      </c>
      <c r="B85" s="204" t="s">
        <v>244</v>
      </c>
      <c r="C85" s="231">
        <f>+'3.SZ.TÁBL. SEGÍTŐ SZOLGÁLAT'!Z95</f>
        <v>0</v>
      </c>
      <c r="D85" s="226">
        <f>+'3.SZ.TÁBL. SEGÍTŐ SZOLGÁLAT'!AA95</f>
        <v>0</v>
      </c>
      <c r="E85" s="203"/>
      <c r="F85" s="610"/>
      <c r="G85" s="83">
        <f>+G86</f>
        <v>4000.0000000000005</v>
      </c>
      <c r="H85" s="83">
        <f>+H86</f>
        <v>4000</v>
      </c>
      <c r="I85" s="83"/>
      <c r="J85" s="610">
        <f>+H85/G85</f>
        <v>0.99999999999999989</v>
      </c>
      <c r="K85" s="65">
        <f>+K86</f>
        <v>4000.0000000000005</v>
      </c>
      <c r="L85" s="85">
        <f>+L86</f>
        <v>4000</v>
      </c>
      <c r="M85" s="83"/>
      <c r="N85" s="610">
        <f t="shared" ref="N85:N91" si="37">+L85/K85</f>
        <v>0.99999999999999989</v>
      </c>
    </row>
    <row r="86" spans="1:16" s="291" customFormat="1" ht="29.25" customHeight="1" x14ac:dyDescent="0.25">
      <c r="A86" s="214" t="s">
        <v>243</v>
      </c>
      <c r="B86" s="205" t="s">
        <v>283</v>
      </c>
      <c r="C86" s="670">
        <f>+'3.SZ.TÁBL. SEGÍTŐ SZOLGÁLAT'!Z96</f>
        <v>0</v>
      </c>
      <c r="D86" s="293">
        <f>+'3.SZ.TÁBL. SEGÍTŐ SZOLGÁLAT'!AA96</f>
        <v>0</v>
      </c>
      <c r="E86" s="391"/>
      <c r="F86" s="614"/>
      <c r="G86" s="378">
        <f>+'[3]1.1.SZ.TÁBL. BEV - KIAD'!$H$85</f>
        <v>4000.0000000000005</v>
      </c>
      <c r="H86" s="384">
        <f>+'2.SZ.TÁBL. BEVÉTELEK'!D63</f>
        <v>4000</v>
      </c>
      <c r="I86" s="384"/>
      <c r="J86" s="614">
        <f>+H86/G86</f>
        <v>0.99999999999999989</v>
      </c>
      <c r="K86" s="66">
        <f t="shared" ref="K86" si="38">+C86+G86</f>
        <v>4000.0000000000005</v>
      </c>
      <c r="L86" s="81">
        <f t="shared" ref="K86:L87" si="39">+D86+H86</f>
        <v>4000</v>
      </c>
      <c r="M86" s="384"/>
      <c r="N86" s="611">
        <f t="shared" si="37"/>
        <v>0.99999999999999989</v>
      </c>
      <c r="P86" s="380"/>
    </row>
    <row r="87" spans="1:16" s="291" customFormat="1" ht="29.25" customHeight="1" x14ac:dyDescent="0.25">
      <c r="A87" s="681" t="s">
        <v>245</v>
      </c>
      <c r="B87" s="682" t="s">
        <v>390</v>
      </c>
      <c r="C87" s="670"/>
      <c r="D87" s="293"/>
      <c r="E87" s="391"/>
      <c r="F87" s="614"/>
      <c r="G87" s="378">
        <f>+'[3]1.1.SZ.TÁBL. BEV - KIAD'!$H$86</f>
        <v>2546</v>
      </c>
      <c r="H87" s="384">
        <v>2568</v>
      </c>
      <c r="I87" s="384"/>
      <c r="J87" s="614"/>
      <c r="K87" s="81">
        <f t="shared" si="39"/>
        <v>2546</v>
      </c>
      <c r="L87" s="81">
        <f t="shared" si="39"/>
        <v>2568</v>
      </c>
      <c r="M87" s="384"/>
      <c r="N87" s="611"/>
      <c r="P87" s="380"/>
    </row>
    <row r="88" spans="1:16" ht="13.5" customHeight="1" x14ac:dyDescent="0.25">
      <c r="A88" s="414" t="s">
        <v>320</v>
      </c>
      <c r="B88" s="415" t="s">
        <v>246</v>
      </c>
      <c r="C88" s="224">
        <f>+SUM(C89:C91)</f>
        <v>0</v>
      </c>
      <c r="D88" s="216">
        <f>+SUM(D89:D91)</f>
        <v>0</v>
      </c>
      <c r="E88" s="181"/>
      <c r="F88" s="612"/>
      <c r="G88" s="224">
        <f>+SUM(G89:G91)</f>
        <v>2757</v>
      </c>
      <c r="H88" s="216">
        <f>+SUM(H89:H91)</f>
        <v>2774</v>
      </c>
      <c r="I88" s="164"/>
      <c r="J88" s="612">
        <f>+H88/G88</f>
        <v>1.0061661225970258</v>
      </c>
      <c r="K88" s="224">
        <f>+SUM(K89:K91)</f>
        <v>2757</v>
      </c>
      <c r="L88" s="216">
        <f>+SUM(L89:L91)</f>
        <v>2774</v>
      </c>
      <c r="M88" s="164"/>
      <c r="N88" s="612">
        <f t="shared" si="37"/>
        <v>1.0061661225970258</v>
      </c>
    </row>
    <row r="89" spans="1:16" s="291" customFormat="1" ht="13.5" customHeight="1" x14ac:dyDescent="0.25">
      <c r="A89" s="416"/>
      <c r="B89" s="417" t="s">
        <v>337</v>
      </c>
      <c r="C89" s="669"/>
      <c r="D89" s="282"/>
      <c r="E89" s="390"/>
      <c r="F89" s="613"/>
      <c r="G89" s="6"/>
      <c r="H89" s="389"/>
      <c r="I89" s="389"/>
      <c r="J89" s="613"/>
      <c r="K89" s="66">
        <f t="shared" ref="K89:K91" si="40">+C89+G89</f>
        <v>0</v>
      </c>
      <c r="L89" s="81">
        <f t="shared" ref="L89:L91" si="41">+D89+H89</f>
        <v>0</v>
      </c>
      <c r="M89" s="389"/>
      <c r="N89" s="612"/>
      <c r="P89" s="380"/>
    </row>
    <row r="90" spans="1:16" s="291" customFormat="1" ht="13.5" customHeight="1" x14ac:dyDescent="0.25">
      <c r="A90" s="416"/>
      <c r="B90" s="417" t="s">
        <v>338</v>
      </c>
      <c r="C90" s="669"/>
      <c r="D90" s="282"/>
      <c r="E90" s="390"/>
      <c r="F90" s="613"/>
      <c r="G90" s="6"/>
      <c r="H90" s="389"/>
      <c r="I90" s="389"/>
      <c r="J90" s="613"/>
      <c r="K90" s="66">
        <f t="shared" si="40"/>
        <v>0</v>
      </c>
      <c r="L90" s="81">
        <f t="shared" si="41"/>
        <v>0</v>
      </c>
      <c r="M90" s="389"/>
      <c r="N90" s="612"/>
      <c r="P90" s="380"/>
    </row>
    <row r="91" spans="1:16" s="291" customFormat="1" ht="13.5" customHeight="1" x14ac:dyDescent="0.25">
      <c r="A91" s="416"/>
      <c r="B91" s="417" t="s">
        <v>264</v>
      </c>
      <c r="C91" s="669"/>
      <c r="D91" s="282"/>
      <c r="E91" s="390"/>
      <c r="F91" s="613"/>
      <c r="G91" s="378">
        <f>+'[3]1.1.SZ.TÁBL. BEV - KIAD'!$H$90</f>
        <v>2757</v>
      </c>
      <c r="H91" s="389">
        <v>2774</v>
      </c>
      <c r="I91" s="389"/>
      <c r="J91" s="613">
        <f>+H91/G91</f>
        <v>1.0061661225970258</v>
      </c>
      <c r="K91" s="66">
        <f t="shared" si="40"/>
        <v>2757</v>
      </c>
      <c r="L91" s="81">
        <f t="shared" si="41"/>
        <v>2774</v>
      </c>
      <c r="M91" s="389"/>
      <c r="N91" s="612">
        <f t="shared" si="37"/>
        <v>1.0061661225970258</v>
      </c>
      <c r="P91" s="380"/>
    </row>
    <row r="92" spans="1:16" s="3" customFormat="1" ht="13.5" customHeight="1" x14ac:dyDescent="0.25">
      <c r="A92" s="211" t="s">
        <v>137</v>
      </c>
      <c r="B92" s="191" t="s">
        <v>98</v>
      </c>
      <c r="C92" s="292">
        <f>+C85+C88</f>
        <v>0</v>
      </c>
      <c r="D92" s="297">
        <f>+D85+D88</f>
        <v>0</v>
      </c>
      <c r="E92" s="396"/>
      <c r="F92" s="609"/>
      <c r="G92" s="297">
        <f>+G85+G88+G87</f>
        <v>9303</v>
      </c>
      <c r="H92" s="297">
        <f>+H85+H88+H87</f>
        <v>9342</v>
      </c>
      <c r="I92" s="395"/>
      <c r="J92" s="609">
        <f>+H92/G92</f>
        <v>1.0041921960657851</v>
      </c>
      <c r="K92" s="392">
        <f>+K85+K88+K87</f>
        <v>9303</v>
      </c>
      <c r="L92" s="393">
        <f>+L85+L88+L87</f>
        <v>9342</v>
      </c>
      <c r="M92" s="395"/>
      <c r="N92" s="609">
        <f>+L92/K92</f>
        <v>1.0041921960657851</v>
      </c>
      <c r="P92" s="4"/>
    </row>
    <row r="93" spans="1:16" ht="13.5" customHeight="1" x14ac:dyDescent="0.25">
      <c r="A93" s="208" t="s">
        <v>208</v>
      </c>
      <c r="B93" s="189" t="s">
        <v>209</v>
      </c>
      <c r="C93" s="231">
        <f>+'3.SZ.TÁBL. SEGÍTŐ SZOLGÁLAT'!Z99</f>
        <v>0</v>
      </c>
      <c r="D93" s="226">
        <f>+'3.SZ.TÁBL. SEGÍTŐ SZOLGÁLAT'!AA99</f>
        <v>0</v>
      </c>
      <c r="E93" s="203"/>
      <c r="F93" s="610"/>
      <c r="G93" s="5"/>
      <c r="H93" s="83"/>
      <c r="I93" s="83"/>
      <c r="J93" s="610"/>
      <c r="K93" s="66">
        <f t="shared" ref="K93:K99" si="42">+C93+G93</f>
        <v>0</v>
      </c>
      <c r="L93" s="81">
        <f t="shared" ref="L93:L99" si="43">+D93+H93</f>
        <v>0</v>
      </c>
      <c r="M93" s="83"/>
      <c r="N93" s="610"/>
    </row>
    <row r="94" spans="1:16" ht="13.5" customHeight="1" x14ac:dyDescent="0.25">
      <c r="A94" s="209" t="s">
        <v>210</v>
      </c>
      <c r="B94" s="180" t="s">
        <v>211</v>
      </c>
      <c r="C94" s="224">
        <f>+'3.SZ.TÁBL. SEGÍTŐ SZOLGÁLAT'!Z100</f>
        <v>0</v>
      </c>
      <c r="D94" s="216">
        <f>+'3.SZ.TÁBL. SEGÍTŐ SZOLGÁLAT'!AA100</f>
        <v>0</v>
      </c>
      <c r="E94" s="181"/>
      <c r="F94" s="612"/>
      <c r="G94" s="6"/>
      <c r="H94" s="164"/>
      <c r="I94" s="164"/>
      <c r="J94" s="612"/>
      <c r="K94" s="66">
        <f t="shared" si="42"/>
        <v>0</v>
      </c>
      <c r="L94" s="81">
        <f t="shared" si="43"/>
        <v>0</v>
      </c>
      <c r="M94" s="164"/>
      <c r="N94" s="612"/>
    </row>
    <row r="95" spans="1:16" ht="13.5" customHeight="1" x14ac:dyDescent="0.25">
      <c r="A95" s="209" t="s">
        <v>212</v>
      </c>
      <c r="B95" s="180" t="s">
        <v>213</v>
      </c>
      <c r="C95" s="224">
        <f>+'3.SZ.TÁBL. SEGÍTŐ SZOLGÁLAT'!AA101</f>
        <v>200</v>
      </c>
      <c r="D95" s="216">
        <f>+'3.SZ.TÁBL. SEGÍTŐ SZOLGÁLAT'!AB101</f>
        <v>0</v>
      </c>
      <c r="E95" s="181"/>
      <c r="F95" s="612"/>
      <c r="G95" s="6"/>
      <c r="H95" s="164"/>
      <c r="I95" s="164"/>
      <c r="J95" s="612"/>
      <c r="K95" s="66">
        <f t="shared" si="42"/>
        <v>200</v>
      </c>
      <c r="L95" s="81">
        <f t="shared" si="43"/>
        <v>0</v>
      </c>
      <c r="M95" s="164"/>
      <c r="N95" s="612"/>
    </row>
    <row r="96" spans="1:16" ht="25.95" customHeight="1" x14ac:dyDescent="0.25">
      <c r="A96" s="209" t="s">
        <v>214</v>
      </c>
      <c r="B96" s="180" t="s">
        <v>396</v>
      </c>
      <c r="C96" s="224">
        <f>+'3.SZ.TÁBL. SEGÍTŐ SZOLGÁLAT'!AA102</f>
        <v>310</v>
      </c>
      <c r="D96" s="216">
        <f>+'3.SZ.TÁBL. SEGÍTŐ SZOLGÁLAT'!AB102</f>
        <v>350</v>
      </c>
      <c r="E96" s="181"/>
      <c r="F96" s="612"/>
      <c r="G96" s="6"/>
      <c r="H96" s="164"/>
      <c r="I96" s="164"/>
      <c r="J96" s="612"/>
      <c r="K96" s="66">
        <f t="shared" si="42"/>
        <v>310</v>
      </c>
      <c r="L96" s="81">
        <f t="shared" si="43"/>
        <v>350</v>
      </c>
      <c r="M96" s="164"/>
      <c r="N96" s="612"/>
    </row>
    <row r="97" spans="1:23" ht="13.5" customHeight="1" x14ac:dyDescent="0.25">
      <c r="A97" s="209" t="s">
        <v>215</v>
      </c>
      <c r="B97" s="180" t="s">
        <v>216</v>
      </c>
      <c r="C97" s="224">
        <f>+'3.SZ.TÁBL. SEGÍTŐ SZOLGÁLAT'!AA103</f>
        <v>0</v>
      </c>
      <c r="D97" s="216">
        <f>+'3.SZ.TÁBL. SEGÍTŐ SZOLGÁLAT'!AB103</f>
        <v>0</v>
      </c>
      <c r="E97" s="181"/>
      <c r="F97" s="612"/>
      <c r="G97" s="6"/>
      <c r="H97" s="164"/>
      <c r="I97" s="164"/>
      <c r="J97" s="612"/>
      <c r="K97" s="66">
        <f t="shared" si="42"/>
        <v>0</v>
      </c>
      <c r="L97" s="81">
        <f t="shared" si="43"/>
        <v>0</v>
      </c>
      <c r="M97" s="164"/>
      <c r="N97" s="612"/>
    </row>
    <row r="98" spans="1:23" ht="13.5" customHeight="1" x14ac:dyDescent="0.25">
      <c r="A98" s="209" t="s">
        <v>217</v>
      </c>
      <c r="B98" s="180" t="s">
        <v>218</v>
      </c>
      <c r="C98" s="224">
        <f>+'3.SZ.TÁBL. SEGÍTŐ SZOLGÁLAT'!AA104</f>
        <v>0</v>
      </c>
      <c r="D98" s="216">
        <f>+'3.SZ.TÁBL. SEGÍTŐ SZOLGÁLAT'!AB104</f>
        <v>0</v>
      </c>
      <c r="E98" s="181"/>
      <c r="F98" s="612"/>
      <c r="G98" s="6"/>
      <c r="H98" s="164"/>
      <c r="I98" s="164"/>
      <c r="J98" s="612"/>
      <c r="K98" s="66">
        <f t="shared" si="42"/>
        <v>0</v>
      </c>
      <c r="L98" s="81">
        <f t="shared" si="43"/>
        <v>0</v>
      </c>
      <c r="M98" s="164"/>
      <c r="N98" s="612"/>
    </row>
    <row r="99" spans="1:23" ht="13.5" customHeight="1" x14ac:dyDescent="0.25">
      <c r="A99" s="210" t="s">
        <v>219</v>
      </c>
      <c r="B99" s="190" t="s">
        <v>220</v>
      </c>
      <c r="C99" s="244">
        <f>+'3.SZ.TÁBL. SEGÍTŐ SZOLGÁLAT'!AA105</f>
        <v>138</v>
      </c>
      <c r="D99" s="216">
        <f>+'3.SZ.TÁBL. SEGÍTŐ SZOLGÁLAT'!AB105</f>
        <v>95</v>
      </c>
      <c r="E99" s="201"/>
      <c r="F99" s="611"/>
      <c r="G99" s="186"/>
      <c r="H99" s="198"/>
      <c r="I99" s="198"/>
      <c r="J99" s="611"/>
      <c r="K99" s="66">
        <f t="shared" si="42"/>
        <v>138</v>
      </c>
      <c r="L99" s="81">
        <f t="shared" si="43"/>
        <v>95</v>
      </c>
      <c r="M99" s="198"/>
      <c r="N99" s="611"/>
    </row>
    <row r="100" spans="1:23" s="3" customFormat="1" ht="13.5" customHeight="1" x14ac:dyDescent="0.25">
      <c r="A100" s="211" t="s">
        <v>138</v>
      </c>
      <c r="B100" s="191" t="s">
        <v>60</v>
      </c>
      <c r="C100" s="292">
        <f>SUM(C93:C99)</f>
        <v>648</v>
      </c>
      <c r="D100" s="297">
        <f>SUM(D93:D99)</f>
        <v>445</v>
      </c>
      <c r="E100" s="396"/>
      <c r="F100" s="609"/>
      <c r="G100" s="292">
        <f>SUM(G93:G99)</f>
        <v>0</v>
      </c>
      <c r="H100" s="297">
        <f>SUM(H93:H99)</f>
        <v>0</v>
      </c>
      <c r="I100" s="395"/>
      <c r="J100" s="609"/>
      <c r="K100" s="392">
        <f>+SUM(K93:K99)</f>
        <v>648</v>
      </c>
      <c r="L100" s="393">
        <f>+SUM(L93:L99)</f>
        <v>445</v>
      </c>
      <c r="M100" s="395"/>
      <c r="N100" s="609"/>
      <c r="P100" s="4"/>
    </row>
    <row r="101" spans="1:23" ht="13.5" customHeight="1" x14ac:dyDescent="0.25">
      <c r="A101" s="208" t="s">
        <v>221</v>
      </c>
      <c r="B101" s="189" t="s">
        <v>222</v>
      </c>
      <c r="C101" s="231">
        <f>+'3.SZ.TÁBL. SEGÍTŐ SZOLGÁLAT'!Z107</f>
        <v>0</v>
      </c>
      <c r="D101" s="226">
        <f>+'3.SZ.TÁBL. SEGÍTŐ SZOLGÁLAT'!AA107</f>
        <v>0</v>
      </c>
      <c r="E101" s="203"/>
      <c r="F101" s="610"/>
      <c r="G101" s="5"/>
      <c r="H101" s="83"/>
      <c r="I101" s="83"/>
      <c r="J101" s="610"/>
      <c r="K101" s="66">
        <f t="shared" ref="K101:K104" si="44">+C101+G101</f>
        <v>0</v>
      </c>
      <c r="L101" s="81">
        <f t="shared" ref="L101:L104" si="45">+D101+H101</f>
        <v>0</v>
      </c>
      <c r="M101" s="83"/>
      <c r="N101" s="610"/>
    </row>
    <row r="102" spans="1:23" ht="13.5" customHeight="1" x14ac:dyDescent="0.25">
      <c r="A102" s="209" t="s">
        <v>223</v>
      </c>
      <c r="B102" s="180" t="s">
        <v>224</v>
      </c>
      <c r="C102" s="224">
        <f>+'3.SZ.TÁBL. SEGÍTŐ SZOLGÁLAT'!Z108</f>
        <v>0</v>
      </c>
      <c r="D102" s="216">
        <f>+'3.SZ.TÁBL. SEGÍTŐ SZOLGÁLAT'!AA108</f>
        <v>0</v>
      </c>
      <c r="E102" s="181"/>
      <c r="F102" s="612"/>
      <c r="G102" s="6"/>
      <c r="H102" s="164"/>
      <c r="I102" s="164"/>
      <c r="J102" s="612"/>
      <c r="K102" s="66">
        <f t="shared" si="44"/>
        <v>0</v>
      </c>
      <c r="L102" s="81">
        <f t="shared" si="45"/>
        <v>0</v>
      </c>
      <c r="M102" s="164"/>
      <c r="N102" s="612"/>
    </row>
    <row r="103" spans="1:23" ht="13.5" customHeight="1" x14ac:dyDescent="0.25">
      <c r="A103" s="209" t="s">
        <v>225</v>
      </c>
      <c r="B103" s="180" t="s">
        <v>226</v>
      </c>
      <c r="C103" s="224">
        <f>+'3.SZ.TÁBL. SEGÍTŐ SZOLGÁLAT'!Z109</f>
        <v>0</v>
      </c>
      <c r="D103" s="216">
        <f>+'3.SZ.TÁBL. SEGÍTŐ SZOLGÁLAT'!AA109</f>
        <v>0</v>
      </c>
      <c r="E103" s="181"/>
      <c r="F103" s="612"/>
      <c r="G103" s="6"/>
      <c r="H103" s="164"/>
      <c r="I103" s="164"/>
      <c r="J103" s="612"/>
      <c r="K103" s="66">
        <f t="shared" si="44"/>
        <v>0</v>
      </c>
      <c r="L103" s="81">
        <f t="shared" si="45"/>
        <v>0</v>
      </c>
      <c r="M103" s="164"/>
      <c r="N103" s="612"/>
    </row>
    <row r="104" spans="1:23" ht="13.5" customHeight="1" x14ac:dyDescent="0.25">
      <c r="A104" s="210" t="s">
        <v>227</v>
      </c>
      <c r="B104" s="190" t="s">
        <v>228</v>
      </c>
      <c r="C104" s="244">
        <f>+'3.SZ.TÁBL. SEGÍTŐ SZOLGÁLAT'!Z110</f>
        <v>0</v>
      </c>
      <c r="D104" s="239">
        <f>+'3.SZ.TÁBL. SEGÍTŐ SZOLGÁLAT'!AA110</f>
        <v>0</v>
      </c>
      <c r="E104" s="201"/>
      <c r="F104" s="611"/>
      <c r="G104" s="186"/>
      <c r="H104" s="198"/>
      <c r="I104" s="198"/>
      <c r="J104" s="611"/>
      <c r="K104" s="66">
        <f t="shared" si="44"/>
        <v>0</v>
      </c>
      <c r="L104" s="81">
        <f t="shared" si="45"/>
        <v>0</v>
      </c>
      <c r="M104" s="198"/>
      <c r="N104" s="611"/>
    </row>
    <row r="105" spans="1:23" s="3" customFormat="1" ht="13.5" customHeight="1" x14ac:dyDescent="0.25">
      <c r="A105" s="211" t="s">
        <v>139</v>
      </c>
      <c r="B105" s="191" t="s">
        <v>99</v>
      </c>
      <c r="C105" s="292">
        <f>SUM(C101:C104)</f>
        <v>0</v>
      </c>
      <c r="D105" s="297">
        <f>SUM(D101:D104)</f>
        <v>0</v>
      </c>
      <c r="E105" s="396"/>
      <c r="F105" s="609"/>
      <c r="G105" s="292">
        <f>SUM(G101:G104)</f>
        <v>0</v>
      </c>
      <c r="H105" s="297">
        <f>SUM(H101:H104)</f>
        <v>0</v>
      </c>
      <c r="I105" s="395"/>
      <c r="J105" s="609"/>
      <c r="K105" s="392">
        <f>+SUM(K101:K104)</f>
        <v>0</v>
      </c>
      <c r="L105" s="393">
        <f>+SUM(L101:L104)</f>
        <v>0</v>
      </c>
      <c r="M105" s="395"/>
      <c r="N105" s="609"/>
      <c r="P105" s="4"/>
    </row>
    <row r="106" spans="1:23" s="3" customFormat="1" ht="13.5" customHeight="1" x14ac:dyDescent="0.25">
      <c r="A106" s="211" t="s">
        <v>140</v>
      </c>
      <c r="B106" s="191" t="s">
        <v>100</v>
      </c>
      <c r="C106" s="292">
        <f>+'3.SZ.TÁBL. SEGÍTŐ SZOLGÁLAT'!Z112</f>
        <v>0</v>
      </c>
      <c r="D106" s="297">
        <f>+'3.SZ.TÁBL. SEGÍTŐ SZOLGÁLAT'!AA112</f>
        <v>0</v>
      </c>
      <c r="E106" s="396"/>
      <c r="F106" s="609"/>
      <c r="G106" s="394"/>
      <c r="H106" s="395"/>
      <c r="I106" s="395"/>
      <c r="J106" s="609"/>
      <c r="K106" s="66">
        <f t="shared" ref="K106" si="46">+C106+G106</f>
        <v>0</v>
      </c>
      <c r="L106" s="81">
        <f t="shared" ref="L106" si="47">+D106+H106</f>
        <v>0</v>
      </c>
      <c r="M106" s="395"/>
      <c r="N106" s="609"/>
      <c r="P106" s="4"/>
    </row>
    <row r="107" spans="1:23" s="3" customFormat="1" ht="13.5" customHeight="1" x14ac:dyDescent="0.25">
      <c r="A107" s="215" t="s">
        <v>141</v>
      </c>
      <c r="B107" s="191" t="s">
        <v>101</v>
      </c>
      <c r="C107" s="292">
        <f>+C51+C52+C84+C92+C100+C105+C106</f>
        <v>143392.19</v>
      </c>
      <c r="D107" s="297">
        <f>+D51+D52+D84+D92+D100+D105+D106</f>
        <v>151861.94</v>
      </c>
      <c r="E107" s="396"/>
      <c r="F107" s="609">
        <f>+D107/C107</f>
        <v>1.0590670245011251</v>
      </c>
      <c r="G107" s="292">
        <f>+G51+G52+G84+G92+G100+G105+G106</f>
        <v>30004</v>
      </c>
      <c r="H107" s="297">
        <f>+H51+H52+H84+H92+H100+H105+H106</f>
        <v>36043</v>
      </c>
      <c r="I107" s="395"/>
      <c r="J107" s="609">
        <f>+H107/G107</f>
        <v>1.2012731635781895</v>
      </c>
      <c r="K107" s="392">
        <f>+K51+K52+K84+K92+K100+K105+K106</f>
        <v>173396.19</v>
      </c>
      <c r="L107" s="393">
        <f>+L51+L52+L84+L92+L100+L105+L106</f>
        <v>187904.94</v>
      </c>
      <c r="M107" s="395"/>
      <c r="N107" s="609">
        <f>+L107/K107</f>
        <v>1.0836739838401293</v>
      </c>
      <c r="P107" s="4"/>
    </row>
    <row r="108" spans="1:23" s="3" customFormat="1" ht="13.5" customHeight="1" thickBot="1" x14ac:dyDescent="0.3">
      <c r="A108" s="426" t="s">
        <v>265</v>
      </c>
      <c r="B108" s="427" t="s">
        <v>102</v>
      </c>
      <c r="C108" s="428">
        <f>+'3.SZ.TÁBL. SEGÍTŐ SZOLGÁLAT'!Z114</f>
        <v>0</v>
      </c>
      <c r="D108" s="597">
        <f>+'3.SZ.TÁBL. SEGÍTŐ SZOLGÁLAT'!AA114</f>
        <v>0</v>
      </c>
      <c r="E108" s="429"/>
      <c r="F108" s="615"/>
      <c r="G108" s="431">
        <f>+C29</f>
        <v>130103</v>
      </c>
      <c r="H108" s="432">
        <f>+D29</f>
        <v>134100</v>
      </c>
      <c r="I108" s="432"/>
      <c r="J108" s="615"/>
      <c r="K108" s="433"/>
      <c r="L108" s="598"/>
      <c r="M108" s="430"/>
      <c r="N108" s="615"/>
      <c r="O108" s="4"/>
    </row>
    <row r="109" spans="1:23" s="3" customFormat="1" ht="13.5" customHeight="1" thickBot="1" x14ac:dyDescent="0.3">
      <c r="A109" s="753" t="s">
        <v>237</v>
      </c>
      <c r="B109" s="754"/>
      <c r="C109" s="307">
        <f>+SUM(C107:C108)</f>
        <v>143392.19</v>
      </c>
      <c r="D109" s="308">
        <f>+SUM(D107:D108)</f>
        <v>151861.94</v>
      </c>
      <c r="E109" s="206"/>
      <c r="F109" s="616">
        <f>+D109/C109</f>
        <v>1.0590670245011251</v>
      </c>
      <c r="G109" s="307">
        <f>+SUM(G107:G108)</f>
        <v>160107</v>
      </c>
      <c r="H109" s="308">
        <f>+SUM(H107:H108)</f>
        <v>170143</v>
      </c>
      <c r="I109" s="207"/>
      <c r="J109" s="616">
        <f>+H109/G109</f>
        <v>1.0626830806897887</v>
      </c>
      <c r="K109" s="10">
        <f>+K107+K108</f>
        <v>173396.19</v>
      </c>
      <c r="L109" s="207">
        <f>+L107+L108</f>
        <v>187904.94</v>
      </c>
      <c r="M109" s="207"/>
      <c r="N109" s="616">
        <f>+L109/K109</f>
        <v>1.0836739838401293</v>
      </c>
      <c r="P109" s="4"/>
    </row>
    <row r="110" spans="1:23" s="3" customFormat="1" ht="13.5" customHeight="1" thickBot="1" x14ac:dyDescent="0.3">
      <c r="B110" s="397"/>
      <c r="C110" s="397"/>
      <c r="D110" s="398"/>
      <c r="E110" s="398"/>
      <c r="F110" s="617"/>
      <c r="G110" s="399"/>
      <c r="H110" s="400"/>
      <c r="I110" s="400"/>
      <c r="J110" s="617"/>
      <c r="K110" s="400"/>
      <c r="L110" s="400"/>
      <c r="M110" s="400"/>
      <c r="N110" s="617"/>
      <c r="P110" s="4"/>
    </row>
    <row r="111" spans="1:23" s="324" customFormat="1" ht="13.5" customHeight="1" thickBot="1" x14ac:dyDescent="0.3">
      <c r="A111" s="749" t="s">
        <v>247</v>
      </c>
      <c r="B111" s="750"/>
      <c r="C111" s="308">
        <f>+C31-C109</f>
        <v>-0.19000000000232831</v>
      </c>
      <c r="D111" s="308">
        <f>+D31-D109</f>
        <v>5.9999999997671694E-2</v>
      </c>
      <c r="E111" s="308"/>
      <c r="F111" s="618"/>
      <c r="G111" s="328">
        <f>+G31-G109</f>
        <v>0</v>
      </c>
      <c r="H111" s="328">
        <f>+H31-H109</f>
        <v>0</v>
      </c>
      <c r="I111" s="308"/>
      <c r="J111" s="618"/>
      <c r="K111" s="328">
        <f>+K31-K109</f>
        <v>-0.19000000000232831</v>
      </c>
      <c r="L111" s="328">
        <f>+L31-L109</f>
        <v>5.9999999997671694E-2</v>
      </c>
      <c r="M111" s="308"/>
      <c r="N111" s="624"/>
      <c r="O111" s="405"/>
      <c r="P111" s="406"/>
      <c r="Q111" s="406"/>
      <c r="R111" s="406"/>
      <c r="S111" s="406"/>
      <c r="T111" s="406"/>
      <c r="U111" s="406"/>
      <c r="V111" s="406"/>
      <c r="W111" s="406"/>
    </row>
    <row r="112" spans="1:23" ht="13.5" customHeight="1" x14ac:dyDescent="0.25"/>
    <row r="113" ht="13.5" customHeight="1" x14ac:dyDescent="0.25"/>
  </sheetData>
  <mergeCells count="8">
    <mergeCell ref="C1:F1"/>
    <mergeCell ref="G1:J1"/>
    <mergeCell ref="K1:N1"/>
    <mergeCell ref="A111:B111"/>
    <mergeCell ref="A31:B31"/>
    <mergeCell ref="A109:B109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Roman,Félkövér"&amp;16 2021. ÉVI KÖLTSÉGVETÉS&amp;R1/1.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U125"/>
  <sheetViews>
    <sheetView topLeftCell="A94" zoomScaleNormal="100" workbookViewId="0">
      <selection activeCell="B106" sqref="B106"/>
    </sheetView>
  </sheetViews>
  <sheetFormatPr defaultColWidth="8.88671875" defaultRowHeight="12.9" customHeight="1" x14ac:dyDescent="0.25"/>
  <cols>
    <col min="1" max="1" width="6.5546875" style="11" customWidth="1"/>
    <col min="2" max="2" width="54.5546875" style="1" customWidth="1"/>
    <col min="3" max="6" width="10.44140625" style="59" customWidth="1"/>
    <col min="7" max="7" width="9.33203125" style="571" customWidth="1"/>
    <col min="8" max="8" width="10.44140625" style="59" customWidth="1"/>
    <col min="9" max="9" width="11.6640625" style="19" customWidth="1"/>
    <col min="10" max="10" width="10.44140625" style="21" customWidth="1"/>
    <col min="11" max="11" width="24.88671875" style="21" customWidth="1"/>
    <col min="12" max="12" width="10.109375" style="21" customWidth="1"/>
    <col min="13" max="13" width="8.88671875" style="21"/>
    <col min="14" max="14" width="11.33203125" style="21" customWidth="1"/>
    <col min="15" max="15" width="10.88671875" style="21" customWidth="1"/>
    <col min="16" max="16" width="10.33203125" style="21" customWidth="1"/>
    <col min="17" max="17" width="9.6640625" style="21" customWidth="1"/>
    <col min="18" max="16384" width="8.88671875" style="21"/>
  </cols>
  <sheetData>
    <row r="1" spans="1:15" ht="12.75" customHeight="1" x14ac:dyDescent="0.25">
      <c r="A1" s="768" t="s">
        <v>104</v>
      </c>
      <c r="B1" s="770" t="s">
        <v>126</v>
      </c>
      <c r="C1" s="761" t="s">
        <v>328</v>
      </c>
      <c r="D1" s="761" t="s">
        <v>379</v>
      </c>
      <c r="E1" s="759" t="s">
        <v>380</v>
      </c>
      <c r="F1" s="766" t="s">
        <v>384</v>
      </c>
      <c r="G1" s="764" t="s">
        <v>282</v>
      </c>
      <c r="H1" s="401"/>
    </row>
    <row r="2" spans="1:15" ht="31.5" customHeight="1" x14ac:dyDescent="0.25">
      <c r="A2" s="769"/>
      <c r="B2" s="771"/>
      <c r="C2" s="762"/>
      <c r="D2" s="762"/>
      <c r="E2" s="760"/>
      <c r="F2" s="767"/>
      <c r="G2" s="765"/>
      <c r="H2" s="401"/>
    </row>
    <row r="3" spans="1:15" s="58" customFormat="1" ht="14.25" customHeight="1" x14ac:dyDescent="0.25">
      <c r="A3" s="184"/>
      <c r="B3" s="365"/>
      <c r="C3" s="347"/>
      <c r="D3" s="347"/>
      <c r="E3" s="348"/>
      <c r="F3" s="560"/>
      <c r="G3" s="572"/>
      <c r="H3" s="60"/>
      <c r="I3" s="60"/>
      <c r="J3" s="634"/>
      <c r="K3" s="21"/>
      <c r="L3" s="763" t="s">
        <v>389</v>
      </c>
      <c r="N3" s="21"/>
      <c r="O3" s="21"/>
    </row>
    <row r="4" spans="1:15" s="58" customFormat="1" ht="14.25" customHeight="1" x14ac:dyDescent="0.25">
      <c r="A4" s="184"/>
      <c r="B4" s="364" t="s">
        <v>260</v>
      </c>
      <c r="C4" s="342">
        <f>SUM(C5:C11)</f>
        <v>15000</v>
      </c>
      <c r="D4" s="342">
        <f>SUM(D5:D11)</f>
        <v>21000</v>
      </c>
      <c r="E4" s="343"/>
      <c r="F4" s="561"/>
      <c r="G4" s="573">
        <f>+D4/C4</f>
        <v>1.4</v>
      </c>
      <c r="H4" s="60"/>
      <c r="I4" s="19" t="s">
        <v>303</v>
      </c>
      <c r="J4" s="21">
        <v>21000</v>
      </c>
      <c r="K4" s="21"/>
      <c r="L4" s="763"/>
      <c r="N4" s="21"/>
      <c r="O4" s="21"/>
    </row>
    <row r="5" spans="1:15" s="346" customFormat="1" ht="14.25" customHeight="1" x14ac:dyDescent="0.25">
      <c r="A5" s="184"/>
      <c r="B5" s="635" t="s">
        <v>249</v>
      </c>
      <c r="C5" s="342">
        <f>+'[3]2.SZ.TÁBL. BEVÉTELEK'!$D5</f>
        <v>1673</v>
      </c>
      <c r="D5" s="342">
        <f>+O5</f>
        <v>2368</v>
      </c>
      <c r="E5" s="343"/>
      <c r="F5" s="561"/>
      <c r="G5" s="573">
        <f>+D5/C5</f>
        <v>1.4154213986849971</v>
      </c>
      <c r="H5" s="60"/>
      <c r="I5" s="673"/>
      <c r="J5" s="671"/>
      <c r="K5" s="636" t="s">
        <v>249</v>
      </c>
      <c r="L5" s="671">
        <v>2833</v>
      </c>
      <c r="M5" s="373">
        <f>+L5/L12</f>
        <v>0.1127427570837313</v>
      </c>
      <c r="N5" s="21">
        <f>+$J$4*M5</f>
        <v>2367.5978987583571</v>
      </c>
      <c r="O5" s="64">
        <v>2368</v>
      </c>
    </row>
    <row r="6" spans="1:15" ht="14.25" customHeight="1" x14ac:dyDescent="0.25">
      <c r="A6" s="184"/>
      <c r="B6" s="635" t="s">
        <v>250</v>
      </c>
      <c r="C6" s="342">
        <f>+'[3]2.SZ.TÁBL. BEVÉTELEK'!$D6</f>
        <v>5057</v>
      </c>
      <c r="D6" s="342">
        <f t="shared" ref="D6:D11" si="0">+O6</f>
        <v>7050</v>
      </c>
      <c r="E6" s="343"/>
      <c r="F6" s="561"/>
      <c r="G6" s="573">
        <f t="shared" ref="G6:G89" si="1">+D6/C6</f>
        <v>1.3941071781688747</v>
      </c>
      <c r="H6" s="60"/>
      <c r="I6" s="673"/>
      <c r="J6" s="671"/>
      <c r="K6" s="636" t="s">
        <v>250</v>
      </c>
      <c r="L6" s="671">
        <v>8436</v>
      </c>
      <c r="M6" s="373">
        <f>+L6/L12</f>
        <v>0.33572110792741167</v>
      </c>
      <c r="N6" s="21">
        <f>+$J$4*M6</f>
        <v>7050.1432664756449</v>
      </c>
      <c r="O6" s="21">
        <v>7050</v>
      </c>
    </row>
    <row r="7" spans="1:15" ht="14.25" customHeight="1" x14ac:dyDescent="0.25">
      <c r="A7" s="184"/>
      <c r="B7" s="635" t="s">
        <v>255</v>
      </c>
      <c r="C7" s="342">
        <f>+'[3]2.SZ.TÁBL. BEVÉTELEK'!$D7</f>
        <v>774</v>
      </c>
      <c r="D7" s="342">
        <f t="shared" si="0"/>
        <v>1081</v>
      </c>
      <c r="E7" s="343"/>
      <c r="F7" s="561"/>
      <c r="G7" s="573">
        <f t="shared" si="1"/>
        <v>1.396640826873385</v>
      </c>
      <c r="H7" s="60"/>
      <c r="I7" s="673"/>
      <c r="J7" s="671"/>
      <c r="K7" s="636" t="s">
        <v>255</v>
      </c>
      <c r="L7" s="671">
        <v>1294</v>
      </c>
      <c r="M7" s="373">
        <f>+L7/L12</f>
        <v>5.1496338745622414E-2</v>
      </c>
      <c r="N7" s="21">
        <f t="shared" ref="N7:N11" si="2">+$J$4*M7</f>
        <v>1081.4231136580706</v>
      </c>
      <c r="O7" s="21">
        <v>1081</v>
      </c>
    </row>
    <row r="8" spans="1:15" ht="14.25" customHeight="1" x14ac:dyDescent="0.25">
      <c r="A8" s="184"/>
      <c r="B8" s="635" t="s">
        <v>251</v>
      </c>
      <c r="C8" s="342">
        <f>+'[3]2.SZ.TÁBL. BEVÉTELEK'!$D8</f>
        <v>675</v>
      </c>
      <c r="D8" s="342">
        <f t="shared" si="0"/>
        <v>972</v>
      </c>
      <c r="E8" s="343"/>
      <c r="F8" s="561"/>
      <c r="G8" s="573">
        <f t="shared" si="1"/>
        <v>1.44</v>
      </c>
      <c r="H8" s="60"/>
      <c r="I8" s="673"/>
      <c r="J8" s="671"/>
      <c r="K8" s="636" t="s">
        <v>251</v>
      </c>
      <c r="L8" s="671">
        <v>1163</v>
      </c>
      <c r="M8" s="373">
        <f>+L8/L12</f>
        <v>4.6283030881884749E-2</v>
      </c>
      <c r="N8" s="21">
        <f t="shared" si="2"/>
        <v>971.94364851957971</v>
      </c>
      <c r="O8" s="21">
        <v>972</v>
      </c>
    </row>
    <row r="9" spans="1:15" ht="14.25" customHeight="1" x14ac:dyDescent="0.25">
      <c r="A9" s="184"/>
      <c r="B9" s="635" t="s">
        <v>252</v>
      </c>
      <c r="C9" s="342">
        <f>+'[3]2.SZ.TÁBL. BEVÉTELEK'!$D9</f>
        <v>3449</v>
      </c>
      <c r="D9" s="342">
        <f t="shared" si="0"/>
        <v>4807</v>
      </c>
      <c r="E9" s="343"/>
      <c r="F9" s="561"/>
      <c r="G9" s="573">
        <f t="shared" si="1"/>
        <v>1.3937373151638155</v>
      </c>
      <c r="H9" s="60"/>
      <c r="I9" s="673"/>
      <c r="J9" s="671"/>
      <c r="K9" s="636" t="s">
        <v>252</v>
      </c>
      <c r="L9" s="671">
        <v>5752</v>
      </c>
      <c r="M9" s="373">
        <f>+L9/L12</f>
        <v>0.22890799108564153</v>
      </c>
      <c r="N9" s="21">
        <f t="shared" si="2"/>
        <v>4807.067812798472</v>
      </c>
      <c r="O9" s="21">
        <v>4807</v>
      </c>
    </row>
    <row r="10" spans="1:15" ht="14.25" customHeight="1" x14ac:dyDescent="0.25">
      <c r="A10" s="184"/>
      <c r="B10" s="635" t="s">
        <v>253</v>
      </c>
      <c r="C10" s="342">
        <f>+'[3]2.SZ.TÁBL. BEVÉTELEK'!$D10</f>
        <v>2115</v>
      </c>
      <c r="D10" s="342">
        <f t="shared" si="0"/>
        <v>2956</v>
      </c>
      <c r="E10" s="343"/>
      <c r="F10" s="561"/>
      <c r="G10" s="573">
        <f t="shared" si="1"/>
        <v>1.3976359338061466</v>
      </c>
      <c r="H10" s="60"/>
      <c r="I10" s="673"/>
      <c r="J10" s="671"/>
      <c r="K10" s="636" t="s">
        <v>253</v>
      </c>
      <c r="L10" s="671">
        <v>3537</v>
      </c>
      <c r="M10" s="373">
        <f>+L10/L12</f>
        <v>0.1407593123209169</v>
      </c>
      <c r="N10" s="21">
        <f t="shared" si="2"/>
        <v>2955.9455587392549</v>
      </c>
      <c r="O10" s="21">
        <v>2956</v>
      </c>
    </row>
    <row r="11" spans="1:15" ht="14.25" customHeight="1" x14ac:dyDescent="0.25">
      <c r="A11" s="184"/>
      <c r="B11" s="635" t="s">
        <v>254</v>
      </c>
      <c r="C11" s="342">
        <f>+'[3]2.SZ.TÁBL. BEVÉTELEK'!$D11</f>
        <v>1257</v>
      </c>
      <c r="D11" s="342">
        <f t="shared" si="0"/>
        <v>1766</v>
      </c>
      <c r="E11" s="343"/>
      <c r="F11" s="561"/>
      <c r="G11" s="573">
        <f t="shared" si="1"/>
        <v>1.4049323786793955</v>
      </c>
      <c r="H11" s="60"/>
      <c r="I11" s="673"/>
      <c r="J11" s="671"/>
      <c r="K11" s="636" t="s">
        <v>254</v>
      </c>
      <c r="L11" s="671">
        <v>2113</v>
      </c>
      <c r="M11" s="373">
        <f>+L11/L12</f>
        <v>8.4089461954791472E-2</v>
      </c>
      <c r="N11" s="21">
        <f t="shared" si="2"/>
        <v>1765.878701050621</v>
      </c>
      <c r="O11" s="21">
        <v>1766</v>
      </c>
    </row>
    <row r="12" spans="1:15" s="58" customFormat="1" ht="14.25" customHeight="1" x14ac:dyDescent="0.25">
      <c r="A12" s="184"/>
      <c r="B12" s="237"/>
      <c r="C12" s="347"/>
      <c r="D12" s="347"/>
      <c r="E12" s="348"/>
      <c r="F12" s="560"/>
      <c r="G12" s="572"/>
      <c r="H12" s="60"/>
      <c r="I12" s="673"/>
      <c r="J12" s="671"/>
      <c r="L12" s="372">
        <f>SUM(L5:L11)</f>
        <v>25128</v>
      </c>
      <c r="M12" s="374"/>
      <c r="N12" s="375">
        <f>SUM(N5:N11)</f>
        <v>21000</v>
      </c>
      <c r="O12" s="21">
        <f>SUM(O5:O11)</f>
        <v>21000</v>
      </c>
    </row>
    <row r="13" spans="1:15" s="58" customFormat="1" ht="14.25" customHeight="1" x14ac:dyDescent="0.25">
      <c r="A13" s="184"/>
      <c r="B13" s="364" t="s">
        <v>301</v>
      </c>
      <c r="C13" s="342">
        <f>SUM(C14:C19)</f>
        <v>2400</v>
      </c>
      <c r="D13" s="342">
        <f>SUM(D14:D19)</f>
        <v>2400</v>
      </c>
      <c r="E13" s="348"/>
      <c r="F13" s="560"/>
      <c r="G13" s="573">
        <f>+D13/C13</f>
        <v>1</v>
      </c>
      <c r="H13" s="60"/>
      <c r="I13" s="60"/>
      <c r="J13" s="634"/>
      <c r="L13" s="372"/>
      <c r="M13" s="374"/>
      <c r="N13" s="375"/>
      <c r="O13" s="21"/>
    </row>
    <row r="14" spans="1:15" s="58" customFormat="1" ht="14.25" customHeight="1" x14ac:dyDescent="0.25">
      <c r="A14" s="184"/>
      <c r="B14" s="635" t="s">
        <v>249</v>
      </c>
      <c r="C14" s="342">
        <f>+'[3]2.SZ.TÁBL. BEVÉTELEK'!$D14</f>
        <v>428</v>
      </c>
      <c r="D14" s="342">
        <f>+O16</f>
        <v>431</v>
      </c>
      <c r="E14" s="348"/>
      <c r="F14" s="560"/>
      <c r="G14" s="573">
        <f t="shared" ref="G14:G19" si="3">+D14/C14</f>
        <v>1.0070093457943925</v>
      </c>
      <c r="H14" s="60"/>
      <c r="I14" s="60"/>
      <c r="J14" s="634"/>
      <c r="K14" s="21"/>
      <c r="L14" s="763" t="s">
        <v>389</v>
      </c>
      <c r="N14" s="21"/>
      <c r="O14" s="21"/>
    </row>
    <row r="15" spans="1:15" s="58" customFormat="1" ht="14.25" customHeight="1" x14ac:dyDescent="0.25">
      <c r="A15" s="184"/>
      <c r="B15" s="635" t="s">
        <v>255</v>
      </c>
      <c r="C15" s="342">
        <f>+'[3]2.SZ.TÁBL. BEVÉTELEK'!$D15</f>
        <v>198</v>
      </c>
      <c r="D15" s="342">
        <f t="shared" ref="D15:D19" si="4">+O17</f>
        <v>197</v>
      </c>
      <c r="E15" s="348"/>
      <c r="F15" s="560"/>
      <c r="G15" s="573">
        <f t="shared" si="3"/>
        <v>0.99494949494949492</v>
      </c>
      <c r="H15" s="60"/>
      <c r="I15" s="19" t="s">
        <v>302</v>
      </c>
      <c r="J15" s="21">
        <f>(200*12)</f>
        <v>2400</v>
      </c>
      <c r="K15" s="21"/>
      <c r="L15" s="763"/>
      <c r="N15" s="21"/>
      <c r="O15" s="21"/>
    </row>
    <row r="16" spans="1:15" s="58" customFormat="1" ht="14.25" customHeight="1" x14ac:dyDescent="0.25">
      <c r="A16" s="184"/>
      <c r="B16" s="635" t="s">
        <v>251</v>
      </c>
      <c r="C16" s="342">
        <f>+'[3]2.SZ.TÁBL. BEVÉTELEK'!$D16</f>
        <v>173</v>
      </c>
      <c r="D16" s="342">
        <f t="shared" si="4"/>
        <v>177</v>
      </c>
      <c r="E16" s="348"/>
      <c r="F16" s="560"/>
      <c r="G16" s="573">
        <f t="shared" si="3"/>
        <v>1.023121387283237</v>
      </c>
      <c r="H16" s="60"/>
      <c r="I16" s="345"/>
      <c r="J16" s="634"/>
      <c r="K16" s="636" t="s">
        <v>249</v>
      </c>
      <c r="L16" s="671">
        <v>2833</v>
      </c>
      <c r="M16" s="373">
        <f>+L16/L22</f>
        <v>0.17963350453363769</v>
      </c>
      <c r="N16" s="21">
        <f>+$J$15*M16</f>
        <v>431.12041088073045</v>
      </c>
      <c r="O16" s="64">
        <v>431</v>
      </c>
    </row>
    <row r="17" spans="1:21" s="58" customFormat="1" ht="14.25" customHeight="1" x14ac:dyDescent="0.25">
      <c r="A17" s="184"/>
      <c r="B17" s="635" t="s">
        <v>252</v>
      </c>
      <c r="C17" s="342">
        <f>+'[3]2.SZ.TÁBL. BEVÉTELEK'!$D17</f>
        <v>882</v>
      </c>
      <c r="D17" s="342">
        <f t="shared" si="4"/>
        <v>875</v>
      </c>
      <c r="E17" s="348"/>
      <c r="F17" s="560"/>
      <c r="G17" s="573">
        <f t="shared" si="3"/>
        <v>0.99206349206349209</v>
      </c>
      <c r="H17" s="60"/>
      <c r="I17" s="19"/>
      <c r="J17" s="634"/>
      <c r="K17" s="636" t="s">
        <v>255</v>
      </c>
      <c r="L17" s="671">
        <v>1294</v>
      </c>
      <c r="M17" s="373">
        <f>+L17/L22</f>
        <v>8.2049331050662602E-2</v>
      </c>
      <c r="N17" s="21">
        <f t="shared" ref="N17:N21" si="5">+$J$15*M17</f>
        <v>196.91839452159024</v>
      </c>
      <c r="O17" s="21">
        <v>197</v>
      </c>
    </row>
    <row r="18" spans="1:21" s="58" customFormat="1" ht="14.25" customHeight="1" x14ac:dyDescent="0.25">
      <c r="A18" s="184"/>
      <c r="B18" s="635" t="s">
        <v>10</v>
      </c>
      <c r="C18" s="342">
        <f>+'[3]2.SZ.TÁBL. BEVÉTELEK'!$D18</f>
        <v>321</v>
      </c>
      <c r="D18" s="342">
        <f t="shared" si="4"/>
        <v>322</v>
      </c>
      <c r="E18" s="348"/>
      <c r="F18" s="560"/>
      <c r="G18" s="573">
        <f t="shared" si="3"/>
        <v>1.0031152647975077</v>
      </c>
      <c r="H18" s="60"/>
      <c r="I18" s="19"/>
      <c r="J18" s="634"/>
      <c r="K18" s="636" t="s">
        <v>251</v>
      </c>
      <c r="L18" s="671">
        <v>1163</v>
      </c>
      <c r="M18" s="373">
        <f>+L18/L22</f>
        <v>7.374294591338533E-2</v>
      </c>
      <c r="N18" s="21">
        <f t="shared" si="5"/>
        <v>176.98307019212479</v>
      </c>
      <c r="O18" s="21">
        <v>177</v>
      </c>
    </row>
    <row r="19" spans="1:21" s="58" customFormat="1" ht="14.25" customHeight="1" x14ac:dyDescent="0.25">
      <c r="A19" s="184"/>
      <c r="B19" s="635" t="s">
        <v>240</v>
      </c>
      <c r="C19" s="342">
        <f>+'[3]2.SZ.TÁBL. BEVÉTELEK'!$D19</f>
        <v>398</v>
      </c>
      <c r="D19" s="342">
        <f t="shared" si="4"/>
        <v>398</v>
      </c>
      <c r="E19" s="348"/>
      <c r="F19" s="560"/>
      <c r="G19" s="573">
        <f t="shared" si="3"/>
        <v>1</v>
      </c>
      <c r="H19" s="60"/>
      <c r="I19" s="19"/>
      <c r="J19" s="634"/>
      <c r="K19" s="636" t="s">
        <v>252</v>
      </c>
      <c r="L19" s="671">
        <v>5752</v>
      </c>
      <c r="M19" s="373">
        <f>+L19/L22</f>
        <v>0.36472005579861771</v>
      </c>
      <c r="N19" s="21">
        <f t="shared" si="5"/>
        <v>875.32813391668253</v>
      </c>
      <c r="O19" s="21">
        <v>875</v>
      </c>
    </row>
    <row r="20" spans="1:21" s="58" customFormat="1" ht="14.25" customHeight="1" x14ac:dyDescent="0.25">
      <c r="A20" s="184"/>
      <c r="B20" s="651"/>
      <c r="C20" s="347"/>
      <c r="D20" s="347"/>
      <c r="E20" s="348"/>
      <c r="F20" s="560"/>
      <c r="G20" s="572"/>
      <c r="H20" s="60"/>
      <c r="I20" s="19"/>
      <c r="J20" s="634"/>
      <c r="K20" s="636" t="s">
        <v>254</v>
      </c>
      <c r="L20" s="671">
        <v>2113</v>
      </c>
      <c r="M20" s="373">
        <f>+L20/L22</f>
        <v>0.13398009003867858</v>
      </c>
      <c r="N20" s="21">
        <f t="shared" si="5"/>
        <v>321.55221609282859</v>
      </c>
      <c r="O20" s="21">
        <v>322</v>
      </c>
    </row>
    <row r="21" spans="1:21" ht="14.25" customHeight="1" x14ac:dyDescent="0.25">
      <c r="A21" s="187"/>
      <c r="B21" s="364" t="s">
        <v>256</v>
      </c>
      <c r="C21" s="342">
        <f>+SUM(C22:C28)</f>
        <v>33864</v>
      </c>
      <c r="D21" s="342">
        <f>+SUM(D22:D28)</f>
        <v>28255</v>
      </c>
      <c r="E21" s="343"/>
      <c r="F21" s="561"/>
      <c r="G21" s="573">
        <f t="shared" si="1"/>
        <v>0.83436687928183317</v>
      </c>
      <c r="H21" s="19"/>
      <c r="J21" s="634"/>
      <c r="K21" s="636" t="s">
        <v>240</v>
      </c>
      <c r="L21" s="671">
        <v>2616</v>
      </c>
      <c r="M21" s="373">
        <f>+L21/L22</f>
        <v>0.16587407266501808</v>
      </c>
      <c r="N21" s="21">
        <f t="shared" si="5"/>
        <v>398.09777439604341</v>
      </c>
      <c r="O21" s="21">
        <v>398</v>
      </c>
    </row>
    <row r="22" spans="1:21" ht="14.25" customHeight="1" x14ac:dyDescent="0.25">
      <c r="A22" s="187"/>
      <c r="B22" s="635" t="s">
        <v>249</v>
      </c>
      <c r="C22" s="342">
        <f>+'[3]2.SZ.TÁBL. BEVÉTELEK'!$D22</f>
        <v>7433</v>
      </c>
      <c r="D22" s="342">
        <f>+'3.SZ.TÁBL. SEGÍTŐ SZOLGÁLAT'!AB33</f>
        <v>8345</v>
      </c>
      <c r="E22" s="343"/>
      <c r="F22" s="561"/>
      <c r="G22" s="573">
        <f t="shared" si="1"/>
        <v>1.1226960850262344</v>
      </c>
      <c r="H22" s="19"/>
      <c r="J22" s="634"/>
      <c r="K22" s="58"/>
      <c r="L22" s="372">
        <f>SUM(L16:L21)</f>
        <v>15771</v>
      </c>
      <c r="M22" s="374"/>
      <c r="N22" s="375">
        <f>SUM(N16:N21)</f>
        <v>2400</v>
      </c>
      <c r="O22" s="21">
        <f>SUM(O16:O21)</f>
        <v>2400</v>
      </c>
    </row>
    <row r="23" spans="1:21" ht="14.25" customHeight="1" x14ac:dyDescent="0.25">
      <c r="A23" s="187"/>
      <c r="B23" s="635" t="s">
        <v>255</v>
      </c>
      <c r="C23" s="342">
        <f>+'[3]2.SZ.TÁBL. BEVÉTELEK'!$D23</f>
        <v>2036</v>
      </c>
      <c r="D23" s="342">
        <f>+'3.SZ.TÁBL. SEGÍTŐ SZOLGÁLAT'!AB34</f>
        <v>1516</v>
      </c>
      <c r="E23" s="343"/>
      <c r="F23" s="561"/>
      <c r="G23" s="573">
        <f t="shared" si="1"/>
        <v>0.74459724950884087</v>
      </c>
      <c r="H23" s="19"/>
      <c r="I23" s="60"/>
      <c r="J23" s="634"/>
      <c r="K23" s="371"/>
      <c r="L23" s="371"/>
    </row>
    <row r="24" spans="1:21" ht="14.25" customHeight="1" x14ac:dyDescent="0.25">
      <c r="A24" s="187"/>
      <c r="B24" s="635" t="s">
        <v>251</v>
      </c>
      <c r="C24" s="342">
        <f>+'[3]2.SZ.TÁBL. BEVÉTELEK'!$D24</f>
        <v>1776</v>
      </c>
      <c r="D24" s="342">
        <f>+'3.SZ.TÁBL. SEGÍTŐ SZOLGÁLAT'!AB35</f>
        <v>1361</v>
      </c>
      <c r="E24" s="343"/>
      <c r="F24" s="561"/>
      <c r="G24" s="573">
        <f t="shared" si="1"/>
        <v>0.7663288288288288</v>
      </c>
      <c r="H24" s="19"/>
      <c r="M24" s="371"/>
    </row>
    <row r="25" spans="1:21" ht="14.25" customHeight="1" x14ac:dyDescent="0.25">
      <c r="A25" s="187"/>
      <c r="B25" s="635" t="s">
        <v>252</v>
      </c>
      <c r="C25" s="342">
        <f>+'[3]2.SZ.TÁBL. BEVÉTELEK'!$D25</f>
        <v>10659</v>
      </c>
      <c r="D25" s="342">
        <f>+'3.SZ.TÁBL. SEGÍTŐ SZOLGÁLAT'!AB36</f>
        <v>8106</v>
      </c>
      <c r="E25" s="343"/>
      <c r="F25" s="561"/>
      <c r="G25" s="573">
        <f t="shared" si="1"/>
        <v>0.76048409794539829</v>
      </c>
      <c r="H25" s="19"/>
      <c r="M25" s="371"/>
    </row>
    <row r="26" spans="1:21" ht="14.25" customHeight="1" x14ac:dyDescent="0.25">
      <c r="A26" s="187"/>
      <c r="B26" s="635" t="s">
        <v>253</v>
      </c>
      <c r="C26" s="342">
        <f>+'[3]2.SZ.TÁBL. BEVÉTELEK'!$D26</f>
        <v>5564</v>
      </c>
      <c r="D26" s="342">
        <f>+'3.SZ.TÁBL. SEGÍTŐ SZOLGÁLAT'!AB37</f>
        <v>4142</v>
      </c>
      <c r="E26" s="343"/>
      <c r="F26" s="561"/>
      <c r="G26" s="573">
        <f t="shared" si="1"/>
        <v>0.7444284687275341</v>
      </c>
      <c r="H26" s="19"/>
      <c r="M26" s="371"/>
    </row>
    <row r="27" spans="1:21" s="371" customFormat="1" ht="14.25" customHeight="1" x14ac:dyDescent="0.25">
      <c r="A27" s="187"/>
      <c r="B27" s="635" t="s">
        <v>254</v>
      </c>
      <c r="C27" s="342">
        <f>+'[3]2.SZ.TÁBL. BEVÉTELEK'!$D27</f>
        <v>3307</v>
      </c>
      <c r="D27" s="342">
        <f>+'3.SZ.TÁBL. SEGÍTŐ SZOLGÁLAT'!AB38</f>
        <v>2474</v>
      </c>
      <c r="E27" s="343"/>
      <c r="F27" s="561"/>
      <c r="G27" s="573">
        <f t="shared" si="1"/>
        <v>0.74811006954944059</v>
      </c>
      <c r="H27" s="19"/>
      <c r="I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371" customFormat="1" ht="14.25" customHeight="1" x14ac:dyDescent="0.25">
      <c r="A28" s="187"/>
      <c r="B28" s="637" t="s">
        <v>240</v>
      </c>
      <c r="C28" s="342">
        <f>+'[3]2.SZ.TÁBL. BEVÉTELEK'!$D28</f>
        <v>3089</v>
      </c>
      <c r="D28" s="342">
        <f>+'3.SZ.TÁBL. SEGÍTŐ SZOLGÁLAT'!AB39</f>
        <v>2311</v>
      </c>
      <c r="E28" s="343"/>
      <c r="F28" s="561"/>
      <c r="G28" s="573">
        <f t="shared" si="1"/>
        <v>0.74813855616704439</v>
      </c>
      <c r="H28" s="19"/>
      <c r="I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s="371" customFormat="1" ht="14.25" customHeight="1" x14ac:dyDescent="0.25">
      <c r="A29" s="187"/>
      <c r="B29" s="637"/>
      <c r="C29" s="342"/>
      <c r="D29" s="342"/>
      <c r="E29" s="343"/>
      <c r="F29" s="561"/>
      <c r="G29" s="573"/>
      <c r="H29" s="19"/>
      <c r="I29" s="20"/>
      <c r="J29" s="21"/>
      <c r="K29" s="21"/>
      <c r="L29" s="763" t="s">
        <v>389</v>
      </c>
      <c r="M29" s="21"/>
      <c r="N29" s="21"/>
      <c r="O29" s="21"/>
      <c r="P29" s="21"/>
      <c r="Q29" s="21"/>
      <c r="R29" s="21"/>
      <c r="S29" s="21"/>
      <c r="T29" s="21"/>
      <c r="U29" s="21"/>
    </row>
    <row r="30" spans="1:21" s="371" customFormat="1" ht="14.25" customHeight="1" x14ac:dyDescent="0.25">
      <c r="A30" s="187"/>
      <c r="B30" s="364" t="s">
        <v>340</v>
      </c>
      <c r="C30" s="342">
        <f>SUM(C31:C38)</f>
        <v>2757</v>
      </c>
      <c r="D30" s="342">
        <f>SUM(D31:D38)</f>
        <v>2774</v>
      </c>
      <c r="E30" s="343"/>
      <c r="F30" s="561"/>
      <c r="G30" s="573">
        <f t="shared" si="1"/>
        <v>1.0061661225970258</v>
      </c>
      <c r="H30" s="19"/>
      <c r="I30" s="20"/>
      <c r="J30" s="21"/>
      <c r="K30" s="21"/>
      <c r="L30" s="763"/>
      <c r="M30" s="21"/>
      <c r="N30" s="21"/>
      <c r="O30" s="21"/>
      <c r="P30" s="21"/>
      <c r="Q30" s="21"/>
      <c r="R30" s="21"/>
      <c r="S30" s="21"/>
      <c r="T30" s="21"/>
      <c r="U30" s="21"/>
    </row>
    <row r="31" spans="1:21" s="371" customFormat="1" ht="14.25" customHeight="1" x14ac:dyDescent="0.3">
      <c r="A31" s="187"/>
      <c r="B31" s="635" t="s">
        <v>4</v>
      </c>
      <c r="C31" s="342">
        <f>+'[3]2.SZ.TÁBL. BEVÉTELEK'!$D31</f>
        <v>279</v>
      </c>
      <c r="D31" s="342">
        <f t="shared" ref="D31:D38" si="6">+N31</f>
        <v>283</v>
      </c>
      <c r="E31" s="343"/>
      <c r="F31" s="561"/>
      <c r="G31" s="573">
        <f t="shared" si="1"/>
        <v>1.0143369175627239</v>
      </c>
      <c r="H31" s="19"/>
      <c r="I31" s="362"/>
      <c r="J31" s="21"/>
      <c r="K31" s="21" t="s">
        <v>4</v>
      </c>
      <c r="L31" s="671">
        <v>2833</v>
      </c>
      <c r="M31" s="19">
        <f t="shared" ref="M31:M38" si="7">+$J$32*L31</f>
        <v>283300</v>
      </c>
      <c r="N31" s="21">
        <v>283</v>
      </c>
      <c r="O31" s="21"/>
      <c r="P31" s="21"/>
      <c r="Q31" s="21"/>
      <c r="R31" s="21"/>
      <c r="S31" s="21"/>
      <c r="T31" s="21"/>
      <c r="U31" s="21"/>
    </row>
    <row r="32" spans="1:21" s="371" customFormat="1" ht="14.25" customHeight="1" x14ac:dyDescent="0.25">
      <c r="A32" s="187"/>
      <c r="B32" s="635" t="s">
        <v>341</v>
      </c>
      <c r="C32" s="342">
        <f>+'[3]2.SZ.TÁBL. BEVÉTELEK'!$D32</f>
        <v>842</v>
      </c>
      <c r="D32" s="342">
        <f t="shared" si="6"/>
        <v>844</v>
      </c>
      <c r="E32" s="343"/>
      <c r="F32" s="561"/>
      <c r="G32" s="573">
        <f t="shared" si="1"/>
        <v>1.002375296912114</v>
      </c>
      <c r="H32" s="19"/>
      <c r="I32" s="19" t="s">
        <v>257</v>
      </c>
      <c r="J32" s="21">
        <v>100</v>
      </c>
      <c r="K32" s="21" t="s">
        <v>5</v>
      </c>
      <c r="L32" s="671">
        <v>8436</v>
      </c>
      <c r="M32" s="19">
        <f>+$J$32*L32</f>
        <v>843600</v>
      </c>
      <c r="N32" s="21">
        <v>844</v>
      </c>
      <c r="O32" s="21"/>
      <c r="P32" s="21"/>
      <c r="Q32" s="21"/>
      <c r="R32" s="21"/>
      <c r="S32" s="21"/>
      <c r="T32" s="21"/>
      <c r="U32" s="21"/>
    </row>
    <row r="33" spans="1:21" s="371" customFormat="1" ht="14.25" customHeight="1" x14ac:dyDescent="0.25">
      <c r="A33" s="187"/>
      <c r="B33" s="635" t="s">
        <v>342</v>
      </c>
      <c r="C33" s="342">
        <f>+'[3]2.SZ.TÁBL. BEVÉTELEK'!$D33</f>
        <v>129</v>
      </c>
      <c r="D33" s="342">
        <f t="shared" si="6"/>
        <v>129</v>
      </c>
      <c r="E33" s="343"/>
      <c r="F33" s="561"/>
      <c r="G33" s="573">
        <f t="shared" si="1"/>
        <v>1</v>
      </c>
      <c r="H33" s="19"/>
      <c r="I33" s="19"/>
      <c r="J33" s="21"/>
      <c r="K33" s="21" t="s">
        <v>6</v>
      </c>
      <c r="L33" s="671">
        <v>1294</v>
      </c>
      <c r="M33" s="19">
        <f t="shared" si="7"/>
        <v>129400</v>
      </c>
      <c r="N33" s="21">
        <v>129</v>
      </c>
      <c r="O33" s="21"/>
      <c r="P33" s="21"/>
      <c r="Q33" s="21"/>
      <c r="R33" s="21"/>
      <c r="S33" s="21"/>
      <c r="T33" s="21"/>
      <c r="U33" s="21"/>
    </row>
    <row r="34" spans="1:21" s="371" customFormat="1" ht="14.25" customHeight="1" x14ac:dyDescent="0.25">
      <c r="A34" s="187"/>
      <c r="B34" s="635" t="s">
        <v>343</v>
      </c>
      <c r="C34" s="342">
        <f>+'[3]2.SZ.TÁBL. BEVÉTELEK'!$D34</f>
        <v>112</v>
      </c>
      <c r="D34" s="342">
        <f t="shared" si="6"/>
        <v>116</v>
      </c>
      <c r="E34" s="343"/>
      <c r="F34" s="561"/>
      <c r="G34" s="573">
        <f t="shared" si="1"/>
        <v>1.0357142857142858</v>
      </c>
      <c r="H34" s="19"/>
      <c r="I34" s="19"/>
      <c r="J34" s="21"/>
      <c r="K34" s="21" t="s">
        <v>7</v>
      </c>
      <c r="L34" s="671">
        <v>1163</v>
      </c>
      <c r="M34" s="19">
        <f t="shared" si="7"/>
        <v>116300</v>
      </c>
      <c r="N34" s="21">
        <v>116</v>
      </c>
      <c r="O34" s="21"/>
      <c r="P34" s="21"/>
      <c r="Q34" s="21"/>
      <c r="R34" s="21"/>
      <c r="S34" s="21"/>
      <c r="T34" s="21"/>
      <c r="U34" s="21"/>
    </row>
    <row r="35" spans="1:21" s="371" customFormat="1" ht="14.25" customHeight="1" x14ac:dyDescent="0.25">
      <c r="A35" s="187"/>
      <c r="B35" s="635" t="s">
        <v>344</v>
      </c>
      <c r="C35" s="342">
        <f>+'[3]2.SZ.TÁBL. BEVÉTELEK'!$D35</f>
        <v>575</v>
      </c>
      <c r="D35" s="342">
        <f t="shared" si="6"/>
        <v>575</v>
      </c>
      <c r="E35" s="343"/>
      <c r="F35" s="561"/>
      <c r="G35" s="573">
        <f t="shared" si="1"/>
        <v>1</v>
      </c>
      <c r="H35" s="19"/>
      <c r="I35" s="19"/>
      <c r="J35" s="21"/>
      <c r="K35" s="21" t="s">
        <v>8</v>
      </c>
      <c r="L35" s="671">
        <v>5752</v>
      </c>
      <c r="M35" s="19">
        <f t="shared" si="7"/>
        <v>575200</v>
      </c>
      <c r="N35" s="21">
        <v>575</v>
      </c>
      <c r="O35" s="21"/>
      <c r="P35" s="21"/>
      <c r="Q35" s="21"/>
      <c r="R35" s="21"/>
      <c r="S35" s="21"/>
      <c r="T35" s="21"/>
      <c r="U35" s="21"/>
    </row>
    <row r="36" spans="1:21" s="371" customFormat="1" ht="14.25" customHeight="1" x14ac:dyDescent="0.25">
      <c r="A36" s="187"/>
      <c r="B36" s="635" t="s">
        <v>345</v>
      </c>
      <c r="C36" s="342">
        <f>+'[3]2.SZ.TÁBL. BEVÉTELEK'!$D36</f>
        <v>352</v>
      </c>
      <c r="D36" s="342">
        <f t="shared" si="6"/>
        <v>354</v>
      </c>
      <c r="E36" s="343"/>
      <c r="F36" s="561"/>
      <c r="G36" s="573">
        <f t="shared" si="1"/>
        <v>1.0056818181818181</v>
      </c>
      <c r="H36" s="19"/>
      <c r="I36" s="19"/>
      <c r="J36" s="21"/>
      <c r="K36" s="21" t="s">
        <v>9</v>
      </c>
      <c r="L36" s="671">
        <v>3537</v>
      </c>
      <c r="M36" s="19">
        <f t="shared" si="7"/>
        <v>353700</v>
      </c>
      <c r="N36" s="21">
        <v>354</v>
      </c>
      <c r="O36" s="21"/>
      <c r="P36" s="21"/>
      <c r="Q36" s="21"/>
      <c r="R36" s="21"/>
      <c r="S36" s="21"/>
      <c r="T36" s="21"/>
      <c r="U36" s="21"/>
    </row>
    <row r="37" spans="1:21" s="371" customFormat="1" ht="14.25" customHeight="1" x14ac:dyDescent="0.25">
      <c r="A37" s="187"/>
      <c r="B37" s="635" t="s">
        <v>346</v>
      </c>
      <c r="C37" s="342">
        <f>+'[3]2.SZ.TÁBL. BEVÉTELEK'!$D37</f>
        <v>209</v>
      </c>
      <c r="D37" s="342">
        <f t="shared" si="6"/>
        <v>211</v>
      </c>
      <c r="E37" s="343"/>
      <c r="F37" s="561"/>
      <c r="G37" s="573">
        <f t="shared" si="1"/>
        <v>1.0095693779904307</v>
      </c>
      <c r="H37" s="19"/>
      <c r="I37" s="19"/>
      <c r="J37" s="21"/>
      <c r="K37" s="21" t="s">
        <v>10</v>
      </c>
      <c r="L37" s="671">
        <v>2113</v>
      </c>
      <c r="M37" s="19">
        <f t="shared" si="7"/>
        <v>211300</v>
      </c>
      <c r="N37" s="21">
        <v>211</v>
      </c>
      <c r="O37" s="21"/>
      <c r="P37" s="21"/>
      <c r="Q37" s="21"/>
      <c r="R37" s="21"/>
      <c r="S37" s="21"/>
      <c r="T37" s="21"/>
      <c r="U37" s="21"/>
    </row>
    <row r="38" spans="1:21" s="371" customFormat="1" ht="14.25" customHeight="1" x14ac:dyDescent="0.25">
      <c r="A38" s="187"/>
      <c r="B38" s="637" t="s">
        <v>347</v>
      </c>
      <c r="C38" s="342">
        <f>+'[3]2.SZ.TÁBL. BEVÉTELEK'!$D38</f>
        <v>259</v>
      </c>
      <c r="D38" s="342">
        <f t="shared" si="6"/>
        <v>262</v>
      </c>
      <c r="E38" s="343"/>
      <c r="F38" s="561"/>
      <c r="G38" s="573">
        <f t="shared" si="1"/>
        <v>1.0115830115830116</v>
      </c>
      <c r="H38" s="19"/>
      <c r="I38" s="19"/>
      <c r="J38" s="21"/>
      <c r="K38" s="64" t="s">
        <v>240</v>
      </c>
      <c r="L38" s="671">
        <v>2616</v>
      </c>
      <c r="M38" s="19">
        <f t="shared" si="7"/>
        <v>261600</v>
      </c>
      <c r="N38" s="336">
        <v>262</v>
      </c>
      <c r="O38" s="21"/>
      <c r="P38" s="21"/>
      <c r="Q38" s="21"/>
      <c r="R38" s="21"/>
      <c r="S38" s="21"/>
      <c r="T38" s="21"/>
      <c r="U38" s="21"/>
    </row>
    <row r="39" spans="1:21" s="371" customFormat="1" ht="14.25" customHeight="1" x14ac:dyDescent="0.3">
      <c r="A39" s="187"/>
      <c r="B39" s="638"/>
      <c r="C39" s="342"/>
      <c r="D39" s="342"/>
      <c r="E39" s="343"/>
      <c r="F39" s="561"/>
      <c r="G39" s="573"/>
      <c r="H39" s="19"/>
      <c r="I39" s="362"/>
      <c r="J39" s="21"/>
      <c r="K39" s="21"/>
      <c r="L39" s="372">
        <f>SUM(L31:L38)</f>
        <v>27744</v>
      </c>
      <c r="M39" s="19">
        <f>SUM(M31:M38)</f>
        <v>2774400</v>
      </c>
      <c r="N39" s="19">
        <f>SUM(N31:N38)</f>
        <v>2774</v>
      </c>
      <c r="O39" s="21"/>
      <c r="P39" s="21"/>
      <c r="Q39" s="21"/>
      <c r="R39" s="21"/>
      <c r="S39" s="21"/>
      <c r="T39" s="21"/>
      <c r="U39" s="21"/>
    </row>
    <row r="40" spans="1:21" s="371" customFormat="1" ht="14.25" customHeight="1" x14ac:dyDescent="0.3">
      <c r="A40" s="187"/>
      <c r="B40" s="364" t="s">
        <v>348</v>
      </c>
      <c r="C40" s="342">
        <f>SUM(C41:C45)</f>
        <v>1779</v>
      </c>
      <c r="D40" s="342">
        <f>SUM(D41:D45)</f>
        <v>1789</v>
      </c>
      <c r="E40" s="343"/>
      <c r="F40" s="561"/>
      <c r="G40" s="573">
        <f t="shared" si="1"/>
        <v>1.0056211354693647</v>
      </c>
      <c r="H40" s="19"/>
      <c r="I40" s="362"/>
      <c r="J40" s="21"/>
      <c r="K40" s="21"/>
      <c r="L40" s="372"/>
      <c r="M40" s="19"/>
      <c r="N40" s="19"/>
      <c r="O40" s="21"/>
      <c r="P40" s="21"/>
      <c r="Q40" s="21"/>
      <c r="R40" s="21"/>
      <c r="S40" s="21"/>
      <c r="T40" s="21"/>
      <c r="U40" s="21"/>
    </row>
    <row r="41" spans="1:21" s="371" customFormat="1" ht="14.25" customHeight="1" x14ac:dyDescent="0.3">
      <c r="A41" s="187"/>
      <c r="B41" s="635" t="s">
        <v>4</v>
      </c>
      <c r="C41" s="342">
        <f>+'[3]2.SZ.TÁBL. BEVÉTELEK'!$D41</f>
        <v>247</v>
      </c>
      <c r="D41" s="342">
        <f>+P44</f>
        <v>251</v>
      </c>
      <c r="E41" s="343"/>
      <c r="F41" s="561"/>
      <c r="G41" s="573">
        <f t="shared" si="1"/>
        <v>1.0161943319838056</v>
      </c>
      <c r="H41" s="19"/>
      <c r="I41" s="362"/>
      <c r="J41" s="21"/>
      <c r="K41" s="21"/>
      <c r="L41" s="372"/>
      <c r="M41" s="19"/>
      <c r="N41" s="19"/>
      <c r="O41" s="21"/>
      <c r="P41" s="21"/>
      <c r="Q41" s="21"/>
      <c r="R41" s="21"/>
      <c r="S41" s="21"/>
      <c r="T41" s="21"/>
      <c r="U41" s="21"/>
    </row>
    <row r="42" spans="1:21" s="371" customFormat="1" ht="14.25" customHeight="1" x14ac:dyDescent="0.3">
      <c r="A42" s="187"/>
      <c r="B42" s="635" t="s">
        <v>342</v>
      </c>
      <c r="C42" s="342">
        <f>+'[3]2.SZ.TÁBL. BEVÉTELEK'!$D42</f>
        <v>114</v>
      </c>
      <c r="D42" s="342">
        <f>+P45</f>
        <v>115</v>
      </c>
      <c r="E42" s="343"/>
      <c r="F42" s="561"/>
      <c r="G42" s="573">
        <f t="shared" si="1"/>
        <v>1.0087719298245614</v>
      </c>
      <c r="H42" s="19"/>
      <c r="I42" s="362"/>
      <c r="J42" s="21"/>
      <c r="K42" s="21"/>
      <c r="L42" s="372" t="s">
        <v>389</v>
      </c>
      <c r="M42" s="19"/>
      <c r="N42" s="19"/>
      <c r="O42" s="21"/>
      <c r="P42" s="21"/>
      <c r="Q42" s="21"/>
      <c r="R42" s="21"/>
      <c r="S42" s="21"/>
      <c r="T42" s="21"/>
      <c r="U42" s="21"/>
    </row>
    <row r="43" spans="1:21" s="371" customFormat="1" ht="14.25" customHeight="1" x14ac:dyDescent="0.3">
      <c r="A43" s="187"/>
      <c r="B43" s="635" t="s">
        <v>344</v>
      </c>
      <c r="C43" s="342">
        <f>+'[3]2.SZ.TÁBL. BEVÉTELEK'!$D43</f>
        <v>764</v>
      </c>
      <c r="D43" s="342">
        <f>+P47</f>
        <v>765</v>
      </c>
      <c r="E43" s="343"/>
      <c r="F43" s="561"/>
      <c r="G43" s="573">
        <f t="shared" si="1"/>
        <v>1.0013089005235603</v>
      </c>
      <c r="H43" s="19"/>
      <c r="I43" s="362"/>
      <c r="J43" s="21"/>
      <c r="K43" s="21"/>
      <c r="L43" s="372"/>
      <c r="M43" s="19"/>
      <c r="N43" s="19" t="s">
        <v>317</v>
      </c>
      <c r="O43" s="21" t="s">
        <v>318</v>
      </c>
      <c r="P43" s="21" t="s">
        <v>317</v>
      </c>
      <c r="Q43" s="21" t="s">
        <v>319</v>
      </c>
      <c r="R43" s="21"/>
      <c r="S43" s="21"/>
      <c r="T43" s="21"/>
      <c r="U43" s="21"/>
    </row>
    <row r="44" spans="1:21" s="371" customFormat="1" ht="14.25" customHeight="1" x14ac:dyDescent="0.25">
      <c r="A44" s="187"/>
      <c r="B44" s="635" t="s">
        <v>345</v>
      </c>
      <c r="C44" s="342">
        <f>+'[3]2.SZ.TÁBL. BEVÉTELEK'!$D44</f>
        <v>468</v>
      </c>
      <c r="D44" s="342">
        <f>+P48</f>
        <v>470</v>
      </c>
      <c r="E44" s="343"/>
      <c r="F44" s="561"/>
      <c r="G44" s="573">
        <f t="shared" si="1"/>
        <v>1.0042735042735043</v>
      </c>
      <c r="H44" s="19"/>
      <c r="I44" s="19" t="s">
        <v>377</v>
      </c>
      <c r="J44" s="21">
        <v>133</v>
      </c>
      <c r="K44" s="21" t="s">
        <v>4</v>
      </c>
      <c r="L44" s="720">
        <v>2833</v>
      </c>
      <c r="M44" s="19">
        <f>J44*L44</f>
        <v>376789</v>
      </c>
      <c r="N44" s="19">
        <f>M44*66.7%</f>
        <v>251318.26300000001</v>
      </c>
      <c r="O44" s="19">
        <f>M44*33.3%</f>
        <v>125470.73699999998</v>
      </c>
      <c r="P44" s="21">
        <v>251</v>
      </c>
      <c r="Q44" s="21">
        <v>125</v>
      </c>
      <c r="R44" s="21"/>
      <c r="S44" s="21"/>
      <c r="T44" s="21"/>
      <c r="U44" s="21"/>
    </row>
    <row r="45" spans="1:21" s="371" customFormat="1" ht="14.25" customHeight="1" x14ac:dyDescent="0.3">
      <c r="A45" s="187"/>
      <c r="B45" s="635" t="s">
        <v>346</v>
      </c>
      <c r="C45" s="342">
        <f>+'[3]2.SZ.TÁBL. BEVÉTELEK'!$D45</f>
        <v>186</v>
      </c>
      <c r="D45" s="342">
        <f>+P49</f>
        <v>188</v>
      </c>
      <c r="E45" s="343"/>
      <c r="F45" s="561"/>
      <c r="G45" s="573">
        <f t="shared" si="1"/>
        <v>1.010752688172043</v>
      </c>
      <c r="H45" s="19"/>
      <c r="I45" s="362"/>
      <c r="J45" s="21"/>
      <c r="K45" s="21" t="s">
        <v>6</v>
      </c>
      <c r="L45" s="720">
        <v>1294</v>
      </c>
      <c r="M45" s="19">
        <f>J44*L45</f>
        <v>172102</v>
      </c>
      <c r="N45" s="19">
        <f>M45*66.7%</f>
        <v>114792.034</v>
      </c>
      <c r="O45" s="19">
        <f>M45*33.3%</f>
        <v>57309.965999999993</v>
      </c>
      <c r="P45" s="21">
        <v>115</v>
      </c>
      <c r="Q45" s="21">
        <v>57</v>
      </c>
      <c r="R45" s="21"/>
      <c r="S45" s="21"/>
      <c r="T45" s="21"/>
      <c r="U45" s="21"/>
    </row>
    <row r="46" spans="1:21" s="371" customFormat="1" ht="14.25" customHeight="1" x14ac:dyDescent="0.3">
      <c r="A46" s="187"/>
      <c r="B46" s="638"/>
      <c r="C46" s="342"/>
      <c r="D46" s="342"/>
      <c r="E46" s="343"/>
      <c r="F46" s="561"/>
      <c r="G46" s="573"/>
      <c r="H46" s="19"/>
      <c r="I46" s="362"/>
      <c r="J46" s="21"/>
      <c r="K46" s="21" t="s">
        <v>7</v>
      </c>
      <c r="L46" s="720">
        <v>1163</v>
      </c>
      <c r="M46" s="19">
        <f>J44*L46</f>
        <v>154679</v>
      </c>
      <c r="N46" s="19"/>
      <c r="O46" s="19">
        <f>M46*100%</f>
        <v>154679</v>
      </c>
      <c r="P46" s="21"/>
      <c r="Q46" s="21">
        <v>155</v>
      </c>
      <c r="R46" s="21"/>
      <c r="S46" s="21"/>
      <c r="T46" s="21"/>
      <c r="U46" s="21"/>
    </row>
    <row r="47" spans="1:21" s="371" customFormat="1" ht="14.25" customHeight="1" x14ac:dyDescent="0.3">
      <c r="A47" s="187"/>
      <c r="B47" s="364" t="s">
        <v>349</v>
      </c>
      <c r="C47" s="342">
        <f>SUM(C48:C52)</f>
        <v>767</v>
      </c>
      <c r="D47" s="342">
        <f>SUM(D48:D52)</f>
        <v>779</v>
      </c>
      <c r="E47" s="343"/>
      <c r="F47" s="561"/>
      <c r="G47" s="573">
        <f t="shared" si="1"/>
        <v>1.0156453715775751</v>
      </c>
      <c r="H47" s="19"/>
      <c r="I47" s="362"/>
      <c r="J47" s="21"/>
      <c r="K47" s="21" t="s">
        <v>8</v>
      </c>
      <c r="L47" s="720">
        <v>5752</v>
      </c>
      <c r="M47" s="19">
        <f>J44*L47</f>
        <v>765016</v>
      </c>
      <c r="N47" s="19">
        <f>M47*100%</f>
        <v>765016</v>
      </c>
      <c r="O47" s="19"/>
      <c r="P47" s="21">
        <v>765</v>
      </c>
      <c r="Q47" s="21"/>
      <c r="R47" s="21"/>
      <c r="S47" s="21"/>
      <c r="T47" s="21"/>
      <c r="U47" s="21"/>
    </row>
    <row r="48" spans="1:21" s="363" customFormat="1" ht="14.25" customHeight="1" x14ac:dyDescent="0.3">
      <c r="A48" s="184"/>
      <c r="B48" s="635" t="s">
        <v>4</v>
      </c>
      <c r="C48" s="342">
        <f>+'[3]2.SZ.TÁBL. BEVÉTELEK'!$D48</f>
        <v>123</v>
      </c>
      <c r="D48" s="342">
        <f>+Q44</f>
        <v>125</v>
      </c>
      <c r="E48" s="348"/>
      <c r="F48" s="560"/>
      <c r="G48" s="573">
        <f t="shared" si="1"/>
        <v>1.0162601626016261</v>
      </c>
      <c r="H48" s="19"/>
      <c r="I48" s="362"/>
      <c r="J48" s="21"/>
      <c r="K48" s="21" t="s">
        <v>9</v>
      </c>
      <c r="L48" s="720">
        <v>3537</v>
      </c>
      <c r="M48" s="19">
        <f>J44*L48</f>
        <v>470421</v>
      </c>
      <c r="N48" s="19">
        <f>M48*100%</f>
        <v>470421</v>
      </c>
      <c r="O48" s="19"/>
      <c r="P48" s="21">
        <v>470</v>
      </c>
      <c r="Q48" s="21"/>
      <c r="R48" s="371"/>
      <c r="S48" s="371"/>
      <c r="T48" s="371"/>
      <c r="U48" s="371"/>
    </row>
    <row r="49" spans="1:19" s="363" customFormat="1" ht="14.25" customHeight="1" x14ac:dyDescent="0.3">
      <c r="A49" s="184"/>
      <c r="B49" s="635" t="s">
        <v>342</v>
      </c>
      <c r="C49" s="342">
        <f>+'[3]2.SZ.TÁBL. BEVÉTELEK'!$D49</f>
        <v>57</v>
      </c>
      <c r="D49" s="342">
        <f>+Q45</f>
        <v>57</v>
      </c>
      <c r="E49" s="348"/>
      <c r="F49" s="560"/>
      <c r="G49" s="573">
        <f t="shared" si="1"/>
        <v>1</v>
      </c>
      <c r="H49" s="19"/>
      <c r="I49" s="362"/>
      <c r="J49" s="21"/>
      <c r="K49" s="21" t="s">
        <v>10</v>
      </c>
      <c r="L49" s="720">
        <v>2113</v>
      </c>
      <c r="M49" s="19">
        <f>J44*L49</f>
        <v>281029</v>
      </c>
      <c r="N49" s="19">
        <f>M49*66.7%</f>
        <v>187446.34300000002</v>
      </c>
      <c r="O49" s="19">
        <f>M49*33.3%</f>
        <v>93582.656999999992</v>
      </c>
      <c r="P49" s="21">
        <v>188</v>
      </c>
      <c r="Q49" s="21">
        <v>94</v>
      </c>
      <c r="R49" s="371"/>
      <c r="S49" s="371"/>
    </row>
    <row r="50" spans="1:19" s="363" customFormat="1" ht="14.25" customHeight="1" x14ac:dyDescent="0.3">
      <c r="A50" s="184"/>
      <c r="B50" s="635" t="s">
        <v>343</v>
      </c>
      <c r="C50" s="342">
        <f>+'[3]2.SZ.TÁBL. BEVÉTELEK'!$D50</f>
        <v>150</v>
      </c>
      <c r="D50" s="342">
        <f>+Q46</f>
        <v>155</v>
      </c>
      <c r="E50" s="348"/>
      <c r="F50" s="560"/>
      <c r="G50" s="573">
        <f t="shared" si="1"/>
        <v>1.0333333333333334</v>
      </c>
      <c r="H50" s="60"/>
      <c r="I50" s="362"/>
      <c r="J50" s="21"/>
      <c r="K50" s="21" t="s">
        <v>240</v>
      </c>
      <c r="L50" s="720">
        <v>2616</v>
      </c>
      <c r="M50" s="19">
        <f>J44*L50</f>
        <v>347928</v>
      </c>
      <c r="N50" s="19"/>
      <c r="O50" s="19">
        <f>M50*100%</f>
        <v>347928</v>
      </c>
      <c r="Q50" s="58">
        <v>348</v>
      </c>
    </row>
    <row r="51" spans="1:19" s="363" customFormat="1" ht="14.25" customHeight="1" x14ac:dyDescent="0.3">
      <c r="A51" s="184"/>
      <c r="B51" s="635" t="s">
        <v>346</v>
      </c>
      <c r="C51" s="342">
        <f>+'[3]2.SZ.TÁBL. BEVÉTELEK'!$D51</f>
        <v>93</v>
      </c>
      <c r="D51" s="342">
        <f>+Q49</f>
        <v>94</v>
      </c>
      <c r="E51" s="348"/>
      <c r="F51" s="560"/>
      <c r="G51" s="573">
        <f t="shared" si="1"/>
        <v>1.010752688172043</v>
      </c>
      <c r="H51" s="60"/>
      <c r="I51" s="362"/>
      <c r="J51" s="21"/>
      <c r="K51" s="21"/>
      <c r="L51" s="721">
        <f>SUM(L43:L50)</f>
        <v>19308</v>
      </c>
      <c r="M51" s="19">
        <f>SUM(M44:M50)</f>
        <v>2567964</v>
      </c>
      <c r="N51" s="19">
        <f>SUM(N44:N50)</f>
        <v>1788993.6400000001</v>
      </c>
      <c r="O51" s="19">
        <f>SUM(O44:O50)</f>
        <v>778970.36</v>
      </c>
      <c r="P51" s="363">
        <f t="shared" ref="P51:Q51" si="8">SUM(P44:P50)</f>
        <v>1789</v>
      </c>
      <c r="Q51" s="363">
        <f t="shared" si="8"/>
        <v>779</v>
      </c>
    </row>
    <row r="52" spans="1:19" s="363" customFormat="1" ht="14.25" customHeight="1" x14ac:dyDescent="0.3">
      <c r="A52" s="184"/>
      <c r="B52" s="637" t="s">
        <v>347</v>
      </c>
      <c r="C52" s="342">
        <f>+'[3]2.SZ.TÁBL. BEVÉTELEK'!$D52</f>
        <v>344</v>
      </c>
      <c r="D52" s="342">
        <f>+Q50</f>
        <v>348</v>
      </c>
      <c r="E52" s="348"/>
      <c r="F52" s="560"/>
      <c r="G52" s="573">
        <f t="shared" si="1"/>
        <v>1.0116279069767442</v>
      </c>
      <c r="H52" s="60"/>
      <c r="I52" s="362"/>
      <c r="J52" s="21"/>
      <c r="K52" s="21"/>
      <c r="L52" s="372"/>
      <c r="M52" s="19"/>
      <c r="N52" s="19"/>
      <c r="O52" s="21"/>
    </row>
    <row r="53" spans="1:19" s="363" customFormat="1" ht="14.25" customHeight="1" x14ac:dyDescent="0.3">
      <c r="A53" s="184"/>
      <c r="B53" s="637"/>
      <c r="C53" s="347"/>
      <c r="D53" s="347"/>
      <c r="E53" s="348"/>
      <c r="F53" s="560"/>
      <c r="G53" s="573"/>
      <c r="H53" s="60"/>
      <c r="I53" s="362"/>
      <c r="J53" s="21"/>
      <c r="K53" s="21"/>
      <c r="L53" s="372" t="s">
        <v>316</v>
      </c>
      <c r="M53" s="19"/>
      <c r="N53" s="19"/>
      <c r="O53" s="21"/>
    </row>
    <row r="54" spans="1:19" s="363" customFormat="1" ht="14.25" customHeight="1" x14ac:dyDescent="0.3">
      <c r="A54" s="184"/>
      <c r="B54" s="364" t="s">
        <v>311</v>
      </c>
      <c r="C54" s="342">
        <f>+SUM(C55:C61)</f>
        <v>2766</v>
      </c>
      <c r="D54" s="342">
        <f>+SUM(D55:D61)</f>
        <v>2766</v>
      </c>
      <c r="E54" s="348"/>
      <c r="F54" s="560"/>
      <c r="G54" s="573">
        <f t="shared" si="1"/>
        <v>1</v>
      </c>
      <c r="H54" s="60"/>
      <c r="I54" s="19" t="s">
        <v>263</v>
      </c>
      <c r="J54" s="21" t="s">
        <v>315</v>
      </c>
      <c r="K54" s="21" t="s">
        <v>4</v>
      </c>
      <c r="L54" s="372">
        <v>60</v>
      </c>
      <c r="M54" s="19">
        <f>+J55*L54</f>
        <v>228600</v>
      </c>
      <c r="N54" s="19">
        <v>229</v>
      </c>
      <c r="O54" s="21"/>
    </row>
    <row r="55" spans="1:19" s="363" customFormat="1" ht="14.25" customHeight="1" x14ac:dyDescent="0.3">
      <c r="A55" s="184"/>
      <c r="B55" s="635" t="s">
        <v>249</v>
      </c>
      <c r="C55" s="342">
        <f>+'[3]2.SZ.TÁBL. BEVÉTELEK'!$D55</f>
        <v>229</v>
      </c>
      <c r="D55" s="342">
        <f t="shared" ref="D55:D61" si="9">+N54</f>
        <v>229</v>
      </c>
      <c r="E55" s="348"/>
      <c r="F55" s="560"/>
      <c r="G55" s="573">
        <f t="shared" si="1"/>
        <v>1</v>
      </c>
      <c r="H55" s="60"/>
      <c r="I55" s="19"/>
      <c r="J55" s="21">
        <v>3810</v>
      </c>
      <c r="K55" s="21" t="s">
        <v>6</v>
      </c>
      <c r="L55" s="372">
        <v>90</v>
      </c>
      <c r="M55" s="19">
        <f>+J55*L55</f>
        <v>342900</v>
      </c>
      <c r="N55" s="19">
        <v>343</v>
      </c>
      <c r="O55" s="21"/>
    </row>
    <row r="56" spans="1:19" s="363" customFormat="1" ht="14.25" customHeight="1" x14ac:dyDescent="0.3">
      <c r="A56" s="184"/>
      <c r="B56" s="635" t="s">
        <v>255</v>
      </c>
      <c r="C56" s="342">
        <f>+'[3]2.SZ.TÁBL. BEVÉTELEK'!$D56</f>
        <v>343</v>
      </c>
      <c r="D56" s="342">
        <f t="shared" si="9"/>
        <v>343</v>
      </c>
      <c r="E56" s="348"/>
      <c r="F56" s="560"/>
      <c r="G56" s="573">
        <f t="shared" si="1"/>
        <v>1</v>
      </c>
      <c r="H56" s="60"/>
      <c r="I56" s="19"/>
      <c r="J56" s="21"/>
      <c r="K56" s="21" t="s">
        <v>7</v>
      </c>
      <c r="L56" s="372">
        <v>78</v>
      </c>
      <c r="M56" s="19">
        <f>+J55*L56</f>
        <v>297180</v>
      </c>
      <c r="N56" s="19">
        <v>297</v>
      </c>
      <c r="O56" s="21"/>
    </row>
    <row r="57" spans="1:19" s="363" customFormat="1" ht="14.25" customHeight="1" x14ac:dyDescent="0.3">
      <c r="A57" s="184"/>
      <c r="B57" s="635" t="s">
        <v>251</v>
      </c>
      <c r="C57" s="342">
        <f>+'[3]2.SZ.TÁBL. BEVÉTELEK'!$D57</f>
        <v>297</v>
      </c>
      <c r="D57" s="342">
        <f t="shared" si="9"/>
        <v>297</v>
      </c>
      <c r="E57" s="348"/>
      <c r="F57" s="560"/>
      <c r="G57" s="573">
        <f t="shared" si="1"/>
        <v>1</v>
      </c>
      <c r="H57" s="60"/>
      <c r="I57" s="19"/>
      <c r="J57" s="21">
        <v>3810</v>
      </c>
      <c r="K57" s="21" t="s">
        <v>8</v>
      </c>
      <c r="L57" s="372">
        <v>186</v>
      </c>
      <c r="M57" s="19">
        <f>+J57*L57</f>
        <v>708660</v>
      </c>
      <c r="N57" s="19">
        <v>709</v>
      </c>
      <c r="O57" s="21"/>
    </row>
    <row r="58" spans="1:19" s="363" customFormat="1" ht="14.25" customHeight="1" x14ac:dyDescent="0.3">
      <c r="A58" s="184"/>
      <c r="B58" s="635" t="s">
        <v>252</v>
      </c>
      <c r="C58" s="342">
        <f>+'[3]2.SZ.TÁBL. BEVÉTELEK'!$D58</f>
        <v>709</v>
      </c>
      <c r="D58" s="342">
        <f t="shared" si="9"/>
        <v>709</v>
      </c>
      <c r="E58" s="348"/>
      <c r="F58" s="560"/>
      <c r="G58" s="573">
        <f t="shared" si="1"/>
        <v>1</v>
      </c>
      <c r="H58" s="60"/>
      <c r="I58" s="19"/>
      <c r="K58" s="21" t="s">
        <v>9</v>
      </c>
      <c r="L58" s="372">
        <v>90</v>
      </c>
      <c r="M58" s="19">
        <f>+J55*L58</f>
        <v>342900</v>
      </c>
      <c r="N58" s="19">
        <v>343</v>
      </c>
      <c r="O58" s="21"/>
    </row>
    <row r="59" spans="1:19" s="363" customFormat="1" ht="14.25" customHeight="1" x14ac:dyDescent="0.3">
      <c r="A59" s="184"/>
      <c r="B59" s="635" t="s">
        <v>253</v>
      </c>
      <c r="C59" s="342">
        <f>+'[3]2.SZ.TÁBL. BEVÉTELEK'!$D59</f>
        <v>343</v>
      </c>
      <c r="D59" s="342">
        <f t="shared" si="9"/>
        <v>343</v>
      </c>
      <c r="E59" s="348"/>
      <c r="F59" s="560"/>
      <c r="G59" s="573">
        <f t="shared" si="1"/>
        <v>1</v>
      </c>
      <c r="H59" s="60"/>
      <c r="I59" s="19"/>
      <c r="J59" s="21"/>
      <c r="K59" s="21" t="s">
        <v>10</v>
      </c>
      <c r="L59" s="372">
        <v>150</v>
      </c>
      <c r="M59" s="19">
        <f>+J55*L59</f>
        <v>571500</v>
      </c>
      <c r="N59" s="19">
        <v>571</v>
      </c>
      <c r="O59" s="21"/>
    </row>
    <row r="60" spans="1:19" s="363" customFormat="1" ht="14.25" customHeight="1" x14ac:dyDescent="0.3">
      <c r="A60" s="184"/>
      <c r="B60" s="635" t="s">
        <v>254</v>
      </c>
      <c r="C60" s="342">
        <f>+'[3]2.SZ.TÁBL. BEVÉTELEK'!$D60</f>
        <v>571</v>
      </c>
      <c r="D60" s="342">
        <f t="shared" si="9"/>
        <v>571</v>
      </c>
      <c r="E60" s="348"/>
      <c r="F60" s="560"/>
      <c r="G60" s="573">
        <f t="shared" si="1"/>
        <v>1</v>
      </c>
      <c r="H60" s="60"/>
      <c r="I60" s="19"/>
      <c r="J60" s="21"/>
      <c r="K60" s="64" t="s">
        <v>240</v>
      </c>
      <c r="L60" s="372">
        <v>72</v>
      </c>
      <c r="M60" s="19">
        <f>+J55*L60</f>
        <v>274320</v>
      </c>
      <c r="N60" s="19">
        <v>274</v>
      </c>
      <c r="O60" s="21"/>
    </row>
    <row r="61" spans="1:19" s="363" customFormat="1" ht="14.25" customHeight="1" x14ac:dyDescent="0.3">
      <c r="A61" s="184"/>
      <c r="B61" s="637" t="s">
        <v>240</v>
      </c>
      <c r="C61" s="342">
        <f>+'[3]2.SZ.TÁBL. BEVÉTELEK'!$D61</f>
        <v>274</v>
      </c>
      <c r="D61" s="342">
        <f t="shared" si="9"/>
        <v>274</v>
      </c>
      <c r="E61" s="348"/>
      <c r="F61" s="560"/>
      <c r="G61" s="573">
        <f t="shared" si="1"/>
        <v>1</v>
      </c>
      <c r="H61" s="659"/>
      <c r="I61" s="19"/>
      <c r="J61" s="21"/>
      <c r="K61" s="64"/>
      <c r="L61" s="372"/>
      <c r="M61" s="19">
        <f>SUM(M54:M60)</f>
        <v>2766060</v>
      </c>
      <c r="N61" s="19">
        <f>SUM(N54:N60)</f>
        <v>2766</v>
      </c>
      <c r="O61" s="21"/>
    </row>
    <row r="62" spans="1:19" s="363" customFormat="1" ht="14.25" customHeight="1" x14ac:dyDescent="0.3">
      <c r="A62" s="184"/>
      <c r="B62" s="638"/>
      <c r="C62" s="347"/>
      <c r="D62" s="347"/>
      <c r="E62" s="348"/>
      <c r="F62" s="560"/>
      <c r="G62" s="573"/>
      <c r="H62" s="659"/>
      <c r="I62" s="19"/>
      <c r="J62" s="21"/>
      <c r="K62" s="21"/>
      <c r="L62" s="372"/>
      <c r="M62" s="19"/>
      <c r="N62" s="19"/>
      <c r="O62" s="21"/>
    </row>
    <row r="63" spans="1:19" s="363" customFormat="1" ht="14.25" customHeight="1" x14ac:dyDescent="0.3">
      <c r="A63" s="184"/>
      <c r="B63" s="364" t="s">
        <v>312</v>
      </c>
      <c r="C63" s="342">
        <f>+SUM(C64:C70)</f>
        <v>4000.0000000000005</v>
      </c>
      <c r="D63" s="342">
        <f>+SUM(D64:D70)</f>
        <v>4000</v>
      </c>
      <c r="E63" s="348"/>
      <c r="F63" s="560"/>
      <c r="G63" s="573">
        <f t="shared" si="1"/>
        <v>0.99999999999999989</v>
      </c>
      <c r="H63" s="659"/>
      <c r="I63" s="19"/>
      <c r="J63" s="21"/>
      <c r="K63" s="21"/>
      <c r="L63" s="763" t="s">
        <v>389</v>
      </c>
      <c r="M63" s="19"/>
      <c r="N63" s="21"/>
      <c r="O63" s="21"/>
      <c r="P63" s="21"/>
      <c r="Q63" s="19"/>
    </row>
    <row r="64" spans="1:19" s="363" customFormat="1" ht="14.25" customHeight="1" x14ac:dyDescent="0.3">
      <c r="A64" s="184"/>
      <c r="B64" s="635" t="s">
        <v>249</v>
      </c>
      <c r="C64" s="342">
        <f>+'[3]2.SZ.TÁBL. BEVÉTELEK'!$D64</f>
        <v>510.70070115943355</v>
      </c>
      <c r="D64" s="342">
        <f>+O65</f>
        <v>515</v>
      </c>
      <c r="E64" s="348"/>
      <c r="F64" s="560"/>
      <c r="G64" s="573">
        <f t="shared" si="1"/>
        <v>1.008418431442929</v>
      </c>
      <c r="H64" s="659"/>
      <c r="I64" s="19" t="s">
        <v>258</v>
      </c>
      <c r="J64" s="21"/>
      <c r="K64" s="21" t="s">
        <v>259</v>
      </c>
      <c r="L64" s="763"/>
      <c r="M64" s="21">
        <v>4000</v>
      </c>
      <c r="N64" s="21"/>
      <c r="O64" s="21"/>
      <c r="P64" s="21"/>
      <c r="Q64" s="21"/>
    </row>
    <row r="65" spans="1:21" s="363" customFormat="1" ht="14.25" customHeight="1" x14ac:dyDescent="0.3">
      <c r="A65" s="184"/>
      <c r="B65" s="635" t="s">
        <v>250</v>
      </c>
      <c r="C65" s="342">
        <f>+'[3]2.SZ.TÁBL. BEVÉTELEK'!$D65</f>
        <v>1543.4673021401402</v>
      </c>
      <c r="D65" s="342">
        <f t="shared" ref="D65:D70" si="10">+O66</f>
        <v>1535</v>
      </c>
      <c r="E65" s="348"/>
      <c r="F65" s="560"/>
      <c r="G65" s="573">
        <f t="shared" si="1"/>
        <v>0.99451410332541568</v>
      </c>
      <c r="H65" s="659"/>
      <c r="I65" s="19"/>
      <c r="J65" s="21"/>
      <c r="K65" s="21" t="s">
        <v>4</v>
      </c>
      <c r="L65" s="671">
        <v>2833</v>
      </c>
      <c r="M65" s="373">
        <f t="shared" ref="M65:M71" si="11">+L65/$L$72</f>
        <v>0.1288195707530011</v>
      </c>
      <c r="N65" s="666">
        <f t="shared" ref="N65:N71" si="12">+$M$64*M65</f>
        <v>515.27828301200441</v>
      </c>
      <c r="O65" s="21">
        <v>515</v>
      </c>
      <c r="P65" s="21"/>
      <c r="Q65" s="21"/>
    </row>
    <row r="66" spans="1:21" s="363" customFormat="1" ht="14.25" customHeight="1" x14ac:dyDescent="0.3">
      <c r="A66" s="184"/>
      <c r="B66" s="635" t="s">
        <v>255</v>
      </c>
      <c r="C66" s="342">
        <f>+'[3]2.SZ.TÁBL. BEVÉTELEK'!$D66</f>
        <v>236.28614637276019</v>
      </c>
      <c r="D66" s="342">
        <f t="shared" si="10"/>
        <v>235</v>
      </c>
      <c r="E66" s="348"/>
      <c r="F66" s="560"/>
      <c r="G66" s="573">
        <f t="shared" si="1"/>
        <v>0.99455682699767256</v>
      </c>
      <c r="H66" s="659"/>
      <c r="I66" s="19"/>
      <c r="J66" s="21"/>
      <c r="K66" s="21" t="s">
        <v>5</v>
      </c>
      <c r="L66" s="671">
        <v>8436</v>
      </c>
      <c r="M66" s="373">
        <f t="shared" si="11"/>
        <v>0.38359403419425248</v>
      </c>
      <c r="N66" s="666">
        <f t="shared" si="12"/>
        <v>1534.3761367770098</v>
      </c>
      <c r="O66" s="21">
        <v>1535</v>
      </c>
    </row>
    <row r="67" spans="1:21" s="363" customFormat="1" ht="14.25" customHeight="1" x14ac:dyDescent="0.3">
      <c r="A67" s="184"/>
      <c r="B67" s="635" t="s">
        <v>251</v>
      </c>
      <c r="C67" s="342">
        <f>+'[3]2.SZ.TÁBL. BEVÉTELEK'!$D67</f>
        <v>206.04005315980021</v>
      </c>
      <c r="D67" s="342">
        <f t="shared" si="10"/>
        <v>212</v>
      </c>
      <c r="E67" s="348"/>
      <c r="F67" s="560"/>
      <c r="G67" s="573">
        <f t="shared" si="1"/>
        <v>1.0289261565836298</v>
      </c>
      <c r="H67" s="659"/>
      <c r="I67" s="19"/>
      <c r="J67" s="21"/>
      <c r="K67" s="21" t="s">
        <v>6</v>
      </c>
      <c r="L67" s="671">
        <v>1294</v>
      </c>
      <c r="M67" s="373">
        <f t="shared" si="11"/>
        <v>5.8839578028373953E-2</v>
      </c>
      <c r="N67" s="666">
        <f t="shared" si="12"/>
        <v>235.3583121134958</v>
      </c>
      <c r="O67" s="21">
        <v>235</v>
      </c>
    </row>
    <row r="68" spans="1:21" s="363" customFormat="1" ht="14.25" customHeight="1" x14ac:dyDescent="0.3">
      <c r="A68" s="184"/>
      <c r="B68" s="635" t="s">
        <v>253</v>
      </c>
      <c r="C68" s="342">
        <f>+'[3]2.SZ.TÁBL. BEVÉTELEK'!$D68</f>
        <v>645.4332981989827</v>
      </c>
      <c r="D68" s="342">
        <f t="shared" si="10"/>
        <v>643</v>
      </c>
      <c r="E68" s="348"/>
      <c r="F68" s="560"/>
      <c r="G68" s="573">
        <f t="shared" si="1"/>
        <v>0.99622997727918194</v>
      </c>
      <c r="H68" s="659"/>
      <c r="I68" s="19"/>
      <c r="J68" s="21"/>
      <c r="K68" s="21" t="s">
        <v>7</v>
      </c>
      <c r="L68" s="671">
        <v>1163</v>
      </c>
      <c r="M68" s="373">
        <f t="shared" si="11"/>
        <v>5.2882866496907967E-2</v>
      </c>
      <c r="N68" s="666">
        <f t="shared" si="12"/>
        <v>211.53146598763186</v>
      </c>
      <c r="O68" s="21">
        <v>212</v>
      </c>
    </row>
    <row r="69" spans="1:21" s="363" customFormat="1" ht="14.25" customHeight="1" x14ac:dyDescent="0.3">
      <c r="A69" s="184"/>
      <c r="B69" s="635" t="s">
        <v>254</v>
      </c>
      <c r="C69" s="342">
        <f>+'[3]2.SZ.TÁBL. BEVÉTELEK'!$D69</f>
        <v>383.66710966500159</v>
      </c>
      <c r="D69" s="342">
        <f t="shared" si="10"/>
        <v>384</v>
      </c>
      <c r="E69" s="348"/>
      <c r="F69" s="560"/>
      <c r="G69" s="573">
        <f t="shared" si="1"/>
        <v>1.0008676540850454</v>
      </c>
      <c r="H69" s="659"/>
      <c r="I69" s="19"/>
      <c r="J69" s="21"/>
      <c r="K69" s="21" t="s">
        <v>9</v>
      </c>
      <c r="L69" s="671">
        <v>3537</v>
      </c>
      <c r="M69" s="373">
        <f t="shared" si="11"/>
        <v>0.16083121134958167</v>
      </c>
      <c r="N69" s="666">
        <f t="shared" si="12"/>
        <v>643.32484539832672</v>
      </c>
      <c r="O69" s="21">
        <v>643</v>
      </c>
    </row>
    <row r="70" spans="1:21" ht="13.8" x14ac:dyDescent="0.3">
      <c r="A70" s="184"/>
      <c r="B70" s="637" t="s">
        <v>240</v>
      </c>
      <c r="C70" s="342">
        <f>+'[3]2.SZ.TÁBL. BEVÉTELEK'!$D70</f>
        <v>474.40538930388158</v>
      </c>
      <c r="D70" s="342">
        <f t="shared" si="10"/>
        <v>476</v>
      </c>
      <c r="E70" s="348"/>
      <c r="F70" s="560"/>
      <c r="G70" s="573">
        <f t="shared" si="1"/>
        <v>1.0033612828438949</v>
      </c>
      <c r="H70" s="60"/>
      <c r="K70" s="21" t="s">
        <v>10</v>
      </c>
      <c r="L70" s="671">
        <v>2113</v>
      </c>
      <c r="M70" s="373">
        <f t="shared" si="11"/>
        <v>9.608039287013459E-2</v>
      </c>
      <c r="N70" s="666">
        <f t="shared" si="12"/>
        <v>384.32157148053835</v>
      </c>
      <c r="O70" s="21">
        <v>384</v>
      </c>
      <c r="P70" s="363"/>
      <c r="Q70" s="363"/>
      <c r="R70" s="363"/>
      <c r="S70" s="363"/>
      <c r="T70" s="363"/>
      <c r="U70" s="363"/>
    </row>
    <row r="71" spans="1:21" ht="12.9" customHeight="1" x14ac:dyDescent="0.3">
      <c r="A71" s="184"/>
      <c r="B71" s="637"/>
      <c r="C71" s="347"/>
      <c r="D71" s="347"/>
      <c r="E71" s="348"/>
      <c r="F71" s="560"/>
      <c r="G71" s="573"/>
      <c r="H71" s="60"/>
      <c r="K71" s="667" t="s">
        <v>240</v>
      </c>
      <c r="L71" s="671">
        <v>2616</v>
      </c>
      <c r="M71" s="373">
        <f t="shared" si="11"/>
        <v>0.11895234630774827</v>
      </c>
      <c r="N71" s="666">
        <f t="shared" si="12"/>
        <v>475.80938523099309</v>
      </c>
      <c r="O71" s="21">
        <v>476</v>
      </c>
      <c r="Q71" s="363"/>
      <c r="R71" s="363"/>
      <c r="S71" s="363"/>
      <c r="T71" s="363"/>
      <c r="U71" s="363"/>
    </row>
    <row r="72" spans="1:21" ht="12.9" customHeight="1" x14ac:dyDescent="0.3">
      <c r="A72" s="184"/>
      <c r="B72" s="364" t="s">
        <v>313</v>
      </c>
      <c r="C72" s="342">
        <f>+SUM(C73:C73)</f>
        <v>96239</v>
      </c>
      <c r="D72" s="342">
        <f>+SUM(D73:D73)</f>
        <v>105845</v>
      </c>
      <c r="E72" s="348"/>
      <c r="F72" s="560"/>
      <c r="G72" s="573">
        <f t="shared" si="1"/>
        <v>1.0998140047174223</v>
      </c>
      <c r="H72" s="60"/>
      <c r="L72" s="21">
        <f>SUM(L65:L71)</f>
        <v>21992</v>
      </c>
      <c r="M72" s="373">
        <f>SUM(M65:M71)</f>
        <v>1</v>
      </c>
      <c r="N72" s="666">
        <f>SUM(N65:N71)</f>
        <v>4000</v>
      </c>
      <c r="O72" s="666">
        <f>SUM(O65:O71)</f>
        <v>4000</v>
      </c>
      <c r="Q72" s="363"/>
      <c r="R72" s="363"/>
      <c r="S72" s="363"/>
    </row>
    <row r="73" spans="1:21" ht="12.9" customHeight="1" x14ac:dyDescent="0.25">
      <c r="A73" s="184"/>
      <c r="B73" s="637" t="s">
        <v>261</v>
      </c>
      <c r="C73" s="342">
        <f>+'[3]2.SZ.TÁBL. BEVÉTELEK'!$D$73</f>
        <v>96239</v>
      </c>
      <c r="D73" s="342">
        <f>+'4.SZ.TÁBL. SZOCIÁLIS NORMATÍVA'!E13</f>
        <v>105845</v>
      </c>
      <c r="E73" s="348"/>
      <c r="F73" s="560"/>
      <c r="G73" s="573">
        <f t="shared" si="1"/>
        <v>1.0998140047174223</v>
      </c>
      <c r="H73" s="60"/>
      <c r="I73" s="652"/>
      <c r="J73" s="653"/>
      <c r="K73" s="653"/>
      <c r="L73" s="653"/>
      <c r="M73" s="653"/>
      <c r="N73" s="653"/>
    </row>
    <row r="74" spans="1:21" ht="12.9" customHeight="1" x14ac:dyDescent="0.25">
      <c r="A74" s="184"/>
      <c r="B74" s="637"/>
      <c r="C74" s="342"/>
      <c r="D74" s="342"/>
      <c r="E74" s="348"/>
      <c r="F74" s="560"/>
      <c r="G74" s="573"/>
      <c r="H74" s="60"/>
      <c r="I74" s="652"/>
      <c r="J74" s="653"/>
      <c r="K74" s="653"/>
      <c r="L74" s="653"/>
      <c r="M74" s="653"/>
      <c r="N74" s="653"/>
    </row>
    <row r="75" spans="1:21" ht="12.9" customHeight="1" x14ac:dyDescent="0.25">
      <c r="A75" s="184"/>
      <c r="B75" s="723" t="s">
        <v>378</v>
      </c>
      <c r="C75" s="342">
        <f>SUM(C76:C83)</f>
        <v>535</v>
      </c>
      <c r="D75" s="342">
        <f>SUM(D76:D83)</f>
        <v>535</v>
      </c>
      <c r="E75" s="348"/>
      <c r="F75" s="560"/>
      <c r="G75" s="573"/>
      <c r="H75" s="60"/>
      <c r="I75" s="652"/>
      <c r="J75" s="653"/>
      <c r="K75" s="653"/>
      <c r="L75" s="653"/>
      <c r="M75" s="653"/>
      <c r="N75" s="653"/>
    </row>
    <row r="76" spans="1:21" ht="12.9" customHeight="1" x14ac:dyDescent="0.25">
      <c r="A76" s="184"/>
      <c r="B76" s="637" t="s">
        <v>4</v>
      </c>
      <c r="C76" s="342">
        <f>+'[3]2.SZ.TÁBL. BEVÉTELEK'!$D76</f>
        <v>50</v>
      </c>
      <c r="D76" s="342">
        <v>50</v>
      </c>
      <c r="E76" s="348"/>
      <c r="F76" s="560"/>
      <c r="G76" s="573"/>
      <c r="H76" s="60"/>
      <c r="I76" s="652"/>
      <c r="J76" s="653"/>
      <c r="K76" s="653"/>
      <c r="L76" s="653"/>
      <c r="M76" s="653"/>
      <c r="N76" s="653"/>
    </row>
    <row r="77" spans="1:21" ht="12.9" customHeight="1" x14ac:dyDescent="0.25">
      <c r="A77" s="184"/>
      <c r="B77" s="637" t="s">
        <v>341</v>
      </c>
      <c r="C77" s="342">
        <f>+'[3]2.SZ.TÁBL. BEVÉTELEK'!$D77</f>
        <v>153</v>
      </c>
      <c r="D77" s="342">
        <v>153</v>
      </c>
      <c r="E77" s="348"/>
      <c r="F77" s="560"/>
      <c r="G77" s="573"/>
      <c r="H77" s="60"/>
      <c r="I77" s="652"/>
      <c r="J77" s="653"/>
      <c r="K77" s="653"/>
      <c r="L77" s="653"/>
      <c r="M77" s="653"/>
      <c r="N77" s="653"/>
    </row>
    <row r="78" spans="1:21" ht="12.9" customHeight="1" x14ac:dyDescent="0.25">
      <c r="A78" s="184"/>
      <c r="B78" s="637" t="s">
        <v>342</v>
      </c>
      <c r="C78" s="342">
        <f>+'[3]2.SZ.TÁBL. BEVÉTELEK'!$D78</f>
        <v>23</v>
      </c>
      <c r="D78" s="342">
        <v>23</v>
      </c>
      <c r="E78" s="348"/>
      <c r="F78" s="560"/>
      <c r="G78" s="573"/>
      <c r="H78" s="60"/>
      <c r="I78" s="652"/>
      <c r="J78" s="653"/>
      <c r="K78" s="653"/>
      <c r="L78" s="653"/>
      <c r="M78" s="653"/>
      <c r="N78" s="653"/>
    </row>
    <row r="79" spans="1:21" ht="12.9" customHeight="1" x14ac:dyDescent="0.25">
      <c r="A79" s="184"/>
      <c r="B79" s="637" t="s">
        <v>343</v>
      </c>
      <c r="C79" s="342">
        <f>+'[3]2.SZ.TÁBL. BEVÉTELEK'!$D79</f>
        <v>20</v>
      </c>
      <c r="D79" s="342">
        <v>20</v>
      </c>
      <c r="E79" s="348"/>
      <c r="F79" s="560"/>
      <c r="G79" s="573"/>
      <c r="H79" s="60"/>
      <c r="I79" s="652"/>
      <c r="J79" s="653"/>
      <c r="K79" s="653"/>
      <c r="L79" s="653"/>
      <c r="M79" s="653"/>
      <c r="N79" s="653"/>
    </row>
    <row r="80" spans="1:21" ht="12.9" customHeight="1" x14ac:dyDescent="0.25">
      <c r="A80" s="184"/>
      <c r="B80" s="637" t="s">
        <v>344</v>
      </c>
      <c r="C80" s="342">
        <f>+'[3]2.SZ.TÁBL. BEVÉTELEK'!$D80</f>
        <v>140</v>
      </c>
      <c r="D80" s="342">
        <v>140</v>
      </c>
      <c r="E80" s="348"/>
      <c r="F80" s="560"/>
      <c r="G80" s="573"/>
      <c r="H80" s="60"/>
      <c r="I80" s="652"/>
      <c r="J80" s="653"/>
      <c r="K80" s="653"/>
      <c r="L80" s="653"/>
      <c r="M80" s="653"/>
      <c r="N80" s="653"/>
    </row>
    <row r="81" spans="1:15" ht="12.9" customHeight="1" x14ac:dyDescent="0.25">
      <c r="A81" s="184"/>
      <c r="B81" s="637" t="s">
        <v>345</v>
      </c>
      <c r="C81" s="342">
        <f>+'[3]2.SZ.TÁBL. BEVÉTELEK'!$D81</f>
        <v>64</v>
      </c>
      <c r="D81" s="342">
        <v>64</v>
      </c>
      <c r="E81" s="348"/>
      <c r="F81" s="560"/>
      <c r="G81" s="573"/>
      <c r="H81" s="60"/>
      <c r="I81" s="652"/>
      <c r="J81" s="653"/>
      <c r="K81" s="653"/>
      <c r="L81" s="653"/>
      <c r="M81" s="653"/>
      <c r="N81" s="653"/>
    </row>
    <row r="82" spans="1:15" ht="12.9" customHeight="1" x14ac:dyDescent="0.25">
      <c r="A82" s="184"/>
      <c r="B82" s="637" t="s">
        <v>346</v>
      </c>
      <c r="C82" s="342">
        <f>+'[3]2.SZ.TÁBL. BEVÉTELEK'!$D82</f>
        <v>38</v>
      </c>
      <c r="D82" s="342">
        <v>38</v>
      </c>
      <c r="E82" s="348"/>
      <c r="F82" s="560"/>
      <c r="G82" s="573"/>
      <c r="H82" s="60"/>
      <c r="I82" s="652"/>
      <c r="J82" s="653"/>
      <c r="K82" s="653"/>
      <c r="L82" s="653"/>
      <c r="M82" s="653"/>
      <c r="N82" s="653"/>
    </row>
    <row r="83" spans="1:15" ht="12.9" customHeight="1" x14ac:dyDescent="0.25">
      <c r="A83" s="184"/>
      <c r="B83" s="637" t="s">
        <v>347</v>
      </c>
      <c r="C83" s="342">
        <f>+'[3]2.SZ.TÁBL. BEVÉTELEK'!$D83</f>
        <v>47</v>
      </c>
      <c r="D83" s="342">
        <v>47</v>
      </c>
      <c r="E83" s="348"/>
      <c r="F83" s="560"/>
      <c r="G83" s="573"/>
      <c r="H83" s="60"/>
      <c r="I83" s="652"/>
      <c r="J83" s="653"/>
      <c r="K83" s="653"/>
      <c r="L83" s="653"/>
      <c r="M83" s="653"/>
      <c r="N83" s="653"/>
    </row>
    <row r="84" spans="1:15" ht="12.9" customHeight="1" x14ac:dyDescent="0.25">
      <c r="A84" s="184"/>
      <c r="B84" s="637"/>
      <c r="C84" s="342"/>
      <c r="D84" s="342"/>
      <c r="E84" s="348"/>
      <c r="F84" s="560"/>
      <c r="G84" s="573"/>
      <c r="H84" s="60"/>
      <c r="I84" s="652"/>
      <c r="J84" s="653"/>
      <c r="K84" s="653"/>
      <c r="L84" s="653"/>
      <c r="M84" s="653"/>
      <c r="N84" s="653"/>
    </row>
    <row r="85" spans="1:15" ht="12.9" customHeight="1" x14ac:dyDescent="0.25">
      <c r="A85" s="184"/>
      <c r="B85" s="637"/>
      <c r="C85" s="342"/>
      <c r="D85" s="342"/>
      <c r="E85" s="348"/>
      <c r="F85" s="560"/>
      <c r="G85" s="573"/>
      <c r="H85" s="60"/>
      <c r="I85" s="652"/>
      <c r="J85" s="653"/>
      <c r="K85" s="653"/>
      <c r="L85" s="653"/>
      <c r="M85" s="653"/>
      <c r="N85" s="653"/>
    </row>
    <row r="86" spans="1:15" ht="12.9" customHeight="1" x14ac:dyDescent="0.25">
      <c r="A86" s="184"/>
      <c r="B86" s="637"/>
      <c r="C86" s="347"/>
      <c r="D86" s="347"/>
      <c r="E86" s="348"/>
      <c r="F86" s="560"/>
      <c r="G86" s="573"/>
      <c r="H86" s="60"/>
      <c r="I86" s="652"/>
      <c r="J86" s="653"/>
      <c r="O86" s="372"/>
    </row>
    <row r="87" spans="1:15" ht="12.9" customHeight="1" x14ac:dyDescent="0.25">
      <c r="A87" s="184"/>
      <c r="B87" s="377" t="s">
        <v>262</v>
      </c>
      <c r="C87" s="342">
        <f>+C4+C21+C47+C54+C63+C72+C13+C30+C40+C75</f>
        <v>160107</v>
      </c>
      <c r="D87" s="342">
        <f>+D4+D21+D47+D54+D63+D72+D13+D30+D40+D75</f>
        <v>170143</v>
      </c>
      <c r="E87" s="348"/>
      <c r="F87" s="560"/>
      <c r="G87" s="573">
        <f t="shared" si="1"/>
        <v>1.0626830806897887</v>
      </c>
      <c r="H87" s="60"/>
      <c r="I87" s="652"/>
      <c r="J87" s="653"/>
      <c r="O87" s="372"/>
    </row>
    <row r="88" spans="1:15" ht="12.9" customHeight="1" x14ac:dyDescent="0.25">
      <c r="A88" s="184"/>
      <c r="B88" s="237"/>
      <c r="C88" s="347"/>
      <c r="D88" s="347"/>
      <c r="E88" s="348"/>
      <c r="F88" s="560"/>
      <c r="G88" s="573"/>
      <c r="H88" s="60"/>
      <c r="I88" s="679"/>
      <c r="J88" s="653"/>
      <c r="L88" s="763"/>
      <c r="O88" s="372"/>
    </row>
    <row r="89" spans="1:15" ht="12.9" customHeight="1" x14ac:dyDescent="0.25">
      <c r="A89" s="170" t="s">
        <v>107</v>
      </c>
      <c r="B89" s="246" t="s">
        <v>72</v>
      </c>
      <c r="C89" s="350">
        <f>+C87</f>
        <v>160107</v>
      </c>
      <c r="D89" s="350">
        <f>+D87</f>
        <v>170143</v>
      </c>
      <c r="E89" s="351"/>
      <c r="F89" s="562"/>
      <c r="G89" s="576">
        <f t="shared" si="1"/>
        <v>1.0626830806897887</v>
      </c>
      <c r="H89" s="60"/>
      <c r="I89" s="652"/>
      <c r="J89" s="653"/>
      <c r="L89" s="763"/>
      <c r="O89" s="372"/>
    </row>
    <row r="90" spans="1:15" ht="12.9" customHeight="1" x14ac:dyDescent="0.25">
      <c r="A90" s="185" t="s">
        <v>108</v>
      </c>
      <c r="B90" s="225" t="s">
        <v>103</v>
      </c>
      <c r="C90" s="339"/>
      <c r="D90" s="339"/>
      <c r="E90" s="349"/>
      <c r="F90" s="563"/>
      <c r="G90" s="574"/>
      <c r="H90" s="60"/>
      <c r="I90" s="652"/>
      <c r="J90" s="680"/>
      <c r="L90" s="671"/>
      <c r="N90" s="19"/>
      <c r="O90" s="372"/>
    </row>
    <row r="91" spans="1:15" ht="12.9" customHeight="1" x14ac:dyDescent="0.25">
      <c r="A91" s="178" t="s">
        <v>109</v>
      </c>
      <c r="B91" s="179" t="s">
        <v>73</v>
      </c>
      <c r="C91" s="340">
        <f>+C92</f>
        <v>0</v>
      </c>
      <c r="D91" s="340">
        <f>+D92</f>
        <v>0</v>
      </c>
      <c r="E91" s="34"/>
      <c r="F91" s="114"/>
      <c r="G91" s="575"/>
      <c r="H91" s="60"/>
      <c r="I91" s="652"/>
      <c r="J91" s="653"/>
      <c r="L91" s="671"/>
      <c r="N91" s="19"/>
      <c r="O91" s="372"/>
    </row>
    <row r="92" spans="1:15" ht="12.9" customHeight="1" x14ac:dyDescent="0.25">
      <c r="A92" s="184"/>
      <c r="B92" s="237" t="s">
        <v>71</v>
      </c>
      <c r="C92" s="342"/>
      <c r="D92" s="342"/>
      <c r="E92" s="343"/>
      <c r="F92" s="561"/>
      <c r="G92" s="573"/>
      <c r="H92" s="60"/>
      <c r="I92" s="652"/>
      <c r="J92" s="653"/>
      <c r="L92" s="671"/>
      <c r="N92" s="19"/>
      <c r="O92" s="372"/>
    </row>
    <row r="93" spans="1:15" ht="12.9" customHeight="1" x14ac:dyDescent="0.25">
      <c r="A93" s="170" t="s">
        <v>110</v>
      </c>
      <c r="B93" s="246" t="s">
        <v>74</v>
      </c>
      <c r="C93" s="352">
        <f>+C90+C91</f>
        <v>0</v>
      </c>
      <c r="D93" s="352">
        <f>+D90+D91</f>
        <v>0</v>
      </c>
      <c r="E93" s="353"/>
      <c r="F93" s="564"/>
      <c r="G93" s="579"/>
      <c r="H93" s="60"/>
      <c r="I93" s="655"/>
      <c r="J93" s="656"/>
      <c r="L93" s="671"/>
      <c r="N93" s="19"/>
      <c r="O93" s="653"/>
    </row>
    <row r="94" spans="1:15" ht="12.9" customHeight="1" x14ac:dyDescent="0.25">
      <c r="A94" s="185" t="s">
        <v>111</v>
      </c>
      <c r="B94" s="225" t="s">
        <v>75</v>
      </c>
      <c r="C94" s="339"/>
      <c r="D94" s="339"/>
      <c r="E94" s="349"/>
      <c r="F94" s="563"/>
      <c r="G94" s="574"/>
      <c r="H94" s="60"/>
      <c r="I94" s="657"/>
      <c r="J94" s="653"/>
      <c r="L94" s="671"/>
      <c r="N94" s="19"/>
    </row>
    <row r="95" spans="1:15" ht="12.9" customHeight="1" x14ac:dyDescent="0.25">
      <c r="A95" s="178" t="s">
        <v>112</v>
      </c>
      <c r="B95" s="179" t="s">
        <v>76</v>
      </c>
      <c r="C95" s="342">
        <f>+'[3]2.SZ.TÁBL. BEVÉTELEK'!$D$95</f>
        <v>300</v>
      </c>
      <c r="D95" s="340">
        <f>+'3.SZ.TÁBL. SEGÍTŐ SZOLGÁLAT'!AB12</f>
        <v>236</v>
      </c>
      <c r="E95" s="34"/>
      <c r="F95" s="114"/>
      <c r="G95" s="575">
        <f t="shared" ref="G95:G114" si="13">+D95/C95</f>
        <v>0.78666666666666663</v>
      </c>
      <c r="H95" s="60"/>
      <c r="I95" s="657"/>
      <c r="J95" s="658"/>
      <c r="L95" s="671"/>
      <c r="N95" s="19"/>
    </row>
    <row r="96" spans="1:15" ht="12.9" customHeight="1" x14ac:dyDescent="0.25">
      <c r="A96" s="178" t="s">
        <v>113</v>
      </c>
      <c r="B96" s="179" t="s">
        <v>77</v>
      </c>
      <c r="C96" s="340"/>
      <c r="D96" s="340"/>
      <c r="E96" s="34"/>
      <c r="F96" s="114"/>
      <c r="G96" s="575"/>
      <c r="H96" s="60"/>
      <c r="I96" s="657"/>
      <c r="J96" s="658"/>
      <c r="K96" s="64"/>
      <c r="L96" s="671"/>
      <c r="N96" s="19"/>
    </row>
    <row r="97" spans="1:17" ht="12.9" customHeight="1" x14ac:dyDescent="0.25">
      <c r="A97" s="178" t="s">
        <v>114</v>
      </c>
      <c r="B97" s="179" t="s">
        <v>78</v>
      </c>
      <c r="C97" s="342"/>
      <c r="D97" s="340"/>
      <c r="E97" s="34"/>
      <c r="F97" s="114"/>
      <c r="G97" s="575"/>
      <c r="H97" s="60"/>
      <c r="I97" s="657"/>
      <c r="J97" s="653"/>
      <c r="L97" s="372"/>
      <c r="N97" s="19"/>
    </row>
    <row r="98" spans="1:17" ht="29.4" customHeight="1" x14ac:dyDescent="0.25">
      <c r="A98" s="178" t="s">
        <v>115</v>
      </c>
      <c r="B98" s="179" t="s">
        <v>397</v>
      </c>
      <c r="C98" s="342">
        <f>+'[3]2.SZ.TÁBL. BEVÉTELEK'!$D$98</f>
        <v>12100</v>
      </c>
      <c r="D98" s="340">
        <f>+'3.SZ.TÁBL. SEGÍTŐ SZOLGÁLAT'!AB15</f>
        <v>12130</v>
      </c>
      <c r="E98" s="173"/>
      <c r="F98" s="565"/>
      <c r="G98" s="575">
        <f t="shared" si="13"/>
        <v>1.0024793388429751</v>
      </c>
      <c r="H98" s="60"/>
      <c r="I98" s="657"/>
      <c r="J98" s="653"/>
      <c r="L98" s="372"/>
      <c r="O98" s="19"/>
    </row>
    <row r="99" spans="1:17" ht="12.9" customHeight="1" x14ac:dyDescent="0.25">
      <c r="A99" s="178" t="s">
        <v>115</v>
      </c>
      <c r="B99" s="179" t="s">
        <v>394</v>
      </c>
      <c r="C99" s="342"/>
      <c r="D99" s="340">
        <f>+'3.SZ.TÁBL. SEGÍTŐ SZOLGÁLAT'!AB16</f>
        <v>3200</v>
      </c>
      <c r="E99" s="173"/>
      <c r="F99" s="565"/>
      <c r="G99" s="575"/>
      <c r="H99" s="60"/>
      <c r="I99" s="657"/>
      <c r="J99" s="653"/>
      <c r="L99" s="372"/>
      <c r="O99" s="19"/>
    </row>
    <row r="100" spans="1:17" ht="39" customHeight="1" x14ac:dyDescent="0.25">
      <c r="A100" s="178" t="s">
        <v>116</v>
      </c>
      <c r="B100" s="179" t="s">
        <v>398</v>
      </c>
      <c r="C100" s="341"/>
      <c r="D100" s="341">
        <f>+'3.SZ.TÁBL. SEGÍTŐ SZOLGÁLAT'!AB17</f>
        <v>1098</v>
      </c>
      <c r="E100" s="174"/>
      <c r="F100" s="559"/>
      <c r="G100" s="575"/>
      <c r="H100" s="60"/>
      <c r="I100" s="657"/>
      <c r="J100" s="654"/>
      <c r="O100" s="19"/>
    </row>
    <row r="101" spans="1:17" ht="38.4" customHeight="1" x14ac:dyDescent="0.25">
      <c r="A101" s="178" t="s">
        <v>117</v>
      </c>
      <c r="B101" s="179" t="s">
        <v>399</v>
      </c>
      <c r="C101" s="340"/>
      <c r="D101" s="340">
        <f>+'3.SZ.TÁBL. SEGÍTŐ SZOLGÁLAT'!AB18</f>
        <v>1098</v>
      </c>
      <c r="E101" s="34"/>
      <c r="F101" s="114"/>
      <c r="G101" s="575"/>
      <c r="H101" s="345"/>
      <c r="I101" s="376"/>
      <c r="O101" s="19"/>
    </row>
    <row r="102" spans="1:17" ht="12.9" customHeight="1" x14ac:dyDescent="0.25">
      <c r="A102" s="178" t="s">
        <v>118</v>
      </c>
      <c r="B102" s="179" t="s">
        <v>79</v>
      </c>
      <c r="C102" s="340"/>
      <c r="D102" s="340"/>
      <c r="E102" s="34"/>
      <c r="F102" s="114"/>
      <c r="G102" s="575"/>
      <c r="H102" s="19"/>
      <c r="I102" s="376"/>
      <c r="O102" s="19"/>
    </row>
    <row r="103" spans="1:17" ht="12.9" customHeight="1" x14ac:dyDescent="0.25">
      <c r="A103" s="187" t="s">
        <v>330</v>
      </c>
      <c r="B103" s="247" t="s">
        <v>80</v>
      </c>
      <c r="C103" s="342"/>
      <c r="D103" s="342"/>
      <c r="E103" s="343"/>
      <c r="F103" s="561"/>
      <c r="G103" s="573"/>
      <c r="H103" s="19"/>
      <c r="O103" s="19"/>
    </row>
    <row r="104" spans="1:17" ht="12.9" customHeight="1" x14ac:dyDescent="0.25">
      <c r="A104" s="170" t="s">
        <v>119</v>
      </c>
      <c r="B104" s="246" t="s">
        <v>81</v>
      </c>
      <c r="C104" s="352">
        <f>SUM(C94:C103)</f>
        <v>12400</v>
      </c>
      <c r="D104" s="352">
        <f>SUM(D94:D103)</f>
        <v>17762</v>
      </c>
      <c r="E104" s="353"/>
      <c r="F104" s="564"/>
      <c r="G104" s="576">
        <f t="shared" si="13"/>
        <v>1.4324193548387096</v>
      </c>
      <c r="H104" s="19"/>
      <c r="O104" s="19"/>
    </row>
    <row r="105" spans="1:17" ht="12.9" customHeight="1" x14ac:dyDescent="0.25">
      <c r="A105" s="170" t="s">
        <v>120</v>
      </c>
      <c r="B105" s="246" t="s">
        <v>82</v>
      </c>
      <c r="C105" s="352"/>
      <c r="D105" s="352"/>
      <c r="E105" s="353"/>
      <c r="F105" s="564"/>
      <c r="G105" s="579"/>
      <c r="H105" s="20"/>
      <c r="O105" s="19"/>
    </row>
    <row r="106" spans="1:17" ht="12.9" customHeight="1" x14ac:dyDescent="0.25">
      <c r="A106" s="188" t="s">
        <v>331</v>
      </c>
      <c r="B106" s="248" t="s">
        <v>83</v>
      </c>
      <c r="C106" s="354"/>
      <c r="D106" s="354"/>
      <c r="E106" s="355"/>
      <c r="F106" s="566"/>
      <c r="G106" s="577"/>
      <c r="H106" s="19"/>
      <c r="O106" s="19"/>
      <c r="P106" s="19"/>
      <c r="Q106" s="19"/>
    </row>
    <row r="107" spans="1:17" ht="12.9" customHeight="1" x14ac:dyDescent="0.25">
      <c r="A107" s="170" t="s">
        <v>121</v>
      </c>
      <c r="B107" s="246" t="s">
        <v>350</v>
      </c>
      <c r="C107" s="352">
        <f>+C106</f>
        <v>0</v>
      </c>
      <c r="D107" s="352">
        <f>+D106</f>
        <v>0</v>
      </c>
      <c r="E107" s="353"/>
      <c r="F107" s="564"/>
      <c r="G107" s="579"/>
      <c r="H107" s="19"/>
    </row>
    <row r="108" spans="1:17" ht="12.9" customHeight="1" x14ac:dyDescent="0.25">
      <c r="A108" s="188" t="s">
        <v>332</v>
      </c>
      <c r="B108" s="248" t="s">
        <v>84</v>
      </c>
      <c r="C108" s="354"/>
      <c r="D108" s="354"/>
      <c r="E108" s="355"/>
      <c r="F108" s="566"/>
      <c r="G108" s="577"/>
      <c r="H108" s="19"/>
    </row>
    <row r="109" spans="1:17" ht="12.9" customHeight="1" x14ac:dyDescent="0.3">
      <c r="A109" s="170" t="s">
        <v>122</v>
      </c>
      <c r="B109" s="246" t="s">
        <v>334</v>
      </c>
      <c r="C109" s="352">
        <f>+C108</f>
        <v>0</v>
      </c>
      <c r="D109" s="352">
        <f>+D108</f>
        <v>0</v>
      </c>
      <c r="E109" s="357"/>
      <c r="F109" s="567"/>
      <c r="G109" s="579"/>
      <c r="H109" s="19"/>
    </row>
    <row r="110" spans="1:17" ht="12.9" customHeight="1" x14ac:dyDescent="0.25">
      <c r="A110" s="170" t="s">
        <v>123</v>
      </c>
      <c r="B110" s="246" t="s">
        <v>85</v>
      </c>
      <c r="C110" s="352">
        <f>+C89+C93+C104+C105+C107+C109</f>
        <v>172507</v>
      </c>
      <c r="D110" s="352">
        <f>+D89+D93+D104+D105+D107+D109</f>
        <v>187905</v>
      </c>
      <c r="E110" s="358"/>
      <c r="F110" s="568"/>
      <c r="G110" s="576">
        <f t="shared" si="13"/>
        <v>1.0892601459650912</v>
      </c>
      <c r="H110" s="402"/>
    </row>
    <row r="111" spans="1:17" ht="12.9" customHeight="1" x14ac:dyDescent="0.25">
      <c r="A111" s="256" t="s">
        <v>124</v>
      </c>
      <c r="B111" s="246" t="s">
        <v>86</v>
      </c>
      <c r="C111" s="352">
        <f>+'[3]2.SZ.TÁBL. BEVÉTELEK'!$D$110</f>
        <v>889</v>
      </c>
      <c r="D111" s="352">
        <f>+'1.1.SZ.TÁBL. BEV - KIAD'!L30</f>
        <v>0</v>
      </c>
      <c r="E111" s="353"/>
      <c r="F111" s="564"/>
      <c r="G111" s="579"/>
      <c r="H111" s="60"/>
    </row>
    <row r="112" spans="1:17" ht="12.9" customHeight="1" x14ac:dyDescent="0.25">
      <c r="A112" s="256" t="s">
        <v>235</v>
      </c>
      <c r="B112" s="246" t="s">
        <v>236</v>
      </c>
      <c r="C112" s="352"/>
      <c r="D112" s="352"/>
      <c r="E112" s="353"/>
      <c r="F112" s="564"/>
      <c r="G112" s="579"/>
      <c r="H112" s="19"/>
    </row>
    <row r="113" spans="1:8" ht="12.9" customHeight="1" thickBot="1" x14ac:dyDescent="0.3">
      <c r="A113" s="288" t="s">
        <v>125</v>
      </c>
      <c r="B113" s="356" t="s">
        <v>87</v>
      </c>
      <c r="C113" s="359">
        <f>+SUM(C111:C112)</f>
        <v>889</v>
      </c>
      <c r="D113" s="359">
        <f>+SUM(D111:D112)</f>
        <v>0</v>
      </c>
      <c r="E113" s="360"/>
      <c r="F113" s="569"/>
      <c r="G113" s="580"/>
      <c r="H113" s="19"/>
    </row>
    <row r="114" spans="1:8" ht="12.9" customHeight="1" thickBot="1" x14ac:dyDescent="0.3">
      <c r="A114" s="749" t="s">
        <v>0</v>
      </c>
      <c r="B114" s="750"/>
      <c r="C114" s="361">
        <f>+C110+C113</f>
        <v>173396</v>
      </c>
      <c r="D114" s="361">
        <f>+D110+D113</f>
        <v>187905</v>
      </c>
      <c r="E114" s="38"/>
      <c r="F114" s="570"/>
      <c r="G114" s="578">
        <f t="shared" si="13"/>
        <v>1.0836755173129715</v>
      </c>
      <c r="H114" s="19"/>
    </row>
    <row r="115" spans="1:8" ht="12.9" customHeight="1" x14ac:dyDescent="0.25">
      <c r="H115" s="20"/>
    </row>
    <row r="116" spans="1:8" ht="12.9" customHeight="1" x14ac:dyDescent="0.25">
      <c r="H116" s="20"/>
    </row>
    <row r="117" spans="1:8" ht="12.9" customHeight="1" x14ac:dyDescent="0.25">
      <c r="H117" s="19"/>
    </row>
    <row r="118" spans="1:8" ht="12.9" customHeight="1" x14ac:dyDescent="0.25">
      <c r="H118" s="20"/>
    </row>
    <row r="119" spans="1:8" ht="12.9" customHeight="1" x14ac:dyDescent="0.25">
      <c r="H119" s="19"/>
    </row>
    <row r="120" spans="1:8" ht="12.9" customHeight="1" x14ac:dyDescent="0.3">
      <c r="H120" s="403"/>
    </row>
    <row r="121" spans="1:8" ht="12.9" customHeight="1" x14ac:dyDescent="0.25">
      <c r="H121" s="404"/>
    </row>
    <row r="122" spans="1:8" ht="12.9" customHeight="1" x14ac:dyDescent="0.25">
      <c r="H122" s="20"/>
    </row>
    <row r="123" spans="1:8" ht="12.9" customHeight="1" x14ac:dyDescent="0.25">
      <c r="H123" s="20"/>
    </row>
    <row r="124" spans="1:8" ht="12.9" customHeight="1" x14ac:dyDescent="0.25">
      <c r="H124" s="20"/>
    </row>
    <row r="125" spans="1:8" ht="12.9" customHeight="1" x14ac:dyDescent="0.25">
      <c r="H125" s="20"/>
    </row>
  </sheetData>
  <mergeCells count="13">
    <mergeCell ref="A114:B114"/>
    <mergeCell ref="E1:E2"/>
    <mergeCell ref="D1:D2"/>
    <mergeCell ref="C1:C2"/>
    <mergeCell ref="L3:L4"/>
    <mergeCell ref="L29:L30"/>
    <mergeCell ref="G1:G2"/>
    <mergeCell ref="F1:F2"/>
    <mergeCell ref="A1:A2"/>
    <mergeCell ref="B1:B2"/>
    <mergeCell ref="L14:L15"/>
    <mergeCell ref="L63:L64"/>
    <mergeCell ref="L88:L89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0" orientation="portrait" r:id="rId1"/>
  <headerFooter alignWithMargins="0">
    <oddHeader>&amp;L&amp;"Times New Roman,Félkövér"&amp;13Szent László Völgye TKT&amp;C&amp;"Times New Roman,Félkövér"&amp;16 2021. ÉVI KÖLTSÉGVETÉS&amp;R2.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AC161"/>
  <sheetViews>
    <sheetView topLeftCell="A8" zoomScaleNormal="100" zoomScaleSheetLayoutView="50" workbookViewId="0">
      <selection activeCell="B93" sqref="B93"/>
    </sheetView>
  </sheetViews>
  <sheetFormatPr defaultColWidth="8.88671875" defaultRowHeight="15" customHeight="1" x14ac:dyDescent="0.25"/>
  <cols>
    <col min="1" max="1" width="8.88671875" style="8"/>
    <col min="2" max="2" width="58.33203125" style="61" customWidth="1"/>
    <col min="3" max="13" width="10.44140625" style="62" customWidth="1"/>
    <col min="14" max="14" width="10.44140625" style="63" customWidth="1"/>
    <col min="15" max="19" width="10.44140625" style="62" customWidth="1"/>
    <col min="20" max="20" width="10.44140625" style="63" customWidth="1"/>
    <col min="21" max="22" width="10.44140625" style="62" customWidth="1"/>
    <col min="23" max="23" width="10.44140625" style="63" customWidth="1"/>
    <col min="24" max="25" width="10.44140625" style="62" customWidth="1"/>
    <col min="26" max="26" width="10.44140625" style="63" customWidth="1"/>
    <col min="27" max="29" width="10.44140625" style="62" customWidth="1"/>
    <col min="30" max="31" width="11.5546875" style="8" bestFit="1" customWidth="1"/>
    <col min="32" max="16384" width="8.88671875" style="8"/>
  </cols>
  <sheetData>
    <row r="1" spans="1:29" s="9" customFormat="1" ht="30" customHeight="1" x14ac:dyDescent="0.25">
      <c r="A1" s="768" t="s">
        <v>104</v>
      </c>
      <c r="B1" s="782" t="s">
        <v>126</v>
      </c>
      <c r="C1" s="773" t="s">
        <v>11</v>
      </c>
      <c r="D1" s="774"/>
      <c r="E1" s="775"/>
      <c r="F1" s="784" t="s">
        <v>287</v>
      </c>
      <c r="G1" s="747"/>
      <c r="H1" s="785"/>
      <c r="I1" s="773" t="s">
        <v>12</v>
      </c>
      <c r="J1" s="774"/>
      <c r="K1" s="775"/>
      <c r="L1" s="773" t="s">
        <v>288</v>
      </c>
      <c r="M1" s="774"/>
      <c r="N1" s="775"/>
      <c r="O1" s="773" t="s">
        <v>13</v>
      </c>
      <c r="P1" s="774"/>
      <c r="Q1" s="775"/>
      <c r="R1" s="778" t="s">
        <v>15</v>
      </c>
      <c r="S1" s="779"/>
      <c r="T1" s="780"/>
      <c r="U1" s="778" t="s">
        <v>296</v>
      </c>
      <c r="V1" s="779"/>
      <c r="W1" s="780"/>
      <c r="X1" s="778" t="s">
        <v>289</v>
      </c>
      <c r="Y1" s="779"/>
      <c r="Z1" s="781"/>
      <c r="AA1" s="776" t="s">
        <v>14</v>
      </c>
      <c r="AB1" s="774"/>
      <c r="AC1" s="777"/>
    </row>
    <row r="2" spans="1:29" s="13" customFormat="1" ht="29.25" customHeight="1" x14ac:dyDescent="0.25">
      <c r="A2" s="769"/>
      <c r="B2" s="783"/>
      <c r="C2" s="234" t="s">
        <v>385</v>
      </c>
      <c r="D2" s="233" t="s">
        <v>382</v>
      </c>
      <c r="E2" s="235" t="s">
        <v>68</v>
      </c>
      <c r="F2" s="234" t="s">
        <v>385</v>
      </c>
      <c r="G2" s="233" t="s">
        <v>382</v>
      </c>
      <c r="H2" s="631" t="s">
        <v>68</v>
      </c>
      <c r="I2" s="234" t="s">
        <v>385</v>
      </c>
      <c r="J2" s="233" t="s">
        <v>382</v>
      </c>
      <c r="K2" s="235" t="s">
        <v>68</v>
      </c>
      <c r="L2" s="234" t="s">
        <v>385</v>
      </c>
      <c r="M2" s="233" t="s">
        <v>382</v>
      </c>
      <c r="N2" s="235" t="s">
        <v>68</v>
      </c>
      <c r="O2" s="234" t="s">
        <v>385</v>
      </c>
      <c r="P2" s="233" t="s">
        <v>382</v>
      </c>
      <c r="Q2" s="235" t="s">
        <v>68</v>
      </c>
      <c r="R2" s="234" t="s">
        <v>385</v>
      </c>
      <c r="S2" s="233" t="s">
        <v>382</v>
      </c>
      <c r="T2" s="235" t="s">
        <v>68</v>
      </c>
      <c r="U2" s="234" t="s">
        <v>385</v>
      </c>
      <c r="V2" s="233" t="s">
        <v>382</v>
      </c>
      <c r="W2" s="235" t="s">
        <v>68</v>
      </c>
      <c r="X2" s="234" t="s">
        <v>385</v>
      </c>
      <c r="Y2" s="233" t="s">
        <v>382</v>
      </c>
      <c r="Z2" s="236" t="s">
        <v>68</v>
      </c>
      <c r="AA2" s="175" t="s">
        <v>385</v>
      </c>
      <c r="AB2" s="233" t="s">
        <v>382</v>
      </c>
      <c r="AC2" s="236" t="s">
        <v>68</v>
      </c>
    </row>
    <row r="3" spans="1:29" ht="13.5" customHeight="1" x14ac:dyDescent="0.25">
      <c r="A3" s="185" t="s">
        <v>105</v>
      </c>
      <c r="B3" s="225" t="s">
        <v>69</v>
      </c>
      <c r="C3" s="228"/>
      <c r="D3" s="226"/>
      <c r="E3" s="229"/>
      <c r="F3" s="228"/>
      <c r="G3" s="226"/>
      <c r="H3" s="227"/>
      <c r="I3" s="228"/>
      <c r="J3" s="226"/>
      <c r="K3" s="229"/>
      <c r="L3" s="228"/>
      <c r="M3" s="226"/>
      <c r="N3" s="230"/>
      <c r="O3" s="228"/>
      <c r="P3" s="226"/>
      <c r="Q3" s="229"/>
      <c r="R3" s="228"/>
      <c r="S3" s="226"/>
      <c r="T3" s="230"/>
      <c r="U3" s="228"/>
      <c r="V3" s="226"/>
      <c r="W3" s="230"/>
      <c r="X3" s="228"/>
      <c r="Y3" s="226"/>
      <c r="Z3" s="264"/>
      <c r="AA3" s="231"/>
      <c r="AB3" s="226"/>
      <c r="AC3" s="232"/>
    </row>
    <row r="4" spans="1:29" ht="13.5" customHeight="1" x14ac:dyDescent="0.25">
      <c r="A4" s="178" t="s">
        <v>106</v>
      </c>
      <c r="B4" s="179" t="s">
        <v>70</v>
      </c>
      <c r="C4" s="221"/>
      <c r="D4" s="216"/>
      <c r="E4" s="222"/>
      <c r="F4" s="221"/>
      <c r="G4" s="216"/>
      <c r="H4" s="220"/>
      <c r="I4" s="221"/>
      <c r="J4" s="216"/>
      <c r="K4" s="222"/>
      <c r="L4" s="221"/>
      <c r="M4" s="216"/>
      <c r="N4" s="223"/>
      <c r="O4" s="221"/>
      <c r="P4" s="216"/>
      <c r="Q4" s="222"/>
      <c r="R4" s="221"/>
      <c r="S4" s="216"/>
      <c r="T4" s="223"/>
      <c r="U4" s="221"/>
      <c r="V4" s="216"/>
      <c r="W4" s="223"/>
      <c r="X4" s="221"/>
      <c r="Y4" s="216"/>
      <c r="Z4" s="265"/>
      <c r="AA4" s="224"/>
      <c r="AB4" s="216"/>
      <c r="AC4" s="217"/>
    </row>
    <row r="5" spans="1:29" ht="13.5" customHeight="1" x14ac:dyDescent="0.25">
      <c r="A5" s="184"/>
      <c r="B5" s="409" t="s">
        <v>71</v>
      </c>
      <c r="C5" s="241"/>
      <c r="D5" s="239"/>
      <c r="E5" s="242"/>
      <c r="F5" s="241"/>
      <c r="G5" s="239"/>
      <c r="H5" s="240"/>
      <c r="I5" s="241"/>
      <c r="J5" s="239"/>
      <c r="K5" s="242"/>
      <c r="L5" s="241"/>
      <c r="M5" s="239"/>
      <c r="N5" s="243"/>
      <c r="O5" s="241"/>
      <c r="P5" s="239"/>
      <c r="Q5" s="242"/>
      <c r="R5" s="241"/>
      <c r="S5" s="239"/>
      <c r="T5" s="243"/>
      <c r="U5" s="241"/>
      <c r="V5" s="239"/>
      <c r="W5" s="243"/>
      <c r="X5" s="241"/>
      <c r="Y5" s="239"/>
      <c r="Z5" s="266"/>
      <c r="AA5" s="244"/>
      <c r="AB5" s="239"/>
      <c r="AC5" s="245"/>
    </row>
    <row r="6" spans="1:29" s="324" customFormat="1" ht="13.5" customHeight="1" x14ac:dyDescent="0.25">
      <c r="A6" s="170" t="s">
        <v>107</v>
      </c>
      <c r="B6" s="246" t="s">
        <v>72</v>
      </c>
      <c r="C6" s="321">
        <f>SUM(C3:C4)</f>
        <v>0</v>
      </c>
      <c r="D6" s="299">
        <f>SUM(D3:D4)</f>
        <v>0</v>
      </c>
      <c r="E6" s="322"/>
      <c r="F6" s="321">
        <f>SUM(F3:F4)</f>
        <v>0</v>
      </c>
      <c r="G6" s="297">
        <f>SUM(G3:G4)</f>
        <v>0</v>
      </c>
      <c r="H6" s="300"/>
      <c r="I6" s="321">
        <f>SUM(I3:I4)</f>
        <v>0</v>
      </c>
      <c r="J6" s="297">
        <f>SUM(J3:J4)</f>
        <v>0</v>
      </c>
      <c r="K6" s="322"/>
      <c r="L6" s="321">
        <f>SUM(L3:L4)</f>
        <v>0</v>
      </c>
      <c r="M6" s="297">
        <f>SUM(M3:M4)</f>
        <v>0</v>
      </c>
      <c r="N6" s="323"/>
      <c r="O6" s="321">
        <f>SUM(O3:O4)</f>
        <v>0</v>
      </c>
      <c r="P6" s="297">
        <f>SUM(P3:P4)</f>
        <v>0</v>
      </c>
      <c r="Q6" s="322"/>
      <c r="R6" s="321">
        <f>SUM(R3:R4)</f>
        <v>0</v>
      </c>
      <c r="S6" s="297">
        <f>SUM(S3:S4)</f>
        <v>0</v>
      </c>
      <c r="T6" s="323"/>
      <c r="U6" s="321">
        <f>SUM(U3:U4)</f>
        <v>0</v>
      </c>
      <c r="V6" s="297">
        <f>SUM(V3:V4)</f>
        <v>0</v>
      </c>
      <c r="W6" s="323"/>
      <c r="X6" s="321">
        <f>SUM(X3:X4)</f>
        <v>0</v>
      </c>
      <c r="Y6" s="297">
        <f>SUM(Y3:Y4)</f>
        <v>0</v>
      </c>
      <c r="Z6" s="301"/>
      <c r="AA6" s="292">
        <f>SUM(AA3:AA4)</f>
        <v>0</v>
      </c>
      <c r="AB6" s="297">
        <f>SUM(AB3:AB4)</f>
        <v>0</v>
      </c>
      <c r="AC6" s="298"/>
    </row>
    <row r="7" spans="1:29" ht="13.5" customHeight="1" x14ac:dyDescent="0.25">
      <c r="A7" s="185" t="s">
        <v>108</v>
      </c>
      <c r="B7" s="225" t="s">
        <v>103</v>
      </c>
      <c r="C7" s="228"/>
      <c r="D7" s="226"/>
      <c r="E7" s="229"/>
      <c r="F7" s="228"/>
      <c r="G7" s="226"/>
      <c r="H7" s="227"/>
      <c r="I7" s="228"/>
      <c r="J7" s="226"/>
      <c r="K7" s="229"/>
      <c r="L7" s="228"/>
      <c r="M7" s="226"/>
      <c r="N7" s="230"/>
      <c r="O7" s="228"/>
      <c r="P7" s="226"/>
      <c r="Q7" s="229"/>
      <c r="R7" s="228"/>
      <c r="S7" s="226"/>
      <c r="T7" s="230"/>
      <c r="U7" s="228"/>
      <c r="V7" s="226"/>
      <c r="W7" s="230"/>
      <c r="X7" s="228"/>
      <c r="Y7" s="226"/>
      <c r="Z7" s="264"/>
      <c r="AA7" s="231"/>
      <c r="AB7" s="226"/>
      <c r="AC7" s="232"/>
    </row>
    <row r="8" spans="1:29" ht="13.5" customHeight="1" x14ac:dyDescent="0.25">
      <c r="A8" s="178" t="s">
        <v>109</v>
      </c>
      <c r="B8" s="179" t="s">
        <v>73</v>
      </c>
      <c r="C8" s="221"/>
      <c r="D8" s="216"/>
      <c r="E8" s="222"/>
      <c r="F8" s="221"/>
      <c r="G8" s="216"/>
      <c r="H8" s="220"/>
      <c r="I8" s="221"/>
      <c r="J8" s="216"/>
      <c r="K8" s="222"/>
      <c r="L8" s="221"/>
      <c r="M8" s="216"/>
      <c r="N8" s="223"/>
      <c r="O8" s="221"/>
      <c r="P8" s="216"/>
      <c r="Q8" s="222"/>
      <c r="R8" s="221"/>
      <c r="S8" s="216"/>
      <c r="T8" s="223"/>
      <c r="U8" s="221"/>
      <c r="V8" s="216"/>
      <c r="W8" s="223"/>
      <c r="X8" s="221"/>
      <c r="Y8" s="216"/>
      <c r="Z8" s="265"/>
      <c r="AA8" s="224"/>
      <c r="AB8" s="216"/>
      <c r="AC8" s="217"/>
    </row>
    <row r="9" spans="1:29" ht="13.5" customHeight="1" x14ac:dyDescent="0.25">
      <c r="A9" s="184"/>
      <c r="B9" s="409" t="s">
        <v>71</v>
      </c>
      <c r="C9" s="241"/>
      <c r="D9" s="239"/>
      <c r="E9" s="242"/>
      <c r="F9" s="241"/>
      <c r="G9" s="239"/>
      <c r="H9" s="240"/>
      <c r="I9" s="241"/>
      <c r="J9" s="239"/>
      <c r="K9" s="242"/>
      <c r="L9" s="241"/>
      <c r="M9" s="239"/>
      <c r="N9" s="243"/>
      <c r="O9" s="241"/>
      <c r="P9" s="239"/>
      <c r="Q9" s="242"/>
      <c r="R9" s="241"/>
      <c r="S9" s="239"/>
      <c r="T9" s="243"/>
      <c r="U9" s="241"/>
      <c r="V9" s="239"/>
      <c r="W9" s="243"/>
      <c r="X9" s="241"/>
      <c r="Y9" s="239"/>
      <c r="Z9" s="266"/>
      <c r="AA9" s="244"/>
      <c r="AB9" s="239"/>
      <c r="AC9" s="245"/>
    </row>
    <row r="10" spans="1:29" s="324" customFormat="1" ht="13.5" customHeight="1" x14ac:dyDescent="0.25">
      <c r="A10" s="170" t="s">
        <v>110</v>
      </c>
      <c r="B10" s="246" t="s">
        <v>74</v>
      </c>
      <c r="C10" s="321">
        <f>SUM(C7:C8)</f>
        <v>0</v>
      </c>
      <c r="D10" s="299">
        <f>SUM(D7:D8)</f>
        <v>0</v>
      </c>
      <c r="E10" s="322"/>
      <c r="F10" s="321">
        <f>SUM(F7:F8)</f>
        <v>0</v>
      </c>
      <c r="G10" s="297">
        <f>SUM(G7:G8)</f>
        <v>0</v>
      </c>
      <c r="H10" s="300"/>
      <c r="I10" s="321">
        <f>SUM(I7:I8)</f>
        <v>0</v>
      </c>
      <c r="J10" s="297">
        <f>SUM(J7:J8)</f>
        <v>0</v>
      </c>
      <c r="K10" s="322"/>
      <c r="L10" s="321">
        <f>SUM(L7:L8)</f>
        <v>0</v>
      </c>
      <c r="M10" s="297">
        <f>SUM(M7:M8)</f>
        <v>0</v>
      </c>
      <c r="N10" s="323"/>
      <c r="O10" s="321">
        <f>SUM(O7:O8)</f>
        <v>0</v>
      </c>
      <c r="P10" s="297">
        <f>SUM(P7:P8)</f>
        <v>0</v>
      </c>
      <c r="Q10" s="322"/>
      <c r="R10" s="321">
        <f>SUM(R7:R8)</f>
        <v>0</v>
      </c>
      <c r="S10" s="297">
        <f>SUM(S7:S8)</f>
        <v>0</v>
      </c>
      <c r="T10" s="323"/>
      <c r="U10" s="321">
        <f>SUM(U7:U8)</f>
        <v>0</v>
      </c>
      <c r="V10" s="297">
        <f>SUM(V7:V8)</f>
        <v>0</v>
      </c>
      <c r="W10" s="323"/>
      <c r="X10" s="321">
        <f>SUM(X7:X8)</f>
        <v>0</v>
      </c>
      <c r="Y10" s="297">
        <f>SUM(Y7:Y8)</f>
        <v>0</v>
      </c>
      <c r="Z10" s="301"/>
      <c r="AA10" s="292">
        <f>SUM(AA7:AA8)</f>
        <v>0</v>
      </c>
      <c r="AB10" s="297">
        <f>SUM(AB7:AB8)</f>
        <v>0</v>
      </c>
      <c r="AC10" s="298"/>
    </row>
    <row r="11" spans="1:29" ht="13.5" customHeight="1" x14ac:dyDescent="0.25">
      <c r="A11" s="185" t="s">
        <v>111</v>
      </c>
      <c r="B11" s="225" t="s">
        <v>75</v>
      </c>
      <c r="C11" s="228"/>
      <c r="D11" s="226"/>
      <c r="E11" s="229"/>
      <c r="F11" s="228"/>
      <c r="G11" s="226"/>
      <c r="H11" s="227"/>
      <c r="I11" s="228"/>
      <c r="J11" s="226"/>
      <c r="K11" s="229"/>
      <c r="L11" s="228"/>
      <c r="M11" s="226"/>
      <c r="N11" s="230"/>
      <c r="O11" s="228"/>
      <c r="P11" s="226"/>
      <c r="Q11" s="229"/>
      <c r="R11" s="228"/>
      <c r="S11" s="226"/>
      <c r="T11" s="230"/>
      <c r="U11" s="228"/>
      <c r="V11" s="226"/>
      <c r="W11" s="230"/>
      <c r="X11" s="228"/>
      <c r="Y11" s="226"/>
      <c r="Z11" s="264"/>
      <c r="AA11" s="231">
        <f>+C11+F11+I11+L11+O11+R11+U11+X11</f>
        <v>0</v>
      </c>
      <c r="AB11" s="226">
        <f>+D11+G11+J11+M11+P11+S11+V11+Y11</f>
        <v>0</v>
      </c>
      <c r="AC11" s="232"/>
    </row>
    <row r="12" spans="1:29" ht="13.5" customHeight="1" x14ac:dyDescent="0.25">
      <c r="A12" s="178" t="s">
        <v>112</v>
      </c>
      <c r="B12" s="179" t="s">
        <v>76</v>
      </c>
      <c r="C12" s="221"/>
      <c r="D12" s="216"/>
      <c r="E12" s="222"/>
      <c r="F12" s="221"/>
      <c r="G12" s="216"/>
      <c r="H12" s="220"/>
      <c r="I12" s="221">
        <f>+'[5]3.SZ.TÁBL. SEGÍTŐ SZOLGÁLAT'!$J13</f>
        <v>0</v>
      </c>
      <c r="J12" s="216"/>
      <c r="K12" s="222"/>
      <c r="L12" s="221"/>
      <c r="M12" s="216"/>
      <c r="N12" s="223"/>
      <c r="O12" s="221">
        <f>+'[5]3.SZ.TÁBL. SEGÍTŐ SZOLGÁLAT'!$P13</f>
        <v>0</v>
      </c>
      <c r="P12" s="216"/>
      <c r="Q12" s="222"/>
      <c r="R12" s="221">
        <f>+'[3]3.SZ.TÁBL. SEGÍTŐ SZOLGÁLAT'!$S$12</f>
        <v>300</v>
      </c>
      <c r="S12" s="216">
        <v>236</v>
      </c>
      <c r="T12" s="223"/>
      <c r="U12" s="221">
        <f>+'[5]3.SZ.TÁBL. SEGÍTŐ SZOLGÁLAT'!$V13</f>
        <v>0</v>
      </c>
      <c r="V12" s="216"/>
      <c r="W12" s="223"/>
      <c r="X12" s="221">
        <f>+'[5]3.SZ.TÁBL. SEGÍTŐ SZOLGÁLAT'!$Y13</f>
        <v>0</v>
      </c>
      <c r="Y12" s="216"/>
      <c r="Z12" s="265"/>
      <c r="AA12" s="231">
        <f t="shared" ref="AA12:AB20" si="0">+C12+F12+I12+L12+O12+R12+U12+X12</f>
        <v>300</v>
      </c>
      <c r="AB12" s="216">
        <f t="shared" si="0"/>
        <v>236</v>
      </c>
      <c r="AC12" s="217"/>
    </row>
    <row r="13" spans="1:29" ht="13.5" customHeight="1" x14ac:dyDescent="0.25">
      <c r="A13" s="178" t="s">
        <v>113</v>
      </c>
      <c r="B13" s="179" t="s">
        <v>77</v>
      </c>
      <c r="C13" s="221"/>
      <c r="D13" s="216"/>
      <c r="E13" s="222"/>
      <c r="F13" s="221"/>
      <c r="G13" s="216"/>
      <c r="H13" s="220"/>
      <c r="I13" s="221"/>
      <c r="J13" s="216"/>
      <c r="K13" s="222"/>
      <c r="L13" s="221"/>
      <c r="M13" s="216"/>
      <c r="N13" s="223"/>
      <c r="O13" s="221"/>
      <c r="P13" s="216"/>
      <c r="Q13" s="222"/>
      <c r="R13" s="221"/>
      <c r="S13" s="216"/>
      <c r="T13" s="223"/>
      <c r="U13" s="221"/>
      <c r="V13" s="216"/>
      <c r="W13" s="223"/>
      <c r="X13" s="221"/>
      <c r="Y13" s="216"/>
      <c r="Z13" s="265"/>
      <c r="AA13" s="231">
        <f t="shared" si="0"/>
        <v>0</v>
      </c>
      <c r="AB13" s="216">
        <f t="shared" si="0"/>
        <v>0</v>
      </c>
      <c r="AC13" s="217"/>
    </row>
    <row r="14" spans="1:29" ht="13.5" customHeight="1" x14ac:dyDescent="0.25">
      <c r="A14" s="178" t="s">
        <v>114</v>
      </c>
      <c r="B14" s="179" t="s">
        <v>78</v>
      </c>
      <c r="C14" s="221"/>
      <c r="D14" s="216"/>
      <c r="E14" s="222"/>
      <c r="F14" s="221"/>
      <c r="G14" s="216"/>
      <c r="H14" s="220"/>
      <c r="I14" s="221"/>
      <c r="J14" s="216"/>
      <c r="K14" s="222"/>
      <c r="L14" s="221"/>
      <c r="M14" s="216"/>
      <c r="N14" s="223"/>
      <c r="O14" s="221"/>
      <c r="P14" s="216"/>
      <c r="Q14" s="222"/>
      <c r="R14" s="221"/>
      <c r="S14" s="216"/>
      <c r="T14" s="223"/>
      <c r="U14" s="221"/>
      <c r="V14" s="216"/>
      <c r="W14" s="223"/>
      <c r="X14" s="221"/>
      <c r="Y14" s="216"/>
      <c r="Z14" s="265"/>
      <c r="AA14" s="231">
        <f t="shared" si="0"/>
        <v>0</v>
      </c>
      <c r="AB14" s="216">
        <f t="shared" si="0"/>
        <v>0</v>
      </c>
      <c r="AC14" s="217"/>
    </row>
    <row r="15" spans="1:29" ht="28.95" customHeight="1" x14ac:dyDescent="0.25">
      <c r="A15" s="178" t="s">
        <v>115</v>
      </c>
      <c r="B15" s="179" t="s">
        <v>397</v>
      </c>
      <c r="C15" s="221"/>
      <c r="D15" s="216"/>
      <c r="E15" s="222"/>
      <c r="F15" s="221"/>
      <c r="G15" s="216"/>
      <c r="H15" s="220"/>
      <c r="I15" s="221">
        <f>+'[3]3.SZ.TÁBL. SEGÍTŐ SZOLGÁLAT'!$J$15</f>
        <v>2500</v>
      </c>
      <c r="J15" s="216">
        <v>2500</v>
      </c>
      <c r="K15" s="222"/>
      <c r="L15" s="221"/>
      <c r="M15" s="216"/>
      <c r="N15" s="223"/>
      <c r="O15" s="221">
        <f>+'[3]3.SZ.TÁBL. SEGÍTŐ SZOLGÁLAT'!$P$15</f>
        <v>1500</v>
      </c>
      <c r="P15" s="216">
        <v>1500</v>
      </c>
      <c r="Q15" s="222"/>
      <c r="R15" s="221">
        <f>+'[5]3.SZ.TÁBL. SEGÍTŐ SZOLGÁLAT'!$S16</f>
        <v>0</v>
      </c>
      <c r="S15" s="216"/>
      <c r="T15" s="223"/>
      <c r="U15" s="221">
        <f>+'[3]3.SZ.TÁBL. SEGÍTŐ SZOLGÁLAT'!$V$15</f>
        <v>7500</v>
      </c>
      <c r="V15" s="216">
        <f>7500</f>
        <v>7500</v>
      </c>
      <c r="W15" s="223"/>
      <c r="X15" s="221">
        <f>+'[3]3.SZ.TÁBL. SEGÍTŐ SZOLGÁLAT'!$Y$15</f>
        <v>600</v>
      </c>
      <c r="Y15" s="216">
        <v>630</v>
      </c>
      <c r="Z15" s="265"/>
      <c r="AA15" s="231">
        <f>+C15+F15+I15+L15+O15+R15+U15+X15</f>
        <v>12100</v>
      </c>
      <c r="AB15" s="216">
        <f>+D15+G15+J15+M15+P15+S15+V15+Y15</f>
        <v>12130</v>
      </c>
      <c r="AC15" s="217"/>
    </row>
    <row r="16" spans="1:29" ht="13.5" customHeight="1" x14ac:dyDescent="0.25">
      <c r="A16" s="178" t="s">
        <v>115</v>
      </c>
      <c r="B16" s="179" t="s">
        <v>394</v>
      </c>
      <c r="C16" s="221"/>
      <c r="D16" s="216"/>
      <c r="E16" s="222"/>
      <c r="F16" s="221"/>
      <c r="G16" s="216"/>
      <c r="H16" s="220"/>
      <c r="I16" s="221"/>
      <c r="J16" s="216"/>
      <c r="K16" s="222"/>
      <c r="L16" s="221"/>
      <c r="M16" s="216"/>
      <c r="N16" s="223"/>
      <c r="O16" s="221"/>
      <c r="P16" s="216"/>
      <c r="Q16" s="222"/>
      <c r="R16" s="221"/>
      <c r="S16" s="216"/>
      <c r="T16" s="223"/>
      <c r="U16" s="221"/>
      <c r="V16" s="216">
        <v>3200</v>
      </c>
      <c r="W16" s="223"/>
      <c r="X16" s="221"/>
      <c r="Y16" s="216"/>
      <c r="Z16" s="265"/>
      <c r="AA16" s="231"/>
      <c r="AB16" s="216">
        <f t="shared" si="0"/>
        <v>3200</v>
      </c>
      <c r="AC16" s="217"/>
    </row>
    <row r="17" spans="1:29" ht="42.6" customHeight="1" x14ac:dyDescent="0.25">
      <c r="A17" s="178" t="s">
        <v>116</v>
      </c>
      <c r="B17" s="179" t="s">
        <v>398</v>
      </c>
      <c r="C17" s="221"/>
      <c r="D17" s="216"/>
      <c r="E17" s="222"/>
      <c r="F17" s="221"/>
      <c r="G17" s="216"/>
      <c r="H17" s="220"/>
      <c r="I17" s="221"/>
      <c r="J17" s="216"/>
      <c r="K17" s="222"/>
      <c r="L17" s="221"/>
      <c r="M17" s="216"/>
      <c r="N17" s="223"/>
      <c r="O17" s="221"/>
      <c r="P17" s="216"/>
      <c r="Q17" s="222"/>
      <c r="R17" s="221"/>
      <c r="S17" s="216">
        <v>64</v>
      </c>
      <c r="T17" s="223"/>
      <c r="U17" s="221"/>
      <c r="V17" s="216">
        <v>864</v>
      </c>
      <c r="W17" s="223"/>
      <c r="X17" s="221"/>
      <c r="Y17" s="216">
        <v>170</v>
      </c>
      <c r="Z17" s="265"/>
      <c r="AA17" s="231">
        <f t="shared" si="0"/>
        <v>0</v>
      </c>
      <c r="AB17" s="216">
        <f t="shared" si="0"/>
        <v>1098</v>
      </c>
      <c r="AC17" s="217"/>
    </row>
    <row r="18" spans="1:29" ht="35.4" customHeight="1" x14ac:dyDescent="0.25">
      <c r="A18" s="178" t="s">
        <v>117</v>
      </c>
      <c r="B18" s="179" t="s">
        <v>399</v>
      </c>
      <c r="C18" s="221"/>
      <c r="D18" s="216"/>
      <c r="E18" s="222"/>
      <c r="F18" s="221"/>
      <c r="G18" s="216"/>
      <c r="H18" s="220"/>
      <c r="I18" s="221"/>
      <c r="J18" s="216"/>
      <c r="K18" s="222"/>
      <c r="L18" s="221"/>
      <c r="M18" s="216"/>
      <c r="N18" s="223"/>
      <c r="O18" s="221"/>
      <c r="P18" s="216"/>
      <c r="Q18" s="222"/>
      <c r="R18" s="221"/>
      <c r="S18" s="216">
        <v>64</v>
      </c>
      <c r="T18" s="223"/>
      <c r="U18" s="221"/>
      <c r="V18" s="216">
        <v>864</v>
      </c>
      <c r="W18" s="223"/>
      <c r="X18" s="221"/>
      <c r="Y18" s="216">
        <v>170</v>
      </c>
      <c r="Z18" s="265"/>
      <c r="AA18" s="231">
        <f t="shared" si="0"/>
        <v>0</v>
      </c>
      <c r="AB18" s="216">
        <f t="shared" si="0"/>
        <v>1098</v>
      </c>
      <c r="AC18" s="217"/>
    </row>
    <row r="19" spans="1:29" ht="13.5" customHeight="1" x14ac:dyDescent="0.25">
      <c r="A19" s="178" t="s">
        <v>118</v>
      </c>
      <c r="B19" s="179" t="s">
        <v>79</v>
      </c>
      <c r="C19" s="221"/>
      <c r="D19" s="216"/>
      <c r="E19" s="222"/>
      <c r="F19" s="221"/>
      <c r="G19" s="216"/>
      <c r="H19" s="220"/>
      <c r="I19" s="221"/>
      <c r="J19" s="216"/>
      <c r="K19" s="222"/>
      <c r="L19" s="221"/>
      <c r="M19" s="216"/>
      <c r="N19" s="223"/>
      <c r="O19" s="221"/>
      <c r="P19" s="216"/>
      <c r="Q19" s="222"/>
      <c r="R19" s="221"/>
      <c r="S19" s="216"/>
      <c r="T19" s="223"/>
      <c r="U19" s="221"/>
      <c r="V19" s="216"/>
      <c r="W19" s="223"/>
      <c r="X19" s="221"/>
      <c r="Y19" s="216"/>
      <c r="Z19" s="265"/>
      <c r="AA19" s="231">
        <f t="shared" si="0"/>
        <v>0</v>
      </c>
      <c r="AB19" s="216">
        <f t="shared" si="0"/>
        <v>0</v>
      </c>
      <c r="AC19" s="217"/>
    </row>
    <row r="20" spans="1:29" ht="13.5" customHeight="1" x14ac:dyDescent="0.25">
      <c r="A20" s="187" t="s">
        <v>330</v>
      </c>
      <c r="B20" s="247" t="s">
        <v>80</v>
      </c>
      <c r="C20" s="241"/>
      <c r="D20" s="239"/>
      <c r="E20" s="242"/>
      <c r="F20" s="241"/>
      <c r="G20" s="239"/>
      <c r="H20" s="240"/>
      <c r="I20" s="241"/>
      <c r="J20" s="239"/>
      <c r="K20" s="242"/>
      <c r="L20" s="241"/>
      <c r="M20" s="239"/>
      <c r="N20" s="243"/>
      <c r="O20" s="241"/>
      <c r="P20" s="239"/>
      <c r="Q20" s="242"/>
      <c r="R20" s="241"/>
      <c r="S20" s="239"/>
      <c r="T20" s="243"/>
      <c r="U20" s="241"/>
      <c r="V20" s="239"/>
      <c r="W20" s="243"/>
      <c r="X20" s="241"/>
      <c r="Y20" s="239"/>
      <c r="Z20" s="266"/>
      <c r="AA20" s="231">
        <f t="shared" si="0"/>
        <v>0</v>
      </c>
      <c r="AB20" s="239">
        <f t="shared" si="0"/>
        <v>0</v>
      </c>
      <c r="AC20" s="245"/>
    </row>
    <row r="21" spans="1:29" s="324" customFormat="1" ht="13.5" customHeight="1" x14ac:dyDescent="0.25">
      <c r="A21" s="170" t="s">
        <v>119</v>
      </c>
      <c r="B21" s="246" t="s">
        <v>81</v>
      </c>
      <c r="C21" s="321">
        <f>SUM(C11:C20)</f>
        <v>0</v>
      </c>
      <c r="D21" s="299">
        <f>SUM(D11:D20)</f>
        <v>0</v>
      </c>
      <c r="E21" s="322"/>
      <c r="F21" s="321">
        <f>SUM(F11:F20)</f>
        <v>0</v>
      </c>
      <c r="G21" s="297">
        <f>SUM(G11:G20)</f>
        <v>0</v>
      </c>
      <c r="H21" s="300"/>
      <c r="I21" s="321">
        <f>SUM(I11:I20)</f>
        <v>2500</v>
      </c>
      <c r="J21" s="297">
        <f>SUM(J11:J20)</f>
        <v>2500</v>
      </c>
      <c r="K21" s="322"/>
      <c r="L21" s="321">
        <f>SUM(L11:L20)</f>
        <v>0</v>
      </c>
      <c r="M21" s="297">
        <f>SUM(M11:M20)</f>
        <v>0</v>
      </c>
      <c r="N21" s="323"/>
      <c r="O21" s="321">
        <f>SUM(O11:O20)</f>
        <v>1500</v>
      </c>
      <c r="P21" s="297">
        <f>SUM(P11:P20)</f>
        <v>1500</v>
      </c>
      <c r="Q21" s="322"/>
      <c r="R21" s="321">
        <f>SUM(R11:R20)</f>
        <v>300</v>
      </c>
      <c r="S21" s="297">
        <f>SUM(S11:S20)</f>
        <v>364</v>
      </c>
      <c r="T21" s="323"/>
      <c r="U21" s="321">
        <f>SUM(U11:U20)</f>
        <v>7500</v>
      </c>
      <c r="V21" s="297">
        <f>SUM(V11:V20)</f>
        <v>12428</v>
      </c>
      <c r="W21" s="323"/>
      <c r="X21" s="321">
        <f>SUM(X11:X20)</f>
        <v>600</v>
      </c>
      <c r="Y21" s="297">
        <f>SUM(Y11:Y20)</f>
        <v>970</v>
      </c>
      <c r="Z21" s="301"/>
      <c r="AA21" s="292">
        <f>SUM(AA11:AA20)</f>
        <v>12400</v>
      </c>
      <c r="AB21" s="297">
        <f>SUM(AB11:AB20)</f>
        <v>17762</v>
      </c>
      <c r="AC21" s="298"/>
    </row>
    <row r="22" spans="1:29" s="324" customFormat="1" ht="13.5" customHeight="1" x14ac:dyDescent="0.25">
      <c r="A22" s="170" t="s">
        <v>120</v>
      </c>
      <c r="B22" s="246" t="s">
        <v>82</v>
      </c>
      <c r="C22" s="321"/>
      <c r="D22" s="297"/>
      <c r="E22" s="322"/>
      <c r="F22" s="321"/>
      <c r="G22" s="297"/>
      <c r="H22" s="300"/>
      <c r="I22" s="321"/>
      <c r="J22" s="297"/>
      <c r="K22" s="322"/>
      <c r="L22" s="321"/>
      <c r="M22" s="297"/>
      <c r="N22" s="323"/>
      <c r="O22" s="321"/>
      <c r="P22" s="297"/>
      <c r="Q22" s="322"/>
      <c r="R22" s="321"/>
      <c r="S22" s="297"/>
      <c r="T22" s="323"/>
      <c r="U22" s="321"/>
      <c r="V22" s="297"/>
      <c r="W22" s="323"/>
      <c r="X22" s="321"/>
      <c r="Y22" s="297"/>
      <c r="Z22" s="301"/>
      <c r="AA22" s="292"/>
      <c r="AB22" s="297"/>
      <c r="AC22" s="298"/>
    </row>
    <row r="23" spans="1:29" ht="13.5" customHeight="1" x14ac:dyDescent="0.25">
      <c r="A23" s="188" t="s">
        <v>331</v>
      </c>
      <c r="B23" s="248" t="s">
        <v>83</v>
      </c>
      <c r="C23" s="251"/>
      <c r="D23" s="249"/>
      <c r="E23" s="252"/>
      <c r="F23" s="251"/>
      <c r="G23" s="249"/>
      <c r="H23" s="250"/>
      <c r="I23" s="251"/>
      <c r="J23" s="249"/>
      <c r="K23" s="252"/>
      <c r="L23" s="251"/>
      <c r="M23" s="249"/>
      <c r="N23" s="253"/>
      <c r="O23" s="251"/>
      <c r="P23" s="249"/>
      <c r="Q23" s="252"/>
      <c r="R23" s="251"/>
      <c r="S23" s="249"/>
      <c r="T23" s="253"/>
      <c r="U23" s="251"/>
      <c r="V23" s="249"/>
      <c r="W23" s="253"/>
      <c r="X23" s="251"/>
      <c r="Y23" s="249"/>
      <c r="Z23" s="267"/>
      <c r="AA23" s="254"/>
      <c r="AB23" s="249"/>
      <c r="AC23" s="255"/>
    </row>
    <row r="24" spans="1:29" s="324" customFormat="1" ht="13.5" customHeight="1" x14ac:dyDescent="0.25">
      <c r="A24" s="170" t="s">
        <v>121</v>
      </c>
      <c r="B24" s="246" t="s">
        <v>333</v>
      </c>
      <c r="C24" s="321">
        <f>+C23</f>
        <v>0</v>
      </c>
      <c r="D24" s="297">
        <v>0</v>
      </c>
      <c r="E24" s="322"/>
      <c r="F24" s="321">
        <f>+F23</f>
        <v>0</v>
      </c>
      <c r="G24" s="297">
        <f>+G23</f>
        <v>0</v>
      </c>
      <c r="H24" s="300"/>
      <c r="I24" s="321">
        <f>+I23</f>
        <v>0</v>
      </c>
      <c r="J24" s="297"/>
      <c r="K24" s="322"/>
      <c r="L24" s="321">
        <f>+L23</f>
        <v>0</v>
      </c>
      <c r="M24" s="297">
        <f>+M23</f>
        <v>0</v>
      </c>
      <c r="N24" s="323"/>
      <c r="O24" s="321">
        <f>+O23</f>
        <v>0</v>
      </c>
      <c r="P24" s="297">
        <f>+P23</f>
        <v>0</v>
      </c>
      <c r="Q24" s="322"/>
      <c r="R24" s="321">
        <f>+R23</f>
        <v>0</v>
      </c>
      <c r="S24" s="297">
        <f>+S23</f>
        <v>0</v>
      </c>
      <c r="T24" s="323"/>
      <c r="U24" s="321">
        <f>+U23</f>
        <v>0</v>
      </c>
      <c r="V24" s="297"/>
      <c r="W24" s="323"/>
      <c r="X24" s="321">
        <f>+X23</f>
        <v>0</v>
      </c>
      <c r="Y24" s="297">
        <f>+Y23</f>
        <v>0</v>
      </c>
      <c r="Z24" s="301"/>
      <c r="AA24" s="292">
        <f>+AA23</f>
        <v>0</v>
      </c>
      <c r="AB24" s="297">
        <f>+AB23</f>
        <v>0</v>
      </c>
      <c r="AC24" s="298"/>
    </row>
    <row r="25" spans="1:29" ht="13.5" customHeight="1" x14ac:dyDescent="0.25">
      <c r="A25" s="188" t="s">
        <v>332</v>
      </c>
      <c r="B25" s="248" t="s">
        <v>84</v>
      </c>
      <c r="C25" s="251"/>
      <c r="D25" s="249"/>
      <c r="E25" s="252"/>
      <c r="F25" s="251"/>
      <c r="G25" s="249"/>
      <c r="H25" s="250"/>
      <c r="I25" s="251"/>
      <c r="J25" s="249"/>
      <c r="K25" s="252"/>
      <c r="L25" s="251"/>
      <c r="M25" s="249"/>
      <c r="N25" s="253"/>
      <c r="O25" s="251"/>
      <c r="P25" s="249"/>
      <c r="Q25" s="252"/>
      <c r="R25" s="251"/>
      <c r="S25" s="249"/>
      <c r="T25" s="253"/>
      <c r="U25" s="251"/>
      <c r="V25" s="249"/>
      <c r="W25" s="253"/>
      <c r="X25" s="251"/>
      <c r="Y25" s="249"/>
      <c r="Z25" s="267"/>
      <c r="AA25" s="254"/>
      <c r="AB25" s="249"/>
      <c r="AC25" s="255"/>
    </row>
    <row r="26" spans="1:29" s="324" customFormat="1" ht="13.5" customHeight="1" x14ac:dyDescent="0.25">
      <c r="A26" s="170" t="s">
        <v>122</v>
      </c>
      <c r="B26" s="246" t="s">
        <v>325</v>
      </c>
      <c r="C26" s="321">
        <f>+C25</f>
        <v>0</v>
      </c>
      <c r="D26" s="297">
        <v>0</v>
      </c>
      <c r="E26" s="322"/>
      <c r="F26" s="321">
        <f>+F25</f>
        <v>0</v>
      </c>
      <c r="G26" s="297">
        <f>+G25</f>
        <v>0</v>
      </c>
      <c r="H26" s="300"/>
      <c r="I26" s="321">
        <f>+I25</f>
        <v>0</v>
      </c>
      <c r="J26" s="297"/>
      <c r="K26" s="322"/>
      <c r="L26" s="321">
        <f>+L25</f>
        <v>0</v>
      </c>
      <c r="M26" s="297">
        <f>+M25</f>
        <v>0</v>
      </c>
      <c r="N26" s="323"/>
      <c r="O26" s="321">
        <f>+O25</f>
        <v>0</v>
      </c>
      <c r="P26" s="297"/>
      <c r="Q26" s="322"/>
      <c r="R26" s="321">
        <f>+R25</f>
        <v>0</v>
      </c>
      <c r="S26" s="297">
        <f>+S25</f>
        <v>0</v>
      </c>
      <c r="T26" s="323"/>
      <c r="U26" s="321">
        <f>+U25</f>
        <v>0</v>
      </c>
      <c r="V26" s="297"/>
      <c r="W26" s="323"/>
      <c r="X26" s="321">
        <f>+X25</f>
        <v>0</v>
      </c>
      <c r="Y26" s="297"/>
      <c r="Z26" s="301"/>
      <c r="AA26" s="292">
        <f>+AA25</f>
        <v>0</v>
      </c>
      <c r="AB26" s="297">
        <f>+AB25</f>
        <v>0</v>
      </c>
      <c r="AC26" s="298"/>
    </row>
    <row r="27" spans="1:29" s="324" customFormat="1" ht="13.5" customHeight="1" x14ac:dyDescent="0.25">
      <c r="A27" s="170" t="s">
        <v>123</v>
      </c>
      <c r="B27" s="246" t="s">
        <v>85</v>
      </c>
      <c r="C27" s="321">
        <f>+C6+C10+C21+C22+C24+C26</f>
        <v>0</v>
      </c>
      <c r="D27" s="299">
        <f>+D6+D10+D21+D22+D24+D26</f>
        <v>0</v>
      </c>
      <c r="E27" s="322"/>
      <c r="F27" s="321">
        <f>+F6+F10+F21+F22+F24+F26</f>
        <v>0</v>
      </c>
      <c r="G27" s="297">
        <f>+G6+G10+G21+G22+G24+G26</f>
        <v>0</v>
      </c>
      <c r="H27" s="300"/>
      <c r="I27" s="321">
        <f>+I6+I10+I21+I22+I24+I26</f>
        <v>2500</v>
      </c>
      <c r="J27" s="297">
        <f>+J6+J10+J21+J22+J24+J26</f>
        <v>2500</v>
      </c>
      <c r="K27" s="322"/>
      <c r="L27" s="321">
        <f>+L6+L10+L21+L22+L24+L26</f>
        <v>0</v>
      </c>
      <c r="M27" s="297">
        <f>+M6+M10+M21+M22+M24+M26</f>
        <v>0</v>
      </c>
      <c r="N27" s="323"/>
      <c r="O27" s="321">
        <f>+O6+O10+O21+O22+O24+O26</f>
        <v>1500</v>
      </c>
      <c r="P27" s="297">
        <f>+P6+P10+P21+P22+P24+P26</f>
        <v>1500</v>
      </c>
      <c r="Q27" s="322"/>
      <c r="R27" s="321">
        <f>+R6+R10+R21+R22+R24+R26</f>
        <v>300</v>
      </c>
      <c r="S27" s="297">
        <f>+S6+S10+S21+S22+S24+S26</f>
        <v>364</v>
      </c>
      <c r="T27" s="323"/>
      <c r="U27" s="321">
        <f>+U6+U10+U21+U22+U24+U26</f>
        <v>7500</v>
      </c>
      <c r="V27" s="297">
        <f>+V6+V10+V21+V22+V24+V26</f>
        <v>12428</v>
      </c>
      <c r="W27" s="323"/>
      <c r="X27" s="321">
        <f>+X6+X10+X21+X22+X24+X26</f>
        <v>600</v>
      </c>
      <c r="Y27" s="297">
        <f>+Y6+Y10+Y21+Y22+Y24+Y26</f>
        <v>970</v>
      </c>
      <c r="Z27" s="301"/>
      <c r="AA27" s="292">
        <f>+AA6+AA10+AA21+AA22+AA24+AA26</f>
        <v>12400</v>
      </c>
      <c r="AB27" s="297">
        <f>+AB6+AB10+AB21+AB22+AB24+AB26</f>
        <v>17762</v>
      </c>
      <c r="AC27" s="298"/>
    </row>
    <row r="28" spans="1:29" s="324" customFormat="1" ht="13.5" customHeight="1" x14ac:dyDescent="0.25">
      <c r="A28" s="256" t="s">
        <v>124</v>
      </c>
      <c r="B28" s="246" t="s">
        <v>86</v>
      </c>
      <c r="C28" s="321"/>
      <c r="D28" s="297"/>
      <c r="E28" s="322"/>
      <c r="F28" s="321"/>
      <c r="G28" s="297"/>
      <c r="H28" s="300"/>
      <c r="I28" s="321"/>
      <c r="J28" s="297"/>
      <c r="K28" s="322"/>
      <c r="L28" s="321"/>
      <c r="M28" s="297"/>
      <c r="N28" s="323"/>
      <c r="O28" s="321"/>
      <c r="P28" s="297"/>
      <c r="Q28" s="322"/>
      <c r="R28" s="321"/>
      <c r="S28" s="297"/>
      <c r="T28" s="323"/>
      <c r="U28" s="321">
        <f>+'[3]3.SZ.TÁBL. SEGÍTŐ SZOLGÁLAT'!$V$27</f>
        <v>889</v>
      </c>
      <c r="V28" s="297"/>
      <c r="W28" s="323"/>
      <c r="X28" s="321"/>
      <c r="Y28" s="297"/>
      <c r="Z28" s="301"/>
      <c r="AA28" s="292">
        <f>+C28+F28+I28+L28+O28+R28+U28+X28</f>
        <v>889</v>
      </c>
      <c r="AB28" s="297">
        <f t="shared" ref="AB28" si="1">+D28+G28+J28+M28+P28+S28+V28+Y28</f>
        <v>0</v>
      </c>
      <c r="AC28" s="298"/>
    </row>
    <row r="29" spans="1:29" s="324" customFormat="1" ht="13.5" customHeight="1" x14ac:dyDescent="0.25">
      <c r="A29" s="256" t="s">
        <v>235</v>
      </c>
      <c r="B29" s="246" t="s">
        <v>236</v>
      </c>
      <c r="C29" s="321">
        <f>+SUM(C30:C32)</f>
        <v>0</v>
      </c>
      <c r="D29" s="299">
        <f>+SUM(D30:D32)</f>
        <v>0</v>
      </c>
      <c r="E29" s="322"/>
      <c r="F29" s="321">
        <f>+SUM(F30:F32)</f>
        <v>36847</v>
      </c>
      <c r="G29" s="297">
        <f>+SUM(G30:G32)</f>
        <v>37988</v>
      </c>
      <c r="H29" s="300"/>
      <c r="I29" s="321">
        <f>+SUM(I30:I32)</f>
        <v>30583</v>
      </c>
      <c r="J29" s="297">
        <f>+SUM(J30:J32)</f>
        <v>29266</v>
      </c>
      <c r="K29" s="322"/>
      <c r="L29" s="321">
        <f>+SUM(L30:L32)</f>
        <v>22554</v>
      </c>
      <c r="M29" s="297">
        <f>+SUM(M30:M32)</f>
        <v>24260</v>
      </c>
      <c r="N29" s="323"/>
      <c r="O29" s="321">
        <f>+SUM(O30:O32)</f>
        <v>17650</v>
      </c>
      <c r="P29" s="297">
        <f>+SUM(P30:P32)</f>
        <v>17035</v>
      </c>
      <c r="Q29" s="322"/>
      <c r="R29" s="321">
        <f>+SUM(R30:R32)</f>
        <v>7281</v>
      </c>
      <c r="S29" s="297">
        <f>+SUM(S30:S32)</f>
        <v>9507</v>
      </c>
      <c r="T29" s="323"/>
      <c r="U29" s="321">
        <f>+SUM(U30:U32)</f>
        <v>12740</v>
      </c>
      <c r="V29" s="297">
        <f>+SUM(V30:V32)</f>
        <v>13796</v>
      </c>
      <c r="W29" s="323"/>
      <c r="X29" s="321">
        <f>+SUM(X30:X32)</f>
        <v>2448</v>
      </c>
      <c r="Y29" s="297">
        <f>+SUM(Y30:Y32)</f>
        <v>2248</v>
      </c>
      <c r="Z29" s="301"/>
      <c r="AA29" s="292">
        <f>+SUM(AA30:AA32)</f>
        <v>130103</v>
      </c>
      <c r="AB29" s="297">
        <f>+SUM(AB30:AB32)</f>
        <v>134100</v>
      </c>
      <c r="AC29" s="298"/>
    </row>
    <row r="30" spans="1:29" ht="13.5" customHeight="1" x14ac:dyDescent="0.25">
      <c r="A30" s="279"/>
      <c r="B30" s="410" t="s">
        <v>238</v>
      </c>
      <c r="C30" s="221">
        <f>+'[3]3.SZ.TÁBL. SEGÍTŐ SZOLGÁLAT'!$D$29</f>
        <v>0</v>
      </c>
      <c r="D30" s="273">
        <f>+'4.SZ.TÁBL. SZOCIÁLIS NORMATÍVA'!E9</f>
        <v>0</v>
      </c>
      <c r="E30" s="275"/>
      <c r="F30" s="221">
        <f>+'[3]3.SZ.TÁBL. SEGÍTŐ SZOLGÁLAT'!$G$29</f>
        <v>25633</v>
      </c>
      <c r="G30" s="273">
        <f>+'4.SZ.TÁBL. SZOCIÁLIS NORMATÍVA'!E4+'4.SZ.TÁBL. SZOCIÁLIS NORMATÍVA'!E5</f>
        <v>27503</v>
      </c>
      <c r="H30" s="274"/>
      <c r="I30" s="221">
        <f>+'[3]3.SZ.TÁBL. SEGÍTŐ SZOLGÁLAT'!$J$29</f>
        <v>24503</v>
      </c>
      <c r="J30" s="273">
        <f>+'4.SZ.TÁBL. SZOCIÁLIS NORMATÍVA'!E7+'4.SZ.TÁBL. SZOCIÁLIS NORMATÍVA'!E8</f>
        <v>26451</v>
      </c>
      <c r="K30" s="275"/>
      <c r="L30" s="221">
        <f>+'[3]3.SZ.TÁBL. SEGÍTŐ SZOLGÁLAT'!$M$29</f>
        <v>17000</v>
      </c>
      <c r="M30" s="273">
        <f>+'4.SZ.TÁBL. SZOCIÁLIS NORMATÍVA'!E3</f>
        <v>20500</v>
      </c>
      <c r="N30" s="276"/>
      <c r="O30" s="221">
        <f>+'[3]3.SZ.TÁBL. SEGÍTŐ SZOLGÁLAT'!$P$29</f>
        <v>11250</v>
      </c>
      <c r="P30" s="273">
        <f>+'4.SZ.TÁBL. SZOCIÁLIS NORMATÍVA'!E12</f>
        <v>12240</v>
      </c>
      <c r="Q30" s="275"/>
      <c r="R30" s="221">
        <f>+'[3]3.SZ.TÁBL. SEGÍTŐ SZOLGÁLAT'!$S$29</f>
        <v>4250</v>
      </c>
      <c r="S30" s="273">
        <f>+'4.SZ.TÁBL. SZOCIÁLIS NORMATÍVA'!E10</f>
        <v>4479</v>
      </c>
      <c r="T30" s="276"/>
      <c r="U30" s="221">
        <f>+'[3]3.SZ.TÁBL. SEGÍTŐ SZOLGÁLAT'!$V$29</f>
        <v>12740</v>
      </c>
      <c r="V30" s="273">
        <f>+'4.SZ.TÁBL. SZOCIÁLIS NORMATÍVA'!E11</f>
        <v>13796</v>
      </c>
      <c r="W30" s="276"/>
      <c r="X30" s="221">
        <f>+'[3]3.SZ.TÁBL. SEGÍTŐ SZOLGÁLAT'!$Y$29</f>
        <v>863</v>
      </c>
      <c r="Y30" s="273">
        <f>+'4.SZ.TÁBL. SZOCIÁLIS NORMATÍVA'!E6</f>
        <v>876</v>
      </c>
      <c r="Z30" s="289"/>
      <c r="AA30" s="686">
        <f>+C30+F30+I30+L30+O30+R30+U30+X30</f>
        <v>96239</v>
      </c>
      <c r="AB30" s="687">
        <f>+D30+G30+J30+M30+P30+S30+V30+Y30</f>
        <v>105845</v>
      </c>
      <c r="AC30" s="277"/>
    </row>
    <row r="31" spans="1:29" ht="13.5" customHeight="1" x14ac:dyDescent="0.25">
      <c r="A31" s="685"/>
      <c r="B31" s="179" t="s">
        <v>351</v>
      </c>
      <c r="C31" s="221"/>
      <c r="D31" s="226"/>
      <c r="E31" s="229"/>
      <c r="F31" s="221"/>
      <c r="G31" s="226"/>
      <c r="H31" s="227"/>
      <c r="I31" s="221"/>
      <c r="J31" s="226"/>
      <c r="K31" s="229"/>
      <c r="L31" s="221"/>
      <c r="M31" s="226"/>
      <c r="N31" s="230"/>
      <c r="O31" s="221"/>
      <c r="P31" s="226"/>
      <c r="Q31" s="229"/>
      <c r="R31" s="221"/>
      <c r="S31" s="226"/>
      <c r="T31" s="230"/>
      <c r="U31" s="221"/>
      <c r="V31" s="226"/>
      <c r="W31" s="230"/>
      <c r="X31" s="221"/>
      <c r="Y31" s="226"/>
      <c r="Z31" s="264"/>
      <c r="AA31" s="224">
        <f>+C31+F31+I31+L31+O31+R31+U31+X31</f>
        <v>0</v>
      </c>
      <c r="AB31" s="216">
        <f>+D31+G31+J31+M31+P31+S31+V31+Y31</f>
        <v>0</v>
      </c>
      <c r="AC31" s="232"/>
    </row>
    <row r="32" spans="1:29" ht="13.5" customHeight="1" x14ac:dyDescent="0.25">
      <c r="A32" s="280"/>
      <c r="B32" s="179" t="s">
        <v>239</v>
      </c>
      <c r="C32" s="221">
        <v>0</v>
      </c>
      <c r="D32" s="216">
        <f>+SUM(D33:D39)</f>
        <v>0</v>
      </c>
      <c r="E32" s="222"/>
      <c r="F32" s="221">
        <f>+SUM(F33:F39)</f>
        <v>11214</v>
      </c>
      <c r="G32" s="216">
        <f>+SUM(G33:G39)</f>
        <v>10485</v>
      </c>
      <c r="H32" s="220"/>
      <c r="I32" s="221">
        <f>+SUM(I33:I39)</f>
        <v>6080</v>
      </c>
      <c r="J32" s="216">
        <f>+SUM(J33:J39)</f>
        <v>2815</v>
      </c>
      <c r="K32" s="222"/>
      <c r="L32" s="221">
        <f>+SUM(L33:L39)</f>
        <v>5554</v>
      </c>
      <c r="M32" s="216">
        <f>+SUM(M33:M39)</f>
        <v>3760</v>
      </c>
      <c r="N32" s="223"/>
      <c r="O32" s="221">
        <f>+SUM(O33:O39)</f>
        <v>6400</v>
      </c>
      <c r="P32" s="216">
        <f>+SUM(P33:P39)</f>
        <v>4795</v>
      </c>
      <c r="Q32" s="222"/>
      <c r="R32" s="216">
        <f>+SUM(R33:R39)</f>
        <v>3031</v>
      </c>
      <c r="S32" s="216">
        <f>+SUM(S33:S39)</f>
        <v>5028</v>
      </c>
      <c r="T32" s="223"/>
      <c r="U32" s="221">
        <f>+'[3]3.SZ.TÁBL. SEGÍTŐ SZOLGÁLAT'!$V$31</f>
        <v>0</v>
      </c>
      <c r="V32" s="216">
        <f>+SUM(V33:V39)</f>
        <v>0</v>
      </c>
      <c r="W32" s="223"/>
      <c r="X32" s="216">
        <f>+SUM(X33:X39)</f>
        <v>1585</v>
      </c>
      <c r="Y32" s="216">
        <f>+SUM(Y33:Y39)</f>
        <v>1372</v>
      </c>
      <c r="Z32" s="265"/>
      <c r="AA32" s="224">
        <f>+SUM(AA33:AA39)</f>
        <v>33864</v>
      </c>
      <c r="AB32" s="216">
        <f>+SUM(AB33:AB39)</f>
        <v>28255</v>
      </c>
      <c r="AC32" s="217"/>
    </row>
    <row r="33" spans="1:29" s="287" customFormat="1" ht="13.5" customHeight="1" x14ac:dyDescent="0.25">
      <c r="A33" s="281"/>
      <c r="B33" s="408" t="s">
        <v>4</v>
      </c>
      <c r="C33" s="221"/>
      <c r="D33" s="282"/>
      <c r="E33" s="284"/>
      <c r="F33" s="221">
        <f>+'[3]3.SZ.TÁBL. SEGÍTŐ SZOLGÁLAT'!$G32</f>
        <v>1632</v>
      </c>
      <c r="G33" s="216">
        <f>+G136</f>
        <v>1538</v>
      </c>
      <c r="H33" s="283"/>
      <c r="I33" s="221">
        <f>+'[3]3.SZ.TÁBL. SEGÍTŐ SZOLGÁLAT'!$J32</f>
        <v>885</v>
      </c>
      <c r="J33" s="216">
        <f>+J136</f>
        <v>413</v>
      </c>
      <c r="K33" s="284"/>
      <c r="L33" s="221">
        <f>+'[3]3.SZ.TÁBL. SEGÍTŐ SZOLGÁLAT'!$M32</f>
        <v>808</v>
      </c>
      <c r="M33" s="216">
        <f>+M136</f>
        <v>552</v>
      </c>
      <c r="N33" s="285"/>
      <c r="O33" s="221">
        <f>+'[3]3.SZ.TÁBL. SEGÍTŐ SZOLGÁLAT'!$P32</f>
        <v>1077</v>
      </c>
      <c r="P33" s="62">
        <f>+P136</f>
        <v>814</v>
      </c>
      <c r="Q33" s="284"/>
      <c r="R33" s="221">
        <f>+'[3]3.SZ.TÁBL. SEGÍTŐ SZOLGÁLAT'!$S$32</f>
        <v>3031</v>
      </c>
      <c r="S33" s="62">
        <v>5028</v>
      </c>
      <c r="T33" s="285"/>
      <c r="U33" s="221">
        <f>+'[3]3.SZ.TÁBL. SEGÍTŐ SZOLGÁLAT'!$V32</f>
        <v>0</v>
      </c>
      <c r="V33" s="282"/>
      <c r="W33" s="285"/>
      <c r="X33" s="221">
        <f>+'[5]3.SZ.TÁBL. SEGÍTŐ SZOLGÁLAT'!$Y32</f>
        <v>0</v>
      </c>
      <c r="Y33" s="282"/>
      <c r="Z33" s="290"/>
      <c r="AA33" s="231">
        <f t="shared" ref="AA33:AB39" si="2">+C33+F33+I33+L33+O33+R33+U33+X33</f>
        <v>7433</v>
      </c>
      <c r="AB33" s="216">
        <f>+D33+G33+J33+M33+P33+S33+V33+Y33</f>
        <v>8345</v>
      </c>
      <c r="AC33" s="286"/>
    </row>
    <row r="34" spans="1:29" s="287" customFormat="1" ht="13.5" customHeight="1" x14ac:dyDescent="0.25">
      <c r="A34" s="281"/>
      <c r="B34" s="408" t="s">
        <v>6</v>
      </c>
      <c r="C34" s="221"/>
      <c r="D34" s="282"/>
      <c r="E34" s="284"/>
      <c r="F34" s="221">
        <f>+'[3]3.SZ.TÁBL. SEGÍTŐ SZOLGÁLAT'!$G33</f>
        <v>755</v>
      </c>
      <c r="G34" s="216">
        <f t="shared" ref="G34:G39" si="3">+G137</f>
        <v>703</v>
      </c>
      <c r="H34" s="283"/>
      <c r="I34" s="221">
        <f>+'[3]3.SZ.TÁBL. SEGÍTŐ SZOLGÁLAT'!$J33</f>
        <v>409</v>
      </c>
      <c r="J34" s="216">
        <f t="shared" ref="J34:J39" si="4">+J137</f>
        <v>189</v>
      </c>
      <c r="K34" s="284"/>
      <c r="L34" s="221">
        <f>+'[3]3.SZ.TÁBL. SEGÍTŐ SZOLGÁLAT'!$M33</f>
        <v>374</v>
      </c>
      <c r="M34" s="216">
        <f t="shared" ref="M34:M39" si="5">+M137</f>
        <v>252</v>
      </c>
      <c r="N34" s="285"/>
      <c r="O34" s="221">
        <f>+'[3]3.SZ.TÁBL. SEGÍTŐ SZOLGÁLAT'!$P33</f>
        <v>498</v>
      </c>
      <c r="P34" s="62">
        <f t="shared" ref="P34:P38" si="6">+P137</f>
        <v>372</v>
      </c>
      <c r="Q34" s="284"/>
      <c r="R34" s="221">
        <f>+'[5]3.SZ.TÁBL. SEGÍTŐ SZOLGÁLAT'!$S33</f>
        <v>0</v>
      </c>
      <c r="S34" s="282"/>
      <c r="T34" s="285"/>
      <c r="U34" s="221">
        <f>+'[3]3.SZ.TÁBL. SEGÍTŐ SZOLGÁLAT'!$V33</f>
        <v>0</v>
      </c>
      <c r="V34" s="282"/>
      <c r="W34" s="285"/>
      <c r="X34" s="221">
        <f>+'[5]3.SZ.TÁBL. SEGÍTŐ SZOLGÁLAT'!$Y33</f>
        <v>0</v>
      </c>
      <c r="Y34" s="282"/>
      <c r="Z34" s="290"/>
      <c r="AA34" s="231">
        <f t="shared" si="2"/>
        <v>2036</v>
      </c>
      <c r="AB34" s="216">
        <f t="shared" si="2"/>
        <v>1516</v>
      </c>
      <c r="AC34" s="286"/>
    </row>
    <row r="35" spans="1:29" s="287" customFormat="1" ht="13.5" customHeight="1" x14ac:dyDescent="0.25">
      <c r="A35" s="281"/>
      <c r="B35" s="408" t="s">
        <v>7</v>
      </c>
      <c r="C35" s="221"/>
      <c r="D35" s="282"/>
      <c r="E35" s="284"/>
      <c r="F35" s="221">
        <f>+'[3]3.SZ.TÁBL. SEGÍTŐ SZOLGÁLAT'!$G34</f>
        <v>658</v>
      </c>
      <c r="G35" s="216">
        <f t="shared" si="3"/>
        <v>632</v>
      </c>
      <c r="H35" s="283"/>
      <c r="I35" s="221">
        <f>+'[3]3.SZ.TÁBL. SEGÍTŐ SZOLGÁLAT'!$J34</f>
        <v>357</v>
      </c>
      <c r="J35" s="216">
        <f t="shared" si="4"/>
        <v>169</v>
      </c>
      <c r="K35" s="284"/>
      <c r="L35" s="221">
        <f>+'[3]3.SZ.TÁBL. SEGÍTŐ SZOLGÁLAT'!$M34</f>
        <v>326</v>
      </c>
      <c r="M35" s="216">
        <f t="shared" si="5"/>
        <v>226</v>
      </c>
      <c r="N35" s="285"/>
      <c r="O35" s="221">
        <f>+'[3]3.SZ.TÁBL. SEGÍTŐ SZOLGÁLAT'!$P34</f>
        <v>435</v>
      </c>
      <c r="P35" s="62">
        <f t="shared" si="6"/>
        <v>334</v>
      </c>
      <c r="Q35" s="284"/>
      <c r="R35" s="221">
        <f>+'[5]3.SZ.TÁBL. SEGÍTŐ SZOLGÁLAT'!$S34</f>
        <v>0</v>
      </c>
      <c r="S35" s="282"/>
      <c r="T35" s="285"/>
      <c r="U35" s="221">
        <f>+'[3]3.SZ.TÁBL. SEGÍTŐ SZOLGÁLAT'!$V34</f>
        <v>0</v>
      </c>
      <c r="V35" s="282"/>
      <c r="W35" s="285"/>
      <c r="X35" s="221">
        <f>+'[5]3.SZ.TÁBL. SEGÍTŐ SZOLGÁLAT'!$Y34</f>
        <v>0</v>
      </c>
      <c r="Y35" s="282"/>
      <c r="Z35" s="290"/>
      <c r="AA35" s="231">
        <f t="shared" si="2"/>
        <v>1776</v>
      </c>
      <c r="AB35" s="216">
        <f t="shared" si="2"/>
        <v>1361</v>
      </c>
      <c r="AC35" s="286"/>
    </row>
    <row r="36" spans="1:29" s="287" customFormat="1" ht="13.5" customHeight="1" x14ac:dyDescent="0.25">
      <c r="A36" s="281"/>
      <c r="B36" s="408" t="s">
        <v>8</v>
      </c>
      <c r="C36" s="221"/>
      <c r="D36" s="282"/>
      <c r="E36" s="284"/>
      <c r="F36" s="221">
        <f>+'[3]3.SZ.TÁBL. SEGÍTŐ SZOLGÁLAT'!$G35</f>
        <v>3364</v>
      </c>
      <c r="G36" s="216">
        <f t="shared" si="3"/>
        <v>3123</v>
      </c>
      <c r="H36" s="283"/>
      <c r="I36" s="221">
        <f>+'[3]3.SZ.TÁBL. SEGÍTŐ SZOLGÁLAT'!$J35</f>
        <v>1824</v>
      </c>
      <c r="J36" s="216">
        <f t="shared" si="4"/>
        <v>839</v>
      </c>
      <c r="K36" s="284"/>
      <c r="L36" s="221">
        <f>+'[3]3.SZ.TÁBL. SEGÍTŐ SZOLGÁLAT'!$M35</f>
        <v>1666</v>
      </c>
      <c r="M36" s="216">
        <f t="shared" si="5"/>
        <v>1120</v>
      </c>
      <c r="N36" s="285"/>
      <c r="O36" s="221">
        <f>+'[3]3.SZ.TÁBL. SEGÍTŐ SZOLGÁLAT'!$P35</f>
        <v>2220</v>
      </c>
      <c r="P36" s="62">
        <f t="shared" si="6"/>
        <v>1652</v>
      </c>
      <c r="Q36" s="284"/>
      <c r="R36" s="221">
        <f>+'[5]3.SZ.TÁBL. SEGÍTŐ SZOLGÁLAT'!$S35</f>
        <v>0</v>
      </c>
      <c r="S36" s="282"/>
      <c r="T36" s="285"/>
      <c r="U36" s="221">
        <f>+'[3]3.SZ.TÁBL. SEGÍTŐ SZOLGÁLAT'!$V35</f>
        <v>0</v>
      </c>
      <c r="V36" s="282"/>
      <c r="W36" s="285"/>
      <c r="X36" s="221">
        <f>+'[3]3.SZ.TÁBL. SEGÍTŐ SZOLGÁLAT'!$Y$35</f>
        <v>1585</v>
      </c>
      <c r="Y36" s="282">
        <f>+Y129</f>
        <v>1372</v>
      </c>
      <c r="Z36" s="290"/>
      <c r="AA36" s="231">
        <f t="shared" si="2"/>
        <v>10659</v>
      </c>
      <c r="AB36" s="216">
        <f t="shared" si="2"/>
        <v>8106</v>
      </c>
      <c r="AC36" s="286"/>
    </row>
    <row r="37" spans="1:29" s="287" customFormat="1" ht="13.5" customHeight="1" x14ac:dyDescent="0.25">
      <c r="A37" s="281"/>
      <c r="B37" s="408" t="s">
        <v>9</v>
      </c>
      <c r="C37" s="221"/>
      <c r="D37" s="282"/>
      <c r="E37" s="284"/>
      <c r="F37" s="221">
        <f>+'[3]3.SZ.TÁBL. SEGÍTŐ SZOLGÁLAT'!$G36</f>
        <v>2063</v>
      </c>
      <c r="G37" s="216">
        <f t="shared" si="3"/>
        <v>1921</v>
      </c>
      <c r="H37" s="283"/>
      <c r="I37" s="221">
        <f>+'[3]3.SZ.TÁBL. SEGÍTŐ SZOLGÁLAT'!$J36</f>
        <v>1118</v>
      </c>
      <c r="J37" s="216">
        <f t="shared" si="4"/>
        <v>516</v>
      </c>
      <c r="K37" s="284"/>
      <c r="L37" s="221">
        <f>+'[3]3.SZ.TÁBL. SEGÍTŐ SZOLGÁLAT'!$M36</f>
        <v>1022</v>
      </c>
      <c r="M37" s="216">
        <f t="shared" si="5"/>
        <v>689</v>
      </c>
      <c r="N37" s="285"/>
      <c r="O37" s="221">
        <f>+'[3]3.SZ.TÁBL. SEGÍTŐ SZOLGÁLAT'!$P36</f>
        <v>1361</v>
      </c>
      <c r="P37" s="62">
        <f t="shared" si="6"/>
        <v>1016</v>
      </c>
      <c r="Q37" s="284"/>
      <c r="R37" s="221">
        <f>+'[5]3.SZ.TÁBL. SEGÍTŐ SZOLGÁLAT'!$S36</f>
        <v>0</v>
      </c>
      <c r="S37" s="282"/>
      <c r="T37" s="285"/>
      <c r="U37" s="221">
        <f>+'[3]3.SZ.TÁBL. SEGÍTŐ SZOLGÁLAT'!$V36</f>
        <v>0</v>
      </c>
      <c r="V37" s="282"/>
      <c r="W37" s="285"/>
      <c r="X37" s="221">
        <f>+'[5]3.SZ.TÁBL. SEGÍTŐ SZOLGÁLAT'!$Y36</f>
        <v>0</v>
      </c>
      <c r="Y37" s="282"/>
      <c r="Z37" s="290"/>
      <c r="AA37" s="231">
        <f t="shared" si="2"/>
        <v>5564</v>
      </c>
      <c r="AB37" s="216">
        <f t="shared" si="2"/>
        <v>4142</v>
      </c>
      <c r="AC37" s="286"/>
    </row>
    <row r="38" spans="1:29" s="287" customFormat="1" ht="13.5" customHeight="1" x14ac:dyDescent="0.25">
      <c r="A38" s="281"/>
      <c r="B38" s="408" t="s">
        <v>10</v>
      </c>
      <c r="C38" s="221"/>
      <c r="D38" s="282"/>
      <c r="E38" s="284"/>
      <c r="F38" s="221">
        <f>+'[3]3.SZ.TÁBL. SEGÍTŐ SZOLGÁLAT'!$G37</f>
        <v>1226</v>
      </c>
      <c r="G38" s="216">
        <f t="shared" si="3"/>
        <v>1147</v>
      </c>
      <c r="H38" s="283"/>
      <c r="I38" s="221">
        <f>+'[3]3.SZ.TÁBL. SEGÍTŐ SZOLGÁLAT'!$J37</f>
        <v>665</v>
      </c>
      <c r="J38" s="216">
        <f t="shared" si="4"/>
        <v>308</v>
      </c>
      <c r="K38" s="284"/>
      <c r="L38" s="221">
        <f>+'[3]3.SZ.TÁBL. SEGÍTŐ SZOLGÁLAT'!$M37</f>
        <v>607</v>
      </c>
      <c r="M38" s="216">
        <f t="shared" si="5"/>
        <v>412</v>
      </c>
      <c r="N38" s="285"/>
      <c r="O38" s="221">
        <f>+'[3]3.SZ.TÁBL. SEGÍTŐ SZOLGÁLAT'!$P37</f>
        <v>809</v>
      </c>
      <c r="P38" s="62">
        <f t="shared" si="6"/>
        <v>607</v>
      </c>
      <c r="Q38" s="284"/>
      <c r="R38" s="221">
        <f>+'[5]3.SZ.TÁBL. SEGÍTŐ SZOLGÁLAT'!$S37</f>
        <v>0</v>
      </c>
      <c r="S38" s="282"/>
      <c r="T38" s="285"/>
      <c r="U38" s="221">
        <f>+'[3]3.SZ.TÁBL. SEGÍTŐ SZOLGÁLAT'!$V37</f>
        <v>0</v>
      </c>
      <c r="V38" s="282"/>
      <c r="W38" s="285"/>
      <c r="X38" s="221">
        <f>+'[5]3.SZ.TÁBL. SEGÍTŐ SZOLGÁLAT'!$Y37</f>
        <v>0</v>
      </c>
      <c r="Y38" s="282"/>
      <c r="Z38" s="290"/>
      <c r="AA38" s="231">
        <f t="shared" si="2"/>
        <v>3307</v>
      </c>
      <c r="AB38" s="216">
        <f t="shared" si="2"/>
        <v>2474</v>
      </c>
      <c r="AC38" s="286"/>
    </row>
    <row r="39" spans="1:29" s="287" customFormat="1" ht="13.5" customHeight="1" x14ac:dyDescent="0.25">
      <c r="A39" s="591"/>
      <c r="B39" s="409" t="s">
        <v>240</v>
      </c>
      <c r="C39" s="221"/>
      <c r="D39" s="293"/>
      <c r="E39" s="592"/>
      <c r="F39" s="221">
        <f>+'[3]3.SZ.TÁBL. SEGÍTŐ SZOLGÁLAT'!$G38</f>
        <v>1516</v>
      </c>
      <c r="G39" s="216">
        <f t="shared" si="3"/>
        <v>1421</v>
      </c>
      <c r="H39" s="295"/>
      <c r="I39" s="221">
        <f>+'[3]3.SZ.TÁBL. SEGÍTŐ SZOLGÁLAT'!$J38</f>
        <v>822</v>
      </c>
      <c r="J39" s="216">
        <f t="shared" si="4"/>
        <v>381</v>
      </c>
      <c r="K39" s="592"/>
      <c r="L39" s="221">
        <f>+'[3]3.SZ.TÁBL. SEGÍTŐ SZOLGÁLAT'!$M38</f>
        <v>751</v>
      </c>
      <c r="M39" s="216">
        <f t="shared" si="5"/>
        <v>509</v>
      </c>
      <c r="N39" s="593"/>
      <c r="O39" s="221"/>
      <c r="P39" s="282"/>
      <c r="Q39" s="592"/>
      <c r="R39" s="221">
        <f>+'[5]3.SZ.TÁBL. SEGÍTŐ SZOLGÁLAT'!$S38</f>
        <v>0</v>
      </c>
      <c r="S39" s="293"/>
      <c r="T39" s="593"/>
      <c r="U39" s="221">
        <f>+'[3]3.SZ.TÁBL. SEGÍTŐ SZOLGÁLAT'!$V38</f>
        <v>0</v>
      </c>
      <c r="V39" s="293"/>
      <c r="W39" s="593"/>
      <c r="X39" s="221">
        <f>+'[5]3.SZ.TÁBL. SEGÍTŐ SZOLGÁLAT'!$Y38</f>
        <v>0</v>
      </c>
      <c r="Y39" s="293"/>
      <c r="Z39" s="296"/>
      <c r="AA39" s="254">
        <f t="shared" si="2"/>
        <v>3089</v>
      </c>
      <c r="AB39" s="239">
        <f t="shared" si="2"/>
        <v>2311</v>
      </c>
      <c r="AC39" s="294"/>
    </row>
    <row r="40" spans="1:29" s="324" customFormat="1" ht="13.5" customHeight="1" thickBot="1" x14ac:dyDescent="0.3">
      <c r="A40" s="288" t="s">
        <v>125</v>
      </c>
      <c r="B40" s="278" t="s">
        <v>87</v>
      </c>
      <c r="C40" s="338">
        <f>SUM(C28:C29)</f>
        <v>0</v>
      </c>
      <c r="D40" s="338">
        <f>SUM(D28:D29)</f>
        <v>0</v>
      </c>
      <c r="E40" s="594"/>
      <c r="F40" s="338">
        <f>SUM(F28:F29)</f>
        <v>36847</v>
      </c>
      <c r="G40" s="303">
        <f>SUM(G28:G29)</f>
        <v>37988</v>
      </c>
      <c r="H40" s="305"/>
      <c r="I40" s="338">
        <f>SUM(I28:I29)</f>
        <v>30583</v>
      </c>
      <c r="J40" s="303">
        <f>SUM(J28:J29)</f>
        <v>29266</v>
      </c>
      <c r="K40" s="594"/>
      <c r="L40" s="338">
        <f>SUM(L28:L29)</f>
        <v>22554</v>
      </c>
      <c r="M40" s="303">
        <f>SUM(M28:M29)</f>
        <v>24260</v>
      </c>
      <c r="N40" s="595"/>
      <c r="O40" s="338">
        <f>SUM(O28:O29)</f>
        <v>17650</v>
      </c>
      <c r="P40" s="303">
        <f>SUM(P28:P29)</f>
        <v>17035</v>
      </c>
      <c r="Q40" s="594"/>
      <c r="R40" s="338">
        <f>SUM(R28:R29)</f>
        <v>7281</v>
      </c>
      <c r="S40" s="303">
        <f>SUM(S28:S29)</f>
        <v>9507</v>
      </c>
      <c r="T40" s="595"/>
      <c r="U40" s="338">
        <f>SUM(U28:U29)</f>
        <v>13629</v>
      </c>
      <c r="V40" s="303">
        <f>SUM(V28:V29)</f>
        <v>13796</v>
      </c>
      <c r="W40" s="595"/>
      <c r="X40" s="338">
        <f>SUM(X28:X29)</f>
        <v>2448</v>
      </c>
      <c r="Y40" s="303">
        <f>SUM(Y28:Y29)</f>
        <v>2248</v>
      </c>
      <c r="Z40" s="306"/>
      <c r="AA40" s="302">
        <f>SUM(AA28:AA29)</f>
        <v>130992</v>
      </c>
      <c r="AB40" s="303">
        <f>SUM(AB28:AB29)</f>
        <v>134100</v>
      </c>
      <c r="AC40" s="304"/>
    </row>
    <row r="41" spans="1:29" s="324" customFormat="1" ht="13.5" customHeight="1" thickBot="1" x14ac:dyDescent="0.3">
      <c r="A41" s="749" t="s">
        <v>0</v>
      </c>
      <c r="B41" s="750"/>
      <c r="C41" s="328">
        <f>+C27+C40</f>
        <v>0</v>
      </c>
      <c r="D41" s="310">
        <f>+D27+D40</f>
        <v>0</v>
      </c>
      <c r="E41" s="329"/>
      <c r="F41" s="328">
        <f>+F27+F40</f>
        <v>36847</v>
      </c>
      <c r="G41" s="308">
        <f>+G27+G40</f>
        <v>37988</v>
      </c>
      <c r="H41" s="311"/>
      <c r="I41" s="328">
        <f>+I27+I40</f>
        <v>33083</v>
      </c>
      <c r="J41" s="308">
        <f>+J27+J40</f>
        <v>31766</v>
      </c>
      <c r="K41" s="329"/>
      <c r="L41" s="328">
        <f>+L27+L40</f>
        <v>22554</v>
      </c>
      <c r="M41" s="308">
        <f>+M27+M40</f>
        <v>24260</v>
      </c>
      <c r="N41" s="330"/>
      <c r="O41" s="328">
        <f>+O27+O40</f>
        <v>19150</v>
      </c>
      <c r="P41" s="308">
        <f>+P27+P40</f>
        <v>18535</v>
      </c>
      <c r="Q41" s="329"/>
      <c r="R41" s="328">
        <f>+R27+R40</f>
        <v>7581</v>
      </c>
      <c r="S41" s="308">
        <f>+S27+S40</f>
        <v>9871</v>
      </c>
      <c r="T41" s="330"/>
      <c r="U41" s="328">
        <f>+U27+U40</f>
        <v>21129</v>
      </c>
      <c r="V41" s="308">
        <f>+V27+V40</f>
        <v>26224</v>
      </c>
      <c r="W41" s="330"/>
      <c r="X41" s="328">
        <f>+X27+X40</f>
        <v>3048</v>
      </c>
      <c r="Y41" s="308">
        <f>+Y27+Y40</f>
        <v>3218</v>
      </c>
      <c r="Z41" s="312"/>
      <c r="AA41" s="307">
        <f>+AA27+AA40</f>
        <v>143392</v>
      </c>
      <c r="AB41" s="308">
        <f>+AB27+AB40</f>
        <v>151862</v>
      </c>
      <c r="AC41" s="309"/>
    </row>
    <row r="42" spans="1:29" ht="13.5" customHeight="1" x14ac:dyDescent="0.25">
      <c r="A42" s="208" t="s">
        <v>143</v>
      </c>
      <c r="B42" s="257" t="s">
        <v>144</v>
      </c>
      <c r="C42" s="221"/>
      <c r="D42" s="226"/>
      <c r="E42" s="229"/>
      <c r="F42" s="221">
        <f>+'[3]3.SZ.TÁBL. SEGÍTŐ SZOLGÁLAT'!$G41</f>
        <v>20407</v>
      </c>
      <c r="G42" s="226">
        <f>+'[6]Cs-Gy. Központ'!$E$14</f>
        <v>21113</v>
      </c>
      <c r="H42" s="227"/>
      <c r="I42" s="221">
        <f>+'[3]3.SZ.TÁBL. SEGÍTŐ SZOLGÁLAT'!$J41</f>
        <v>22949</v>
      </c>
      <c r="J42" s="226">
        <f>+'[6]Házi sg'!$E$24</f>
        <v>23199</v>
      </c>
      <c r="K42" s="229"/>
      <c r="L42" s="221">
        <f>+'[3]3.SZ.TÁBL. SEGÍTŐ SZOLGÁLAT'!$M41</f>
        <v>14396</v>
      </c>
      <c r="M42" s="226">
        <f>+'[6]Cs-Gy. Szolgálat'!$E$12</f>
        <v>15518</v>
      </c>
      <c r="N42" s="230"/>
      <c r="O42" s="221">
        <f>+'[3]3.SZ.TÁBL. SEGÍTŐ SZOLGÁLAT'!$P41</f>
        <v>9491</v>
      </c>
      <c r="P42" s="226">
        <f>+[6]Támogató!$E$11</f>
        <v>9675</v>
      </c>
      <c r="Q42" s="229"/>
      <c r="R42" s="221">
        <f>+'[3]3.SZ.TÁBL. SEGÍTŐ SZOLGÁLAT'!$S41</f>
        <v>2752</v>
      </c>
      <c r="S42" s="226">
        <f>+[6]Tanyagond!$E$10</f>
        <v>2987</v>
      </c>
      <c r="T42" s="230"/>
      <c r="U42" s="221">
        <f>+'[3]3.SZ.TÁBL. SEGÍTŐ SZOLGÁLAT'!$V$41</f>
        <v>15359</v>
      </c>
      <c r="V42" s="226">
        <f>+[6]Bölcsőde!$E$11</f>
        <v>15518</v>
      </c>
      <c r="W42" s="230"/>
      <c r="X42" s="221">
        <f>+'[5]3.SZ.TÁBL. SEGÍTŐ SZOLGÁLAT'!$Y41</f>
        <v>0</v>
      </c>
      <c r="Y42" s="226"/>
      <c r="Z42" s="264"/>
      <c r="AA42" s="231">
        <f t="shared" ref="AA42:AB55" si="7">+C42+F42+I42+L42+O42+R42+U42+X42</f>
        <v>85354</v>
      </c>
      <c r="AB42" s="226">
        <f>+D42+G42+J42+M42+P42+S42+V42+Y42</f>
        <v>88010</v>
      </c>
      <c r="AC42" s="232"/>
    </row>
    <row r="43" spans="1:29" ht="13.5" customHeight="1" x14ac:dyDescent="0.25">
      <c r="A43" s="209" t="s">
        <v>145</v>
      </c>
      <c r="B43" s="218" t="s">
        <v>146</v>
      </c>
      <c r="C43" s="221"/>
      <c r="D43" s="216"/>
      <c r="E43" s="222"/>
      <c r="F43" s="221"/>
      <c r="G43" s="216"/>
      <c r="H43" s="220"/>
      <c r="I43" s="221"/>
      <c r="J43" s="216"/>
      <c r="K43" s="222"/>
      <c r="L43" s="221"/>
      <c r="M43" s="216"/>
      <c r="N43" s="223"/>
      <c r="O43" s="221"/>
      <c r="P43" s="216"/>
      <c r="Q43" s="222"/>
      <c r="R43" s="221">
        <f>+'[3]3.SZ.TÁBL. SEGÍTŐ SZOLGÁLAT'!$S42</f>
        <v>0</v>
      </c>
      <c r="S43" s="216"/>
      <c r="T43" s="223"/>
      <c r="U43" s="221">
        <f>+'[5]3.SZ.TÁBL. SEGÍTŐ SZOLGÁLAT'!$V42</f>
        <v>0</v>
      </c>
      <c r="V43" s="216"/>
      <c r="W43" s="223"/>
      <c r="X43" s="221">
        <f>+'[5]3.SZ.TÁBL. SEGÍTŐ SZOLGÁLAT'!$Y42</f>
        <v>0</v>
      </c>
      <c r="Y43" s="216"/>
      <c r="Z43" s="265"/>
      <c r="AA43" s="231">
        <f t="shared" si="7"/>
        <v>0</v>
      </c>
      <c r="AB43" s="226">
        <f t="shared" si="7"/>
        <v>0</v>
      </c>
      <c r="AC43" s="217"/>
    </row>
    <row r="44" spans="1:29" ht="13.5" customHeight="1" x14ac:dyDescent="0.25">
      <c r="A44" s="209" t="s">
        <v>147</v>
      </c>
      <c r="B44" s="218" t="s">
        <v>148</v>
      </c>
      <c r="C44" s="221"/>
      <c r="D44" s="216"/>
      <c r="E44" s="222"/>
      <c r="F44" s="221"/>
      <c r="G44" s="216"/>
      <c r="H44" s="220"/>
      <c r="I44" s="221"/>
      <c r="J44" s="216"/>
      <c r="K44" s="222"/>
      <c r="L44" s="221"/>
      <c r="M44" s="216"/>
      <c r="N44" s="223"/>
      <c r="O44" s="221"/>
      <c r="P44" s="216"/>
      <c r="Q44" s="222"/>
      <c r="R44" s="221">
        <f>+'[3]3.SZ.TÁBL. SEGÍTŐ SZOLGÁLAT'!$S43</f>
        <v>0</v>
      </c>
      <c r="S44" s="216"/>
      <c r="T44" s="223"/>
      <c r="U44" s="221">
        <f>+'[5]3.SZ.TÁBL. SEGÍTŐ SZOLGÁLAT'!$V43</f>
        <v>0</v>
      </c>
      <c r="V44" s="216"/>
      <c r="W44" s="223"/>
      <c r="X44" s="221">
        <f>+'[5]3.SZ.TÁBL. SEGÍTŐ SZOLGÁLAT'!$Y43</f>
        <v>0</v>
      </c>
      <c r="Y44" s="216"/>
      <c r="Z44" s="265"/>
      <c r="AA44" s="231">
        <f t="shared" si="7"/>
        <v>0</v>
      </c>
      <c r="AB44" s="226">
        <f t="shared" si="7"/>
        <v>0</v>
      </c>
      <c r="AC44" s="217"/>
    </row>
    <row r="45" spans="1:29" ht="13.5" customHeight="1" x14ac:dyDescent="0.25">
      <c r="A45" s="209" t="s">
        <v>149</v>
      </c>
      <c r="B45" s="218" t="s">
        <v>150</v>
      </c>
      <c r="C45" s="221"/>
      <c r="D45" s="216"/>
      <c r="E45" s="222"/>
      <c r="F45" s="221">
        <f>+'[3]3.SZ.TÁBL. SEGÍTŐ SZOLGÁLAT'!$G44</f>
        <v>900</v>
      </c>
      <c r="G45" s="216">
        <f>+'[6]Cs-Gy. Központ'!$H$14</f>
        <v>1000</v>
      </c>
      <c r="H45" s="220"/>
      <c r="I45" s="221">
        <f>+'[3]3.SZ.TÁBL. SEGÍTŐ SZOLGÁLAT'!$J44</f>
        <v>100</v>
      </c>
      <c r="J45" s="216">
        <f>+'[6]Házi sg'!$H$24</f>
        <v>100</v>
      </c>
      <c r="K45" s="222"/>
      <c r="L45" s="221"/>
      <c r="M45" s="216">
        <f>+'[6]Cs-Gy. Szolgálat'!$H$12</f>
        <v>50</v>
      </c>
      <c r="N45" s="223"/>
      <c r="O45" s="221"/>
      <c r="P45" s="216"/>
      <c r="Q45" s="222"/>
      <c r="R45" s="221">
        <f>+'[3]3.SZ.TÁBL. SEGÍTŐ SZOLGÁLAT'!$S44</f>
        <v>0</v>
      </c>
      <c r="S45" s="216"/>
      <c r="T45" s="223"/>
      <c r="U45" s="221">
        <f>+'[3]3.SZ.TÁBL. SEGÍTŐ SZOLGÁLAT'!$V$44</f>
        <v>100</v>
      </c>
      <c r="V45" s="216">
        <f>+[6]Bölcsőde!$H$11</f>
        <v>100</v>
      </c>
      <c r="W45" s="223"/>
      <c r="X45" s="221">
        <f>+'[5]3.SZ.TÁBL. SEGÍTŐ SZOLGÁLAT'!$Y44</f>
        <v>0</v>
      </c>
      <c r="Y45" s="216"/>
      <c r="Z45" s="265"/>
      <c r="AA45" s="231">
        <f t="shared" si="7"/>
        <v>1100</v>
      </c>
      <c r="AB45" s="226">
        <f t="shared" si="7"/>
        <v>1250</v>
      </c>
      <c r="AC45" s="217"/>
    </row>
    <row r="46" spans="1:29" ht="13.5" customHeight="1" x14ac:dyDescent="0.25">
      <c r="A46" s="209" t="s">
        <v>151</v>
      </c>
      <c r="B46" s="218" t="s">
        <v>152</v>
      </c>
      <c r="C46" s="221"/>
      <c r="D46" s="216"/>
      <c r="E46" s="222"/>
      <c r="F46" s="221"/>
      <c r="G46" s="216"/>
      <c r="H46" s="220"/>
      <c r="I46" s="221"/>
      <c r="J46" s="216"/>
      <c r="K46" s="222"/>
      <c r="L46" s="221"/>
      <c r="M46" s="216"/>
      <c r="N46" s="223"/>
      <c r="O46" s="221"/>
      <c r="P46" s="216"/>
      <c r="Q46" s="222"/>
      <c r="R46" s="221">
        <f>+'[3]3.SZ.TÁBL. SEGÍTŐ SZOLGÁLAT'!$S45</f>
        <v>0</v>
      </c>
      <c r="S46" s="216">
        <f>+[6]Tanyagond!$I$10</f>
        <v>2209</v>
      </c>
      <c r="T46" s="223"/>
      <c r="U46" s="221">
        <f>+'[5]3.SZ.TÁBL. SEGÍTŐ SZOLGÁLAT'!$V45</f>
        <v>0</v>
      </c>
      <c r="V46" s="216"/>
      <c r="W46" s="223"/>
      <c r="X46" s="221">
        <f>+'[5]3.SZ.TÁBL. SEGÍTŐ SZOLGÁLAT'!$Y45</f>
        <v>0</v>
      </c>
      <c r="Y46" s="216"/>
      <c r="Z46" s="265"/>
      <c r="AA46" s="231">
        <f t="shared" si="7"/>
        <v>0</v>
      </c>
      <c r="AB46" s="226">
        <f t="shared" si="7"/>
        <v>2209</v>
      </c>
      <c r="AC46" s="217"/>
    </row>
    <row r="47" spans="1:29" ht="13.5" customHeight="1" x14ac:dyDescent="0.25">
      <c r="A47" s="209" t="s">
        <v>153</v>
      </c>
      <c r="B47" s="218" t="s">
        <v>1</v>
      </c>
      <c r="C47" s="221"/>
      <c r="D47" s="216"/>
      <c r="E47" s="222"/>
      <c r="F47" s="221"/>
      <c r="G47" s="216"/>
      <c r="H47" s="220"/>
      <c r="I47" s="221">
        <f>+'[3]3.SZ.TÁBL. SEGÍTŐ SZOLGÁLAT'!$J46</f>
        <v>211</v>
      </c>
      <c r="J47" s="216"/>
      <c r="K47" s="222"/>
      <c r="L47" s="221"/>
      <c r="M47" s="216">
        <f>+'[6]Cs-Gy. Szolgálat'!$J$12</f>
        <v>1053</v>
      </c>
      <c r="N47" s="223"/>
      <c r="O47" s="221">
        <f>+'[3]3.SZ.TÁBL. SEGÍTŐ SZOLGÁLAT'!$P46</f>
        <v>692</v>
      </c>
      <c r="P47" s="216"/>
      <c r="Q47" s="222"/>
      <c r="R47" s="221">
        <f>+'[3]3.SZ.TÁBL. SEGÍTŐ SZOLGÁLAT'!$S46</f>
        <v>0</v>
      </c>
      <c r="S47" s="216"/>
      <c r="T47" s="223"/>
      <c r="U47" s="221">
        <f>+'[5]3.SZ.TÁBL. SEGÍTŐ SZOLGÁLAT'!$V46</f>
        <v>0</v>
      </c>
      <c r="V47" s="216"/>
      <c r="W47" s="223"/>
      <c r="X47" s="221">
        <f>+'[5]3.SZ.TÁBL. SEGÍTŐ SZOLGÁLAT'!$Y46</f>
        <v>0</v>
      </c>
      <c r="Y47" s="216"/>
      <c r="Z47" s="265"/>
      <c r="AA47" s="231">
        <f t="shared" si="7"/>
        <v>903</v>
      </c>
      <c r="AB47" s="226">
        <f t="shared" si="7"/>
        <v>1053</v>
      </c>
      <c r="AC47" s="217"/>
    </row>
    <row r="48" spans="1:29" ht="13.5" customHeight="1" x14ac:dyDescent="0.25">
      <c r="A48" s="209" t="s">
        <v>154</v>
      </c>
      <c r="B48" s="218" t="s">
        <v>155</v>
      </c>
      <c r="C48" s="221"/>
      <c r="D48" s="216"/>
      <c r="E48" s="222"/>
      <c r="F48" s="221">
        <f>+'[3]3.SZ.TÁBL. SEGÍTŐ SZOLGÁLAT'!$G47</f>
        <v>420</v>
      </c>
      <c r="G48" s="216">
        <f>+'[6]Cs-Gy. Központ'!$K$14</f>
        <v>420</v>
      </c>
      <c r="H48" s="220"/>
      <c r="I48" s="221">
        <f>+'[3]3.SZ.TÁBL. SEGÍTŐ SZOLGÁLAT'!$J47</f>
        <v>570</v>
      </c>
      <c r="J48" s="216">
        <f>+'[6]Házi sg'!$K$24</f>
        <v>540</v>
      </c>
      <c r="K48" s="222"/>
      <c r="L48" s="221">
        <f>+'[3]3.SZ.TÁBL. SEGÍTŐ SZOLGÁLAT'!$M47</f>
        <v>330</v>
      </c>
      <c r="M48" s="216">
        <f>+'[6]Cs-Gy. Szolgálat'!$K$12</f>
        <v>390</v>
      </c>
      <c r="N48" s="223"/>
      <c r="O48" s="221">
        <f>+'[3]3.SZ.TÁBL. SEGÍTŐ SZOLGÁLAT'!$P47</f>
        <v>210</v>
      </c>
      <c r="P48" s="216">
        <f>+[6]Támogató!$K$11</f>
        <v>210</v>
      </c>
      <c r="Q48" s="222"/>
      <c r="R48" s="221">
        <f>+'[3]3.SZ.TÁBL. SEGÍTŐ SZOLGÁLAT'!$S47</f>
        <v>60</v>
      </c>
      <c r="S48" s="216">
        <f>+[6]Tanyagond!$K$10</f>
        <v>60</v>
      </c>
      <c r="T48" s="223"/>
      <c r="U48" s="221">
        <f>+'[3]3.SZ.TÁBL. SEGÍTŐ SZOLGÁLAT'!$V$47</f>
        <v>390</v>
      </c>
      <c r="V48" s="216">
        <f>+[6]Bölcsőde!$K$11</f>
        <v>390</v>
      </c>
      <c r="W48" s="223"/>
      <c r="X48" s="221">
        <f>+'[5]3.SZ.TÁBL. SEGÍTŐ SZOLGÁLAT'!$Y47</f>
        <v>0</v>
      </c>
      <c r="Y48" s="216"/>
      <c r="Z48" s="265"/>
      <c r="AA48" s="231">
        <f t="shared" si="7"/>
        <v>1980</v>
      </c>
      <c r="AB48" s="226">
        <f t="shared" si="7"/>
        <v>2010</v>
      </c>
      <c r="AC48" s="217"/>
    </row>
    <row r="49" spans="1:29" ht="13.5" customHeight="1" x14ac:dyDescent="0.25">
      <c r="A49" s="209" t="s">
        <v>156</v>
      </c>
      <c r="B49" s="218" t="s">
        <v>157</v>
      </c>
      <c r="C49" s="221"/>
      <c r="D49" s="216"/>
      <c r="E49" s="222"/>
      <c r="F49" s="221"/>
      <c r="G49" s="216"/>
      <c r="H49" s="220"/>
      <c r="I49" s="221"/>
      <c r="J49" s="216"/>
      <c r="K49" s="222"/>
      <c r="L49" s="221"/>
      <c r="M49" s="216"/>
      <c r="N49" s="223"/>
      <c r="O49" s="221"/>
      <c r="P49" s="216"/>
      <c r="Q49" s="222"/>
      <c r="R49" s="221">
        <f>+'[3]3.SZ.TÁBL. SEGÍTŐ SZOLGÁLAT'!$S48</f>
        <v>0</v>
      </c>
      <c r="S49" s="216"/>
      <c r="T49" s="223"/>
      <c r="U49" s="221">
        <f>+'[5]3.SZ.TÁBL. SEGÍTŐ SZOLGÁLAT'!$V48</f>
        <v>0</v>
      </c>
      <c r="V49" s="216"/>
      <c r="W49" s="223"/>
      <c r="X49" s="221">
        <f>+'[5]3.SZ.TÁBL. SEGÍTŐ SZOLGÁLAT'!$Y48</f>
        <v>0</v>
      </c>
      <c r="Y49" s="216"/>
      <c r="Z49" s="265"/>
      <c r="AA49" s="231">
        <f t="shared" si="7"/>
        <v>0</v>
      </c>
      <c r="AB49" s="226">
        <f t="shared" si="7"/>
        <v>0</v>
      </c>
      <c r="AC49" s="217"/>
    </row>
    <row r="50" spans="1:29" ht="13.5" customHeight="1" x14ac:dyDescent="0.25">
      <c r="A50" s="209" t="s">
        <v>158</v>
      </c>
      <c r="B50" s="218" t="s">
        <v>2</v>
      </c>
      <c r="C50" s="221"/>
      <c r="D50" s="216"/>
      <c r="E50" s="222"/>
      <c r="F50" s="221"/>
      <c r="G50" s="216">
        <f>+'[6]Cs-Gy. Központ'!$M$14</f>
        <v>220</v>
      </c>
      <c r="H50" s="220"/>
      <c r="I50" s="221">
        <f>+'[3]3.SZ.TÁBL. SEGÍTŐ SZOLGÁLAT'!$J49</f>
        <v>50</v>
      </c>
      <c r="J50" s="216"/>
      <c r="K50" s="222"/>
      <c r="L50" s="221">
        <f>+'[3]3.SZ.TÁBL. SEGÍTŐ SZOLGÁLAT'!$M49</f>
        <v>201</v>
      </c>
      <c r="M50" s="216">
        <f>+'[6]Cs-Gy. Szolgálat'!$M$12</f>
        <v>350</v>
      </c>
      <c r="N50" s="223"/>
      <c r="O50" s="221">
        <f>+'[3]3.SZ.TÁBL. SEGÍTŐ SZOLGÁLAT'!$P49</f>
        <v>250</v>
      </c>
      <c r="P50" s="216">
        <f>+[6]Támogató!$M$11</f>
        <v>250</v>
      </c>
      <c r="Q50" s="222"/>
      <c r="R50" s="221">
        <f>+'[3]3.SZ.TÁBL. SEGÍTŐ SZOLGÁLAT'!$S49</f>
        <v>0</v>
      </c>
      <c r="S50" s="216">
        <f>+[6]Tanyagond!$M$10</f>
        <v>50</v>
      </c>
      <c r="T50" s="223"/>
      <c r="U50" s="221">
        <f>+'[3]3.SZ.TÁBL. SEGÍTŐ SZOLGÁLAT'!$V$49</f>
        <v>407</v>
      </c>
      <c r="V50" s="216">
        <f>+[6]Bölcsőde!$M$11</f>
        <v>365</v>
      </c>
      <c r="W50" s="223"/>
      <c r="X50" s="221">
        <f>+'[5]3.SZ.TÁBL. SEGÍTŐ SZOLGÁLAT'!$Y49</f>
        <v>0</v>
      </c>
      <c r="Y50" s="216"/>
      <c r="Z50" s="265"/>
      <c r="AA50" s="231">
        <f t="shared" si="7"/>
        <v>908</v>
      </c>
      <c r="AB50" s="226">
        <f t="shared" si="7"/>
        <v>1235</v>
      </c>
      <c r="AC50" s="217"/>
    </row>
    <row r="51" spans="1:29" ht="13.5" customHeight="1" x14ac:dyDescent="0.25">
      <c r="A51" s="209" t="s">
        <v>159</v>
      </c>
      <c r="B51" s="218" t="s">
        <v>160</v>
      </c>
      <c r="C51" s="221"/>
      <c r="D51" s="216"/>
      <c r="E51" s="222"/>
      <c r="F51" s="221"/>
      <c r="G51" s="216"/>
      <c r="H51" s="220"/>
      <c r="I51" s="221"/>
      <c r="J51" s="216"/>
      <c r="K51" s="222"/>
      <c r="L51" s="221"/>
      <c r="M51" s="216"/>
      <c r="N51" s="223"/>
      <c r="O51" s="221"/>
      <c r="P51" s="216"/>
      <c r="Q51" s="222"/>
      <c r="R51" s="221">
        <f>+'[3]3.SZ.TÁBL. SEGÍTŐ SZOLGÁLAT'!$S50</f>
        <v>0</v>
      </c>
      <c r="S51" s="216"/>
      <c r="T51" s="223"/>
      <c r="U51" s="221">
        <f>+'[5]3.SZ.TÁBL. SEGÍTŐ SZOLGÁLAT'!$V50</f>
        <v>0</v>
      </c>
      <c r="V51" s="216"/>
      <c r="W51" s="223"/>
      <c r="X51" s="221">
        <f>+'[5]3.SZ.TÁBL. SEGÍTŐ SZOLGÁLAT'!$Y50</f>
        <v>0</v>
      </c>
      <c r="Y51" s="216"/>
      <c r="Z51" s="265"/>
      <c r="AA51" s="231">
        <f t="shared" si="7"/>
        <v>0</v>
      </c>
      <c r="AB51" s="226">
        <f t="shared" si="7"/>
        <v>0</v>
      </c>
      <c r="AC51" s="217"/>
    </row>
    <row r="52" spans="1:29" ht="13.5" customHeight="1" x14ac:dyDescent="0.25">
      <c r="A52" s="209" t="s">
        <v>161</v>
      </c>
      <c r="B52" s="218" t="s">
        <v>162</v>
      </c>
      <c r="C52" s="221"/>
      <c r="D52" s="216"/>
      <c r="E52" s="222"/>
      <c r="F52" s="221"/>
      <c r="G52" s="216"/>
      <c r="H52" s="220"/>
      <c r="I52" s="221"/>
      <c r="J52" s="216"/>
      <c r="K52" s="222"/>
      <c r="L52" s="221"/>
      <c r="M52" s="216"/>
      <c r="N52" s="223"/>
      <c r="O52" s="221"/>
      <c r="P52" s="216"/>
      <c r="Q52" s="222"/>
      <c r="R52" s="221">
        <f>+'[3]3.SZ.TÁBL. SEGÍTŐ SZOLGÁLAT'!$S51</f>
        <v>0</v>
      </c>
      <c r="S52" s="216"/>
      <c r="T52" s="223"/>
      <c r="U52" s="221">
        <f>+'[5]3.SZ.TÁBL. SEGÍTŐ SZOLGÁLAT'!$V51</f>
        <v>0</v>
      </c>
      <c r="V52" s="216"/>
      <c r="W52" s="223"/>
      <c r="X52" s="221">
        <f>+'[5]3.SZ.TÁBL. SEGÍTŐ SZOLGÁLAT'!$Y51</f>
        <v>0</v>
      </c>
      <c r="Y52" s="216"/>
      <c r="Z52" s="265"/>
      <c r="AA52" s="231">
        <f t="shared" si="7"/>
        <v>0</v>
      </c>
      <c r="AB52" s="226">
        <f t="shared" si="7"/>
        <v>0</v>
      </c>
      <c r="AC52" s="217"/>
    </row>
    <row r="53" spans="1:29" ht="13.5" customHeight="1" x14ac:dyDescent="0.25">
      <c r="A53" s="209" t="s">
        <v>163</v>
      </c>
      <c r="B53" s="218" t="s">
        <v>164</v>
      </c>
      <c r="C53" s="221"/>
      <c r="D53" s="216"/>
      <c r="E53" s="222"/>
      <c r="F53" s="221"/>
      <c r="G53" s="216"/>
      <c r="H53" s="220"/>
      <c r="I53" s="221"/>
      <c r="J53" s="216"/>
      <c r="K53" s="222"/>
      <c r="L53" s="221"/>
      <c r="M53" s="216"/>
      <c r="N53" s="223"/>
      <c r="O53" s="221"/>
      <c r="P53" s="216"/>
      <c r="Q53" s="222"/>
      <c r="R53" s="221">
        <f>+'[3]3.SZ.TÁBL. SEGÍTŐ SZOLGÁLAT'!$S52</f>
        <v>0</v>
      </c>
      <c r="S53" s="216"/>
      <c r="T53" s="223"/>
      <c r="U53" s="221">
        <f>+'[5]3.SZ.TÁBL. SEGÍTŐ SZOLGÁLAT'!$V52</f>
        <v>0</v>
      </c>
      <c r="V53" s="216"/>
      <c r="W53" s="223"/>
      <c r="X53" s="221">
        <f>+'[5]3.SZ.TÁBL. SEGÍTŐ SZOLGÁLAT'!$Y52</f>
        <v>0</v>
      </c>
      <c r="Y53" s="216"/>
      <c r="Z53" s="265"/>
      <c r="AA53" s="231">
        <f t="shared" si="7"/>
        <v>0</v>
      </c>
      <c r="AB53" s="226">
        <f t="shared" si="7"/>
        <v>0</v>
      </c>
      <c r="AC53" s="217"/>
    </row>
    <row r="54" spans="1:29" ht="13.5" customHeight="1" x14ac:dyDescent="0.25">
      <c r="A54" s="209" t="s">
        <v>165</v>
      </c>
      <c r="B54" s="218" t="s">
        <v>166</v>
      </c>
      <c r="C54" s="221"/>
      <c r="D54" s="216"/>
      <c r="E54" s="222"/>
      <c r="F54" s="221"/>
      <c r="G54" s="216"/>
      <c r="H54" s="220"/>
      <c r="I54" s="221"/>
      <c r="J54" s="216"/>
      <c r="K54" s="222"/>
      <c r="L54" s="221"/>
      <c r="M54" s="216"/>
      <c r="N54" s="223"/>
      <c r="O54" s="221"/>
      <c r="P54" s="216"/>
      <c r="Q54" s="222"/>
      <c r="R54" s="221">
        <f>+'[3]3.SZ.TÁBL. SEGÍTŐ SZOLGÁLAT'!$S53</f>
        <v>0</v>
      </c>
      <c r="S54" s="216"/>
      <c r="T54" s="223"/>
      <c r="U54" s="221">
        <f>+'[5]3.SZ.TÁBL. SEGÍTŐ SZOLGÁLAT'!$V53</f>
        <v>0</v>
      </c>
      <c r="V54" s="216"/>
      <c r="W54" s="223"/>
      <c r="X54" s="221">
        <f>+'[5]3.SZ.TÁBL. SEGÍTŐ SZOLGÁLAT'!$Y53</f>
        <v>0</v>
      </c>
      <c r="Y54" s="216"/>
      <c r="Z54" s="265"/>
      <c r="AA54" s="231">
        <f t="shared" si="7"/>
        <v>0</v>
      </c>
      <c r="AB54" s="226">
        <f t="shared" si="7"/>
        <v>0</v>
      </c>
      <c r="AC54" s="217"/>
    </row>
    <row r="55" spans="1:29" ht="13.5" customHeight="1" x14ac:dyDescent="0.25">
      <c r="A55" s="210" t="s">
        <v>165</v>
      </c>
      <c r="B55" s="258" t="s">
        <v>167</v>
      </c>
      <c r="C55" s="221"/>
      <c r="D55" s="239"/>
      <c r="E55" s="242"/>
      <c r="F55" s="221"/>
      <c r="G55" s="239"/>
      <c r="H55" s="240"/>
      <c r="I55" s="221"/>
      <c r="J55" s="239"/>
      <c r="K55" s="242"/>
      <c r="L55" s="221">
        <f>+'[5]3.SZ.TÁBL. SEGÍTŐ SZOLGÁLAT'!$M54</f>
        <v>0</v>
      </c>
      <c r="M55" s="239"/>
      <c r="N55" s="243"/>
      <c r="O55" s="221"/>
      <c r="P55" s="239"/>
      <c r="Q55" s="242"/>
      <c r="R55" s="221">
        <f>+'[5]3.SZ.TÁBL. SEGÍTŐ SZOLGÁLAT'!$S54</f>
        <v>0</v>
      </c>
      <c r="S55" s="239"/>
      <c r="T55" s="243"/>
      <c r="U55" s="221">
        <f>+'[5]3.SZ.TÁBL. SEGÍTŐ SZOLGÁLAT'!$V54</f>
        <v>0</v>
      </c>
      <c r="V55" s="239"/>
      <c r="W55" s="243"/>
      <c r="X55" s="221">
        <f>+'[5]3.SZ.TÁBL. SEGÍTŐ SZOLGÁLAT'!$Y54</f>
        <v>0</v>
      </c>
      <c r="Y55" s="239"/>
      <c r="Z55" s="266"/>
      <c r="AA55" s="231">
        <f t="shared" si="7"/>
        <v>0</v>
      </c>
      <c r="AB55" s="226">
        <f t="shared" si="7"/>
        <v>0</v>
      </c>
      <c r="AC55" s="245"/>
    </row>
    <row r="56" spans="1:29" s="324" customFormat="1" ht="13.5" customHeight="1" x14ac:dyDescent="0.25">
      <c r="A56" s="211" t="s">
        <v>127</v>
      </c>
      <c r="B56" s="259" t="s">
        <v>88</v>
      </c>
      <c r="C56" s="321">
        <f>+SUM(C42:C54)</f>
        <v>0</v>
      </c>
      <c r="D56" s="299">
        <f>+SUM(D42:D54)</f>
        <v>0</v>
      </c>
      <c r="E56" s="322"/>
      <c r="F56" s="321">
        <f>+SUM(F42:F54)</f>
        <v>21727</v>
      </c>
      <c r="G56" s="297">
        <f>+SUM(G42:G54)</f>
        <v>22753</v>
      </c>
      <c r="H56" s="300"/>
      <c r="I56" s="321">
        <f>+SUM(I42:I54)</f>
        <v>23880</v>
      </c>
      <c r="J56" s="297">
        <f>+SUM(J42:J54)</f>
        <v>23839</v>
      </c>
      <c r="K56" s="322"/>
      <c r="L56" s="321">
        <f>+SUM(L42:L54)</f>
        <v>14927</v>
      </c>
      <c r="M56" s="297">
        <f>+SUM(M42:M54)</f>
        <v>17361</v>
      </c>
      <c r="N56" s="323"/>
      <c r="O56" s="321">
        <f>+SUM(O42:O54)</f>
        <v>10643</v>
      </c>
      <c r="P56" s="297">
        <f>+SUM(P42:P54)</f>
        <v>10135</v>
      </c>
      <c r="Q56" s="322"/>
      <c r="R56" s="321">
        <f>+SUM(R42:R54)</f>
        <v>2812</v>
      </c>
      <c r="S56" s="297">
        <f>+SUM(S42:S54)</f>
        <v>5306</v>
      </c>
      <c r="T56" s="323"/>
      <c r="U56" s="321">
        <f>+SUM(U42:U54)</f>
        <v>16256</v>
      </c>
      <c r="V56" s="297">
        <f>+SUM(V42:V54)</f>
        <v>16373</v>
      </c>
      <c r="W56" s="323"/>
      <c r="X56" s="321">
        <f>+SUM(X42:X54)</f>
        <v>0</v>
      </c>
      <c r="Y56" s="297">
        <f>+SUM(Y42:Y54)</f>
        <v>0</v>
      </c>
      <c r="Z56" s="301"/>
      <c r="AA56" s="292">
        <f>+SUM(AA42:AA54)</f>
        <v>90245</v>
      </c>
      <c r="AB56" s="297">
        <f>+SUM(AB42:AB54)</f>
        <v>95767</v>
      </c>
      <c r="AC56" s="298"/>
    </row>
    <row r="57" spans="1:29" ht="13.5" customHeight="1" x14ac:dyDescent="0.25">
      <c r="A57" s="208" t="s">
        <v>168</v>
      </c>
      <c r="B57" s="257" t="s">
        <v>169</v>
      </c>
      <c r="C57" s="221"/>
      <c r="D57" s="226"/>
      <c r="E57" s="229"/>
      <c r="F57" s="221"/>
      <c r="G57" s="226"/>
      <c r="H57" s="227"/>
      <c r="I57" s="221"/>
      <c r="J57" s="226"/>
      <c r="K57" s="229"/>
      <c r="L57" s="221"/>
      <c r="M57" s="226"/>
      <c r="N57" s="230"/>
      <c r="O57" s="221"/>
      <c r="P57" s="226"/>
      <c r="Q57" s="229"/>
      <c r="R57" s="221">
        <f>+'[5]3.SZ.TÁBL. SEGÍTŐ SZOLGÁLAT'!$S56</f>
        <v>0</v>
      </c>
      <c r="S57" s="226"/>
      <c r="T57" s="230"/>
      <c r="U57" s="221">
        <f>+'[5]3.SZ.TÁBL. SEGÍTŐ SZOLGÁLAT'!$V56</f>
        <v>0</v>
      </c>
      <c r="V57" s="226"/>
      <c r="W57" s="230"/>
      <c r="X57" s="221">
        <f>+'[5]3.SZ.TÁBL. SEGÍTŐ SZOLGÁLAT'!$Y56</f>
        <v>0</v>
      </c>
      <c r="Y57" s="226"/>
      <c r="Z57" s="264"/>
      <c r="AA57" s="231">
        <f t="shared" ref="AA57:AB59" si="8">+C57+F57+I57+L57+O57+R57+U57+X57</f>
        <v>0</v>
      </c>
      <c r="AB57" s="226"/>
      <c r="AC57" s="232"/>
    </row>
    <row r="58" spans="1:29" ht="26.25" customHeight="1" x14ac:dyDescent="0.25">
      <c r="A58" s="209" t="s">
        <v>170</v>
      </c>
      <c r="B58" s="218" t="s">
        <v>171</v>
      </c>
      <c r="C58" s="221"/>
      <c r="D58" s="216"/>
      <c r="E58" s="222"/>
      <c r="F58" s="221">
        <f>+'[3]3.SZ.TÁBL. SEGÍTŐ SZOLGÁLAT'!$G$57</f>
        <v>4200</v>
      </c>
      <c r="G58" s="216">
        <f>+'[6]Cs-Gy. Központ'!$U$14</f>
        <v>4800</v>
      </c>
      <c r="H58" s="220"/>
      <c r="I58" s="221"/>
      <c r="J58" s="216"/>
      <c r="K58" s="222"/>
      <c r="L58" s="221">
        <f>+'[3]3.SZ.TÁBL. SEGÍTŐ SZOLGÁLAT'!$M$57</f>
        <v>400</v>
      </c>
      <c r="M58" s="216"/>
      <c r="N58" s="223"/>
      <c r="O58" s="221">
        <f>+'[3]3.SZ.TÁBL. SEGÍTŐ SZOLGÁLAT'!$P$57</f>
        <v>800</v>
      </c>
      <c r="P58" s="216">
        <f>+[6]Támogató!$U$11</f>
        <v>800</v>
      </c>
      <c r="Q58" s="222"/>
      <c r="R58" s="221">
        <f>+'[3]3.SZ.TÁBL. SEGÍTŐ SZOLGÁLAT'!$S$57</f>
        <v>800</v>
      </c>
      <c r="S58" s="216">
        <f>+[6]Tanyagond!$U$10</f>
        <v>800</v>
      </c>
      <c r="T58" s="223"/>
      <c r="U58" s="221">
        <f>+'[5]3.SZ.TÁBL. SEGÍTŐ SZOLGÁLAT'!$V57</f>
        <v>0</v>
      </c>
      <c r="V58" s="216"/>
      <c r="W58" s="223"/>
      <c r="X58" s="221">
        <f>+'[5]3.SZ.TÁBL. SEGÍTŐ SZOLGÁLAT'!$Y57</f>
        <v>0</v>
      </c>
      <c r="Y58" s="216"/>
      <c r="Z58" s="265"/>
      <c r="AA58" s="231">
        <f t="shared" si="8"/>
        <v>6200</v>
      </c>
      <c r="AB58" s="226">
        <f t="shared" si="8"/>
        <v>6400</v>
      </c>
      <c r="AC58" s="217"/>
    </row>
    <row r="59" spans="1:29" ht="13.5" customHeight="1" x14ac:dyDescent="0.25">
      <c r="A59" s="210" t="s">
        <v>172</v>
      </c>
      <c r="B59" s="258" t="s">
        <v>173</v>
      </c>
      <c r="C59" s="221"/>
      <c r="D59" s="239"/>
      <c r="E59" s="242"/>
      <c r="F59" s="221">
        <f>+'[3]3.SZ.TÁBL. SEGÍTŐ SZOLGÁLAT'!$G$58</f>
        <v>50</v>
      </c>
      <c r="G59" s="239">
        <f>+'[6]Cs-Gy. Központ'!$V$14</f>
        <v>50</v>
      </c>
      <c r="H59" s="240"/>
      <c r="I59" s="221">
        <f>+'[3]3.SZ.TÁBL. SEGÍTŐ SZOLGÁLAT'!$J$58</f>
        <v>30</v>
      </c>
      <c r="J59" s="239">
        <f>+'[6]Házi sg'!$V$24</f>
        <v>30</v>
      </c>
      <c r="K59" s="242"/>
      <c r="L59" s="221">
        <f>+'[3]3.SZ.TÁBL. SEGÍTŐ SZOLGÁLAT'!$M$58</f>
        <v>50</v>
      </c>
      <c r="M59" s="239">
        <f>+'[6]Cs-Gy. Szolgálat'!$V$12</f>
        <v>50</v>
      </c>
      <c r="N59" s="243"/>
      <c r="O59" s="221">
        <f>+'[3]3.SZ.TÁBL. SEGÍTŐ SZOLGÁLAT'!$P$58</f>
        <v>20</v>
      </c>
      <c r="P59" s="239">
        <f>+[6]Támogató!$V$11</f>
        <v>20</v>
      </c>
      <c r="Q59" s="242"/>
      <c r="R59" s="221">
        <f>+'[5]3.SZ.TÁBL. SEGÍTŐ SZOLGÁLAT'!$S58</f>
        <v>0</v>
      </c>
      <c r="S59" s="239"/>
      <c r="T59" s="243"/>
      <c r="U59" s="221">
        <f>+'[5]3.SZ.TÁBL. SEGÍTŐ SZOLGÁLAT'!$V58</f>
        <v>0</v>
      </c>
      <c r="V59" s="239"/>
      <c r="W59" s="243"/>
      <c r="X59" s="221">
        <f>+'[5]3.SZ.TÁBL. SEGÍTŐ SZOLGÁLAT'!$Y58</f>
        <v>0</v>
      </c>
      <c r="Y59" s="239"/>
      <c r="Z59" s="266"/>
      <c r="AA59" s="231">
        <f t="shared" si="8"/>
        <v>150</v>
      </c>
      <c r="AB59" s="226">
        <f t="shared" si="8"/>
        <v>150</v>
      </c>
      <c r="AC59" s="245"/>
    </row>
    <row r="60" spans="1:29" s="324" customFormat="1" ht="13.5" customHeight="1" x14ac:dyDescent="0.25">
      <c r="A60" s="211" t="s">
        <v>128</v>
      </c>
      <c r="B60" s="259" t="s">
        <v>89</v>
      </c>
      <c r="C60" s="321">
        <f>SUM(C57:C59)</f>
        <v>0</v>
      </c>
      <c r="D60" s="299">
        <f>SUM(D57:D59)</f>
        <v>0</v>
      </c>
      <c r="E60" s="322"/>
      <c r="F60" s="321">
        <f>SUM(F57:F59)</f>
        <v>4250</v>
      </c>
      <c r="G60" s="297">
        <f>SUM(G57:G59)</f>
        <v>4850</v>
      </c>
      <c r="H60" s="300"/>
      <c r="I60" s="321">
        <f>SUM(I57:I59)</f>
        <v>30</v>
      </c>
      <c r="J60" s="297">
        <f>SUM(J57:J59)</f>
        <v>30</v>
      </c>
      <c r="K60" s="322"/>
      <c r="L60" s="321">
        <f>SUM(L57:L59)</f>
        <v>450</v>
      </c>
      <c r="M60" s="297">
        <f>SUM(M57:M59)</f>
        <v>50</v>
      </c>
      <c r="N60" s="323"/>
      <c r="O60" s="321">
        <f>SUM(O57:O59)</f>
        <v>820</v>
      </c>
      <c r="P60" s="297">
        <f>SUM(P57:P59)</f>
        <v>820</v>
      </c>
      <c r="Q60" s="322"/>
      <c r="R60" s="321">
        <f>SUM(R57:R59)</f>
        <v>800</v>
      </c>
      <c r="S60" s="297">
        <f>SUM(S57:S59)</f>
        <v>800</v>
      </c>
      <c r="T60" s="323"/>
      <c r="U60" s="321">
        <f>SUM(U57:U59)</f>
        <v>0</v>
      </c>
      <c r="V60" s="297">
        <f>SUM(V57:V59)</f>
        <v>0</v>
      </c>
      <c r="W60" s="323"/>
      <c r="X60" s="321">
        <f>SUM(X57:X59)</f>
        <v>0</v>
      </c>
      <c r="Y60" s="297">
        <f>SUM(Y57:Y59)</f>
        <v>0</v>
      </c>
      <c r="Z60" s="301"/>
      <c r="AA60" s="292">
        <f>SUM(AA57:AA59)</f>
        <v>6350</v>
      </c>
      <c r="AB60" s="297">
        <f>SUM(AB57:AB59)</f>
        <v>6550</v>
      </c>
      <c r="AC60" s="298"/>
    </row>
    <row r="61" spans="1:29" s="324" customFormat="1" ht="13.5" customHeight="1" x14ac:dyDescent="0.25">
      <c r="A61" s="211" t="s">
        <v>129</v>
      </c>
      <c r="B61" s="259" t="s">
        <v>90</v>
      </c>
      <c r="C61" s="321">
        <f>+C56+C60</f>
        <v>0</v>
      </c>
      <c r="D61" s="299">
        <f>+D56+D60</f>
        <v>0</v>
      </c>
      <c r="E61" s="322"/>
      <c r="F61" s="321">
        <f>+F56+F60</f>
        <v>25977</v>
      </c>
      <c r="G61" s="297">
        <f>+G56+G60</f>
        <v>27603</v>
      </c>
      <c r="H61" s="300"/>
      <c r="I61" s="321">
        <f>+I56+I60</f>
        <v>23910</v>
      </c>
      <c r="J61" s="297">
        <f>+J56+J60</f>
        <v>23869</v>
      </c>
      <c r="K61" s="322"/>
      <c r="L61" s="321">
        <f>+L56+L60</f>
        <v>15377</v>
      </c>
      <c r="M61" s="297">
        <f>+M56+M60</f>
        <v>17411</v>
      </c>
      <c r="N61" s="323"/>
      <c r="O61" s="321">
        <f>+O56+O60</f>
        <v>11463</v>
      </c>
      <c r="P61" s="297">
        <f>+P56+P60</f>
        <v>10955</v>
      </c>
      <c r="Q61" s="322"/>
      <c r="R61" s="321">
        <f>+R56+R60</f>
        <v>3612</v>
      </c>
      <c r="S61" s="297">
        <f>+S56+S60</f>
        <v>6106</v>
      </c>
      <c r="T61" s="323"/>
      <c r="U61" s="321">
        <f>+U56+U60</f>
        <v>16256</v>
      </c>
      <c r="V61" s="297">
        <f>+V56+V60</f>
        <v>16373</v>
      </c>
      <c r="W61" s="323"/>
      <c r="X61" s="321">
        <f>+X56+X60</f>
        <v>0</v>
      </c>
      <c r="Y61" s="297">
        <f>+Y56+Y60</f>
        <v>0</v>
      </c>
      <c r="Z61" s="301"/>
      <c r="AA61" s="292">
        <f>+AA56+AA60</f>
        <v>96595</v>
      </c>
      <c r="AB61" s="297">
        <f>+AB56+AB60</f>
        <v>102317</v>
      </c>
      <c r="AC61" s="298"/>
    </row>
    <row r="62" spans="1:29" s="324" customFormat="1" ht="13.5" customHeight="1" x14ac:dyDescent="0.25">
      <c r="A62" s="211" t="s">
        <v>130</v>
      </c>
      <c r="B62" s="259" t="s">
        <v>91</v>
      </c>
      <c r="C62" s="321">
        <f>+SUM(C63:C67)</f>
        <v>0</v>
      </c>
      <c r="D62" s="321">
        <f>+SUM(D63:D67)</f>
        <v>0</v>
      </c>
      <c r="E62" s="322"/>
      <c r="F62" s="321">
        <f>+SUM(F63:F67)</f>
        <v>5239</v>
      </c>
      <c r="G62" s="297">
        <f>+SUM(G63:G67)</f>
        <v>4857</v>
      </c>
      <c r="H62" s="300"/>
      <c r="I62" s="321">
        <f>+SUM(I63:I67)</f>
        <v>5066</v>
      </c>
      <c r="J62" s="297">
        <f>+SUM(J63:J67)</f>
        <v>4487</v>
      </c>
      <c r="K62" s="322"/>
      <c r="L62" s="321">
        <f>+SUM(L63:L67)</f>
        <v>3211</v>
      </c>
      <c r="M62" s="297">
        <f>+SUM(M63:M67)</f>
        <v>3177</v>
      </c>
      <c r="N62" s="323"/>
      <c r="O62" s="321">
        <f>+SUM(O63:O67)</f>
        <v>2308</v>
      </c>
      <c r="P62" s="297">
        <f>+SUM(P63:P67)</f>
        <v>1966</v>
      </c>
      <c r="Q62" s="322"/>
      <c r="R62" s="321">
        <f>+SUM(R63:R67)</f>
        <v>730</v>
      </c>
      <c r="S62" s="297">
        <f>+SUM(S63:S67)</f>
        <v>1026</v>
      </c>
      <c r="T62" s="323"/>
      <c r="U62" s="321">
        <f>+SUM(U63:U67)</f>
        <v>3454</v>
      </c>
      <c r="V62" s="297">
        <f>+SUM(V63:V67)</f>
        <v>3094</v>
      </c>
      <c r="W62" s="323"/>
      <c r="X62" s="321">
        <f>+SUM(X63:X67)</f>
        <v>0</v>
      </c>
      <c r="Y62" s="297">
        <f>+SUM(Y63:Y67)</f>
        <v>0</v>
      </c>
      <c r="Z62" s="301"/>
      <c r="AA62" s="292">
        <f>+SUM(AA63:AA67)</f>
        <v>20008</v>
      </c>
      <c r="AB62" s="297">
        <f>+SUM(AB63:AB67)</f>
        <v>18607</v>
      </c>
      <c r="AC62" s="298"/>
    </row>
    <row r="63" spans="1:29" ht="13.5" customHeight="1" x14ac:dyDescent="0.25">
      <c r="A63" s="212" t="s">
        <v>130</v>
      </c>
      <c r="B63" s="260" t="s">
        <v>229</v>
      </c>
      <c r="C63" s="221"/>
      <c r="D63" s="226"/>
      <c r="E63" s="229"/>
      <c r="F63" s="221">
        <f>+'[3]3.SZ.TÁBL. SEGÍTŐ SZOLGÁLAT'!$G62</f>
        <v>4463</v>
      </c>
      <c r="G63" s="226">
        <f>+'[6]Cs-Gy. Központ'!$Z$14</f>
        <v>4172</v>
      </c>
      <c r="H63" s="227"/>
      <c r="I63" s="221">
        <f>+'[3]3.SZ.TÁBL. SEGÍTŐ SZOLGÁLAT'!$J62</f>
        <v>4071</v>
      </c>
      <c r="J63" s="226">
        <f>+'[6]Házi sg'!$Z$24</f>
        <v>3611</v>
      </c>
      <c r="K63" s="229"/>
      <c r="L63" s="221">
        <f>+'[3]3.SZ.TÁBL. SEGÍTŐ SZOLGÁLAT'!$M62</f>
        <v>2598</v>
      </c>
      <c r="M63" s="226">
        <f>+'[6]Cs-Gy. Szolgálat'!$Z$12</f>
        <v>2584</v>
      </c>
      <c r="N63" s="230"/>
      <c r="O63" s="221">
        <f>+'[3]3.SZ.TÁBL. SEGÍTŐ SZOLGÁLAT'!$P62</f>
        <v>1922</v>
      </c>
      <c r="P63" s="226">
        <f>+[6]Támogató!$Z$11</f>
        <v>1624</v>
      </c>
      <c r="Q63" s="229"/>
      <c r="R63" s="221">
        <f>+'[3]3.SZ.TÁBL. SEGÍTŐ SZOLGÁLAT'!$S62</f>
        <v>621</v>
      </c>
      <c r="S63" s="226">
        <f>+[6]Tanyagond!$Z$10</f>
        <v>929</v>
      </c>
      <c r="T63" s="230"/>
      <c r="U63" s="221">
        <f>+'[3]3.SZ.TÁBL. SEGÍTŐ SZOLGÁLAT'!$V62</f>
        <v>2706</v>
      </c>
      <c r="V63" s="226">
        <f>+[6]Bölcsőde!$Z$11</f>
        <v>2421</v>
      </c>
      <c r="W63" s="230"/>
      <c r="X63" s="221">
        <f>+'[5]3.SZ.TÁBL. SEGÍTŐ SZOLGÁLAT'!$Y62</f>
        <v>0</v>
      </c>
      <c r="Y63" s="226"/>
      <c r="Z63" s="264"/>
      <c r="AA63" s="231">
        <f t="shared" ref="AA63:AB70" si="9">+C63+F63+I63+L63+O63+R63+U63+X63</f>
        <v>16381</v>
      </c>
      <c r="AB63" s="226">
        <f t="shared" si="9"/>
        <v>15341</v>
      </c>
      <c r="AC63" s="232"/>
    </row>
    <row r="64" spans="1:29" ht="13.5" customHeight="1" x14ac:dyDescent="0.25">
      <c r="A64" s="213" t="s">
        <v>130</v>
      </c>
      <c r="B64" s="219" t="s">
        <v>230</v>
      </c>
      <c r="C64" s="221"/>
      <c r="D64" s="216"/>
      <c r="E64" s="222"/>
      <c r="F64" s="221">
        <f>+'[3]3.SZ.TÁBL. SEGÍTŐ SZOLGÁLAT'!$G63</f>
        <v>615</v>
      </c>
      <c r="G64" s="216">
        <f>+'[6]Cs-Gy. Központ'!$AA$14</f>
        <v>615</v>
      </c>
      <c r="H64" s="220"/>
      <c r="I64" s="221">
        <f>+'[3]3.SZ.TÁBL. SEGÍTŐ SZOLGÁLAT'!$J63</f>
        <v>790</v>
      </c>
      <c r="J64" s="216">
        <f>+'[6]Házi sg'!$AA$24</f>
        <v>790</v>
      </c>
      <c r="K64" s="222"/>
      <c r="L64" s="221">
        <f>+'[3]3.SZ.TÁBL. SEGÍTŐ SZOLGÁLAT'!$M63</f>
        <v>483</v>
      </c>
      <c r="M64" s="216">
        <f>+'[6]Cs-Gy. Szolgálat'!$AA$12</f>
        <v>527</v>
      </c>
      <c r="N64" s="223"/>
      <c r="O64" s="221">
        <f>+'[3]3.SZ.TÁBL. SEGÍTŐ SZOLGÁLAT'!$P63</f>
        <v>307</v>
      </c>
      <c r="P64" s="216">
        <f>+[6]Támogató!$AA$11</f>
        <v>307</v>
      </c>
      <c r="Q64" s="222"/>
      <c r="R64" s="221">
        <f>+'[3]3.SZ.TÁBL. SEGÍTŐ SZOLGÁLAT'!$S63</f>
        <v>88</v>
      </c>
      <c r="S64" s="216">
        <f>+[6]Tanyagond!$AA$10</f>
        <v>88</v>
      </c>
      <c r="T64" s="223"/>
      <c r="U64" s="221">
        <f>+'[3]3.SZ.TÁBL. SEGÍTŐ SZOLGÁLAT'!$V63</f>
        <v>615</v>
      </c>
      <c r="V64" s="216">
        <f>+[6]Bölcsőde!$AA$11</f>
        <v>615</v>
      </c>
      <c r="W64" s="223"/>
      <c r="X64" s="221">
        <f>+'[5]3.SZ.TÁBL. SEGÍTŐ SZOLGÁLAT'!$Y63</f>
        <v>0</v>
      </c>
      <c r="Y64" s="216"/>
      <c r="Z64" s="265"/>
      <c r="AA64" s="231">
        <f t="shared" si="9"/>
        <v>2898</v>
      </c>
      <c r="AB64" s="226">
        <f t="shared" si="9"/>
        <v>2942</v>
      </c>
      <c r="AC64" s="217"/>
    </row>
    <row r="65" spans="1:29" ht="13.5" customHeight="1" x14ac:dyDescent="0.25">
      <c r="A65" s="213" t="s">
        <v>130</v>
      </c>
      <c r="B65" s="219" t="s">
        <v>231</v>
      </c>
      <c r="C65" s="221"/>
      <c r="D65" s="216"/>
      <c r="E65" s="222"/>
      <c r="F65" s="221">
        <f>+'[3]3.SZ.TÁBL. SEGÍTŐ SZOLGÁLAT'!$G64</f>
        <v>78</v>
      </c>
      <c r="G65" s="216"/>
      <c r="H65" s="220"/>
      <c r="I65" s="221">
        <f>+'[3]3.SZ.TÁBL. SEGÍTŐ SZOLGÁLAT'!$J64</f>
        <v>99</v>
      </c>
      <c r="J65" s="216"/>
      <c r="K65" s="222"/>
      <c r="L65" s="221">
        <f>+'[3]3.SZ.TÁBL. SEGÍTŐ SZOLGÁLAT'!$M64</f>
        <v>63</v>
      </c>
      <c r="M65" s="216"/>
      <c r="N65" s="223"/>
      <c r="O65" s="221">
        <f>+'[3]3.SZ.TÁBL. SEGÍTŐ SZOLGÁLAT'!$P64</f>
        <v>38</v>
      </c>
      <c r="P65" s="216"/>
      <c r="Q65" s="222"/>
      <c r="R65" s="221">
        <f>+'[3]3.SZ.TÁBL. SEGÍTŐ SZOLGÁLAT'!$S64</f>
        <v>10</v>
      </c>
      <c r="S65" s="216"/>
      <c r="T65" s="223"/>
      <c r="U65" s="221">
        <f>+'[3]3.SZ.TÁBL. SEGÍTŐ SZOLGÁLAT'!$V64</f>
        <v>64</v>
      </c>
      <c r="V65" s="216"/>
      <c r="W65" s="223"/>
      <c r="X65" s="221">
        <f>+'[5]3.SZ.TÁBL. SEGÍTŐ SZOLGÁLAT'!$Y64</f>
        <v>0</v>
      </c>
      <c r="Y65" s="216"/>
      <c r="Z65" s="265"/>
      <c r="AA65" s="231">
        <f t="shared" si="9"/>
        <v>352</v>
      </c>
      <c r="AB65" s="226">
        <f t="shared" si="9"/>
        <v>0</v>
      </c>
      <c r="AC65" s="217"/>
    </row>
    <row r="66" spans="1:29" ht="13.2" x14ac:dyDescent="0.25">
      <c r="A66" s="213" t="s">
        <v>130</v>
      </c>
      <c r="B66" s="219" t="s">
        <v>335</v>
      </c>
      <c r="C66" s="221"/>
      <c r="D66" s="216"/>
      <c r="E66" s="222"/>
      <c r="F66" s="221"/>
      <c r="G66" s="216"/>
      <c r="H66" s="220"/>
      <c r="I66" s="221"/>
      <c r="J66" s="216"/>
      <c r="K66" s="222"/>
      <c r="L66" s="221"/>
      <c r="M66" s="216"/>
      <c r="N66" s="223"/>
      <c r="O66" s="221"/>
      <c r="P66" s="216"/>
      <c r="Q66" s="222"/>
      <c r="R66" s="221">
        <f>+'[3]3.SZ.TÁBL. SEGÍTŐ SZOLGÁLAT'!$S65</f>
        <v>0</v>
      </c>
      <c r="S66" s="216"/>
      <c r="T66" s="223"/>
      <c r="U66" s="221">
        <f>+'[3]3.SZ.TÁBL. SEGÍTŐ SZOLGÁLAT'!$V65</f>
        <v>0</v>
      </c>
      <c r="V66" s="216"/>
      <c r="W66" s="223"/>
      <c r="X66" s="221">
        <f>+'[5]3.SZ.TÁBL. SEGÍTŐ SZOLGÁLAT'!$Y65</f>
        <v>0</v>
      </c>
      <c r="Y66" s="216"/>
      <c r="Z66" s="265"/>
      <c r="AA66" s="231">
        <f t="shared" si="9"/>
        <v>0</v>
      </c>
      <c r="AB66" s="226">
        <f t="shared" si="9"/>
        <v>0</v>
      </c>
      <c r="AC66" s="217"/>
    </row>
    <row r="67" spans="1:29" ht="13.5" customHeight="1" x14ac:dyDescent="0.25">
      <c r="A67" s="213" t="s">
        <v>130</v>
      </c>
      <c r="B67" s="219" t="s">
        <v>232</v>
      </c>
      <c r="C67" s="221"/>
      <c r="D67" s="216"/>
      <c r="E67" s="222"/>
      <c r="F67" s="221">
        <f>+'[3]3.SZ.TÁBL. SEGÍTŐ SZOLGÁLAT'!$G66</f>
        <v>83</v>
      </c>
      <c r="G67" s="216">
        <f>+'[6]Cs-Gy. Központ'!$AD$14</f>
        <v>70</v>
      </c>
      <c r="H67" s="220"/>
      <c r="I67" s="221">
        <f>+'[3]3.SZ.TÁBL. SEGÍTŐ SZOLGÁLAT'!$J66</f>
        <v>106</v>
      </c>
      <c r="J67" s="216">
        <f>+'[6]Házi sg'!$AD$24</f>
        <v>86</v>
      </c>
      <c r="K67" s="222"/>
      <c r="L67" s="221">
        <f>+'[3]3.SZ.TÁBL. SEGÍTŐ SZOLGÁLAT'!$M66</f>
        <v>67</v>
      </c>
      <c r="M67" s="216">
        <f>+'[6]Cs-Gy. Szolgálat'!$AD$12</f>
        <v>66</v>
      </c>
      <c r="N67" s="223"/>
      <c r="O67" s="221">
        <f>+'[3]3.SZ.TÁBL. SEGÍTŐ SZOLGÁLAT'!$P66</f>
        <v>41</v>
      </c>
      <c r="P67" s="216">
        <f>+[6]Támogató!$AD$11</f>
        <v>35</v>
      </c>
      <c r="Q67" s="222"/>
      <c r="R67" s="221">
        <f>+'[3]3.SZ.TÁBL. SEGÍTŐ SZOLGÁLAT'!$S66</f>
        <v>11</v>
      </c>
      <c r="S67" s="216">
        <f>+[6]Tanyagond!$AD$10</f>
        <v>9</v>
      </c>
      <c r="T67" s="223"/>
      <c r="U67" s="221">
        <f>+'[3]3.SZ.TÁBL. SEGÍTŐ SZOLGÁLAT'!$V66</f>
        <v>69</v>
      </c>
      <c r="V67" s="216">
        <f>+[6]Bölcsőde!$AD$11</f>
        <v>58</v>
      </c>
      <c r="W67" s="223"/>
      <c r="X67" s="221">
        <f>+'[5]3.SZ.TÁBL. SEGÍTŐ SZOLGÁLAT'!$Y66</f>
        <v>0</v>
      </c>
      <c r="Y67" s="216"/>
      <c r="Z67" s="265"/>
      <c r="AA67" s="231">
        <f t="shared" si="9"/>
        <v>377</v>
      </c>
      <c r="AB67" s="226">
        <f t="shared" si="9"/>
        <v>324</v>
      </c>
      <c r="AC67" s="217"/>
    </row>
    <row r="68" spans="1:29" ht="13.5" customHeight="1" x14ac:dyDescent="0.25">
      <c r="A68" s="208" t="s">
        <v>174</v>
      </c>
      <c r="B68" s="257" t="s">
        <v>175</v>
      </c>
      <c r="C68" s="221"/>
      <c r="D68" s="226"/>
      <c r="E68" s="229"/>
      <c r="F68" s="221">
        <f>+'[3]3.SZ.TÁBL. SEGÍTŐ SZOLGÁLAT'!$G$67</f>
        <v>60</v>
      </c>
      <c r="G68" s="226">
        <f>+[7]Sheet!$K$10</f>
        <v>80</v>
      </c>
      <c r="H68" s="227"/>
      <c r="I68" s="221">
        <f>+'[3]3.SZ.TÁBL. SEGÍTŐ SZOLGÁLAT'!$J$67</f>
        <v>45</v>
      </c>
      <c r="J68" s="226">
        <f>+[7]Sheet!$I$10</f>
        <v>85</v>
      </c>
      <c r="K68" s="229"/>
      <c r="L68" s="221">
        <f>+'[3]3.SZ.TÁBL. SEGÍTŐ SZOLGÁLAT'!$M$67</f>
        <v>12</v>
      </c>
      <c r="M68" s="226">
        <f>+[7]Sheet!$G$10</f>
        <v>12</v>
      </c>
      <c r="N68" s="230"/>
      <c r="O68" s="221">
        <f>+'[3]3.SZ.TÁBL. SEGÍTŐ SZOLGÁLAT'!$P$67</f>
        <v>13</v>
      </c>
      <c r="P68" s="226">
        <f>+[7]Sheet!$M$10</f>
        <v>13</v>
      </c>
      <c r="Q68" s="229"/>
      <c r="R68" s="221">
        <f>+'[5]3.SZ.TÁBL. SEGÍTŐ SZOLGÁLAT'!$S67</f>
        <v>0</v>
      </c>
      <c r="S68" s="226"/>
      <c r="T68" s="230"/>
      <c r="U68" s="221">
        <f>+'[3]3.SZ.TÁBL. SEGÍTŐ SZOLGÁLAT'!$V$67</f>
        <v>100</v>
      </c>
      <c r="V68" s="226">
        <f>+[7]Sheet!$Q$10</f>
        <v>650</v>
      </c>
      <c r="W68" s="230"/>
      <c r="X68" s="221">
        <f>+'[5]3.SZ.TÁBL. SEGÍTŐ SZOLGÁLAT'!$Y67</f>
        <v>0</v>
      </c>
      <c r="Y68" s="226"/>
      <c r="Z68" s="264"/>
      <c r="AA68" s="231">
        <f t="shared" si="9"/>
        <v>230</v>
      </c>
      <c r="AB68" s="226">
        <f t="shared" si="9"/>
        <v>840</v>
      </c>
      <c r="AC68" s="232"/>
    </row>
    <row r="69" spans="1:29" ht="15.75" customHeight="1" x14ac:dyDescent="0.25">
      <c r="A69" s="209" t="s">
        <v>176</v>
      </c>
      <c r="B69" s="218" t="s">
        <v>285</v>
      </c>
      <c r="C69" s="221"/>
      <c r="D69" s="216"/>
      <c r="E69" s="222"/>
      <c r="F69" s="221">
        <f>+'[3]3.SZ.TÁBL. SEGÍTŐ SZOLGÁLAT'!$G$68</f>
        <v>818</v>
      </c>
      <c r="G69" s="216">
        <f>+[7]Sheet!$K$17</f>
        <v>560</v>
      </c>
      <c r="H69" s="220"/>
      <c r="I69" s="221">
        <f>+'[3]3.SZ.TÁBL. SEGÍTŐ SZOLGÁLAT'!$J$68</f>
        <v>921</v>
      </c>
      <c r="J69" s="216">
        <f>+[7]Sheet!$I$17</f>
        <v>525</v>
      </c>
      <c r="K69" s="222"/>
      <c r="L69" s="221">
        <f>+'[3]3.SZ.TÁBL. SEGÍTŐ SZOLGÁLAT'!$M$68</f>
        <v>322</v>
      </c>
      <c r="M69" s="216">
        <f>+[7]Sheet!$G$17</f>
        <v>80</v>
      </c>
      <c r="N69" s="223"/>
      <c r="O69" s="221">
        <f>+'[3]3.SZ.TÁBL. SEGÍTŐ SZOLGÁLAT'!$P$68</f>
        <v>1534</v>
      </c>
      <c r="P69" s="216">
        <f>+[7]Sheet!$M$17</f>
        <v>1390</v>
      </c>
      <c r="Q69" s="222"/>
      <c r="R69" s="221">
        <f>+'[3]3.SZ.TÁBL. SEGÍTŐ SZOLGÁLAT'!$S$68</f>
        <v>1049</v>
      </c>
      <c r="S69" s="216">
        <f>+[7]Sheet!$O$17</f>
        <v>1005</v>
      </c>
      <c r="T69" s="223"/>
      <c r="U69" s="221">
        <f>+'[3]3.SZ.TÁBL. SEGÍTŐ SZOLGÁLAT'!$V$68</f>
        <v>396</v>
      </c>
      <c r="V69" s="216">
        <f>+[7]Sheet!$Q$17</f>
        <v>120</v>
      </c>
      <c r="W69" s="223"/>
      <c r="X69" s="221">
        <f>+'[5]3.SZ.TÁBL. SEGÍTŐ SZOLGÁLAT'!$Y68</f>
        <v>0</v>
      </c>
      <c r="Y69" s="216"/>
      <c r="Z69" s="265"/>
      <c r="AA69" s="231">
        <f t="shared" si="9"/>
        <v>5040</v>
      </c>
      <c r="AB69" s="226">
        <f t="shared" si="9"/>
        <v>3680</v>
      </c>
      <c r="AC69" s="217"/>
    </row>
    <row r="70" spans="1:29" ht="13.5" customHeight="1" x14ac:dyDescent="0.25">
      <c r="A70" s="210" t="s">
        <v>178</v>
      </c>
      <c r="B70" s="258" t="s">
        <v>179</v>
      </c>
      <c r="C70" s="221"/>
      <c r="D70" s="239"/>
      <c r="E70" s="242"/>
      <c r="F70" s="221"/>
      <c r="G70" s="239"/>
      <c r="H70" s="240"/>
      <c r="I70" s="221"/>
      <c r="J70" s="239"/>
      <c r="K70" s="242"/>
      <c r="L70" s="221"/>
      <c r="M70" s="239"/>
      <c r="N70" s="243"/>
      <c r="O70" s="221">
        <f>+'[5]3.SZ.TÁBL. SEGÍTŐ SZOLGÁLAT'!$P69</f>
        <v>0</v>
      </c>
      <c r="P70" s="239"/>
      <c r="Q70" s="242"/>
      <c r="R70" s="221">
        <f>+'[5]3.SZ.TÁBL. SEGÍTŐ SZOLGÁLAT'!$S69</f>
        <v>0</v>
      </c>
      <c r="S70" s="239"/>
      <c r="T70" s="243"/>
      <c r="U70" s="221">
        <f>+'[5]3.SZ.TÁBL. SEGÍTŐ SZOLGÁLAT'!$V69</f>
        <v>0</v>
      </c>
      <c r="V70" s="239"/>
      <c r="W70" s="243"/>
      <c r="X70" s="221">
        <f>+'[5]3.SZ.TÁBL. SEGÍTŐ SZOLGÁLAT'!$Y69</f>
        <v>0</v>
      </c>
      <c r="Y70" s="239"/>
      <c r="Z70" s="266"/>
      <c r="AA70" s="231">
        <f t="shared" si="9"/>
        <v>0</v>
      </c>
      <c r="AB70" s="226">
        <f t="shared" si="9"/>
        <v>0</v>
      </c>
      <c r="AC70" s="245"/>
    </row>
    <row r="71" spans="1:29" s="324" customFormat="1" ht="13.5" customHeight="1" x14ac:dyDescent="0.25">
      <c r="A71" s="211" t="s">
        <v>131</v>
      </c>
      <c r="B71" s="259" t="s">
        <v>92</v>
      </c>
      <c r="C71" s="321">
        <f>SUM(C68:C70)</f>
        <v>0</v>
      </c>
      <c r="D71" s="299">
        <f>SUM(D68:D70)</f>
        <v>0</v>
      </c>
      <c r="E71" s="322"/>
      <c r="F71" s="321">
        <f>SUM(F68:F70)</f>
        <v>878</v>
      </c>
      <c r="G71" s="297">
        <f>SUM(G68:G70)</f>
        <v>640</v>
      </c>
      <c r="H71" s="300"/>
      <c r="I71" s="321">
        <f>SUM(I68:I70)</f>
        <v>966</v>
      </c>
      <c r="J71" s="297">
        <f>SUM(J68:J70)</f>
        <v>610</v>
      </c>
      <c r="K71" s="322"/>
      <c r="L71" s="321">
        <f>SUM(L68:L70)</f>
        <v>334</v>
      </c>
      <c r="M71" s="297">
        <f>SUM(M68:M70)</f>
        <v>92</v>
      </c>
      <c r="N71" s="323"/>
      <c r="O71" s="321">
        <f>SUM(O68:O70)</f>
        <v>1547</v>
      </c>
      <c r="P71" s="297">
        <f>SUM(P68:P70)</f>
        <v>1403</v>
      </c>
      <c r="Q71" s="322"/>
      <c r="R71" s="321">
        <f>SUM(R68:R70)</f>
        <v>1049</v>
      </c>
      <c r="S71" s="297">
        <f>SUM(S68:S70)</f>
        <v>1005</v>
      </c>
      <c r="T71" s="323"/>
      <c r="U71" s="321">
        <f>SUM(U68:U70)</f>
        <v>496</v>
      </c>
      <c r="V71" s="297">
        <f>SUM(V68:V70)</f>
        <v>770</v>
      </c>
      <c r="W71" s="323"/>
      <c r="X71" s="321">
        <f>SUM(X68:X70)</f>
        <v>0</v>
      </c>
      <c r="Y71" s="297">
        <f>SUM(Y68:Y70)</f>
        <v>0</v>
      </c>
      <c r="Z71" s="301"/>
      <c r="AA71" s="292">
        <f>SUM(AA68:AA70)</f>
        <v>5270</v>
      </c>
      <c r="AB71" s="297">
        <f>SUM(AB68:AB70)</f>
        <v>4520</v>
      </c>
      <c r="AC71" s="298"/>
    </row>
    <row r="72" spans="1:29" ht="13.5" customHeight="1" x14ac:dyDescent="0.25">
      <c r="A72" s="208" t="s">
        <v>180</v>
      </c>
      <c r="B72" s="257" t="s">
        <v>181</v>
      </c>
      <c r="C72" s="221"/>
      <c r="D72" s="226"/>
      <c r="E72" s="229"/>
      <c r="F72" s="221">
        <f>+'[3]3.SZ.TÁBL. SEGÍTŐ SZOLGÁLAT'!$G$71</f>
        <v>46</v>
      </c>
      <c r="G72" s="226">
        <f>+[7]Sheet!$K$26</f>
        <v>46</v>
      </c>
      <c r="H72" s="227"/>
      <c r="I72" s="221">
        <f>+'[3]3.SZ.TÁBL. SEGÍTŐ SZOLGÁLAT'!$J$71</f>
        <v>24</v>
      </c>
      <c r="J72" s="226">
        <f>+[7]Sheet!$I$26</f>
        <v>24</v>
      </c>
      <c r="K72" s="229"/>
      <c r="L72" s="221">
        <f>+'[3]3.SZ.TÁBL. SEGÍTŐ SZOLGÁLAT'!$M$71</f>
        <v>756</v>
      </c>
      <c r="M72" s="226">
        <f>+[7]Sheet!$G$26</f>
        <v>756</v>
      </c>
      <c r="N72" s="230"/>
      <c r="O72" s="221">
        <f>+'[3]3.SZ.TÁBL. SEGÍTŐ SZOLGÁLAT'!$P$71</f>
        <v>34</v>
      </c>
      <c r="P72" s="226">
        <f>+[7]Sheet!$M$26</f>
        <v>34</v>
      </c>
      <c r="Q72" s="229"/>
      <c r="R72" s="221">
        <f>+'[5]3.SZ.TÁBL. SEGÍTŐ SZOLGÁLAT'!$S71</f>
        <v>0</v>
      </c>
      <c r="S72" s="226"/>
      <c r="T72" s="230"/>
      <c r="U72" s="221">
        <f>+'[3]3.SZ.TÁBL. SEGÍTŐ SZOLGÁLAT'!$V$71</f>
        <v>20</v>
      </c>
      <c r="V72" s="226">
        <f>+[7]Sheet!$Q$26</f>
        <v>20</v>
      </c>
      <c r="W72" s="230"/>
      <c r="X72" s="221">
        <f>+'[5]3.SZ.TÁBL. SEGÍTŐ SZOLGÁLAT'!$Y71</f>
        <v>0</v>
      </c>
      <c r="Y72" s="226"/>
      <c r="Z72" s="264"/>
      <c r="AA72" s="231">
        <f t="shared" ref="AA72:AB73" si="10">+C72+F72+I72+L72+O72+R72+U72+X72</f>
        <v>880</v>
      </c>
      <c r="AB72" s="226">
        <f t="shared" si="10"/>
        <v>880</v>
      </c>
      <c r="AC72" s="232"/>
    </row>
    <row r="73" spans="1:29" ht="13.5" customHeight="1" x14ac:dyDescent="0.25">
      <c r="A73" s="210" t="s">
        <v>182</v>
      </c>
      <c r="B73" s="258" t="s">
        <v>183</v>
      </c>
      <c r="C73" s="221"/>
      <c r="D73" s="239"/>
      <c r="E73" s="242"/>
      <c r="F73" s="221">
        <f>+'[3]3.SZ.TÁBL. SEGÍTŐ SZOLGÁLAT'!$G$72</f>
        <v>104</v>
      </c>
      <c r="G73" s="239">
        <f>+[7]Sheet!$K$29</f>
        <v>104</v>
      </c>
      <c r="H73" s="240"/>
      <c r="I73" s="221">
        <f>+'[3]3.SZ.TÁBL. SEGÍTŐ SZOLGÁLAT'!$J$72</f>
        <v>50</v>
      </c>
      <c r="J73" s="239">
        <f>+[7]Sheet!$I$29</f>
        <v>50</v>
      </c>
      <c r="K73" s="242"/>
      <c r="L73" s="221">
        <f>+'[3]3.SZ.TÁBL. SEGÍTŐ SZOLGÁLAT'!$M$72</f>
        <v>114</v>
      </c>
      <c r="M73" s="239">
        <f>+[7]Sheet!$G$29</f>
        <v>114</v>
      </c>
      <c r="N73" s="243"/>
      <c r="O73" s="221">
        <f>+'[3]3.SZ.TÁBL. SEGÍTŐ SZOLGÁLAT'!$P$72</f>
        <v>50</v>
      </c>
      <c r="P73" s="239">
        <f>+[7]Sheet!$M$29</f>
        <v>50</v>
      </c>
      <c r="Q73" s="242"/>
      <c r="R73" s="221">
        <f>+'[3]3.SZ.TÁBL. SEGÍTŐ SZOLGÁLAT'!$S$72</f>
        <v>40</v>
      </c>
      <c r="S73" s="239">
        <f>+[7]Sheet!$O$29</f>
        <v>40</v>
      </c>
      <c r="T73" s="243"/>
      <c r="U73" s="221">
        <f>+'[3]3.SZ.TÁBL. SEGÍTŐ SZOLGÁLAT'!$V$72</f>
        <v>40</v>
      </c>
      <c r="V73" s="239">
        <f>+[7]Sheet!$Q$29</f>
        <v>40</v>
      </c>
      <c r="W73" s="243"/>
      <c r="X73" s="221">
        <f>+'[3]3.SZ.TÁBL. SEGÍTŐ SZOLGÁLAT'!$Y$72</f>
        <v>0</v>
      </c>
      <c r="Y73" s="239">
        <f>+[8]Sheet!$S$29</f>
        <v>0</v>
      </c>
      <c r="Z73" s="266"/>
      <c r="AA73" s="231">
        <f t="shared" si="10"/>
        <v>398</v>
      </c>
      <c r="AB73" s="226">
        <f>+D73+G73+J73+M73+P73+S73+V73+Y73</f>
        <v>398</v>
      </c>
      <c r="AC73" s="245"/>
    </row>
    <row r="74" spans="1:29" s="324" customFormat="1" ht="13.5" customHeight="1" x14ac:dyDescent="0.25">
      <c r="A74" s="211" t="s">
        <v>132</v>
      </c>
      <c r="B74" s="259" t="s">
        <v>93</v>
      </c>
      <c r="C74" s="321">
        <f>SUM(C72:C73)</f>
        <v>0</v>
      </c>
      <c r="D74" s="299">
        <f>SUM(D72:D73)</f>
        <v>0</v>
      </c>
      <c r="E74" s="322"/>
      <c r="F74" s="321">
        <f>SUM(F72:F73)</f>
        <v>150</v>
      </c>
      <c r="G74" s="297">
        <f>SUM(G72:G73)</f>
        <v>150</v>
      </c>
      <c r="H74" s="300"/>
      <c r="I74" s="321">
        <f>SUM(I72:I73)</f>
        <v>74</v>
      </c>
      <c r="J74" s="297">
        <f>SUM(J72:J73)</f>
        <v>74</v>
      </c>
      <c r="K74" s="322"/>
      <c r="L74" s="321">
        <f>SUM(L72:L73)</f>
        <v>870</v>
      </c>
      <c r="M74" s="297">
        <f>SUM(M72:M73)</f>
        <v>870</v>
      </c>
      <c r="N74" s="323"/>
      <c r="O74" s="321">
        <f>SUM(O72:O73)</f>
        <v>84</v>
      </c>
      <c r="P74" s="297">
        <f>SUM(P72:P73)</f>
        <v>84</v>
      </c>
      <c r="Q74" s="322"/>
      <c r="R74" s="321">
        <f>SUM(R72:R73)</f>
        <v>40</v>
      </c>
      <c r="S74" s="297">
        <f>SUM(S72:S73)</f>
        <v>40</v>
      </c>
      <c r="T74" s="323"/>
      <c r="U74" s="321">
        <f>SUM(U72:U73)</f>
        <v>60</v>
      </c>
      <c r="V74" s="297">
        <f>SUM(V72:V73)</f>
        <v>60</v>
      </c>
      <c r="W74" s="323"/>
      <c r="X74" s="321">
        <f>SUM(X72:X73)</f>
        <v>0</v>
      </c>
      <c r="Y74" s="297">
        <f>SUM(Y72:Y73)</f>
        <v>0</v>
      </c>
      <c r="Z74" s="301"/>
      <c r="AA74" s="292">
        <f>SUM(AA72:AA73)</f>
        <v>1278</v>
      </c>
      <c r="AB74" s="297">
        <f>SUM(AB72:AB73)</f>
        <v>1278</v>
      </c>
      <c r="AC74" s="298"/>
    </row>
    <row r="75" spans="1:29" ht="13.5" customHeight="1" x14ac:dyDescent="0.25">
      <c r="A75" s="208" t="s">
        <v>184</v>
      </c>
      <c r="B75" s="257" t="s">
        <v>185</v>
      </c>
      <c r="C75" s="221"/>
      <c r="D75" s="226"/>
      <c r="E75" s="229"/>
      <c r="F75" s="221">
        <f>+'[3]3.SZ.TÁBL. SEGÍTŐ SZOLGÁLAT'!$G74</f>
        <v>425</v>
      </c>
      <c r="G75" s="226">
        <f>+[7]Sheet!$K$33</f>
        <v>425</v>
      </c>
      <c r="H75" s="227"/>
      <c r="I75" s="221">
        <f>+'[3]3.SZ.TÁBL. SEGÍTŐ SZOLGÁLAT'!$J$74</f>
        <v>536</v>
      </c>
      <c r="J75" s="226">
        <f>+[7]Sheet!$I$33</f>
        <v>536</v>
      </c>
      <c r="K75" s="229"/>
      <c r="L75" s="221">
        <f>+'[3]3.SZ.TÁBL. SEGÍTŐ SZOLGÁLAT'!$M$74</f>
        <v>419</v>
      </c>
      <c r="M75" s="226">
        <f>+[7]Sheet!$G$33</f>
        <v>419</v>
      </c>
      <c r="N75" s="230"/>
      <c r="O75" s="221">
        <f>+'[3]3.SZ.TÁBL. SEGÍTŐ SZOLGÁLAT'!$P$74</f>
        <v>527</v>
      </c>
      <c r="P75" s="226">
        <f>+[7]Sheet!$M$33</f>
        <v>527</v>
      </c>
      <c r="Q75" s="229"/>
      <c r="R75" s="221">
        <f>+'[5]3.SZ.TÁBL. SEGÍTŐ SZOLGÁLAT'!$S74</f>
        <v>0</v>
      </c>
      <c r="S75" s="226"/>
      <c r="T75" s="230"/>
      <c r="U75" s="221">
        <f>+'[3]3.SZ.TÁBL. SEGÍTŐ SZOLGÁLAT'!$V$74</f>
        <v>231</v>
      </c>
      <c r="V75" s="226">
        <f>+[7]Sheet!$Q$33</f>
        <v>231</v>
      </c>
      <c r="W75" s="230"/>
      <c r="X75" s="221">
        <f>+'[5]3.SZ.TÁBL. SEGÍTŐ SZOLGÁLAT'!$Y74</f>
        <v>0</v>
      </c>
      <c r="Y75" s="226"/>
      <c r="Z75" s="264"/>
      <c r="AA75" s="231">
        <f t="shared" ref="AA75:AB78" si="11">+C75+F75+I75+L75+O75+R75+U75+X75</f>
        <v>2138</v>
      </c>
      <c r="AB75" s="226">
        <f t="shared" si="11"/>
        <v>2138</v>
      </c>
      <c r="AC75" s="232"/>
    </row>
    <row r="76" spans="1:29" ht="27.6" customHeight="1" x14ac:dyDescent="0.25">
      <c r="A76" s="209" t="s">
        <v>186</v>
      </c>
      <c r="B76" s="218" t="s">
        <v>393</v>
      </c>
      <c r="C76" s="221"/>
      <c r="D76" s="216"/>
      <c r="E76" s="222"/>
      <c r="F76" s="221"/>
      <c r="G76" s="216"/>
      <c r="H76" s="220"/>
      <c r="I76" s="221"/>
      <c r="J76" s="216"/>
      <c r="K76" s="222"/>
      <c r="L76" s="221">
        <f>+'[3]3.SZ.TÁBL. SEGÍTŐ SZOLGÁLAT'!$M$75</f>
        <v>60</v>
      </c>
      <c r="M76" s="216">
        <f>+[7]Sheet!$G$35</f>
        <v>100</v>
      </c>
      <c r="N76" s="223"/>
      <c r="O76" s="221"/>
      <c r="P76" s="216"/>
      <c r="Q76" s="222"/>
      <c r="R76" s="221">
        <f>+'[5]3.SZ.TÁBL. SEGÍTŐ SZOLGÁLAT'!$S75</f>
        <v>0</v>
      </c>
      <c r="S76" s="216"/>
      <c r="T76" s="223"/>
      <c r="U76" s="221">
        <f>+'[3]3.SZ.TÁBL. SEGÍTŐ SZOLGÁLAT'!$V$75</f>
        <v>0</v>
      </c>
      <c r="V76" s="216">
        <f>+[7]Sheet!$Q$35</f>
        <v>3200</v>
      </c>
      <c r="W76" s="223"/>
      <c r="X76" s="221">
        <f>+'[3]3.SZ.TÁBL. SEGÍTŐ SZOLGÁLAT'!$Y$75</f>
        <v>2400</v>
      </c>
      <c r="Y76" s="216">
        <f>+[7]Sheet!$S$34</f>
        <v>2400</v>
      </c>
      <c r="Z76" s="265"/>
      <c r="AA76" s="231">
        <f t="shared" si="11"/>
        <v>2460</v>
      </c>
      <c r="AB76" s="226">
        <f t="shared" si="11"/>
        <v>5700</v>
      </c>
      <c r="AC76" s="217"/>
    </row>
    <row r="77" spans="1:29" ht="13.5" customHeight="1" x14ac:dyDescent="0.25">
      <c r="A77" s="209" t="s">
        <v>187</v>
      </c>
      <c r="B77" s="218" t="s">
        <v>188</v>
      </c>
      <c r="C77" s="221"/>
      <c r="D77" s="216"/>
      <c r="E77" s="222"/>
      <c r="F77" s="221"/>
      <c r="G77" s="216"/>
      <c r="H77" s="220"/>
      <c r="I77" s="221"/>
      <c r="J77" s="216"/>
      <c r="K77" s="222"/>
      <c r="L77" s="221"/>
      <c r="M77" s="216"/>
      <c r="N77" s="223"/>
      <c r="O77" s="221"/>
      <c r="P77" s="216"/>
      <c r="Q77" s="222"/>
      <c r="R77" s="221">
        <f>+'[5]3.SZ.TÁBL. SEGÍTŐ SZOLGÁLAT'!$S76</f>
        <v>0</v>
      </c>
      <c r="S77" s="216"/>
      <c r="T77" s="223"/>
      <c r="U77" s="221">
        <f>+'[5]3.SZ.TÁBL. SEGÍTŐ SZOLGÁLAT'!$V76</f>
        <v>0</v>
      </c>
      <c r="V77" s="216"/>
      <c r="W77" s="223"/>
      <c r="X77" s="221">
        <f>+'[5]3.SZ.TÁBL. SEGÍTŐ SZOLGÁLAT'!$Y76</f>
        <v>0</v>
      </c>
      <c r="Y77" s="216"/>
      <c r="Z77" s="265"/>
      <c r="AA77" s="231">
        <f t="shared" si="11"/>
        <v>0</v>
      </c>
      <c r="AB77" s="226">
        <f t="shared" si="11"/>
        <v>0</v>
      </c>
      <c r="AC77" s="217"/>
    </row>
    <row r="78" spans="1:29" ht="13.5" customHeight="1" x14ac:dyDescent="0.25">
      <c r="A78" s="209" t="s">
        <v>189</v>
      </c>
      <c r="B78" s="218" t="s">
        <v>190</v>
      </c>
      <c r="C78" s="221"/>
      <c r="D78" s="216"/>
      <c r="E78" s="222"/>
      <c r="F78" s="221">
        <f>+'[3]3.SZ.TÁBL. SEGÍTŐ SZOLGÁLAT'!$G77</f>
        <v>350</v>
      </c>
      <c r="G78" s="216">
        <f>+[7]Sheet!$K$39</f>
        <v>350</v>
      </c>
      <c r="H78" s="220"/>
      <c r="I78" s="221">
        <f>+'[3]3.SZ.TÁBL. SEGÍTŐ SZOLGÁLAT'!$J$77</f>
        <v>450</v>
      </c>
      <c r="J78" s="216">
        <f>+[7]Sheet!$I$39</f>
        <v>450</v>
      </c>
      <c r="K78" s="222"/>
      <c r="L78" s="221"/>
      <c r="M78" s="216"/>
      <c r="N78" s="223"/>
      <c r="O78" s="221">
        <f>+'[3]3.SZ.TÁBL. SEGÍTŐ SZOLGÁLAT'!$P$77</f>
        <v>800</v>
      </c>
      <c r="P78" s="216">
        <f>+[7]Sheet!$M$39</f>
        <v>1100</v>
      </c>
      <c r="Q78" s="222"/>
      <c r="R78" s="221">
        <f>+'[3]3.SZ.TÁBL. SEGÍTŐ SZOLGÁLAT'!$S$77</f>
        <v>1000</v>
      </c>
      <c r="S78" s="216">
        <f>+[7]Sheet!$O$39</f>
        <v>600</v>
      </c>
      <c r="T78" s="223"/>
      <c r="U78" s="221">
        <f>+'[5]3.SZ.TÁBL. SEGÍTŐ SZOLGÁLAT'!$V77</f>
        <v>0</v>
      </c>
      <c r="V78" s="216"/>
      <c r="W78" s="223"/>
      <c r="X78" s="221">
        <f>+'[5]3.SZ.TÁBL. SEGÍTŐ SZOLGÁLAT'!$Y77</f>
        <v>0</v>
      </c>
      <c r="Y78" s="216"/>
      <c r="Z78" s="265"/>
      <c r="AA78" s="231">
        <f t="shared" si="11"/>
        <v>2600</v>
      </c>
      <c r="AB78" s="226">
        <f t="shared" si="11"/>
        <v>2500</v>
      </c>
      <c r="AC78" s="217"/>
    </row>
    <row r="79" spans="1:29" ht="13.5" customHeight="1" x14ac:dyDescent="0.25">
      <c r="A79" s="209" t="s">
        <v>191</v>
      </c>
      <c r="B79" s="218" t="s">
        <v>192</v>
      </c>
      <c r="C79" s="221"/>
      <c r="D79" s="216"/>
      <c r="E79" s="222"/>
      <c r="F79" s="221"/>
      <c r="G79" s="216"/>
      <c r="H79" s="220"/>
      <c r="I79" s="221"/>
      <c r="J79" s="216"/>
      <c r="K79" s="222"/>
      <c r="L79" s="221"/>
      <c r="M79" s="216"/>
      <c r="N79" s="223"/>
      <c r="O79" s="221"/>
      <c r="P79" s="216"/>
      <c r="Q79" s="222"/>
      <c r="R79" s="221">
        <f>+'[5]3.SZ.TÁBL. SEGÍTŐ SZOLGÁLAT'!$S78</f>
        <v>0</v>
      </c>
      <c r="S79" s="216"/>
      <c r="T79" s="223"/>
      <c r="U79" s="221">
        <f>+'[5]3.SZ.TÁBL. SEGÍTŐ SZOLGÁLAT'!$V78</f>
        <v>0</v>
      </c>
      <c r="V79" s="216"/>
      <c r="W79" s="223"/>
      <c r="X79" s="221">
        <f>+'[5]3.SZ.TÁBL. SEGÍTŐ SZOLGÁLAT'!$Y78</f>
        <v>0</v>
      </c>
      <c r="Y79" s="216"/>
      <c r="Z79" s="265"/>
      <c r="AA79" s="224">
        <f>+SUM(AA80:AA81)</f>
        <v>0</v>
      </c>
      <c r="AB79" s="216">
        <f>+SUM(AB80:AB81)</f>
        <v>0</v>
      </c>
      <c r="AC79" s="217"/>
    </row>
    <row r="80" spans="1:29" ht="13.5" customHeight="1" x14ac:dyDescent="0.25">
      <c r="A80" s="213" t="s">
        <v>191</v>
      </c>
      <c r="B80" s="219" t="s">
        <v>233</v>
      </c>
      <c r="C80" s="221"/>
      <c r="D80" s="216"/>
      <c r="E80" s="222"/>
      <c r="F80" s="221"/>
      <c r="G80" s="216"/>
      <c r="H80" s="220"/>
      <c r="I80" s="221"/>
      <c r="J80" s="216"/>
      <c r="K80" s="222"/>
      <c r="L80" s="221"/>
      <c r="M80" s="216"/>
      <c r="N80" s="223"/>
      <c r="O80" s="221"/>
      <c r="P80" s="216"/>
      <c r="Q80" s="222"/>
      <c r="R80" s="221">
        <f>+'[5]3.SZ.TÁBL. SEGÍTŐ SZOLGÁLAT'!$S79</f>
        <v>0</v>
      </c>
      <c r="S80" s="216"/>
      <c r="T80" s="223"/>
      <c r="U80" s="221">
        <f>+'[5]3.SZ.TÁBL. SEGÍTŐ SZOLGÁLAT'!$V79</f>
        <v>0</v>
      </c>
      <c r="V80" s="216"/>
      <c r="W80" s="223"/>
      <c r="X80" s="221">
        <f>+'[5]3.SZ.TÁBL. SEGÍTŐ SZOLGÁLAT'!$Y79</f>
        <v>0</v>
      </c>
      <c r="Y80" s="216"/>
      <c r="Z80" s="265"/>
      <c r="AA80" s="231">
        <f t="shared" ref="AA80:AB83" si="12">+C80+F80+I80+L80+O80+R80+U80+X80</f>
        <v>0</v>
      </c>
      <c r="AB80" s="226">
        <f t="shared" si="12"/>
        <v>0</v>
      </c>
      <c r="AC80" s="217"/>
    </row>
    <row r="81" spans="1:29" ht="13.5" customHeight="1" x14ac:dyDescent="0.25">
      <c r="A81" s="213" t="s">
        <v>191</v>
      </c>
      <c r="B81" s="219" t="s">
        <v>234</v>
      </c>
      <c r="C81" s="221"/>
      <c r="D81" s="216"/>
      <c r="E81" s="222"/>
      <c r="F81" s="221"/>
      <c r="G81" s="216"/>
      <c r="H81" s="220"/>
      <c r="I81" s="221"/>
      <c r="J81" s="216"/>
      <c r="K81" s="222"/>
      <c r="L81" s="221"/>
      <c r="M81" s="216"/>
      <c r="N81" s="223"/>
      <c r="O81" s="221"/>
      <c r="P81" s="216"/>
      <c r="Q81" s="222"/>
      <c r="R81" s="221">
        <f>+'[5]3.SZ.TÁBL. SEGÍTŐ SZOLGÁLAT'!$S80</f>
        <v>0</v>
      </c>
      <c r="S81" s="216"/>
      <c r="T81" s="223"/>
      <c r="U81" s="221">
        <f>+'[5]3.SZ.TÁBL. SEGÍTŐ SZOLGÁLAT'!$V80</f>
        <v>0</v>
      </c>
      <c r="V81" s="216"/>
      <c r="W81" s="223"/>
      <c r="X81" s="221">
        <f>+'[5]3.SZ.TÁBL. SEGÍTŐ SZOLGÁLAT'!$Y80</f>
        <v>0</v>
      </c>
      <c r="Y81" s="216"/>
      <c r="Z81" s="265"/>
      <c r="AA81" s="231">
        <f t="shared" si="12"/>
        <v>0</v>
      </c>
      <c r="AB81" s="226">
        <f t="shared" si="12"/>
        <v>0</v>
      </c>
      <c r="AC81" s="217"/>
    </row>
    <row r="82" spans="1:29" ht="13.5" customHeight="1" x14ac:dyDescent="0.25">
      <c r="A82" s="209" t="s">
        <v>193</v>
      </c>
      <c r="B82" s="218" t="s">
        <v>194</v>
      </c>
      <c r="C82" s="221"/>
      <c r="D82" s="216"/>
      <c r="E82" s="222"/>
      <c r="F82" s="221">
        <f>+'[3]3.SZ.TÁBL. SEGÍTŐ SZOLGÁLAT'!$G$81</f>
        <v>300</v>
      </c>
      <c r="G82" s="216">
        <f>+[7]Sheet!$K$41</f>
        <v>300</v>
      </c>
      <c r="H82" s="220"/>
      <c r="I82" s="221"/>
      <c r="J82" s="216"/>
      <c r="K82" s="222"/>
      <c r="L82" s="221">
        <f>+'[3]3.SZ.TÁBL. SEGÍTŐ SZOLGÁLAT'!$M$81</f>
        <v>500</v>
      </c>
      <c r="M82" s="216">
        <f>+[7]Sheet!$G$41</f>
        <v>500</v>
      </c>
      <c r="N82" s="223"/>
      <c r="O82" s="221">
        <f>+'[3]3.SZ.TÁBL. SEGÍTŐ SZOLGÁLAT'!$P$81</f>
        <v>65</v>
      </c>
      <c r="P82" s="216">
        <f>+[7]Sheet!$M$41</f>
        <v>65</v>
      </c>
      <c r="Q82" s="222"/>
      <c r="R82" s="221">
        <f>+'[5]3.SZ.TÁBL. SEGÍTŐ SZOLGÁLAT'!$S81</f>
        <v>0</v>
      </c>
      <c r="S82" s="216"/>
      <c r="T82" s="223"/>
      <c r="U82" s="221">
        <f>+'[3]3.SZ.TÁBL. SEGÍTŐ SZOLGÁLAT'!$V$81</f>
        <v>60</v>
      </c>
      <c r="V82" s="216">
        <f>+[7]Sheet!$Q$41</f>
        <v>60</v>
      </c>
      <c r="W82" s="223"/>
      <c r="X82" s="221">
        <f>+'[5]3.SZ.TÁBL. SEGÍTŐ SZOLGÁLAT'!$Y81</f>
        <v>0</v>
      </c>
      <c r="Y82" s="216"/>
      <c r="Z82" s="265"/>
      <c r="AA82" s="231">
        <f t="shared" si="12"/>
        <v>925</v>
      </c>
      <c r="AB82" s="226">
        <f t="shared" si="12"/>
        <v>925</v>
      </c>
      <c r="AC82" s="217"/>
    </row>
    <row r="83" spans="1:29" ht="13.5" customHeight="1" x14ac:dyDescent="0.25">
      <c r="A83" s="210" t="s">
        <v>195</v>
      </c>
      <c r="B83" s="258" t="s">
        <v>284</v>
      </c>
      <c r="C83" s="221"/>
      <c r="D83" s="239"/>
      <c r="E83" s="242"/>
      <c r="F83" s="221">
        <f>+'[3]3.SZ.TÁBL. SEGÍTŐ SZOLGÁLAT'!$G$82</f>
        <v>1816</v>
      </c>
      <c r="G83" s="239">
        <f>+[7]Sheet!$K$51</f>
        <v>1886</v>
      </c>
      <c r="H83" s="240"/>
      <c r="I83" s="221">
        <f>+'[3]3.SZ.TÁBL. SEGÍTŐ SZOLGÁLAT'!$J$82</f>
        <v>881</v>
      </c>
      <c r="J83" s="239">
        <f>+[7]Sheet!$I$51</f>
        <v>881</v>
      </c>
      <c r="K83" s="242"/>
      <c r="L83" s="221">
        <f>+'[3]3.SZ.TÁBL. SEGÍTŐ SZOLGÁLAT'!$M$82</f>
        <v>723</v>
      </c>
      <c r="M83" s="239">
        <f>+[7]Sheet!$G$51</f>
        <v>623</v>
      </c>
      <c r="N83" s="243"/>
      <c r="O83" s="221">
        <f>+'[3]3.SZ.TÁBL. SEGÍTŐ SZOLGÁLAT'!$P$82</f>
        <v>1090</v>
      </c>
      <c r="P83" s="239">
        <f>+[7]Sheet!$M$51</f>
        <v>1090</v>
      </c>
      <c r="Q83" s="242"/>
      <c r="R83" s="221">
        <f>+'[3]3.SZ.TÁBL. SEGÍTŐ SZOLGÁLAT'!$S$82</f>
        <v>406</v>
      </c>
      <c r="S83" s="239">
        <f>+[7]Sheet!$O$51</f>
        <v>406</v>
      </c>
      <c r="T83" s="243"/>
      <c r="U83" s="221">
        <f>+'[3]3.SZ.TÁBL. SEGÍTŐ SZOLGÁLAT'!$V$82</f>
        <v>210</v>
      </c>
      <c r="V83" s="239">
        <f>+[7]Sheet!$Q$51</f>
        <v>300</v>
      </c>
      <c r="W83" s="243"/>
      <c r="X83" s="221">
        <f>+'[5]3.SZ.TÁBL. SEGÍTŐ SZOLGÁLAT'!$Y82</f>
        <v>0</v>
      </c>
      <c r="Y83" s="239"/>
      <c r="Z83" s="266"/>
      <c r="AA83" s="231">
        <f t="shared" si="12"/>
        <v>5126</v>
      </c>
      <c r="AB83" s="226">
        <f t="shared" si="12"/>
        <v>5186</v>
      </c>
      <c r="AC83" s="245"/>
    </row>
    <row r="84" spans="1:29" s="324" customFormat="1" ht="13.5" customHeight="1" x14ac:dyDescent="0.25">
      <c r="A84" s="211" t="s">
        <v>133</v>
      </c>
      <c r="B84" s="259" t="s">
        <v>94</v>
      </c>
      <c r="C84" s="321">
        <f>+SUM(C75:C79,C82:C83)</f>
        <v>0</v>
      </c>
      <c r="D84" s="299">
        <f>+SUM(D75:D79,D82:D83)</f>
        <v>0</v>
      </c>
      <c r="E84" s="322"/>
      <c r="F84" s="321">
        <f>+SUM(F75:F79,F82:F83)</f>
        <v>2891</v>
      </c>
      <c r="G84" s="297">
        <f>+SUM(G75:G79,G82:G83)</f>
        <v>2961</v>
      </c>
      <c r="H84" s="300"/>
      <c r="I84" s="321">
        <f>+SUM(I75:I79,I82:I83)</f>
        <v>1867</v>
      </c>
      <c r="J84" s="297">
        <f>+SUM(J75:J79,J82:J83)</f>
        <v>1867</v>
      </c>
      <c r="K84" s="322"/>
      <c r="L84" s="321">
        <f>+SUM(L75:L79,L82:L83)</f>
        <v>1702</v>
      </c>
      <c r="M84" s="297">
        <f>+SUM(M75:M79,M82:M83)</f>
        <v>1642</v>
      </c>
      <c r="N84" s="323"/>
      <c r="O84" s="321">
        <f>+SUM(O75:O79,O82:O83)</f>
        <v>2482</v>
      </c>
      <c r="P84" s="297">
        <f>+SUM(P75:P79,P82:P83)</f>
        <v>2782</v>
      </c>
      <c r="Q84" s="322"/>
      <c r="R84" s="321">
        <f>+SUM(R75:R79,R82:R83)</f>
        <v>1406</v>
      </c>
      <c r="S84" s="297">
        <f>+SUM(S75:S79,S82:S83)</f>
        <v>1006</v>
      </c>
      <c r="T84" s="323"/>
      <c r="U84" s="321">
        <f>+SUM(U75:U79,U82:U83)</f>
        <v>501</v>
      </c>
      <c r="V84" s="297">
        <f>+SUM(V75:V79,V82:V83)</f>
        <v>3791</v>
      </c>
      <c r="W84" s="323"/>
      <c r="X84" s="321">
        <f>+SUM(X75:X79,X82:X83)</f>
        <v>2400</v>
      </c>
      <c r="Y84" s="297">
        <f>+SUM(Y75:Y79,Y82:Y83)</f>
        <v>2400</v>
      </c>
      <c r="Z84" s="301"/>
      <c r="AA84" s="292">
        <f>+SUM(AA75:AA79,AA82:AA83)</f>
        <v>13249</v>
      </c>
      <c r="AB84" s="297">
        <f>+SUM(AB75:AB79,AB82:AB83)</f>
        <v>16449</v>
      </c>
      <c r="AC84" s="298"/>
    </row>
    <row r="85" spans="1:29" ht="13.5" customHeight="1" x14ac:dyDescent="0.25">
      <c r="A85" s="208" t="s">
        <v>196</v>
      </c>
      <c r="B85" s="257" t="s">
        <v>197</v>
      </c>
      <c r="C85" s="221"/>
      <c r="D85" s="226"/>
      <c r="E85" s="229"/>
      <c r="F85" s="221">
        <f>+'[3]3.SZ.TÁBL. SEGÍTŐ SZOLGÁLAT'!$G$84</f>
        <v>350</v>
      </c>
      <c r="G85" s="226">
        <f>+[7]Sheet!$K$54</f>
        <v>350</v>
      </c>
      <c r="H85" s="227"/>
      <c r="I85" s="221">
        <f>+'[3]3.SZ.TÁBL. SEGÍTŐ SZOLGÁLAT'!$J$84</f>
        <v>60</v>
      </c>
      <c r="J85" s="226">
        <f>+[7]Sheet!$I$54</f>
        <v>120</v>
      </c>
      <c r="K85" s="229"/>
      <c r="L85" s="221">
        <f>+'[3]3.SZ.TÁBL. SEGÍTŐ SZOLGÁLAT'!$M$84</f>
        <v>410</v>
      </c>
      <c r="M85" s="226">
        <f>+[7]Sheet!$G$54</f>
        <v>500</v>
      </c>
      <c r="N85" s="230"/>
      <c r="O85" s="221">
        <f>+'[3]3.SZ.TÁBL. SEGÍTŐ SZOLGÁLAT'!$P$84</f>
        <v>80</v>
      </c>
      <c r="P85" s="226">
        <f>+[7]Sheet!$M$54</f>
        <v>80</v>
      </c>
      <c r="Q85" s="229"/>
      <c r="R85" s="221">
        <f>+'[5]3.SZ.TÁBL. SEGÍTŐ SZOLGÁLAT'!$S84</f>
        <v>0</v>
      </c>
      <c r="S85" s="226"/>
      <c r="T85" s="230"/>
      <c r="U85" s="221">
        <f>+'[5]3.SZ.TÁBL. SEGÍTŐ SZOLGÁLAT'!$V84</f>
        <v>0</v>
      </c>
      <c r="V85" s="226"/>
      <c r="W85" s="230"/>
      <c r="X85" s="221">
        <f>+'[5]3.SZ.TÁBL. SEGÍTŐ SZOLGÁLAT'!$Y84</f>
        <v>0</v>
      </c>
      <c r="Y85" s="226"/>
      <c r="Z85" s="264"/>
      <c r="AA85" s="231">
        <f t="shared" ref="AA85:AB86" si="13">+C85+F85+I85+L85+O85+R85+U85+X85</f>
        <v>900</v>
      </c>
      <c r="AB85" s="226">
        <f t="shared" si="13"/>
        <v>1050</v>
      </c>
      <c r="AC85" s="232"/>
    </row>
    <row r="86" spans="1:29" ht="13.5" customHeight="1" x14ac:dyDescent="0.25">
      <c r="A86" s="210" t="s">
        <v>198</v>
      </c>
      <c r="B86" s="258" t="s">
        <v>199</v>
      </c>
      <c r="C86" s="221"/>
      <c r="D86" s="239"/>
      <c r="E86" s="242"/>
      <c r="F86" s="221"/>
      <c r="G86" s="239"/>
      <c r="H86" s="240"/>
      <c r="I86" s="221"/>
      <c r="J86" s="239"/>
      <c r="K86" s="242"/>
      <c r="L86" s="221"/>
      <c r="M86" s="239"/>
      <c r="N86" s="243"/>
      <c r="O86" s="221"/>
      <c r="P86" s="239"/>
      <c r="Q86" s="242"/>
      <c r="R86" s="221">
        <f>+'[5]3.SZ.TÁBL. SEGÍTŐ SZOLGÁLAT'!$S85</f>
        <v>0</v>
      </c>
      <c r="S86" s="239"/>
      <c r="T86" s="243"/>
      <c r="U86" s="221">
        <f>+'[5]3.SZ.TÁBL. SEGÍTŐ SZOLGÁLAT'!$V85</f>
        <v>0</v>
      </c>
      <c r="V86" s="239"/>
      <c r="W86" s="243"/>
      <c r="X86" s="221">
        <f>+'[5]3.SZ.TÁBL. SEGÍTŐ SZOLGÁLAT'!$Y85</f>
        <v>0</v>
      </c>
      <c r="Y86" s="239"/>
      <c r="Z86" s="266"/>
      <c r="AA86" s="231">
        <f t="shared" si="13"/>
        <v>0</v>
      </c>
      <c r="AB86" s="226">
        <f t="shared" si="13"/>
        <v>0</v>
      </c>
      <c r="AC86" s="245"/>
    </row>
    <row r="87" spans="1:29" s="324" customFormat="1" ht="13.5" customHeight="1" x14ac:dyDescent="0.25">
      <c r="A87" s="211" t="s">
        <v>134</v>
      </c>
      <c r="B87" s="259" t="s">
        <v>95</v>
      </c>
      <c r="C87" s="321">
        <f>+SUM(C85:C86)</f>
        <v>0</v>
      </c>
      <c r="D87" s="299">
        <f>+SUM(D85:D86)</f>
        <v>0</v>
      </c>
      <c r="E87" s="322"/>
      <c r="F87" s="321">
        <f>+SUM(F85:F86)</f>
        <v>350</v>
      </c>
      <c r="G87" s="297">
        <f>+SUM(G85:G86)</f>
        <v>350</v>
      </c>
      <c r="H87" s="300"/>
      <c r="I87" s="321">
        <f>+SUM(I85:I86)</f>
        <v>60</v>
      </c>
      <c r="J87" s="297">
        <f>+SUM(J85:J86)</f>
        <v>120</v>
      </c>
      <c r="K87" s="322"/>
      <c r="L87" s="321">
        <f>+SUM(L85:L86)</f>
        <v>410</v>
      </c>
      <c r="M87" s="297">
        <f>+SUM(M85:M86)</f>
        <v>500</v>
      </c>
      <c r="N87" s="323"/>
      <c r="O87" s="321">
        <f>+SUM(O85:O86)</f>
        <v>80</v>
      </c>
      <c r="P87" s="297">
        <f>+SUM(P85:P86)</f>
        <v>80</v>
      </c>
      <c r="Q87" s="322"/>
      <c r="R87" s="321">
        <f>+SUM(R85:R86)</f>
        <v>0</v>
      </c>
      <c r="S87" s="297">
        <f>+SUM(S85:S86)</f>
        <v>0</v>
      </c>
      <c r="T87" s="323"/>
      <c r="U87" s="321">
        <f>+SUM(U85:U86)</f>
        <v>0</v>
      </c>
      <c r="V87" s="297">
        <f>+SUM(V85:V86)</f>
        <v>0</v>
      </c>
      <c r="W87" s="323"/>
      <c r="X87" s="321">
        <f>+SUM(X85:X86)</f>
        <v>0</v>
      </c>
      <c r="Y87" s="297">
        <f>+SUM(Y85:Y86)</f>
        <v>0</v>
      </c>
      <c r="Z87" s="301"/>
      <c r="AA87" s="292">
        <f>+SUM(AA85:AA86)</f>
        <v>900</v>
      </c>
      <c r="AB87" s="297">
        <f>+SUM(AB85:AB86)</f>
        <v>1050</v>
      </c>
      <c r="AC87" s="298"/>
    </row>
    <row r="88" spans="1:29" ht="13.5" customHeight="1" x14ac:dyDescent="0.25">
      <c r="A88" s="208" t="s">
        <v>200</v>
      </c>
      <c r="B88" s="257" t="s">
        <v>201</v>
      </c>
      <c r="C88" s="221"/>
      <c r="D88" s="226"/>
      <c r="E88" s="229"/>
      <c r="F88" s="221">
        <f>+'[3]3.SZ.TÁBL. SEGÍTŐ SZOLGÁLAT'!$G$87</f>
        <v>1058.1300000000001</v>
      </c>
      <c r="G88" s="226">
        <f>+[7]Sheet!$K$55</f>
        <v>931.7700000000001</v>
      </c>
      <c r="H88" s="227"/>
      <c r="I88" s="221">
        <f>+'[3]3.SZ.TÁBL. SEGÍTŐ SZOLGÁLAT'!$J$87</f>
        <v>784.8900000000001</v>
      </c>
      <c r="J88" s="226">
        <f>+[7]Sheet!$I$55</f>
        <v>688.7700000000001</v>
      </c>
      <c r="K88" s="229"/>
      <c r="L88" s="221">
        <f>+'[3]3.SZ.TÁBL. SEGÍTŐ SZOLGÁLAT'!$M$87</f>
        <v>649.62</v>
      </c>
      <c r="M88" s="226">
        <f>+[7]Sheet!$G$55</f>
        <v>568.08000000000004</v>
      </c>
      <c r="N88" s="230"/>
      <c r="O88" s="221">
        <f>+'[3]3.SZ.TÁBL. SEGÍTŐ SZOLGÁLAT'!$P$87</f>
        <v>1110.51</v>
      </c>
      <c r="P88" s="226">
        <f>+[7]Sheet!$M$55</f>
        <v>1135.0800000000002</v>
      </c>
      <c r="Q88" s="229"/>
      <c r="R88" s="221">
        <f>+'[3]3.SZ.TÁBL. SEGÍTŐ SZOLGÁLAT'!$S$87</f>
        <v>673.65000000000009</v>
      </c>
      <c r="S88" s="226">
        <f>+[7]Sheet!$O$55</f>
        <v>553.77</v>
      </c>
      <c r="T88" s="230"/>
      <c r="U88" s="221">
        <f>+'[3]3.SZ.TÁBL. SEGÍTŐ SZOLGÁLAT'!$V$87</f>
        <v>273.39000000000004</v>
      </c>
      <c r="V88" s="226">
        <f>+[7]Sheet!$Q$55</f>
        <v>1272.47</v>
      </c>
      <c r="W88" s="230"/>
      <c r="X88" s="221">
        <f>+'[3]3.SZ.TÁBL. SEGÍTŐ SZOLGÁLAT'!$Y$87</f>
        <v>648</v>
      </c>
      <c r="Y88" s="226">
        <f>+[7]Sheet!$S$55</f>
        <v>648</v>
      </c>
      <c r="Z88" s="264"/>
      <c r="AA88" s="231">
        <f>+C88+F88+I88+L88+O88+R88+U88+X88+1</f>
        <v>5199.1900000000014</v>
      </c>
      <c r="AB88" s="226">
        <f>+D88+G88+J88+M88+P88+S88+V88+Y88</f>
        <v>5797.9400000000005</v>
      </c>
      <c r="AC88" s="232"/>
    </row>
    <row r="89" spans="1:29" ht="31.95" customHeight="1" x14ac:dyDescent="0.25">
      <c r="A89" s="209" t="s">
        <v>202</v>
      </c>
      <c r="B89" s="218" t="s">
        <v>401</v>
      </c>
      <c r="C89" s="221"/>
      <c r="D89" s="216"/>
      <c r="E89" s="222"/>
      <c r="F89" s="221"/>
      <c r="G89" s="216"/>
      <c r="H89" s="220"/>
      <c r="I89" s="221"/>
      <c r="J89" s="216"/>
      <c r="K89" s="222"/>
      <c r="L89" s="221"/>
      <c r="M89" s="216"/>
      <c r="N89" s="223"/>
      <c r="O89" s="221"/>
      <c r="P89" s="216"/>
      <c r="Q89" s="222"/>
      <c r="R89" s="221">
        <f>+'[5]3.SZ.TÁBL. SEGÍTŐ SZOLGÁLAT'!$S88</f>
        <v>0</v>
      </c>
      <c r="S89" s="216">
        <v>64</v>
      </c>
      <c r="T89" s="223"/>
      <c r="U89" s="221">
        <f>+'[5]3.SZ.TÁBL. SEGÍTŐ SZOLGÁLAT'!$V88</f>
        <v>0</v>
      </c>
      <c r="V89" s="216">
        <v>864</v>
      </c>
      <c r="W89" s="223"/>
      <c r="X89" s="221">
        <f>+'[5]3.SZ.TÁBL. SEGÍTŐ SZOLGÁLAT'!$Y88</f>
        <v>0</v>
      </c>
      <c r="Y89" s="216">
        <v>170</v>
      </c>
      <c r="Z89" s="265"/>
      <c r="AA89" s="231">
        <f t="shared" ref="AA89:AB91" si="14">+C89+F89+I89+L89+O89+R89+U89+X89</f>
        <v>0</v>
      </c>
      <c r="AB89" s="226">
        <f t="shared" si="14"/>
        <v>1098</v>
      </c>
      <c r="AC89" s="217"/>
    </row>
    <row r="90" spans="1:29" ht="13.5" customHeight="1" x14ac:dyDescent="0.25">
      <c r="A90" s="209" t="s">
        <v>203</v>
      </c>
      <c r="B90" s="218" t="s">
        <v>204</v>
      </c>
      <c r="C90" s="221"/>
      <c r="D90" s="216"/>
      <c r="E90" s="222"/>
      <c r="F90" s="221"/>
      <c r="G90" s="216"/>
      <c r="H90" s="220"/>
      <c r="I90" s="221"/>
      <c r="J90" s="216"/>
      <c r="K90" s="222"/>
      <c r="L90" s="221"/>
      <c r="M90" s="216"/>
      <c r="N90" s="223"/>
      <c r="O90" s="221"/>
      <c r="P90" s="216"/>
      <c r="Q90" s="222"/>
      <c r="R90" s="221">
        <f>+'[5]3.SZ.TÁBL. SEGÍTŐ SZOLGÁLAT'!$S89</f>
        <v>0</v>
      </c>
      <c r="S90" s="216"/>
      <c r="T90" s="223"/>
      <c r="U90" s="221">
        <f>+'[5]3.SZ.TÁBL. SEGÍTŐ SZOLGÁLAT'!$V89</f>
        <v>0</v>
      </c>
      <c r="V90" s="216"/>
      <c r="W90" s="223"/>
      <c r="X90" s="221">
        <f>+'[5]3.SZ.TÁBL. SEGÍTŐ SZOLGÁLAT'!$Y89</f>
        <v>0</v>
      </c>
      <c r="Y90" s="216"/>
      <c r="Z90" s="265"/>
      <c r="AA90" s="231">
        <f t="shared" si="14"/>
        <v>0</v>
      </c>
      <c r="AB90" s="226">
        <f t="shared" si="14"/>
        <v>0</v>
      </c>
      <c r="AC90" s="217"/>
    </row>
    <row r="91" spans="1:29" ht="13.5" customHeight="1" x14ac:dyDescent="0.25">
      <c r="A91" s="209" t="s">
        <v>205</v>
      </c>
      <c r="B91" s="218" t="s">
        <v>206</v>
      </c>
      <c r="C91" s="221"/>
      <c r="D91" s="216"/>
      <c r="E91" s="222"/>
      <c r="F91" s="221"/>
      <c r="G91" s="216"/>
      <c r="H91" s="220"/>
      <c r="I91" s="221"/>
      <c r="J91" s="216"/>
      <c r="K91" s="222"/>
      <c r="L91" s="221"/>
      <c r="M91" s="216"/>
      <c r="N91" s="223"/>
      <c r="O91" s="221"/>
      <c r="P91" s="216"/>
      <c r="Q91" s="222"/>
      <c r="R91" s="221">
        <f>+'[5]3.SZ.TÁBL. SEGÍTŐ SZOLGÁLAT'!$S90</f>
        <v>0</v>
      </c>
      <c r="S91" s="216"/>
      <c r="T91" s="223"/>
      <c r="U91" s="221">
        <f>+'[5]3.SZ.TÁBL. SEGÍTŐ SZOLGÁLAT'!$V90</f>
        <v>0</v>
      </c>
      <c r="V91" s="216"/>
      <c r="W91" s="223"/>
      <c r="X91" s="221">
        <f>+'[5]3.SZ.TÁBL. SEGÍTŐ SZOLGÁLAT'!$Y90</f>
        <v>0</v>
      </c>
      <c r="Y91" s="216"/>
      <c r="Z91" s="265"/>
      <c r="AA91" s="231">
        <f t="shared" si="14"/>
        <v>0</v>
      </c>
      <c r="AB91" s="226">
        <f t="shared" si="14"/>
        <v>0</v>
      </c>
      <c r="AC91" s="217"/>
    </row>
    <row r="92" spans="1:29" ht="13.5" customHeight="1" x14ac:dyDescent="0.25">
      <c r="A92" s="210" t="s">
        <v>207</v>
      </c>
      <c r="B92" s="258" t="s">
        <v>352</v>
      </c>
      <c r="C92" s="221"/>
      <c r="D92" s="238"/>
      <c r="E92" s="242"/>
      <c r="F92" s="221">
        <f>+'[3]3.SZ.TÁBL. SEGÍTŐ SZOLGÁLAT'!$G$91</f>
        <v>50</v>
      </c>
      <c r="G92" s="238">
        <f>+[7]Sheet!$K$60</f>
        <v>50</v>
      </c>
      <c r="H92" s="240"/>
      <c r="I92" s="221">
        <f>+'[3]3.SZ.TÁBL. SEGÍTŐ SZOLGÁLAT'!$J$91</f>
        <v>50</v>
      </c>
      <c r="J92" s="239">
        <f>+[7]Sheet!$I$60</f>
        <v>50</v>
      </c>
      <c r="K92" s="242"/>
      <c r="L92" s="221"/>
      <c r="M92" s="239"/>
      <c r="N92" s="243"/>
      <c r="O92" s="221">
        <f>+'[3]3.SZ.TÁBL. SEGÍTŐ SZOLGÁLAT'!$P$91</f>
        <v>75</v>
      </c>
      <c r="P92" s="239">
        <f>+[7]Sheet!$M$60</f>
        <v>130</v>
      </c>
      <c r="Q92" s="242"/>
      <c r="R92" s="221">
        <f>+'[3]3.SZ.TÁBL. SEGÍTŐ SZOLGÁLAT'!$S$91</f>
        <v>70</v>
      </c>
      <c r="S92" s="239">
        <f>+[7]Sheet!$O$60</f>
        <v>70</v>
      </c>
      <c r="T92" s="243"/>
      <c r="U92" s="221">
        <f>+'[5]3.SZ.TÁBL. SEGÍTŐ SZOLGÁLAT'!$V91</f>
        <v>0</v>
      </c>
      <c r="V92" s="239"/>
      <c r="W92" s="243"/>
      <c r="X92" s="221">
        <f>+'[5]3.SZ.TÁBL. SEGÍTŐ SZOLGÁLAT'!$Y91</f>
        <v>0</v>
      </c>
      <c r="Y92" s="239"/>
      <c r="Z92" s="266"/>
      <c r="AA92" s="231">
        <f t="shared" ref="AA92:AB92" si="15">+C92+F92+I92+L92+O92+R92+U92+X92</f>
        <v>245</v>
      </c>
      <c r="AB92" s="226">
        <f t="shared" si="15"/>
        <v>300</v>
      </c>
      <c r="AC92" s="245"/>
    </row>
    <row r="93" spans="1:29" s="324" customFormat="1" ht="13.5" customHeight="1" x14ac:dyDescent="0.25">
      <c r="A93" s="211" t="s">
        <v>135</v>
      </c>
      <c r="B93" s="259" t="s">
        <v>96</v>
      </c>
      <c r="C93" s="321">
        <f>SUM(C88:C92)</f>
        <v>0</v>
      </c>
      <c r="D93" s="299">
        <f>SUM(D88:D92)</f>
        <v>0</v>
      </c>
      <c r="E93" s="322"/>
      <c r="F93" s="321">
        <f>SUM(F88:F92)</f>
        <v>1108.1300000000001</v>
      </c>
      <c r="G93" s="297">
        <f>SUM(G88:G92)</f>
        <v>981.7700000000001</v>
      </c>
      <c r="H93" s="300"/>
      <c r="I93" s="321">
        <f>SUM(I88:I92)</f>
        <v>834.8900000000001</v>
      </c>
      <c r="J93" s="297">
        <f>SUM(J88:J92)</f>
        <v>738.7700000000001</v>
      </c>
      <c r="K93" s="322"/>
      <c r="L93" s="321">
        <f>SUM(L88:L92)</f>
        <v>649.62</v>
      </c>
      <c r="M93" s="297">
        <f>SUM(M88:M92)</f>
        <v>568.08000000000004</v>
      </c>
      <c r="N93" s="323"/>
      <c r="O93" s="321">
        <f>SUM(O88:O92)</f>
        <v>1185.51</v>
      </c>
      <c r="P93" s="297">
        <f>SUM(P88:P92)</f>
        <v>1265.0800000000002</v>
      </c>
      <c r="Q93" s="322"/>
      <c r="R93" s="321">
        <f>SUM(R88:R92)</f>
        <v>743.65000000000009</v>
      </c>
      <c r="S93" s="297">
        <f>SUM(S88:S92)</f>
        <v>687.77</v>
      </c>
      <c r="T93" s="323"/>
      <c r="U93" s="321">
        <f>SUM(U88:U92)</f>
        <v>273.39000000000004</v>
      </c>
      <c r="V93" s="297">
        <f>SUM(V88:V92)</f>
        <v>2136.4700000000003</v>
      </c>
      <c r="W93" s="323"/>
      <c r="X93" s="321">
        <f>SUM(X88:X92)</f>
        <v>648</v>
      </c>
      <c r="Y93" s="297">
        <f>SUM(Y88:Y92)</f>
        <v>818</v>
      </c>
      <c r="Z93" s="301"/>
      <c r="AA93" s="292">
        <f>SUM(AA88:AA92)</f>
        <v>5444.1900000000014</v>
      </c>
      <c r="AB93" s="297">
        <f>SUM(AB88:AB92)</f>
        <v>7195.9400000000005</v>
      </c>
      <c r="AC93" s="298"/>
    </row>
    <row r="94" spans="1:29" s="324" customFormat="1" ht="13.5" customHeight="1" x14ac:dyDescent="0.25">
      <c r="A94" s="211" t="s">
        <v>136</v>
      </c>
      <c r="B94" s="259" t="s">
        <v>97</v>
      </c>
      <c r="C94" s="321">
        <f>+C71+C74+C84+C87+C93</f>
        <v>0</v>
      </c>
      <c r="D94" s="299">
        <f>+D71+D74+D84+D87+D93</f>
        <v>0</v>
      </c>
      <c r="E94" s="322"/>
      <c r="F94" s="321">
        <f>+F71+F74+F84+F87+F93</f>
        <v>5377.13</v>
      </c>
      <c r="G94" s="297">
        <f>+G71+G74+G84+G87+G93</f>
        <v>5082.7700000000004</v>
      </c>
      <c r="H94" s="300"/>
      <c r="I94" s="321">
        <f>+I71+I74+I84+I87+I93</f>
        <v>3801.8900000000003</v>
      </c>
      <c r="J94" s="297">
        <f>+J71+J74+J84+J87+J93</f>
        <v>3409.77</v>
      </c>
      <c r="K94" s="322"/>
      <c r="L94" s="321">
        <f>+L71+L74+L84+L87+L93</f>
        <v>3965.62</v>
      </c>
      <c r="M94" s="297">
        <f>+M71+M74+M84+M87+M93</f>
        <v>3672.08</v>
      </c>
      <c r="N94" s="323"/>
      <c r="O94" s="321">
        <f>+O71+O74+O84+O87+O93</f>
        <v>5378.51</v>
      </c>
      <c r="P94" s="297">
        <f>+P71+P74+P84+P87+P93</f>
        <v>5614.08</v>
      </c>
      <c r="Q94" s="322"/>
      <c r="R94" s="321">
        <f>+R71+R74+R84+R87+R93</f>
        <v>3238.65</v>
      </c>
      <c r="S94" s="297">
        <f>+S71+S74+S84+S87+S93</f>
        <v>2738.77</v>
      </c>
      <c r="T94" s="323"/>
      <c r="U94" s="321">
        <f>+U71+U74+U84+U87+U93</f>
        <v>1330.39</v>
      </c>
      <c r="V94" s="297">
        <f>+V71+V74+V84+V87+V93</f>
        <v>6757.47</v>
      </c>
      <c r="W94" s="323"/>
      <c r="X94" s="321">
        <f>+X71+X74+X84+X87+X93</f>
        <v>3048</v>
      </c>
      <c r="Y94" s="297">
        <f>+Y71+Y74+Y84+Y87+Y93</f>
        <v>3218</v>
      </c>
      <c r="Z94" s="301"/>
      <c r="AA94" s="292">
        <f>+AA71+AA74+AA84+AA87+AA93</f>
        <v>26141.190000000002</v>
      </c>
      <c r="AB94" s="297">
        <f>+AB71+AB74+AB84+AB87+AB93</f>
        <v>30492.940000000002</v>
      </c>
      <c r="AC94" s="298"/>
    </row>
    <row r="95" spans="1:29" ht="13.5" customHeight="1" x14ac:dyDescent="0.25">
      <c r="A95" s="208" t="s">
        <v>243</v>
      </c>
      <c r="B95" s="319" t="s">
        <v>244</v>
      </c>
      <c r="C95" s="221"/>
      <c r="D95" s="226"/>
      <c r="E95" s="229"/>
      <c r="F95" s="221"/>
      <c r="G95" s="226"/>
      <c r="H95" s="227"/>
      <c r="I95" s="221"/>
      <c r="J95" s="226"/>
      <c r="K95" s="229"/>
      <c r="L95" s="221"/>
      <c r="M95" s="226"/>
      <c r="N95" s="230"/>
      <c r="O95" s="221"/>
      <c r="P95" s="226"/>
      <c r="Q95" s="229"/>
      <c r="R95" s="221">
        <f>+'[5]3.SZ.TÁBL. SEGÍTŐ SZOLGÁLAT'!$S95</f>
        <v>0</v>
      </c>
      <c r="S95" s="226"/>
      <c r="T95" s="230"/>
      <c r="U95" s="221">
        <f>+'[5]3.SZ.TÁBL. SEGÍTŐ SZOLGÁLAT'!$V95</f>
        <v>0</v>
      </c>
      <c r="V95" s="226"/>
      <c r="W95" s="230"/>
      <c r="X95" s="221">
        <f>+'[5]3.SZ.TÁBL. SEGÍTŐ SZOLGÁLAT'!$Y95</f>
        <v>0</v>
      </c>
      <c r="Y95" s="226"/>
      <c r="Z95" s="264"/>
      <c r="AA95" s="231">
        <f t="shared" ref="AA95:AA97" si="16">+C95+F95+I95+L95+O95+R95+U95+X95</f>
        <v>0</v>
      </c>
      <c r="AB95" s="226"/>
      <c r="AC95" s="232"/>
    </row>
    <row r="96" spans="1:29" ht="13.5" customHeight="1" x14ac:dyDescent="0.25">
      <c r="A96" s="214" t="s">
        <v>243</v>
      </c>
      <c r="B96" s="261" t="s">
        <v>71</v>
      </c>
      <c r="C96" s="221"/>
      <c r="D96" s="239"/>
      <c r="E96" s="242"/>
      <c r="F96" s="221"/>
      <c r="G96" s="239"/>
      <c r="H96" s="240"/>
      <c r="I96" s="221"/>
      <c r="J96" s="239"/>
      <c r="K96" s="242"/>
      <c r="L96" s="221"/>
      <c r="M96" s="239"/>
      <c r="N96" s="243"/>
      <c r="O96" s="221"/>
      <c r="P96" s="239"/>
      <c r="Q96" s="242"/>
      <c r="R96" s="221">
        <f>+'[5]3.SZ.TÁBL. SEGÍTŐ SZOLGÁLAT'!$S96</f>
        <v>0</v>
      </c>
      <c r="S96" s="239"/>
      <c r="T96" s="243"/>
      <c r="U96" s="221">
        <f>+'[5]3.SZ.TÁBL. SEGÍTŐ SZOLGÁLAT'!$V96</f>
        <v>0</v>
      </c>
      <c r="V96" s="239"/>
      <c r="W96" s="243"/>
      <c r="X96" s="221">
        <f>+'[5]3.SZ.TÁBL. SEGÍTŐ SZOLGÁLAT'!$Y96</f>
        <v>0</v>
      </c>
      <c r="Y96" s="239"/>
      <c r="Z96" s="266"/>
      <c r="AA96" s="231">
        <f t="shared" si="16"/>
        <v>0</v>
      </c>
      <c r="AB96" s="239"/>
      <c r="AC96" s="245"/>
    </row>
    <row r="97" spans="1:29" ht="13.5" customHeight="1" x14ac:dyDescent="0.25">
      <c r="A97" s="318" t="s">
        <v>320</v>
      </c>
      <c r="B97" s="320" t="s">
        <v>246</v>
      </c>
      <c r="C97" s="221"/>
      <c r="D97" s="268"/>
      <c r="E97" s="271"/>
      <c r="F97" s="221"/>
      <c r="G97" s="268"/>
      <c r="H97" s="270"/>
      <c r="I97" s="221"/>
      <c r="J97" s="268"/>
      <c r="K97" s="271"/>
      <c r="L97" s="221"/>
      <c r="M97" s="268"/>
      <c r="N97" s="272"/>
      <c r="O97" s="221"/>
      <c r="P97" s="268"/>
      <c r="Q97" s="271"/>
      <c r="R97" s="221">
        <f>+'[5]3.SZ.TÁBL. SEGÍTŐ SZOLGÁLAT'!$S97</f>
        <v>0</v>
      </c>
      <c r="S97" s="268"/>
      <c r="T97" s="272"/>
      <c r="U97" s="221">
        <f>+'[5]3.SZ.TÁBL. SEGÍTŐ SZOLGÁLAT'!$V97</f>
        <v>0</v>
      </c>
      <c r="V97" s="268"/>
      <c r="W97" s="272"/>
      <c r="X97" s="221">
        <f>+'[5]3.SZ.TÁBL. SEGÍTŐ SZOLGÁLAT'!$Y97</f>
        <v>0</v>
      </c>
      <c r="Y97" s="268"/>
      <c r="Z97" s="632"/>
      <c r="AA97" s="231">
        <f t="shared" si="16"/>
        <v>0</v>
      </c>
      <c r="AB97" s="268"/>
      <c r="AC97" s="269"/>
    </row>
    <row r="98" spans="1:29" s="324" customFormat="1" ht="13.5" customHeight="1" x14ac:dyDescent="0.25">
      <c r="A98" s="211" t="s">
        <v>137</v>
      </c>
      <c r="B98" s="259" t="s">
        <v>98</v>
      </c>
      <c r="C98" s="321">
        <f>+C95+C97</f>
        <v>0</v>
      </c>
      <c r="D98" s="299">
        <f>+D95+D97</f>
        <v>0</v>
      </c>
      <c r="E98" s="322"/>
      <c r="F98" s="321">
        <f>+F95+F97</f>
        <v>0</v>
      </c>
      <c r="G98" s="297">
        <f>+G95+G97</f>
        <v>0</v>
      </c>
      <c r="H98" s="300"/>
      <c r="I98" s="321">
        <f>+I95+I97</f>
        <v>0</v>
      </c>
      <c r="J98" s="297">
        <f>+J95+J97</f>
        <v>0</v>
      </c>
      <c r="K98" s="322"/>
      <c r="L98" s="321">
        <f>+L95+L97</f>
        <v>0</v>
      </c>
      <c r="M98" s="297">
        <f>+M95+M97</f>
        <v>0</v>
      </c>
      <c r="N98" s="323"/>
      <c r="O98" s="321">
        <f>+O95+O97</f>
        <v>0</v>
      </c>
      <c r="P98" s="297">
        <f>+P95+P97</f>
        <v>0</v>
      </c>
      <c r="Q98" s="322"/>
      <c r="R98" s="321">
        <f>+R95+R97</f>
        <v>0</v>
      </c>
      <c r="S98" s="297">
        <f>+S95+S97</f>
        <v>0</v>
      </c>
      <c r="T98" s="323"/>
      <c r="U98" s="321">
        <f>+U95+U97</f>
        <v>0</v>
      </c>
      <c r="V98" s="297">
        <f>+V95+V97</f>
        <v>0</v>
      </c>
      <c r="W98" s="323"/>
      <c r="X98" s="321">
        <f>+X95+X97</f>
        <v>0</v>
      </c>
      <c r="Y98" s="297">
        <f>+Y95+Y97</f>
        <v>0</v>
      </c>
      <c r="Z98" s="301"/>
      <c r="AA98" s="292">
        <f>+AA95+AA97</f>
        <v>0</v>
      </c>
      <c r="AB98" s="297"/>
      <c r="AC98" s="298"/>
    </row>
    <row r="99" spans="1:29" ht="13.5" customHeight="1" x14ac:dyDescent="0.25">
      <c r="A99" s="208" t="s">
        <v>208</v>
      </c>
      <c r="B99" s="257" t="s">
        <v>209</v>
      </c>
      <c r="C99" s="221"/>
      <c r="D99" s="226"/>
      <c r="E99" s="229"/>
      <c r="F99" s="221"/>
      <c r="G99" s="226"/>
      <c r="H99" s="227"/>
      <c r="I99" s="221"/>
      <c r="J99" s="226"/>
      <c r="K99" s="229"/>
      <c r="L99" s="221"/>
      <c r="M99" s="226"/>
      <c r="N99" s="230"/>
      <c r="O99" s="221"/>
      <c r="P99" s="226"/>
      <c r="Q99" s="229"/>
      <c r="R99" s="221">
        <f>+'[5]3.SZ.TÁBL. SEGÍTŐ SZOLGÁLAT'!$S99</f>
        <v>0</v>
      </c>
      <c r="S99" s="226"/>
      <c r="T99" s="230"/>
      <c r="U99" s="221">
        <f>+'[5]3.SZ.TÁBL. SEGÍTŐ SZOLGÁLAT'!$V99</f>
        <v>0</v>
      </c>
      <c r="V99" s="226"/>
      <c r="W99" s="230"/>
      <c r="X99" s="221">
        <f>+'[5]3.SZ.TÁBL. SEGÍTŐ SZOLGÁLAT'!$Y99</f>
        <v>0</v>
      </c>
      <c r="Y99" s="226"/>
      <c r="Z99" s="264"/>
      <c r="AA99" s="231">
        <f t="shared" ref="AA99:AB105" si="17">+C99+F99+I99+L99+O99+R99+U99+X99</f>
        <v>0</v>
      </c>
      <c r="AB99" s="226"/>
      <c r="AC99" s="232"/>
    </row>
    <row r="100" spans="1:29" ht="13.5" customHeight="1" x14ac:dyDescent="0.25">
      <c r="A100" s="209" t="s">
        <v>210</v>
      </c>
      <c r="B100" s="218" t="s">
        <v>211</v>
      </c>
      <c r="C100" s="221"/>
      <c r="D100" s="216"/>
      <c r="E100" s="222"/>
      <c r="F100" s="221"/>
      <c r="G100" s="216"/>
      <c r="H100" s="220"/>
      <c r="I100" s="221"/>
      <c r="J100" s="216"/>
      <c r="K100" s="222"/>
      <c r="L100" s="221"/>
      <c r="M100" s="216"/>
      <c r="N100" s="223"/>
      <c r="O100" s="221"/>
      <c r="P100" s="216"/>
      <c r="Q100" s="222"/>
      <c r="R100" s="221">
        <f>+'[5]3.SZ.TÁBL. SEGÍTŐ SZOLGÁLAT'!$S100</f>
        <v>0</v>
      </c>
      <c r="S100" s="216"/>
      <c r="T100" s="223"/>
      <c r="U100" s="221">
        <f>+'[5]3.SZ.TÁBL. SEGÍTŐ SZOLGÁLAT'!$V100</f>
        <v>0</v>
      </c>
      <c r="V100" s="216"/>
      <c r="W100" s="223"/>
      <c r="X100" s="221">
        <f>+'[5]3.SZ.TÁBL. SEGÍTŐ SZOLGÁLAT'!$Y100</f>
        <v>0</v>
      </c>
      <c r="Y100" s="216"/>
      <c r="Z100" s="265"/>
      <c r="AA100" s="231">
        <f t="shared" si="17"/>
        <v>0</v>
      </c>
      <c r="AB100" s="216"/>
      <c r="AC100" s="217"/>
    </row>
    <row r="101" spans="1:29" ht="13.5" customHeight="1" x14ac:dyDescent="0.25">
      <c r="A101" s="209" t="s">
        <v>212</v>
      </c>
      <c r="B101" s="218" t="s">
        <v>213</v>
      </c>
      <c r="C101" s="221"/>
      <c r="D101" s="216"/>
      <c r="E101" s="222"/>
      <c r="F101" s="221">
        <f>+'[3]3.SZ.TÁBL. SEGÍTŐ SZOLGÁLAT'!$G$100</f>
        <v>200</v>
      </c>
      <c r="G101" s="216"/>
      <c r="H101" s="220"/>
      <c r="I101" s="221"/>
      <c r="J101" s="216"/>
      <c r="K101" s="222"/>
      <c r="L101" s="221"/>
      <c r="M101" s="216"/>
      <c r="N101" s="223"/>
      <c r="O101" s="221"/>
      <c r="P101" s="216"/>
      <c r="Q101" s="222"/>
      <c r="R101" s="221">
        <f>+'[5]3.SZ.TÁBL. SEGÍTŐ SZOLGÁLAT'!$S101</f>
        <v>0</v>
      </c>
      <c r="S101" s="216"/>
      <c r="T101" s="223"/>
      <c r="U101" s="221">
        <f>+'[5]3.SZ.TÁBL. SEGÍTŐ SZOLGÁLAT'!$V101</f>
        <v>0</v>
      </c>
      <c r="V101" s="216"/>
      <c r="W101" s="223"/>
      <c r="X101" s="221">
        <f>+'[5]3.SZ.TÁBL. SEGÍTŐ SZOLGÁLAT'!$Y101</f>
        <v>0</v>
      </c>
      <c r="Y101" s="216"/>
      <c r="Z101" s="265"/>
      <c r="AA101" s="231">
        <f t="shared" si="17"/>
        <v>200</v>
      </c>
      <c r="AB101" s="226">
        <f t="shared" si="17"/>
        <v>0</v>
      </c>
      <c r="AC101" s="217"/>
    </row>
    <row r="102" spans="1:29" ht="13.5" customHeight="1" x14ac:dyDescent="0.25">
      <c r="A102" s="209" t="s">
        <v>214</v>
      </c>
      <c r="B102" s="742" t="s">
        <v>392</v>
      </c>
      <c r="C102" s="221"/>
      <c r="D102" s="216"/>
      <c r="E102" s="222"/>
      <c r="F102" s="221"/>
      <c r="G102" s="216">
        <f>+[7]Sheet!$K$67</f>
        <v>350</v>
      </c>
      <c r="H102" s="220"/>
      <c r="I102" s="221">
        <f>+'[3]3.SZ.TÁBL. SEGÍTŐ SZOLGÁLAT'!$J$101</f>
        <v>240</v>
      </c>
      <c r="J102" s="216"/>
      <c r="K102" s="222"/>
      <c r="L102" s="221"/>
      <c r="M102" s="216"/>
      <c r="N102" s="223"/>
      <c r="O102" s="221"/>
      <c r="P102" s="216"/>
      <c r="Q102" s="222"/>
      <c r="R102" s="221">
        <f>+'[5]3.SZ.TÁBL. SEGÍTŐ SZOLGÁLAT'!$S102</f>
        <v>0</v>
      </c>
      <c r="S102" s="216"/>
      <c r="T102" s="223"/>
      <c r="U102" s="221">
        <f>+'[3]3.SZ.TÁBL. SEGÍTŐ SZOLGÁLAT'!$V$101</f>
        <v>70</v>
      </c>
      <c r="V102" s="216"/>
      <c r="W102" s="223"/>
      <c r="X102" s="221">
        <f>+'[5]3.SZ.TÁBL. SEGÍTŐ SZOLGÁLAT'!$Y102</f>
        <v>0</v>
      </c>
      <c r="Y102" s="216"/>
      <c r="Z102" s="265"/>
      <c r="AA102" s="231">
        <f t="shared" si="17"/>
        <v>310</v>
      </c>
      <c r="AB102" s="226">
        <f t="shared" si="17"/>
        <v>350</v>
      </c>
      <c r="AC102" s="217"/>
    </row>
    <row r="103" spans="1:29" ht="13.5" customHeight="1" x14ac:dyDescent="0.25">
      <c r="A103" s="209" t="s">
        <v>215</v>
      </c>
      <c r="B103" s="218" t="s">
        <v>216</v>
      </c>
      <c r="C103" s="221"/>
      <c r="D103" s="216"/>
      <c r="E103" s="222"/>
      <c r="F103" s="221"/>
      <c r="G103" s="216"/>
      <c r="H103" s="220"/>
      <c r="I103" s="221"/>
      <c r="J103" s="216"/>
      <c r="K103" s="222"/>
      <c r="L103" s="221"/>
      <c r="M103" s="216"/>
      <c r="N103" s="223"/>
      <c r="O103" s="221"/>
      <c r="P103" s="216"/>
      <c r="Q103" s="222"/>
      <c r="R103" s="221">
        <f>+'[5]3.SZ.TÁBL. SEGÍTŐ SZOLGÁLAT'!$S103</f>
        <v>0</v>
      </c>
      <c r="S103" s="216"/>
      <c r="T103" s="223"/>
      <c r="U103" s="221">
        <f>+'[5]3.SZ.TÁBL. SEGÍTŐ SZOLGÁLAT'!$V103</f>
        <v>0</v>
      </c>
      <c r="V103" s="216"/>
      <c r="W103" s="223"/>
      <c r="X103" s="221">
        <f>+'[5]3.SZ.TÁBL. SEGÍTŐ SZOLGÁLAT'!$Y103</f>
        <v>0</v>
      </c>
      <c r="Y103" s="216"/>
      <c r="Z103" s="265"/>
      <c r="AA103" s="231">
        <f t="shared" si="17"/>
        <v>0</v>
      </c>
      <c r="AB103" s="216"/>
      <c r="AC103" s="217"/>
    </row>
    <row r="104" spans="1:29" ht="13.5" customHeight="1" x14ac:dyDescent="0.25">
      <c r="A104" s="209" t="s">
        <v>217</v>
      </c>
      <c r="B104" s="218" t="s">
        <v>218</v>
      </c>
      <c r="C104" s="221"/>
      <c r="D104" s="216"/>
      <c r="E104" s="222"/>
      <c r="F104" s="221"/>
      <c r="G104" s="216"/>
      <c r="H104" s="220"/>
      <c r="I104" s="221"/>
      <c r="J104" s="216"/>
      <c r="K104" s="222"/>
      <c r="L104" s="221"/>
      <c r="M104" s="216"/>
      <c r="N104" s="223"/>
      <c r="O104" s="221"/>
      <c r="P104" s="216"/>
      <c r="Q104" s="222"/>
      <c r="R104" s="221">
        <f>+'[5]3.SZ.TÁBL. SEGÍTŐ SZOLGÁLAT'!$S104</f>
        <v>0</v>
      </c>
      <c r="S104" s="216"/>
      <c r="T104" s="223"/>
      <c r="U104" s="221">
        <f>+'[5]3.SZ.TÁBL. SEGÍTŐ SZOLGÁLAT'!$V104</f>
        <v>0</v>
      </c>
      <c r="V104" s="216"/>
      <c r="W104" s="223"/>
      <c r="X104" s="221">
        <f>+'[5]3.SZ.TÁBL. SEGÍTŐ SZOLGÁLAT'!$Y104</f>
        <v>0</v>
      </c>
      <c r="Y104" s="216"/>
      <c r="Z104" s="265"/>
      <c r="AA104" s="231">
        <f t="shared" si="17"/>
        <v>0</v>
      </c>
      <c r="AB104" s="216"/>
      <c r="AC104" s="217"/>
    </row>
    <row r="105" spans="1:29" ht="13.5" customHeight="1" x14ac:dyDescent="0.25">
      <c r="A105" s="210" t="s">
        <v>219</v>
      </c>
      <c r="B105" s="258" t="s">
        <v>220</v>
      </c>
      <c r="C105" s="221"/>
      <c r="D105" s="239"/>
      <c r="E105" s="242"/>
      <c r="F105" s="221">
        <f>+'[3]3.SZ.TÁBL. SEGÍTŐ SZOLGÁLAT'!$G$104</f>
        <v>54</v>
      </c>
      <c r="G105" s="239">
        <f>+[7]Sheet!$K$68</f>
        <v>95</v>
      </c>
      <c r="H105" s="240"/>
      <c r="I105" s="221">
        <f>+'[3]3.SZ.TÁBL. SEGÍTŐ SZOLGÁLAT'!$J$104</f>
        <v>65</v>
      </c>
      <c r="J105" s="239"/>
      <c r="K105" s="242"/>
      <c r="L105" s="221"/>
      <c r="M105" s="239"/>
      <c r="N105" s="243"/>
      <c r="O105" s="221"/>
      <c r="P105" s="239"/>
      <c r="Q105" s="242"/>
      <c r="R105" s="221">
        <f>+'[5]3.SZ.TÁBL. SEGÍTŐ SZOLGÁLAT'!$S105</f>
        <v>0</v>
      </c>
      <c r="S105" s="239"/>
      <c r="T105" s="243"/>
      <c r="U105" s="221">
        <f>+'[3]3.SZ.TÁBL. SEGÍTŐ SZOLGÁLAT'!$V$104</f>
        <v>19</v>
      </c>
      <c r="V105" s="239"/>
      <c r="W105" s="243"/>
      <c r="X105" s="221">
        <f>+'[5]3.SZ.TÁBL. SEGÍTŐ SZOLGÁLAT'!$Y105</f>
        <v>0</v>
      </c>
      <c r="Y105" s="239"/>
      <c r="Z105" s="266"/>
      <c r="AA105" s="231">
        <f t="shared" si="17"/>
        <v>138</v>
      </c>
      <c r="AB105" s="226">
        <f t="shared" si="17"/>
        <v>95</v>
      </c>
      <c r="AC105" s="245"/>
    </row>
    <row r="106" spans="1:29" s="324" customFormat="1" ht="13.5" customHeight="1" x14ac:dyDescent="0.25">
      <c r="A106" s="211" t="s">
        <v>138</v>
      </c>
      <c r="B106" s="259" t="s">
        <v>60</v>
      </c>
      <c r="C106" s="321">
        <f>SUM(C99:C105)</f>
        <v>0</v>
      </c>
      <c r="D106" s="299">
        <f>SUM(D99:D105)</f>
        <v>0</v>
      </c>
      <c r="E106" s="322"/>
      <c r="F106" s="321">
        <f>SUM(F99:F105)</f>
        <v>254</v>
      </c>
      <c r="G106" s="297">
        <f>SUM(G99:G105)</f>
        <v>445</v>
      </c>
      <c r="H106" s="300"/>
      <c r="I106" s="321">
        <f>SUM(I99:I105)</f>
        <v>305</v>
      </c>
      <c r="J106" s="297">
        <f>SUM(J99:J105)</f>
        <v>0</v>
      </c>
      <c r="K106" s="322"/>
      <c r="L106" s="321">
        <f>SUM(L99:L105)</f>
        <v>0</v>
      </c>
      <c r="M106" s="297">
        <f>SUM(M99:M105)</f>
        <v>0</v>
      </c>
      <c r="N106" s="323"/>
      <c r="O106" s="321">
        <f>SUM(O99:O105)</f>
        <v>0</v>
      </c>
      <c r="P106" s="297">
        <f>SUM(P99:P105)</f>
        <v>0</v>
      </c>
      <c r="Q106" s="322"/>
      <c r="R106" s="321">
        <f>SUM(R99:R105)</f>
        <v>0</v>
      </c>
      <c r="S106" s="297">
        <f>SUM(S99:S105)</f>
        <v>0</v>
      </c>
      <c r="T106" s="323"/>
      <c r="U106" s="321">
        <f>SUM(U99:U105)</f>
        <v>89</v>
      </c>
      <c r="V106" s="297">
        <f>SUM(V99:V105)</f>
        <v>0</v>
      </c>
      <c r="W106" s="323"/>
      <c r="X106" s="321">
        <f>SUM(X99:X105)</f>
        <v>0</v>
      </c>
      <c r="Y106" s="297">
        <f>SUM(Y99:Y105)</f>
        <v>0</v>
      </c>
      <c r="Z106" s="301"/>
      <c r="AA106" s="292">
        <f>SUM(AA99:AA105)</f>
        <v>648</v>
      </c>
      <c r="AB106" s="297">
        <f>SUM(AB99:AB105)</f>
        <v>445</v>
      </c>
      <c r="AC106" s="298"/>
    </row>
    <row r="107" spans="1:29" ht="13.5" customHeight="1" x14ac:dyDescent="0.25">
      <c r="A107" s="208" t="s">
        <v>221</v>
      </c>
      <c r="B107" s="257" t="s">
        <v>222</v>
      </c>
      <c r="C107" s="221"/>
      <c r="D107" s="226"/>
      <c r="E107" s="229"/>
      <c r="F107" s="221"/>
      <c r="G107" s="226"/>
      <c r="H107" s="227"/>
      <c r="I107" s="221"/>
      <c r="J107" s="226"/>
      <c r="K107" s="229"/>
      <c r="L107" s="221"/>
      <c r="M107" s="226"/>
      <c r="N107" s="230"/>
      <c r="O107" s="221"/>
      <c r="P107" s="226"/>
      <c r="Q107" s="229"/>
      <c r="R107" s="221">
        <f>+'[5]3.SZ.TÁBL. SEGÍTŐ SZOLGÁLAT'!$S107</f>
        <v>0</v>
      </c>
      <c r="S107" s="226"/>
      <c r="T107" s="230"/>
      <c r="U107" s="221">
        <f>+'[5]3.SZ.TÁBL. SEGÍTŐ SZOLGÁLAT'!$V107</f>
        <v>0</v>
      </c>
      <c r="V107" s="226"/>
      <c r="W107" s="230"/>
      <c r="X107" s="221">
        <f>+'[5]3.SZ.TÁBL. SEGÍTŐ SZOLGÁLAT'!$Y107</f>
        <v>0</v>
      </c>
      <c r="Y107" s="226"/>
      <c r="Z107" s="264"/>
      <c r="AA107" s="231">
        <f t="shared" ref="AA107:AA110" si="18">+C107+F107+I107+L107+O107+R107+U107+X107</f>
        <v>0</v>
      </c>
      <c r="AB107" s="226"/>
      <c r="AC107" s="232"/>
    </row>
    <row r="108" spans="1:29" ht="13.5" customHeight="1" x14ac:dyDescent="0.25">
      <c r="A108" s="209" t="s">
        <v>223</v>
      </c>
      <c r="B108" s="218" t="s">
        <v>224</v>
      </c>
      <c r="C108" s="221"/>
      <c r="D108" s="216"/>
      <c r="E108" s="222"/>
      <c r="F108" s="221"/>
      <c r="G108" s="216"/>
      <c r="H108" s="220"/>
      <c r="I108" s="221"/>
      <c r="J108" s="216"/>
      <c r="K108" s="222"/>
      <c r="L108" s="221"/>
      <c r="M108" s="216"/>
      <c r="N108" s="223"/>
      <c r="O108" s="221"/>
      <c r="P108" s="216"/>
      <c r="Q108" s="222"/>
      <c r="R108" s="221">
        <f>+'[5]3.SZ.TÁBL. SEGÍTŐ SZOLGÁLAT'!$S108</f>
        <v>0</v>
      </c>
      <c r="S108" s="216"/>
      <c r="T108" s="223"/>
      <c r="U108" s="221">
        <f>+'[5]3.SZ.TÁBL. SEGÍTŐ SZOLGÁLAT'!$V108</f>
        <v>0</v>
      </c>
      <c r="V108" s="216"/>
      <c r="W108" s="223"/>
      <c r="X108" s="221">
        <f>+'[5]3.SZ.TÁBL. SEGÍTŐ SZOLGÁLAT'!$Y108</f>
        <v>0</v>
      </c>
      <c r="Y108" s="216"/>
      <c r="Z108" s="265"/>
      <c r="AA108" s="231">
        <f t="shared" si="18"/>
        <v>0</v>
      </c>
      <c r="AB108" s="216"/>
      <c r="AC108" s="217"/>
    </row>
    <row r="109" spans="1:29" ht="13.5" customHeight="1" x14ac:dyDescent="0.25">
      <c r="A109" s="209" t="s">
        <v>225</v>
      </c>
      <c r="B109" s="218" t="s">
        <v>226</v>
      </c>
      <c r="C109" s="221"/>
      <c r="D109" s="216"/>
      <c r="E109" s="222"/>
      <c r="F109" s="221"/>
      <c r="G109" s="216"/>
      <c r="H109" s="220"/>
      <c r="I109" s="221"/>
      <c r="J109" s="216"/>
      <c r="K109" s="222"/>
      <c r="L109" s="221"/>
      <c r="M109" s="216"/>
      <c r="N109" s="223"/>
      <c r="O109" s="221"/>
      <c r="P109" s="216"/>
      <c r="Q109" s="222"/>
      <c r="R109" s="221">
        <f>+'[5]3.SZ.TÁBL. SEGÍTŐ SZOLGÁLAT'!$S109</f>
        <v>0</v>
      </c>
      <c r="S109" s="216"/>
      <c r="T109" s="223"/>
      <c r="U109" s="221">
        <f>+'[5]3.SZ.TÁBL. SEGÍTŐ SZOLGÁLAT'!$V109</f>
        <v>0</v>
      </c>
      <c r="V109" s="216"/>
      <c r="W109" s="223"/>
      <c r="X109" s="221">
        <f>+'[5]3.SZ.TÁBL. SEGÍTŐ SZOLGÁLAT'!$Y109</f>
        <v>0</v>
      </c>
      <c r="Y109" s="216"/>
      <c r="Z109" s="265"/>
      <c r="AA109" s="231">
        <f t="shared" si="18"/>
        <v>0</v>
      </c>
      <c r="AB109" s="216"/>
      <c r="AC109" s="217"/>
    </row>
    <row r="110" spans="1:29" ht="13.5" customHeight="1" x14ac:dyDescent="0.25">
      <c r="A110" s="210" t="s">
        <v>227</v>
      </c>
      <c r="B110" s="258" t="s">
        <v>228</v>
      </c>
      <c r="C110" s="221"/>
      <c r="D110" s="239"/>
      <c r="E110" s="242"/>
      <c r="F110" s="221"/>
      <c r="G110" s="239"/>
      <c r="H110" s="240"/>
      <c r="I110" s="221"/>
      <c r="J110" s="239"/>
      <c r="K110" s="242"/>
      <c r="L110" s="221"/>
      <c r="M110" s="239"/>
      <c r="N110" s="243"/>
      <c r="O110" s="221"/>
      <c r="P110" s="239"/>
      <c r="Q110" s="242"/>
      <c r="R110" s="221">
        <f>+'[5]3.SZ.TÁBL. SEGÍTŐ SZOLGÁLAT'!$S110</f>
        <v>0</v>
      </c>
      <c r="S110" s="239"/>
      <c r="T110" s="243"/>
      <c r="U110" s="221">
        <f>+'[5]3.SZ.TÁBL. SEGÍTŐ SZOLGÁLAT'!$V110</f>
        <v>0</v>
      </c>
      <c r="V110" s="239"/>
      <c r="W110" s="243"/>
      <c r="X110" s="221">
        <f>+'[5]3.SZ.TÁBL. SEGÍTŐ SZOLGÁLAT'!$Y110</f>
        <v>0</v>
      </c>
      <c r="Y110" s="239"/>
      <c r="Z110" s="266"/>
      <c r="AA110" s="231">
        <f t="shared" si="18"/>
        <v>0</v>
      </c>
      <c r="AB110" s="239"/>
      <c r="AC110" s="245"/>
    </row>
    <row r="111" spans="1:29" s="324" customFormat="1" ht="13.5" customHeight="1" x14ac:dyDescent="0.25">
      <c r="A111" s="211" t="s">
        <v>139</v>
      </c>
      <c r="B111" s="259" t="s">
        <v>99</v>
      </c>
      <c r="C111" s="321">
        <f>SUM(C107:C110)</f>
        <v>0</v>
      </c>
      <c r="D111" s="299">
        <f>SUM(D107:D110)</f>
        <v>0</v>
      </c>
      <c r="E111" s="322"/>
      <c r="F111" s="321">
        <f>SUM(F107:F110)</f>
        <v>0</v>
      </c>
      <c r="G111" s="297">
        <f>SUM(G107:G110)</f>
        <v>0</v>
      </c>
      <c r="H111" s="300"/>
      <c r="I111" s="321">
        <f>SUM(I107:I110)</f>
        <v>0</v>
      </c>
      <c r="J111" s="297">
        <f>SUM(J107:J110)</f>
        <v>0</v>
      </c>
      <c r="K111" s="322"/>
      <c r="L111" s="321">
        <f>SUM(L107:L110)</f>
        <v>0</v>
      </c>
      <c r="M111" s="297">
        <f>SUM(L107:L110)</f>
        <v>0</v>
      </c>
      <c r="N111" s="323"/>
      <c r="O111" s="321">
        <f>SUM(O107:O110)</f>
        <v>0</v>
      </c>
      <c r="P111" s="297"/>
      <c r="Q111" s="322"/>
      <c r="R111" s="321">
        <f>SUM(R107:R110)</f>
        <v>0</v>
      </c>
      <c r="S111" s="297">
        <f>SUM(S107:S110)</f>
        <v>0</v>
      </c>
      <c r="T111" s="323"/>
      <c r="U111" s="321">
        <f>SUM(U107:U110)</f>
        <v>0</v>
      </c>
      <c r="V111" s="297">
        <f>SUM(V107:V110)</f>
        <v>0</v>
      </c>
      <c r="W111" s="323"/>
      <c r="X111" s="321">
        <f>SUM(X107:X110)</f>
        <v>0</v>
      </c>
      <c r="Y111" s="297"/>
      <c r="Z111" s="301"/>
      <c r="AA111" s="292">
        <f>SUM(AA107:AA110)</f>
        <v>0</v>
      </c>
      <c r="AB111" s="297"/>
      <c r="AC111" s="298"/>
    </row>
    <row r="112" spans="1:29" s="324" customFormat="1" ht="13.5" customHeight="1" x14ac:dyDescent="0.25">
      <c r="A112" s="211" t="s">
        <v>140</v>
      </c>
      <c r="B112" s="259" t="s">
        <v>100</v>
      </c>
      <c r="C112" s="321"/>
      <c r="D112" s="297"/>
      <c r="E112" s="322"/>
      <c r="F112" s="321"/>
      <c r="G112" s="297"/>
      <c r="H112" s="300"/>
      <c r="I112" s="321"/>
      <c r="J112" s="297"/>
      <c r="K112" s="322"/>
      <c r="L112" s="321"/>
      <c r="M112" s="297"/>
      <c r="N112" s="323"/>
      <c r="O112" s="321"/>
      <c r="P112" s="297"/>
      <c r="Q112" s="322"/>
      <c r="R112" s="321"/>
      <c r="S112" s="297"/>
      <c r="T112" s="323"/>
      <c r="U112" s="321"/>
      <c r="V112" s="297"/>
      <c r="W112" s="323"/>
      <c r="X112" s="321"/>
      <c r="Y112" s="297"/>
      <c r="Z112" s="301"/>
      <c r="AA112" s="231">
        <f t="shared" ref="AA112" si="19">+C112+F112+I112+L112+O112+R112+U112+X112</f>
        <v>0</v>
      </c>
      <c r="AB112" s="297"/>
      <c r="AC112" s="298"/>
    </row>
    <row r="113" spans="1:29" s="324" customFormat="1" ht="13.5" customHeight="1" x14ac:dyDescent="0.25">
      <c r="A113" s="215" t="s">
        <v>141</v>
      </c>
      <c r="B113" s="259" t="s">
        <v>101</v>
      </c>
      <c r="C113" s="321">
        <f>+C61+C62+C94+C98+C106+C111+C112</f>
        <v>0</v>
      </c>
      <c r="D113" s="299">
        <f>+D61+D62+D94+D98+D106+D111+D112</f>
        <v>0</v>
      </c>
      <c r="E113" s="322"/>
      <c r="F113" s="321">
        <f>+F61+F62+F94+F98+F106+F111+F112</f>
        <v>36847.129999999997</v>
      </c>
      <c r="G113" s="297">
        <f>+G61+G62+G94+G98+G106+G111+G112</f>
        <v>37987.770000000004</v>
      </c>
      <c r="H113" s="300"/>
      <c r="I113" s="321">
        <f>+I61+I62+I94+I98+I106+I111+I112</f>
        <v>33082.89</v>
      </c>
      <c r="J113" s="297">
        <f>+J61+J62+J94+J98+J106+J111+J112</f>
        <v>31765.77</v>
      </c>
      <c r="K113" s="322"/>
      <c r="L113" s="321">
        <f>+L61+L62+L94+L98+L106+L111+L112</f>
        <v>22553.62</v>
      </c>
      <c r="M113" s="297">
        <f>+M61+M62+M94+M98+M106+N111+M112</f>
        <v>24260.080000000002</v>
      </c>
      <c r="N113" s="323"/>
      <c r="O113" s="321">
        <f>+O61+O62+O94+O98+O106+O111+O112</f>
        <v>19149.510000000002</v>
      </c>
      <c r="P113" s="297">
        <f>+P61+P62+P94+P98+P106+P111+P112</f>
        <v>18535.080000000002</v>
      </c>
      <c r="Q113" s="322"/>
      <c r="R113" s="321">
        <f>+R61+R62+R94+R98+R106+R111+R112</f>
        <v>7580.65</v>
      </c>
      <c r="S113" s="297">
        <f>+S61+S62+S94+S98+S106+S111+S112</f>
        <v>9870.77</v>
      </c>
      <c r="T113" s="323"/>
      <c r="U113" s="321">
        <f>+U61+U62+U94+U98+U106+U111+U112</f>
        <v>21129.39</v>
      </c>
      <c r="V113" s="297">
        <f>+V61+V62+V94+V98+V106+V111+V112</f>
        <v>26224.47</v>
      </c>
      <c r="W113" s="323"/>
      <c r="X113" s="321">
        <f>+X61+X62+X94+X98+X106+X111+X112</f>
        <v>3048</v>
      </c>
      <c r="Y113" s="297">
        <f>+Y61+Y62+Y94+Y98+Y106+Y111+Y112</f>
        <v>3218</v>
      </c>
      <c r="Z113" s="301"/>
      <c r="AA113" s="292">
        <f>+AA61+AA62+AA94+AA98+AA106+AA111+AA112</f>
        <v>143392.19</v>
      </c>
      <c r="AB113" s="297">
        <f>+AB61+AB62+AB94+AB98+AB106+AB111+AB112</f>
        <v>151861.94</v>
      </c>
      <c r="AC113" s="298"/>
    </row>
    <row r="114" spans="1:29" s="324" customFormat="1" ht="13.5" customHeight="1" thickBot="1" x14ac:dyDescent="0.3">
      <c r="A114" s="262" t="s">
        <v>142</v>
      </c>
      <c r="B114" s="263" t="s">
        <v>102</v>
      </c>
      <c r="C114" s="325"/>
      <c r="D114" s="314"/>
      <c r="E114" s="326"/>
      <c r="F114" s="325"/>
      <c r="G114" s="314"/>
      <c r="H114" s="316"/>
      <c r="I114" s="325"/>
      <c r="J114" s="314"/>
      <c r="K114" s="326"/>
      <c r="L114" s="325"/>
      <c r="M114" s="314"/>
      <c r="N114" s="327"/>
      <c r="O114" s="325"/>
      <c r="P114" s="314"/>
      <c r="Q114" s="326"/>
      <c r="R114" s="325"/>
      <c r="S114" s="314"/>
      <c r="T114" s="327"/>
      <c r="U114" s="325"/>
      <c r="V114" s="314"/>
      <c r="W114" s="327"/>
      <c r="X114" s="325"/>
      <c r="Y114" s="314"/>
      <c r="Z114" s="317"/>
      <c r="AA114" s="231">
        <f t="shared" ref="AA114" si="20">+C114+F114+I114+L114+O114+R114+U114+X114</f>
        <v>0</v>
      </c>
      <c r="AB114" s="314"/>
      <c r="AC114" s="315"/>
    </row>
    <row r="115" spans="1:29" s="324" customFormat="1" ht="13.5" customHeight="1" thickBot="1" x14ac:dyDescent="0.3">
      <c r="A115" s="751" t="s">
        <v>237</v>
      </c>
      <c r="B115" s="772"/>
      <c r="C115" s="328">
        <f>+SUM(C113:C114)</f>
        <v>0</v>
      </c>
      <c r="D115" s="310">
        <f>+SUM(D113:D114)</f>
        <v>0</v>
      </c>
      <c r="E115" s="329"/>
      <c r="F115" s="328">
        <f>+SUM(F113:F114)</f>
        <v>36847.129999999997</v>
      </c>
      <c r="G115" s="308">
        <f>+SUM(G113:G114)</f>
        <v>37987.770000000004</v>
      </c>
      <c r="H115" s="311"/>
      <c r="I115" s="328">
        <f>+SUM(I113:I114)</f>
        <v>33082.89</v>
      </c>
      <c r="J115" s="308">
        <f>+SUM(J113:J114)</f>
        <v>31765.77</v>
      </c>
      <c r="K115" s="329"/>
      <c r="L115" s="328">
        <f>+SUM(L113:L114)</f>
        <v>22553.62</v>
      </c>
      <c r="M115" s="308">
        <f>+SUM(M113:M114)</f>
        <v>24260.080000000002</v>
      </c>
      <c r="N115" s="330"/>
      <c r="O115" s="328">
        <f>+SUM(O113:O114)</f>
        <v>19149.510000000002</v>
      </c>
      <c r="P115" s="308">
        <f>+SUM(P113:P114)</f>
        <v>18535.080000000002</v>
      </c>
      <c r="Q115" s="329"/>
      <c r="R115" s="328">
        <f>+SUM(R113:R114)</f>
        <v>7580.65</v>
      </c>
      <c r="S115" s="308">
        <f>+SUM(S113:S114)</f>
        <v>9870.77</v>
      </c>
      <c r="T115" s="330"/>
      <c r="U115" s="328">
        <f>+SUM(U113:U114)</f>
        <v>21129.39</v>
      </c>
      <c r="V115" s="308">
        <f>+SUM(V113:V114)</f>
        <v>26224.47</v>
      </c>
      <c r="W115" s="330"/>
      <c r="X115" s="328">
        <f>+SUM(X113:X114)</f>
        <v>3048</v>
      </c>
      <c r="Y115" s="308">
        <f>+SUM(Y113:Y114)</f>
        <v>3218</v>
      </c>
      <c r="Z115" s="312"/>
      <c r="AA115" s="307">
        <f>+SUM(AA113:AA114)</f>
        <v>143392.19</v>
      </c>
      <c r="AB115" s="308">
        <f>+SUM(AB113:AB114)</f>
        <v>151861.94</v>
      </c>
      <c r="AC115" s="309"/>
    </row>
    <row r="116" spans="1:29" ht="13.5" customHeight="1" thickBot="1" x14ac:dyDescent="0.3"/>
    <row r="117" spans="1:29" s="324" customFormat="1" ht="13.5" customHeight="1" thickBot="1" x14ac:dyDescent="0.3">
      <c r="A117" s="749" t="s">
        <v>247</v>
      </c>
      <c r="B117" s="750"/>
      <c r="C117" s="328">
        <f>+C41-C115</f>
        <v>0</v>
      </c>
      <c r="D117" s="328">
        <f>+D41-D115</f>
        <v>0</v>
      </c>
      <c r="E117" s="329"/>
      <c r="F117" s="328">
        <f>+F41-F115</f>
        <v>-0.12999999999738066</v>
      </c>
      <c r="G117" s="328">
        <f>+G41-G115</f>
        <v>0.22999999999592546</v>
      </c>
      <c r="H117" s="329"/>
      <c r="I117" s="328">
        <f>+I41-I115</f>
        <v>0.11000000000058208</v>
      </c>
      <c r="J117" s="328">
        <f>+J41-J115</f>
        <v>0.22999999999956344</v>
      </c>
      <c r="K117" s="329"/>
      <c r="L117" s="328">
        <f>+L41-L115</f>
        <v>0.38000000000101863</v>
      </c>
      <c r="M117" s="328">
        <f>+M41-M115</f>
        <v>-8.000000000174623E-2</v>
      </c>
      <c r="N117" s="329"/>
      <c r="O117" s="328">
        <f>+O41-O115</f>
        <v>0.48999999999796273</v>
      </c>
      <c r="P117" s="328">
        <f>+P41-P115</f>
        <v>-8.000000000174623E-2</v>
      </c>
      <c r="Q117" s="329"/>
      <c r="R117" s="328">
        <f>+R41-R115</f>
        <v>0.3500000000003638</v>
      </c>
      <c r="S117" s="328">
        <f>+S41-S115</f>
        <v>0.22999999999956344</v>
      </c>
      <c r="T117" s="329"/>
      <c r="U117" s="328">
        <f>+U41-U115</f>
        <v>-0.38999999999941792</v>
      </c>
      <c r="V117" s="328">
        <f>+V41-V115</f>
        <v>-0.47000000000116415</v>
      </c>
      <c r="W117" s="329"/>
      <c r="X117" s="328">
        <f>+X41-X115</f>
        <v>0</v>
      </c>
      <c r="Y117" s="328">
        <f>+Y41-Y115</f>
        <v>0</v>
      </c>
      <c r="Z117" s="329"/>
      <c r="AA117" s="328">
        <f>+AA41-AA115</f>
        <v>-0.19000000000232831</v>
      </c>
      <c r="AB117" s="328">
        <f>+AB41-AB115</f>
        <v>5.9999999997671694E-2</v>
      </c>
      <c r="AC117" s="329"/>
    </row>
    <row r="118" spans="1:29" ht="13.5" customHeight="1" x14ac:dyDescent="0.25"/>
    <row r="119" spans="1:29" ht="13.5" customHeight="1" x14ac:dyDescent="0.25"/>
    <row r="120" spans="1:29" ht="13.5" customHeight="1" x14ac:dyDescent="0.25">
      <c r="B120" s="61" t="s">
        <v>242</v>
      </c>
      <c r="C120" s="334">
        <f>+(C71+C74+C84)*0.27</f>
        <v>0</v>
      </c>
      <c r="F120" s="334">
        <f>+(F71+F74+F84)*0.27</f>
        <v>1058.1300000000001</v>
      </c>
      <c r="I120" s="334">
        <f>+(I71+I74+I84)*0.27</f>
        <v>784.8900000000001</v>
      </c>
      <c r="J120" s="63"/>
      <c r="K120" s="63"/>
      <c r="L120" s="334">
        <f>+(L71+L74+L84)*0.27</f>
        <v>784.62</v>
      </c>
      <c r="M120" s="63"/>
      <c r="O120" s="334">
        <f>+(O71+O74+O84)*0.27</f>
        <v>1110.51</v>
      </c>
      <c r="R120" s="334">
        <f>+(R71+R74+R84)*0.27</f>
        <v>673.65000000000009</v>
      </c>
      <c r="S120" s="63"/>
      <c r="U120" s="334">
        <f>+(U71+U74+U84)*0.27</f>
        <v>285.39000000000004</v>
      </c>
      <c r="V120" s="8"/>
      <c r="W120" s="8"/>
      <c r="X120" s="334">
        <f>+(X71+X74+X84)*0.27</f>
        <v>648</v>
      </c>
      <c r="Y120" s="8"/>
      <c r="Z120" s="8"/>
      <c r="AA120" s="8"/>
      <c r="AB120" s="8"/>
      <c r="AC120" s="8"/>
    </row>
    <row r="121" spans="1:29" ht="13.5" customHeight="1" x14ac:dyDescent="0.25">
      <c r="B121" s="61" t="s">
        <v>241</v>
      </c>
      <c r="C121" s="331">
        <v>543</v>
      </c>
      <c r="D121" s="331"/>
      <c r="E121" s="331"/>
      <c r="F121" s="331">
        <v>566</v>
      </c>
      <c r="G121" s="331"/>
      <c r="H121" s="331"/>
      <c r="I121" s="331">
        <v>436</v>
      </c>
      <c r="J121" s="331"/>
      <c r="K121" s="331"/>
      <c r="L121" s="331">
        <v>824</v>
      </c>
      <c r="M121" s="331"/>
      <c r="N121" s="331"/>
      <c r="O121" s="331">
        <v>678</v>
      </c>
      <c r="P121" s="331"/>
      <c r="Q121" s="331"/>
      <c r="R121" s="331">
        <v>476</v>
      </c>
      <c r="S121" s="331"/>
      <c r="T121" s="331"/>
      <c r="U121" s="411">
        <v>66</v>
      </c>
      <c r="V121" s="411"/>
      <c r="W121" s="411"/>
      <c r="X121" s="411">
        <v>66</v>
      </c>
      <c r="Y121" s="411"/>
      <c r="Z121" s="411"/>
      <c r="AA121" s="411"/>
      <c r="AB121" s="411"/>
      <c r="AC121" s="411"/>
    </row>
    <row r="122" spans="1:29" ht="15" customHeight="1" x14ac:dyDescent="0.25">
      <c r="C122" s="331"/>
      <c r="D122" s="331"/>
      <c r="E122" s="331"/>
      <c r="F122" s="331"/>
      <c r="G122" s="331"/>
      <c r="H122" s="331"/>
      <c r="I122" s="331"/>
      <c r="J122" s="331"/>
      <c r="K122" s="331"/>
      <c r="L122" s="331"/>
      <c r="M122" s="331"/>
      <c r="N122" s="331"/>
      <c r="O122" s="331"/>
      <c r="P122" s="331"/>
      <c r="Q122" s="331"/>
      <c r="R122" s="331"/>
      <c r="S122" s="331"/>
      <c r="T122" s="331"/>
      <c r="U122" s="331"/>
      <c r="V122" s="331"/>
      <c r="W122" s="331"/>
      <c r="X122" s="331"/>
      <c r="Y122" s="331"/>
      <c r="Z122" s="331"/>
      <c r="AA122" s="331"/>
      <c r="AB122" s="331"/>
      <c r="AC122" s="331"/>
    </row>
    <row r="124" spans="1:29" ht="15" customHeight="1" x14ac:dyDescent="0.25">
      <c r="I124" s="763" t="s">
        <v>389</v>
      </c>
    </row>
    <row r="125" spans="1:29" ht="15" customHeight="1" x14ac:dyDescent="0.25">
      <c r="B125" s="61" t="s">
        <v>300</v>
      </c>
      <c r="C125" s="62">
        <v>0</v>
      </c>
      <c r="E125" s="332"/>
      <c r="H125" s="636"/>
      <c r="I125" s="763"/>
      <c r="W125" s="332"/>
      <c r="Z125" s="332"/>
    </row>
    <row r="126" spans="1:29" ht="15" customHeight="1" x14ac:dyDescent="0.25">
      <c r="B126" s="61" t="s">
        <v>4</v>
      </c>
      <c r="C126" s="62">
        <v>0</v>
      </c>
      <c r="D126" s="333">
        <f>+C126/$C$133</f>
        <v>0</v>
      </c>
      <c r="E126" s="334">
        <f>+$C$125*$D126</f>
        <v>0</v>
      </c>
      <c r="H126" s="636" t="s">
        <v>249</v>
      </c>
      <c r="I126" s="676">
        <v>2833</v>
      </c>
      <c r="V126" s="333"/>
      <c r="W126" s="334"/>
      <c r="Y126" s="333"/>
      <c r="Z126" s="334"/>
    </row>
    <row r="127" spans="1:29" ht="15" customHeight="1" x14ac:dyDescent="0.25">
      <c r="B127" s="61" t="s">
        <v>6</v>
      </c>
      <c r="C127" s="62">
        <v>0</v>
      </c>
      <c r="D127" s="333">
        <f t="shared" ref="D127:D131" si="21">+C127/$C$133</f>
        <v>0</v>
      </c>
      <c r="E127" s="334">
        <f t="shared" ref="E127:E131" si="22">+$C$125*$D127</f>
        <v>0</v>
      </c>
      <c r="H127" s="636" t="s">
        <v>255</v>
      </c>
      <c r="I127" s="676">
        <v>1294</v>
      </c>
      <c r="V127" s="333"/>
      <c r="W127" s="334"/>
      <c r="Y127" s="333"/>
      <c r="Z127" s="334"/>
    </row>
    <row r="128" spans="1:29" ht="15" customHeight="1" x14ac:dyDescent="0.25">
      <c r="B128" s="61" t="s">
        <v>7</v>
      </c>
      <c r="C128" s="62">
        <v>0</v>
      </c>
      <c r="D128" s="333">
        <f t="shared" si="21"/>
        <v>0</v>
      </c>
      <c r="E128" s="334">
        <f t="shared" si="22"/>
        <v>0</v>
      </c>
      <c r="H128" s="636" t="s">
        <v>251</v>
      </c>
      <c r="I128" s="676">
        <v>1163</v>
      </c>
      <c r="V128" s="333"/>
      <c r="W128" s="334"/>
      <c r="Y128" s="333"/>
      <c r="Z128" s="334"/>
    </row>
    <row r="129" spans="2:27" ht="15" customHeight="1" x14ac:dyDescent="0.25">
      <c r="B129" s="61" t="s">
        <v>8</v>
      </c>
      <c r="C129" s="62">
        <v>1</v>
      </c>
      <c r="D129" s="333">
        <f t="shared" si="21"/>
        <v>1</v>
      </c>
      <c r="E129" s="334">
        <f t="shared" si="22"/>
        <v>0</v>
      </c>
      <c r="F129" s="62">
        <v>2279</v>
      </c>
      <c r="H129" s="672" t="s">
        <v>252</v>
      </c>
      <c r="I129" s="676">
        <v>5752</v>
      </c>
      <c r="V129" s="333"/>
      <c r="W129" s="334"/>
      <c r="Y129" s="675">
        <v>1372</v>
      </c>
      <c r="Z129" s="334"/>
    </row>
    <row r="130" spans="2:27" ht="15" customHeight="1" x14ac:dyDescent="0.25">
      <c r="B130" s="61" t="s">
        <v>9</v>
      </c>
      <c r="C130" s="62">
        <v>0</v>
      </c>
      <c r="D130" s="333">
        <f t="shared" si="21"/>
        <v>0</v>
      </c>
      <c r="E130" s="334">
        <f t="shared" si="22"/>
        <v>0</v>
      </c>
      <c r="H130" s="636" t="s">
        <v>376</v>
      </c>
      <c r="I130" s="676">
        <v>3537</v>
      </c>
      <c r="V130" s="333"/>
      <c r="W130" s="334"/>
      <c r="Y130" s="333"/>
      <c r="Z130" s="334"/>
    </row>
    <row r="131" spans="2:27" ht="15" customHeight="1" x14ac:dyDescent="0.25">
      <c r="B131" s="61" t="s">
        <v>10</v>
      </c>
      <c r="C131" s="62">
        <v>0</v>
      </c>
      <c r="D131" s="333">
        <f t="shared" si="21"/>
        <v>0</v>
      </c>
      <c r="E131" s="334">
        <f t="shared" si="22"/>
        <v>0</v>
      </c>
      <c r="H131" s="636" t="s">
        <v>254</v>
      </c>
      <c r="I131" s="676">
        <v>2113</v>
      </c>
      <c r="V131" s="333"/>
      <c r="W131" s="334"/>
      <c r="Y131" s="333"/>
      <c r="Z131" s="334"/>
    </row>
    <row r="132" spans="2:27" ht="15" customHeight="1" x14ac:dyDescent="0.25">
      <c r="B132" s="61" t="s">
        <v>240</v>
      </c>
      <c r="D132" s="333"/>
      <c r="E132" s="334"/>
      <c r="H132" s="636" t="s">
        <v>240</v>
      </c>
      <c r="I132" s="676">
        <v>2616</v>
      </c>
      <c r="V132" s="333"/>
      <c r="W132" s="334"/>
      <c r="Y132" s="333"/>
      <c r="Z132" s="334"/>
    </row>
    <row r="133" spans="2:27" ht="15" customHeight="1" x14ac:dyDescent="0.25">
      <c r="C133" s="62">
        <f>SUM(C126:C132)</f>
        <v>1</v>
      </c>
      <c r="D133" s="337">
        <f>SUM(D126:D132)</f>
        <v>1</v>
      </c>
      <c r="E133" s="334">
        <f>SUM(E126:E132)</f>
        <v>0</v>
      </c>
      <c r="F133" s="334">
        <f>SUM(F126:F132)</f>
        <v>2279</v>
      </c>
      <c r="U133" s="62">
        <f t="shared" ref="U133:AA133" si="23">SUM(U126:U132)</f>
        <v>0</v>
      </c>
      <c r="V133" s="418"/>
      <c r="W133" s="334"/>
      <c r="X133" s="62">
        <f t="shared" si="23"/>
        <v>0</v>
      </c>
      <c r="Z133" s="334"/>
      <c r="AA133" s="334">
        <f t="shared" si="23"/>
        <v>0</v>
      </c>
    </row>
    <row r="134" spans="2:27" ht="15" customHeight="1" x14ac:dyDescent="0.25">
      <c r="E134" s="335"/>
    </row>
    <row r="135" spans="2:27" ht="15" customHeight="1" x14ac:dyDescent="0.25">
      <c r="B135" s="61" t="s">
        <v>248</v>
      </c>
      <c r="F135" s="62">
        <v>10485</v>
      </c>
      <c r="I135" s="62">
        <v>2815</v>
      </c>
      <c r="L135" s="62">
        <v>3760</v>
      </c>
      <c r="O135" s="62">
        <v>4795</v>
      </c>
    </row>
    <row r="136" spans="2:27" ht="15" customHeight="1" x14ac:dyDescent="0.2">
      <c r="B136" s="64" t="s">
        <v>4</v>
      </c>
      <c r="C136" s="676">
        <v>2833</v>
      </c>
      <c r="D136" s="333">
        <f>+C136/$C$143</f>
        <v>0.1467267453905117</v>
      </c>
      <c r="F136" s="334">
        <f>+$F$135*D136</f>
        <v>1538.4299254195153</v>
      </c>
      <c r="G136" s="62">
        <v>1538</v>
      </c>
      <c r="I136" s="334">
        <f>+$I$135*D136</f>
        <v>413.03578827429044</v>
      </c>
      <c r="J136" s="62">
        <v>413</v>
      </c>
      <c r="L136" s="334">
        <f>+$L$135*D136</f>
        <v>551.69256266832394</v>
      </c>
      <c r="M136" s="62">
        <v>552</v>
      </c>
      <c r="O136" s="334">
        <f>+$O$135*D146</f>
        <v>813.81709801102329</v>
      </c>
      <c r="P136" s="62">
        <v>814</v>
      </c>
      <c r="S136" s="62">
        <v>3753</v>
      </c>
    </row>
    <row r="137" spans="2:27" ht="15" customHeight="1" x14ac:dyDescent="0.2">
      <c r="B137" s="64" t="s">
        <v>6</v>
      </c>
      <c r="C137" s="676">
        <v>1294</v>
      </c>
      <c r="D137" s="333">
        <f t="shared" ref="D137:D142" si="24">+C137/$C$143</f>
        <v>6.7018852289206551E-2</v>
      </c>
      <c r="F137" s="334">
        <f t="shared" ref="F137:F142" si="25">+$F$135*D137</f>
        <v>702.6926662523307</v>
      </c>
      <c r="G137" s="62">
        <v>703</v>
      </c>
      <c r="I137" s="334">
        <f t="shared" ref="I137:I142" si="26">+$I$135*D137</f>
        <v>188.65806919411645</v>
      </c>
      <c r="J137" s="62">
        <v>189</v>
      </c>
      <c r="L137" s="334">
        <f t="shared" ref="L137:L142" si="27">+$L$135*D137</f>
        <v>251.99088460741663</v>
      </c>
      <c r="M137" s="62">
        <v>252</v>
      </c>
      <c r="O137" s="334">
        <f t="shared" ref="O137:O141" si="28">+$O$135*D147</f>
        <v>371.71878744308651</v>
      </c>
      <c r="P137" s="62">
        <v>372</v>
      </c>
    </row>
    <row r="138" spans="2:27" ht="15" customHeight="1" x14ac:dyDescent="0.2">
      <c r="B138" s="64" t="s">
        <v>7</v>
      </c>
      <c r="C138" s="676">
        <v>1163</v>
      </c>
      <c r="D138" s="333">
        <f t="shared" si="24"/>
        <v>6.023409985498239E-2</v>
      </c>
      <c r="F138" s="334">
        <f t="shared" si="25"/>
        <v>631.55453697949031</v>
      </c>
      <c r="G138" s="62">
        <v>632</v>
      </c>
      <c r="I138" s="334">
        <f t="shared" si="26"/>
        <v>169.55899109177543</v>
      </c>
      <c r="J138" s="62">
        <v>169</v>
      </c>
      <c r="L138" s="334">
        <f t="shared" si="27"/>
        <v>226.48021545473378</v>
      </c>
      <c r="M138" s="62">
        <v>226</v>
      </c>
      <c r="O138" s="334">
        <f t="shared" si="28"/>
        <v>334.08728732326864</v>
      </c>
      <c r="P138" s="62">
        <v>334</v>
      </c>
    </row>
    <row r="139" spans="2:27" ht="15" customHeight="1" x14ac:dyDescent="0.2">
      <c r="B139" s="64" t="s">
        <v>8</v>
      </c>
      <c r="C139" s="676">
        <v>5752</v>
      </c>
      <c r="D139" s="333">
        <f t="shared" si="24"/>
        <v>0.2979076030660866</v>
      </c>
      <c r="F139" s="334">
        <f t="shared" si="25"/>
        <v>3123.5612181479182</v>
      </c>
      <c r="G139" s="62">
        <v>3123</v>
      </c>
      <c r="I139" s="334">
        <f t="shared" si="26"/>
        <v>838.60990263103383</v>
      </c>
      <c r="J139" s="62">
        <v>839</v>
      </c>
      <c r="L139" s="334">
        <f t="shared" si="27"/>
        <v>1120.1325875284856</v>
      </c>
      <c r="M139" s="62">
        <v>1120</v>
      </c>
      <c r="O139" s="334">
        <f t="shared" si="28"/>
        <v>1652.3388449556674</v>
      </c>
      <c r="P139" s="62">
        <v>1652</v>
      </c>
    </row>
    <row r="140" spans="2:27" ht="15" customHeight="1" x14ac:dyDescent="0.2">
      <c r="B140" s="64" t="s">
        <v>9</v>
      </c>
      <c r="C140" s="633">
        <v>3537</v>
      </c>
      <c r="D140" s="333">
        <f t="shared" si="24"/>
        <v>0.1831883157240522</v>
      </c>
      <c r="F140" s="334">
        <f t="shared" si="25"/>
        <v>1920.7294903666873</v>
      </c>
      <c r="G140" s="62">
        <v>1921</v>
      </c>
      <c r="I140" s="334">
        <f t="shared" si="26"/>
        <v>515.67510876320694</v>
      </c>
      <c r="J140" s="62">
        <v>516</v>
      </c>
      <c r="L140" s="334">
        <f t="shared" si="27"/>
        <v>688.78806712243625</v>
      </c>
      <c r="M140" s="62">
        <v>689</v>
      </c>
      <c r="O140" s="334">
        <f t="shared" si="28"/>
        <v>1016.0505032350827</v>
      </c>
      <c r="P140" s="62">
        <v>1016</v>
      </c>
    </row>
    <row r="141" spans="2:27" ht="15" customHeight="1" x14ac:dyDescent="0.2">
      <c r="B141" s="64" t="s">
        <v>10</v>
      </c>
      <c r="C141" s="633">
        <v>2113</v>
      </c>
      <c r="D141" s="333">
        <f t="shared" si="24"/>
        <v>0.10943650300393619</v>
      </c>
      <c r="E141" s="8"/>
      <c r="F141" s="334">
        <f t="shared" si="25"/>
        <v>1147.4417339962708</v>
      </c>
      <c r="G141" s="62">
        <v>1147</v>
      </c>
      <c r="I141" s="334">
        <f t="shared" si="26"/>
        <v>308.0637559560804</v>
      </c>
      <c r="J141" s="62">
        <v>308</v>
      </c>
      <c r="L141" s="334">
        <f t="shared" si="27"/>
        <v>411.48125129480007</v>
      </c>
      <c r="M141" s="62">
        <v>412</v>
      </c>
      <c r="O141" s="334">
        <f t="shared" si="28"/>
        <v>606.98747903187154</v>
      </c>
      <c r="P141" s="62">
        <v>607</v>
      </c>
    </row>
    <row r="142" spans="2:27" ht="15" customHeight="1" x14ac:dyDescent="0.2">
      <c r="B142" s="64" t="s">
        <v>240</v>
      </c>
      <c r="C142" s="633">
        <v>2616</v>
      </c>
      <c r="D142" s="333">
        <f t="shared" si="24"/>
        <v>0.13548788067122436</v>
      </c>
      <c r="E142" s="8"/>
      <c r="F142" s="334">
        <f t="shared" si="25"/>
        <v>1420.5904288377874</v>
      </c>
      <c r="G142" s="62">
        <v>1421</v>
      </c>
      <c r="I142" s="334">
        <f t="shared" si="26"/>
        <v>381.39838408949657</v>
      </c>
      <c r="J142" s="62">
        <v>381</v>
      </c>
      <c r="L142" s="334">
        <f t="shared" si="27"/>
        <v>509.43443132380361</v>
      </c>
      <c r="M142" s="62">
        <v>509</v>
      </c>
      <c r="O142" s="334"/>
    </row>
    <row r="143" spans="2:27" ht="15" customHeight="1" x14ac:dyDescent="0.25">
      <c r="B143" s="64"/>
      <c r="C143" s="43">
        <f>SUM(C136:C142)</f>
        <v>19308</v>
      </c>
      <c r="D143" s="337">
        <f>SUM(D136:D142)</f>
        <v>0.99999999999999978</v>
      </c>
      <c r="E143" s="8"/>
      <c r="F143" s="334">
        <f>SUM(F136:F142)</f>
        <v>10485</v>
      </c>
      <c r="G143" s="334">
        <f>SUM(G136:G142)</f>
        <v>10485</v>
      </c>
      <c r="I143" s="334">
        <f>SUM(I136:I142)</f>
        <v>2815</v>
      </c>
      <c r="J143" s="334">
        <f>SUM(J136:J142)</f>
        <v>2815</v>
      </c>
      <c r="L143" s="334">
        <f>SUM(L136:L142)</f>
        <v>3759.9999999999995</v>
      </c>
      <c r="M143" s="334">
        <f>SUM(M136:M142)</f>
        <v>3760</v>
      </c>
      <c r="O143" s="334">
        <f>SUM(O136:O142)</f>
        <v>4795</v>
      </c>
      <c r="P143" s="334">
        <f>SUM(P136:P142)</f>
        <v>4795</v>
      </c>
    </row>
    <row r="145" spans="2:7" ht="15" customHeight="1" x14ac:dyDescent="0.25">
      <c r="B145" s="61" t="s">
        <v>248</v>
      </c>
    </row>
    <row r="146" spans="2:7" ht="15" customHeight="1" x14ac:dyDescent="0.2">
      <c r="B146" s="64" t="s">
        <v>4</v>
      </c>
      <c r="C146" s="633">
        <v>2833</v>
      </c>
      <c r="D146" s="333">
        <f>+C146/$C$152</f>
        <v>0.16972202252576085</v>
      </c>
    </row>
    <row r="147" spans="2:7" ht="15" customHeight="1" x14ac:dyDescent="0.2">
      <c r="B147" s="64" t="s">
        <v>6</v>
      </c>
      <c r="C147" s="633">
        <v>1294</v>
      </c>
      <c r="D147" s="333">
        <f t="shared" ref="D147:D151" si="29">+C147/$C$152</f>
        <v>7.7522166307213036E-2</v>
      </c>
      <c r="F147" s="412"/>
      <c r="G147" s="412"/>
    </row>
    <row r="148" spans="2:7" ht="15" customHeight="1" x14ac:dyDescent="0.2">
      <c r="B148" s="64" t="s">
        <v>7</v>
      </c>
      <c r="C148" s="633">
        <v>1163</v>
      </c>
      <c r="D148" s="333">
        <f t="shared" si="29"/>
        <v>6.9674095375029957E-2</v>
      </c>
      <c r="F148" s="413"/>
      <c r="G148" s="413"/>
    </row>
    <row r="149" spans="2:7" ht="15" customHeight="1" x14ac:dyDescent="0.2">
      <c r="B149" s="64" t="s">
        <v>8</v>
      </c>
      <c r="C149" s="633">
        <v>5752</v>
      </c>
      <c r="D149" s="333">
        <f t="shared" si="29"/>
        <v>0.34459621375509225</v>
      </c>
      <c r="F149" s="412"/>
      <c r="G149" s="412"/>
    </row>
    <row r="150" spans="2:7" ht="15" customHeight="1" x14ac:dyDescent="0.2">
      <c r="B150" s="64" t="s">
        <v>9</v>
      </c>
      <c r="C150" s="633">
        <v>3537</v>
      </c>
      <c r="D150" s="333">
        <f t="shared" si="29"/>
        <v>0.21189791516894321</v>
      </c>
      <c r="F150" s="413"/>
      <c r="G150" s="413"/>
    </row>
    <row r="151" spans="2:7" ht="15" customHeight="1" x14ac:dyDescent="0.2">
      <c r="B151" s="64" t="s">
        <v>10</v>
      </c>
      <c r="C151" s="633">
        <v>2113</v>
      </c>
      <c r="D151" s="333">
        <f t="shared" si="29"/>
        <v>0.12658758686796071</v>
      </c>
      <c r="F151" s="412"/>
      <c r="G151" s="412"/>
    </row>
    <row r="152" spans="2:7" ht="15" customHeight="1" x14ac:dyDescent="0.25">
      <c r="B152" s="64"/>
      <c r="C152" s="43">
        <f>SUM(C146:C151)</f>
        <v>16692</v>
      </c>
      <c r="D152" s="337">
        <f>SUM(D146:D151)</f>
        <v>0.99999999999999989</v>
      </c>
      <c r="F152" s="413"/>
      <c r="G152" s="413"/>
    </row>
    <row r="153" spans="2:7" ht="15" customHeight="1" x14ac:dyDescent="0.25">
      <c r="F153" s="412"/>
      <c r="G153" s="412"/>
    </row>
    <row r="154" spans="2:7" ht="15" customHeight="1" x14ac:dyDescent="0.25">
      <c r="F154" s="413"/>
      <c r="G154" s="413"/>
    </row>
    <row r="155" spans="2:7" ht="15" customHeight="1" x14ac:dyDescent="0.25">
      <c r="F155" s="412"/>
      <c r="G155" s="412"/>
    </row>
    <row r="156" spans="2:7" ht="15" customHeight="1" x14ac:dyDescent="0.25">
      <c r="F156" s="413"/>
      <c r="G156" s="413"/>
    </row>
    <row r="157" spans="2:7" ht="15" customHeight="1" x14ac:dyDescent="0.25">
      <c r="F157" s="412"/>
      <c r="G157" s="412"/>
    </row>
    <row r="158" spans="2:7" ht="15" customHeight="1" x14ac:dyDescent="0.25">
      <c r="F158" s="413"/>
      <c r="G158" s="413"/>
    </row>
    <row r="159" spans="2:7" ht="15" customHeight="1" x14ac:dyDescent="0.25">
      <c r="F159" s="412"/>
      <c r="G159" s="412"/>
    </row>
    <row r="160" spans="2:7" ht="15" customHeight="1" x14ac:dyDescent="0.25">
      <c r="F160" s="413"/>
      <c r="G160" s="413"/>
    </row>
    <row r="161" spans="6:7" ht="15" customHeight="1" x14ac:dyDescent="0.25">
      <c r="F161" s="412"/>
      <c r="G161" s="412"/>
    </row>
  </sheetData>
  <mergeCells count="15">
    <mergeCell ref="AA1:AC1"/>
    <mergeCell ref="R1:T1"/>
    <mergeCell ref="X1:Z1"/>
    <mergeCell ref="L1:N1"/>
    <mergeCell ref="A1:A2"/>
    <mergeCell ref="B1:B2"/>
    <mergeCell ref="F1:H1"/>
    <mergeCell ref="C1:E1"/>
    <mergeCell ref="U1:W1"/>
    <mergeCell ref="I124:I125"/>
    <mergeCell ref="A117:B117"/>
    <mergeCell ref="A115:B115"/>
    <mergeCell ref="O1:Q1"/>
    <mergeCell ref="I1:K1"/>
    <mergeCell ref="A41:B4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2021. ÉVI KÖLTSÉGVETÉS&amp;R3.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M85"/>
  <sheetViews>
    <sheetView zoomScaleNormal="100" zoomScaleSheetLayoutView="85" workbookViewId="0">
      <selection activeCell="G20" sqref="G20"/>
    </sheetView>
  </sheetViews>
  <sheetFormatPr defaultColWidth="8.88671875" defaultRowHeight="13.8" x14ac:dyDescent="0.25"/>
  <cols>
    <col min="1" max="1" width="67.44140625" style="96" customWidth="1"/>
    <col min="2" max="2" width="17.6640625" style="96" customWidth="1"/>
    <col min="3" max="3" width="17.6640625" style="97" customWidth="1"/>
    <col min="4" max="4" width="13.33203125" style="90" customWidth="1"/>
    <col min="5" max="5" width="11" style="90" customWidth="1"/>
    <col min="6" max="7" width="12.5546875" style="90" customWidth="1"/>
    <col min="8" max="8" width="13.88671875" style="110" bestFit="1" customWidth="1"/>
    <col min="9" max="9" width="11.6640625" style="91" customWidth="1"/>
    <col min="10" max="11" width="14" style="91" customWidth="1"/>
    <col min="12" max="12" width="12.88671875" style="91" customWidth="1"/>
    <col min="13" max="16384" width="8.88671875" style="90"/>
  </cols>
  <sheetData>
    <row r="1" spans="1:13" ht="24" customHeight="1" x14ac:dyDescent="0.25">
      <c r="A1" s="644"/>
      <c r="B1" s="650" t="s">
        <v>374</v>
      </c>
      <c r="C1" s="724" t="s">
        <v>386</v>
      </c>
      <c r="D1" s="739" t="s">
        <v>282</v>
      </c>
      <c r="E1" s="588"/>
      <c r="F1" s="588"/>
      <c r="G1" s="588"/>
      <c r="H1" s="88"/>
      <c r="I1" s="89"/>
      <c r="J1" s="89"/>
      <c r="K1" s="89"/>
    </row>
    <row r="2" spans="1:13" ht="34.5" customHeight="1" x14ac:dyDescent="0.25">
      <c r="A2" s="645" t="s">
        <v>51</v>
      </c>
      <c r="B2" s="646"/>
      <c r="C2" s="725"/>
      <c r="D2" s="646"/>
      <c r="E2" s="92" t="s">
        <v>294</v>
      </c>
      <c r="F2" s="588"/>
      <c r="G2" s="588"/>
      <c r="H2" s="588"/>
      <c r="I2" s="88"/>
      <c r="J2" s="89"/>
      <c r="K2" s="589"/>
      <c r="L2" s="589"/>
      <c r="M2" s="91"/>
    </row>
    <row r="3" spans="1:13" x14ac:dyDescent="0.25">
      <c r="A3" s="643" t="s">
        <v>290</v>
      </c>
      <c r="B3" s="665">
        <f>+'[3]4.SZ.TÁBL. SZOCIÁLIS NORMATÍVA'!$C3</f>
        <v>17000000</v>
      </c>
      <c r="C3" s="726">
        <f t="shared" ref="C3:C11" si="0">+E38</f>
        <v>20500000</v>
      </c>
      <c r="D3" s="740">
        <f>(C3/B3)</f>
        <v>1.2058823529411764</v>
      </c>
      <c r="E3" s="93">
        <v>20500</v>
      </c>
      <c r="F3" s="94"/>
      <c r="G3" s="94"/>
      <c r="H3" s="94"/>
      <c r="I3" s="86"/>
      <c r="M3" s="91"/>
    </row>
    <row r="4" spans="1:13" x14ac:dyDescent="0.25">
      <c r="A4" s="643" t="s">
        <v>291</v>
      </c>
      <c r="B4" s="665">
        <f>+'[3]4.SZ.TÁBL. SZOCIÁLIS NORMATÍVA'!$C4</f>
        <v>14190000</v>
      </c>
      <c r="C4" s="726">
        <f t="shared" si="0"/>
        <v>16060000.000000002</v>
      </c>
      <c r="D4" s="740">
        <f t="shared" ref="D4:D13" si="1">(C4/B4)</f>
        <v>1.1317829457364343</v>
      </c>
      <c r="E4" s="93">
        <v>16060</v>
      </c>
      <c r="F4" s="94"/>
      <c r="G4" s="94"/>
      <c r="H4" s="94"/>
      <c r="I4" s="86"/>
      <c r="M4" s="91"/>
    </row>
    <row r="5" spans="1:13" ht="31.95" customHeight="1" x14ac:dyDescent="0.25">
      <c r="A5" s="643" t="s">
        <v>314</v>
      </c>
      <c r="B5" s="665">
        <f>+'[3]4.SZ.TÁBL. SZOCIÁLIS NORMATÍVA'!$C5</f>
        <v>11443092</v>
      </c>
      <c r="C5" s="726">
        <f t="shared" si="0"/>
        <v>11443092</v>
      </c>
      <c r="D5" s="740">
        <f t="shared" si="1"/>
        <v>1</v>
      </c>
      <c r="E5" s="93">
        <v>11443</v>
      </c>
      <c r="F5" s="677"/>
      <c r="G5" s="791" t="s">
        <v>391</v>
      </c>
      <c r="H5" s="792"/>
      <c r="I5" s="793"/>
      <c r="K5" s="674"/>
      <c r="M5" s="91"/>
    </row>
    <row r="6" spans="1:13" x14ac:dyDescent="0.25">
      <c r="A6" s="643" t="s">
        <v>292</v>
      </c>
      <c r="B6" s="665">
        <f>+'[3]4.SZ.TÁBL. SZOCIÁLIS NORMATÍVA'!$C6</f>
        <v>862752</v>
      </c>
      <c r="C6" s="726">
        <f t="shared" si="0"/>
        <v>875952</v>
      </c>
      <c r="D6" s="740">
        <f t="shared" si="1"/>
        <v>1.0152998776009792</v>
      </c>
      <c r="E6" s="93">
        <v>876</v>
      </c>
      <c r="F6" s="93"/>
      <c r="G6" s="93"/>
      <c r="H6" s="93"/>
      <c r="I6" s="86"/>
      <c r="M6" s="91"/>
    </row>
    <row r="7" spans="1:13" x14ac:dyDescent="0.25">
      <c r="A7" s="643" t="s">
        <v>297</v>
      </c>
      <c r="B7" s="665">
        <f>+'[3]4.SZ.TÁBL. SZOCIÁLIS NORMATÍVA'!$C7</f>
        <v>50000</v>
      </c>
      <c r="C7" s="726">
        <f t="shared" si="0"/>
        <v>25000</v>
      </c>
      <c r="D7" s="740">
        <f t="shared" si="1"/>
        <v>0.5</v>
      </c>
      <c r="E7" s="93">
        <v>25</v>
      </c>
      <c r="F7" s="93"/>
      <c r="G7" s="93"/>
      <c r="H7" s="93"/>
      <c r="I7" s="678"/>
      <c r="M7" s="91"/>
    </row>
    <row r="8" spans="1:13" x14ac:dyDescent="0.25">
      <c r="A8" s="643" t="s">
        <v>298</v>
      </c>
      <c r="B8" s="665">
        <f>+'[3]4.SZ.TÁBL. SZOCIÁLIS NORMATÍVA'!$C8</f>
        <v>24453000</v>
      </c>
      <c r="C8" s="726">
        <f t="shared" si="0"/>
        <v>26426400</v>
      </c>
      <c r="D8" s="740">
        <f t="shared" si="1"/>
        <v>1.0807017543859649</v>
      </c>
      <c r="E8" s="93">
        <v>26426</v>
      </c>
      <c r="F8" s="93"/>
      <c r="G8" s="93"/>
      <c r="H8" s="93"/>
      <c r="I8" s="678"/>
      <c r="M8" s="91"/>
    </row>
    <row r="9" spans="1:13" x14ac:dyDescent="0.25">
      <c r="A9" s="643" t="s">
        <v>353</v>
      </c>
      <c r="B9" s="665">
        <f>+'[3]4.SZ.TÁBL. SZOCIÁLIS NORMATÍVA'!$C9</f>
        <v>0</v>
      </c>
      <c r="C9" s="726">
        <f t="shared" si="0"/>
        <v>0</v>
      </c>
      <c r="D9" s="740"/>
      <c r="E9" s="93">
        <v>0</v>
      </c>
      <c r="F9" s="93"/>
      <c r="G9" s="183"/>
      <c r="H9" s="183"/>
      <c r="I9" s="678"/>
      <c r="M9" s="91"/>
    </row>
    <row r="10" spans="1:13" x14ac:dyDescent="0.25">
      <c r="A10" s="643" t="s">
        <v>354</v>
      </c>
      <c r="B10" s="665">
        <f>+'[3]4.SZ.TÁBL. SZOCIÁLIS NORMATÍVA'!$C10</f>
        <v>4250000</v>
      </c>
      <c r="C10" s="726">
        <f t="shared" si="0"/>
        <v>4479000</v>
      </c>
      <c r="D10" s="740">
        <f t="shared" si="1"/>
        <v>1.0538823529411765</v>
      </c>
      <c r="E10" s="93">
        <v>4479</v>
      </c>
      <c r="F10" s="183"/>
      <c r="G10" s="93"/>
      <c r="H10" s="93"/>
      <c r="I10" s="678"/>
      <c r="M10" s="91"/>
    </row>
    <row r="11" spans="1:13" x14ac:dyDescent="0.25">
      <c r="A11" s="643" t="s">
        <v>299</v>
      </c>
      <c r="B11" s="665">
        <f>+'[3]4.SZ.TÁBL. SZOCIÁLIS NORMATÍVA'!$C11</f>
        <v>12740000</v>
      </c>
      <c r="C11" s="726">
        <f t="shared" si="0"/>
        <v>13795600</v>
      </c>
      <c r="D11" s="740">
        <f t="shared" si="1"/>
        <v>1.082857142857143</v>
      </c>
      <c r="E11" s="93">
        <v>13796</v>
      </c>
      <c r="F11" s="93"/>
      <c r="G11" s="93"/>
      <c r="H11" s="93"/>
      <c r="I11" s="678"/>
      <c r="M11" s="91"/>
    </row>
    <row r="12" spans="1:13" x14ac:dyDescent="0.25">
      <c r="A12" s="647" t="s">
        <v>293</v>
      </c>
      <c r="B12" s="665">
        <f>+'[3]4.SZ.TÁBL. SZOCIÁLIS NORMATÍVA'!$C12</f>
        <v>11250000</v>
      </c>
      <c r="C12" s="727">
        <f>+E47+E48</f>
        <v>12240000</v>
      </c>
      <c r="D12" s="740">
        <f t="shared" si="1"/>
        <v>1.0880000000000001</v>
      </c>
      <c r="E12" s="93">
        <v>12240</v>
      </c>
      <c r="F12" s="93"/>
      <c r="G12" s="93"/>
      <c r="H12" s="93"/>
      <c r="I12" s="678"/>
      <c r="M12" s="91"/>
    </row>
    <row r="13" spans="1:13" ht="24" customHeight="1" thickBot="1" x14ac:dyDescent="0.3">
      <c r="A13" s="648" t="s">
        <v>52</v>
      </c>
      <c r="B13" s="649">
        <f>SUM(B3:B12)</f>
        <v>96238844</v>
      </c>
      <c r="C13" s="728">
        <f>SUM(C3:C12)</f>
        <v>105845044</v>
      </c>
      <c r="D13" s="740">
        <f t="shared" si="1"/>
        <v>1.0998162446755906</v>
      </c>
      <c r="E13" s="91">
        <f>SUM(E3:E12)</f>
        <v>105845</v>
      </c>
      <c r="F13" s="93"/>
      <c r="H13" s="95"/>
      <c r="I13" s="678"/>
    </row>
    <row r="14" spans="1:13" x14ac:dyDescent="0.25">
      <c r="A14" s="688"/>
      <c r="B14" s="689"/>
      <c r="C14" s="729"/>
      <c r="D14" s="736"/>
      <c r="G14" s="95"/>
      <c r="H14" s="91"/>
      <c r="L14" s="90"/>
    </row>
    <row r="15" spans="1:13" x14ac:dyDescent="0.25">
      <c r="A15" s="690" t="s">
        <v>355</v>
      </c>
      <c r="B15" s="665"/>
      <c r="C15" s="726"/>
      <c r="D15" s="710"/>
      <c r="G15" s="110"/>
      <c r="H15" s="91"/>
      <c r="L15" s="90"/>
    </row>
    <row r="16" spans="1:13" x14ac:dyDescent="0.25">
      <c r="A16" s="690" t="s">
        <v>356</v>
      </c>
      <c r="B16" s="665"/>
      <c r="C16" s="730"/>
      <c r="D16" s="710"/>
      <c r="G16" s="110"/>
      <c r="H16" s="91"/>
      <c r="L16" s="90"/>
    </row>
    <row r="17" spans="1:12" x14ac:dyDescent="0.25">
      <c r="A17" s="690" t="s">
        <v>306</v>
      </c>
      <c r="B17" s="665"/>
      <c r="C17" s="730"/>
      <c r="D17" s="710"/>
      <c r="G17" s="110"/>
      <c r="H17" s="91"/>
      <c r="L17" s="90"/>
    </row>
    <row r="18" spans="1:12" x14ac:dyDescent="0.25">
      <c r="A18" s="690" t="s">
        <v>357</v>
      </c>
      <c r="B18" s="665"/>
      <c r="C18" s="730"/>
      <c r="D18" s="710"/>
      <c r="G18" s="110"/>
      <c r="H18" s="91"/>
      <c r="L18" s="90"/>
    </row>
    <row r="19" spans="1:12" x14ac:dyDescent="0.25">
      <c r="A19" s="690" t="s">
        <v>358</v>
      </c>
      <c r="B19" s="665"/>
      <c r="C19" s="730"/>
      <c r="D19" s="710"/>
      <c r="G19" s="110"/>
      <c r="H19" s="91"/>
      <c r="L19" s="90"/>
    </row>
    <row r="20" spans="1:12" x14ac:dyDescent="0.25">
      <c r="A20" s="691" t="s">
        <v>359</v>
      </c>
      <c r="B20" s="665"/>
      <c r="C20" s="731"/>
      <c r="D20" s="710"/>
      <c r="G20" s="110"/>
      <c r="H20" s="91"/>
      <c r="L20" s="90"/>
    </row>
    <row r="21" spans="1:12" x14ac:dyDescent="0.25">
      <c r="A21" s="690" t="s">
        <v>360</v>
      </c>
      <c r="B21" s="665"/>
      <c r="C21" s="732"/>
      <c r="D21" s="737"/>
      <c r="G21" s="110"/>
      <c r="H21" s="91"/>
      <c r="L21" s="90"/>
    </row>
    <row r="22" spans="1:12" x14ac:dyDescent="0.25">
      <c r="A22" s="692" t="s">
        <v>361</v>
      </c>
      <c r="B22" s="693">
        <f>SUM(B15:B21)</f>
        <v>0</v>
      </c>
      <c r="C22" s="733">
        <f>SUM(C15:C21)</f>
        <v>0</v>
      </c>
      <c r="D22" s="735"/>
      <c r="G22" s="110"/>
      <c r="H22" s="91"/>
      <c r="L22" s="90"/>
    </row>
    <row r="23" spans="1:12" x14ac:dyDescent="0.25">
      <c r="A23" s="694"/>
      <c r="B23" s="695"/>
      <c r="C23" s="730"/>
      <c r="D23" s="738"/>
      <c r="G23" s="110"/>
      <c r="H23" s="91"/>
      <c r="L23" s="90"/>
    </row>
    <row r="24" spans="1:12" x14ac:dyDescent="0.25">
      <c r="A24" s="690" t="s">
        <v>360</v>
      </c>
      <c r="B24" s="665"/>
      <c r="C24" s="730"/>
      <c r="D24" s="710"/>
      <c r="G24" s="110"/>
      <c r="H24" s="91"/>
      <c r="L24" s="90"/>
    </row>
    <row r="25" spans="1:12" x14ac:dyDescent="0.25">
      <c r="A25" s="690" t="s">
        <v>355</v>
      </c>
      <c r="B25" s="665"/>
      <c r="C25" s="730"/>
      <c r="D25" s="710"/>
      <c r="G25" s="110"/>
      <c r="H25" s="91"/>
      <c r="L25" s="90"/>
    </row>
    <row r="26" spans="1:12" x14ac:dyDescent="0.25">
      <c r="A26" s="690" t="s">
        <v>356</v>
      </c>
      <c r="B26" s="665"/>
      <c r="C26" s="730"/>
      <c r="D26" s="710"/>
      <c r="G26" s="110"/>
      <c r="H26" s="91"/>
      <c r="L26" s="90"/>
    </row>
    <row r="27" spans="1:12" x14ac:dyDescent="0.25">
      <c r="A27" s="690" t="s">
        <v>306</v>
      </c>
      <c r="B27" s="665"/>
      <c r="C27" s="730"/>
      <c r="D27" s="710"/>
      <c r="G27" s="110"/>
      <c r="H27" s="91"/>
      <c r="L27" s="90"/>
    </row>
    <row r="28" spans="1:12" x14ac:dyDescent="0.25">
      <c r="A28" s="690" t="s">
        <v>357</v>
      </c>
      <c r="B28" s="665"/>
      <c r="C28" s="730"/>
      <c r="D28" s="710"/>
      <c r="G28" s="110"/>
      <c r="H28" s="91"/>
      <c r="L28" s="90"/>
    </row>
    <row r="29" spans="1:12" x14ac:dyDescent="0.25">
      <c r="A29" s="690" t="s">
        <v>358</v>
      </c>
      <c r="B29" s="665"/>
      <c r="C29" s="730"/>
      <c r="D29" s="710"/>
      <c r="G29" s="110"/>
      <c r="H29" s="91"/>
      <c r="L29" s="90"/>
    </row>
    <row r="30" spans="1:12" x14ac:dyDescent="0.25">
      <c r="A30" s="691" t="s">
        <v>359</v>
      </c>
      <c r="B30" s="665"/>
      <c r="C30" s="730"/>
      <c r="D30" s="737"/>
      <c r="G30" s="110"/>
      <c r="H30" s="91"/>
      <c r="L30" s="90"/>
    </row>
    <row r="31" spans="1:12" x14ac:dyDescent="0.25">
      <c r="A31" s="692" t="s">
        <v>362</v>
      </c>
      <c r="B31" s="693">
        <f>SUM(B24:B30)</f>
        <v>0</v>
      </c>
      <c r="C31" s="733">
        <f t="shared" ref="C31" si="2">SUM(C24:C30)</f>
        <v>0</v>
      </c>
      <c r="D31" s="735"/>
      <c r="G31" s="110"/>
      <c r="H31" s="91"/>
      <c r="L31" s="90"/>
    </row>
    <row r="32" spans="1:12" ht="14.4" thickBot="1" x14ac:dyDescent="0.3">
      <c r="A32" s="696"/>
      <c r="B32" s="697"/>
      <c r="C32" s="731"/>
      <c r="D32" s="735"/>
      <c r="G32" s="110"/>
      <c r="H32" s="91"/>
      <c r="L32" s="90"/>
    </row>
    <row r="33" spans="1:12" ht="14.4" thickBot="1" x14ac:dyDescent="0.3">
      <c r="A33" s="698" t="s">
        <v>363</v>
      </c>
      <c r="B33" s="699">
        <f>SUM(B13,B22,B31,)</f>
        <v>96238844</v>
      </c>
      <c r="C33" s="734">
        <f>SUM(C13,C22,C31,)</f>
        <v>105845044</v>
      </c>
      <c r="D33" s="741">
        <f t="shared" ref="D33" si="3">(C33/B33)</f>
        <v>1.0998162446755906</v>
      </c>
      <c r="G33" s="110"/>
      <c r="H33" s="91"/>
      <c r="L33" s="90"/>
    </row>
    <row r="34" spans="1:12" x14ac:dyDescent="0.25">
      <c r="B34" s="700"/>
    </row>
    <row r="35" spans="1:12" x14ac:dyDescent="0.25">
      <c r="B35" s="700"/>
    </row>
    <row r="36" spans="1:12" ht="14.4" thickBot="1" x14ac:dyDescent="0.3">
      <c r="B36" s="700"/>
    </row>
    <row r="37" spans="1:12" ht="27.6" x14ac:dyDescent="0.25">
      <c r="A37" s="701" t="s">
        <v>51</v>
      </c>
      <c r="B37" s="702" t="s">
        <v>21</v>
      </c>
      <c r="C37" s="703" t="s">
        <v>364</v>
      </c>
      <c r="D37" s="704" t="s">
        <v>365</v>
      </c>
      <c r="E37" s="705" t="s">
        <v>366</v>
      </c>
    </row>
    <row r="38" spans="1:12" x14ac:dyDescent="0.25">
      <c r="A38" s="643" t="s">
        <v>290</v>
      </c>
      <c r="B38" s="706">
        <v>5</v>
      </c>
      <c r="C38" s="707" t="s">
        <v>367</v>
      </c>
      <c r="D38" s="708">
        <v>4100000</v>
      </c>
      <c r="E38" s="709">
        <f>B38*D38</f>
        <v>20500000</v>
      </c>
    </row>
    <row r="39" spans="1:12" x14ac:dyDescent="0.25">
      <c r="A39" s="643" t="s">
        <v>291</v>
      </c>
      <c r="B39" s="706">
        <v>4.4000000000000004</v>
      </c>
      <c r="C39" s="707" t="s">
        <v>367</v>
      </c>
      <c r="D39" s="708">
        <v>3650000</v>
      </c>
      <c r="E39" s="709">
        <f>B39*D39</f>
        <v>16060000.000000002</v>
      </c>
    </row>
    <row r="40" spans="1:12" x14ac:dyDescent="0.25">
      <c r="A40" s="643" t="s">
        <v>314</v>
      </c>
      <c r="B40" s="786" t="s">
        <v>368</v>
      </c>
      <c r="C40" s="787"/>
      <c r="D40" s="788"/>
      <c r="E40" s="709">
        <v>11443092</v>
      </c>
    </row>
    <row r="41" spans="1:12" x14ac:dyDescent="0.25">
      <c r="A41" s="643" t="s">
        <v>292</v>
      </c>
      <c r="B41" s="710">
        <v>12</v>
      </c>
      <c r="C41" s="710" t="s">
        <v>369</v>
      </c>
      <c r="D41" s="708">
        <v>72996</v>
      </c>
      <c r="E41" s="709">
        <f t="shared" ref="E41:E48" si="4">+B41*D41</f>
        <v>875952</v>
      </c>
    </row>
    <row r="42" spans="1:12" x14ac:dyDescent="0.25">
      <c r="A42" s="643" t="s">
        <v>297</v>
      </c>
      <c r="B42" s="710">
        <v>1</v>
      </c>
      <c r="C42" s="710" t="s">
        <v>369</v>
      </c>
      <c r="D42" s="665">
        <v>25000</v>
      </c>
      <c r="E42" s="709">
        <f t="shared" si="4"/>
        <v>25000</v>
      </c>
    </row>
    <row r="43" spans="1:12" x14ac:dyDescent="0.25">
      <c r="A43" s="643" t="s">
        <v>298</v>
      </c>
      <c r="B43" s="710">
        <v>56</v>
      </c>
      <c r="C43" s="710" t="s">
        <v>369</v>
      </c>
      <c r="D43" s="665">
        <v>471900</v>
      </c>
      <c r="E43" s="709">
        <f t="shared" si="4"/>
        <v>26426400</v>
      </c>
    </row>
    <row r="44" spans="1:12" x14ac:dyDescent="0.25">
      <c r="A44" s="643" t="s">
        <v>370</v>
      </c>
      <c r="B44" s="710">
        <v>0</v>
      </c>
      <c r="C44" s="710" t="s">
        <v>369</v>
      </c>
      <c r="D44" s="665">
        <v>163500</v>
      </c>
      <c r="E44" s="709">
        <f t="shared" si="4"/>
        <v>0</v>
      </c>
    </row>
    <row r="45" spans="1:12" x14ac:dyDescent="0.25">
      <c r="A45" s="643" t="s">
        <v>371</v>
      </c>
      <c r="B45" s="711">
        <v>1</v>
      </c>
      <c r="C45" s="712" t="s">
        <v>372</v>
      </c>
      <c r="D45" s="665">
        <v>4479000</v>
      </c>
      <c r="E45" s="709">
        <f t="shared" si="4"/>
        <v>4479000</v>
      </c>
    </row>
    <row r="46" spans="1:12" x14ac:dyDescent="0.25">
      <c r="A46" s="643" t="s">
        <v>299</v>
      </c>
      <c r="B46" s="710">
        <v>14</v>
      </c>
      <c r="C46" s="710" t="s">
        <v>369</v>
      </c>
      <c r="D46" s="665">
        <v>985400</v>
      </c>
      <c r="E46" s="709">
        <f t="shared" si="4"/>
        <v>13795600</v>
      </c>
    </row>
    <row r="47" spans="1:12" x14ac:dyDescent="0.25">
      <c r="A47" s="789" t="s">
        <v>293</v>
      </c>
      <c r="B47" s="710">
        <v>1</v>
      </c>
      <c r="C47" s="712" t="s">
        <v>372</v>
      </c>
      <c r="D47" s="665">
        <v>3000000</v>
      </c>
      <c r="E47" s="709">
        <f t="shared" si="4"/>
        <v>3000000</v>
      </c>
    </row>
    <row r="48" spans="1:12" x14ac:dyDescent="0.25">
      <c r="A48" s="790"/>
      <c r="B48" s="713">
        <v>3300</v>
      </c>
      <c r="C48" s="713" t="s">
        <v>373</v>
      </c>
      <c r="D48" s="714">
        <v>2800</v>
      </c>
      <c r="E48" s="715">
        <f t="shared" si="4"/>
        <v>9240000</v>
      </c>
    </row>
    <row r="49" spans="1:5" ht="14.4" thickBot="1" x14ac:dyDescent="0.3">
      <c r="A49" s="648" t="s">
        <v>52</v>
      </c>
      <c r="B49" s="716"/>
      <c r="C49" s="717"/>
      <c r="D49" s="718"/>
      <c r="E49" s="719">
        <f>SUM(E38:E48)</f>
        <v>105845044</v>
      </c>
    </row>
    <row r="67" spans="1:12" x14ac:dyDescent="0.25">
      <c r="A67" s="87"/>
      <c r="B67" s="87"/>
      <c r="C67" s="90"/>
    </row>
    <row r="68" spans="1:12" x14ac:dyDescent="0.25">
      <c r="H68" s="90"/>
      <c r="I68" s="90"/>
      <c r="J68" s="90"/>
      <c r="K68" s="90"/>
      <c r="L68" s="90"/>
    </row>
    <row r="80" spans="1:12" x14ac:dyDescent="0.25">
      <c r="A80" s="98"/>
      <c r="B80" s="98"/>
      <c r="C80" s="99"/>
    </row>
    <row r="81" spans="1:12" x14ac:dyDescent="0.25">
      <c r="A81" s="102"/>
      <c r="B81" s="102"/>
      <c r="C81" s="103"/>
      <c r="D81" s="100"/>
      <c r="E81" s="100"/>
      <c r="F81" s="100"/>
      <c r="G81" s="100"/>
      <c r="H81" s="101"/>
      <c r="I81" s="90"/>
      <c r="J81" s="90"/>
      <c r="K81" s="90"/>
      <c r="L81" s="90"/>
    </row>
    <row r="82" spans="1:12" x14ac:dyDescent="0.25">
      <c r="A82" s="102"/>
      <c r="B82" s="102"/>
      <c r="C82" s="103"/>
      <c r="D82" s="104"/>
      <c r="E82" s="104"/>
      <c r="F82" s="104"/>
      <c r="G82" s="104"/>
      <c r="H82" s="105"/>
      <c r="I82" s="90"/>
      <c r="J82" s="90"/>
      <c r="K82" s="90"/>
      <c r="L82" s="90"/>
    </row>
    <row r="83" spans="1:12" x14ac:dyDescent="0.25">
      <c r="A83" s="102"/>
      <c r="B83" s="102"/>
      <c r="C83" s="103"/>
      <c r="D83" s="104"/>
      <c r="E83" s="104"/>
      <c r="F83" s="104"/>
      <c r="G83" s="104"/>
      <c r="H83" s="105"/>
      <c r="I83" s="90"/>
      <c r="J83" s="90"/>
      <c r="K83" s="90"/>
      <c r="L83" s="90"/>
    </row>
    <row r="84" spans="1:12" x14ac:dyDescent="0.25">
      <c r="A84" s="106"/>
      <c r="B84" s="106"/>
      <c r="C84" s="107"/>
      <c r="D84" s="104"/>
      <c r="E84" s="104"/>
      <c r="F84" s="104"/>
      <c r="G84" s="104"/>
      <c r="H84" s="105"/>
      <c r="I84" s="90"/>
      <c r="J84" s="90"/>
      <c r="K84" s="90"/>
      <c r="L84" s="90"/>
    </row>
    <row r="85" spans="1:12" x14ac:dyDescent="0.25">
      <c r="D85" s="108"/>
      <c r="E85" s="108"/>
      <c r="F85" s="108"/>
      <c r="G85" s="108"/>
      <c r="H85" s="109"/>
      <c r="I85" s="90"/>
      <c r="J85" s="90"/>
      <c r="K85" s="90"/>
      <c r="L85" s="90"/>
    </row>
  </sheetData>
  <mergeCells count="3">
    <mergeCell ref="B40:D40"/>
    <mergeCell ref="A47:A48"/>
    <mergeCell ref="G5:I5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2021. ÉVI KÖLTSÉGVETÉS&amp;R4. sz. táblázat
SZOCIÁLIS NORMATÍVA
Adatok: 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W87"/>
  <sheetViews>
    <sheetView topLeftCell="A4" zoomScaleNormal="100" workbookViewId="0">
      <selection activeCell="F3" sqref="F3"/>
    </sheetView>
  </sheetViews>
  <sheetFormatPr defaultColWidth="8.88671875" defaultRowHeight="13.2" x14ac:dyDescent="0.25"/>
  <cols>
    <col min="1" max="1" width="29.6640625" style="16" customWidth="1"/>
    <col min="2" max="2" width="9.6640625" style="16" customWidth="1"/>
    <col min="3" max="10" width="7.44140625" style="16" customWidth="1"/>
    <col min="11" max="11" width="8.33203125" style="16" customWidth="1"/>
    <col min="12" max="14" width="7.44140625" style="16" customWidth="1"/>
    <col min="15" max="15" width="9.44140625" style="16" customWidth="1"/>
    <col min="16" max="21" width="8.88671875" style="16"/>
    <col min="22" max="22" width="9.33203125" style="16" customWidth="1"/>
    <col min="23" max="16384" width="8.88671875" style="16"/>
  </cols>
  <sheetData>
    <row r="1" spans="1:23" s="26" customFormat="1" ht="27.6" customHeight="1" thickBot="1" x14ac:dyDescent="0.3">
      <c r="A1" s="75"/>
      <c r="B1" s="76" t="s">
        <v>375</v>
      </c>
      <c r="C1" s="47" t="s">
        <v>24</v>
      </c>
      <c r="D1" s="48" t="s">
        <v>25</v>
      </c>
      <c r="E1" s="48" t="s">
        <v>26</v>
      </c>
      <c r="F1" s="49" t="s">
        <v>27</v>
      </c>
      <c r="G1" s="48" t="s">
        <v>28</v>
      </c>
      <c r="H1" s="48" t="s">
        <v>29</v>
      </c>
      <c r="I1" s="48" t="s">
        <v>30</v>
      </c>
      <c r="J1" s="48" t="s">
        <v>31</v>
      </c>
      <c r="K1" s="48" t="s">
        <v>32</v>
      </c>
      <c r="L1" s="48" t="s">
        <v>33</v>
      </c>
      <c r="M1" s="48" t="s">
        <v>34</v>
      </c>
      <c r="N1" s="79" t="s">
        <v>35</v>
      </c>
      <c r="O1" s="76" t="s">
        <v>387</v>
      </c>
    </row>
    <row r="2" spans="1:23" s="26" customFormat="1" ht="34.950000000000003" customHeight="1" x14ac:dyDescent="0.25">
      <c r="A2" s="12" t="s">
        <v>36</v>
      </c>
      <c r="B2" s="12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/>
      <c r="Q2" s="77"/>
      <c r="R2" s="61"/>
      <c r="S2" s="61"/>
      <c r="T2" s="61"/>
      <c r="U2" s="61"/>
    </row>
    <row r="3" spans="1:23" x14ac:dyDescent="0.25">
      <c r="A3" s="78" t="s">
        <v>4</v>
      </c>
      <c r="B3" s="50">
        <f>+'[3]5.SZ.TÁBL. PÉNZE. ÁTAD - ÁTVÉT'!$O3</f>
        <v>10972.700701159434</v>
      </c>
      <c r="C3" s="35">
        <f>+$S$3</f>
        <v>944</v>
      </c>
      <c r="D3" s="34">
        <f t="shared" ref="D3:M3" si="0">+$S$3</f>
        <v>944</v>
      </c>
      <c r="E3" s="34">
        <v>2213</v>
      </c>
      <c r="F3" s="34">
        <f t="shared" si="0"/>
        <v>944</v>
      </c>
      <c r="G3" s="34">
        <f t="shared" si="0"/>
        <v>944</v>
      </c>
      <c r="H3" s="34">
        <f t="shared" si="0"/>
        <v>944</v>
      </c>
      <c r="I3" s="34">
        <f t="shared" si="0"/>
        <v>944</v>
      </c>
      <c r="J3" s="34">
        <f t="shared" si="0"/>
        <v>944</v>
      </c>
      <c r="K3" s="34">
        <f t="shared" si="0"/>
        <v>944</v>
      </c>
      <c r="L3" s="34">
        <f t="shared" si="0"/>
        <v>944</v>
      </c>
      <c r="M3" s="34">
        <f t="shared" si="0"/>
        <v>944</v>
      </c>
      <c r="N3" s="68">
        <f>+U3</f>
        <v>944</v>
      </c>
      <c r="O3" s="50">
        <f>SUM(C3:N3)</f>
        <v>12597</v>
      </c>
      <c r="P3" s="57"/>
      <c r="Q3" s="15">
        <f>+'2.SZ.TÁBL. BEVÉTELEK'!D5+'2.SZ.TÁBL. BEVÉTELEK'!D14+'2.SZ.TÁBL. BEVÉTELEK'!D22+'2.SZ.TÁBL. BEVÉTELEK'!D31+'2.SZ.TÁBL. BEVÉTELEK'!D41+'2.SZ.TÁBL. BEVÉTELEK'!D48+'2.SZ.TÁBL. BEVÉTELEK'!D55+'2.SZ.TÁBL. BEVÉTELEK'!D64+'2.SZ.TÁBL. BEVÉTELEK'!D76</f>
        <v>12597</v>
      </c>
      <c r="R3" s="17">
        <f t="shared" ref="R3:R10" si="1">+Q3/12</f>
        <v>1049.75</v>
      </c>
      <c r="S3" s="40">
        <v>944</v>
      </c>
      <c r="U3" s="15">
        <f t="shared" ref="U3:U13" si="2">+Q3-SUM(C3:M3)</f>
        <v>944</v>
      </c>
    </row>
    <row r="4" spans="1:23" x14ac:dyDescent="0.25">
      <c r="A4" s="33" t="s">
        <v>6</v>
      </c>
      <c r="B4" s="50">
        <f>+'[3]5.SZ.TÁBL. PÉNZE. ÁTAD - ÁTVÉT'!$O4</f>
        <v>3910.2861463727604</v>
      </c>
      <c r="C4" s="35">
        <f>+$S$4</f>
        <v>308</v>
      </c>
      <c r="D4" s="34">
        <f t="shared" ref="D4:M4" si="3">+$S$4</f>
        <v>308</v>
      </c>
      <c r="E4" s="34">
        <f t="shared" si="3"/>
        <v>308</v>
      </c>
      <c r="F4" s="34">
        <f t="shared" si="3"/>
        <v>308</v>
      </c>
      <c r="G4" s="34">
        <f t="shared" si="3"/>
        <v>308</v>
      </c>
      <c r="H4" s="34">
        <f t="shared" si="3"/>
        <v>308</v>
      </c>
      <c r="I4" s="34">
        <f t="shared" si="3"/>
        <v>308</v>
      </c>
      <c r="J4" s="34">
        <f t="shared" si="3"/>
        <v>308</v>
      </c>
      <c r="K4" s="34">
        <f t="shared" si="3"/>
        <v>308</v>
      </c>
      <c r="L4" s="34">
        <f t="shared" si="3"/>
        <v>308</v>
      </c>
      <c r="M4" s="34">
        <f t="shared" si="3"/>
        <v>308</v>
      </c>
      <c r="N4" s="68">
        <f t="shared" ref="N4:N9" si="4">+U4</f>
        <v>308</v>
      </c>
      <c r="O4" s="50">
        <f t="shared" ref="O4:O9" si="5">SUM(C4:N4)</f>
        <v>3696</v>
      </c>
      <c r="P4" s="15"/>
      <c r="Q4" s="15">
        <f>+'2.SZ.TÁBL. BEVÉTELEK'!D7+'2.SZ.TÁBL. BEVÉTELEK'!D15+'2.SZ.TÁBL. BEVÉTELEK'!D23+'2.SZ.TÁBL. BEVÉTELEK'!D33+'2.SZ.TÁBL. BEVÉTELEK'!D42+'2.SZ.TÁBL. BEVÉTELEK'!D49+'2.SZ.TÁBL. BEVÉTELEK'!D56+'2.SZ.TÁBL. BEVÉTELEK'!D66+'2.SZ.TÁBL. BEVÉTELEK'!D78</f>
        <v>3696</v>
      </c>
      <c r="R4" s="17">
        <f t="shared" si="1"/>
        <v>308</v>
      </c>
      <c r="S4" s="40">
        <v>308</v>
      </c>
      <c r="U4" s="15">
        <f t="shared" si="2"/>
        <v>308</v>
      </c>
    </row>
    <row r="5" spans="1:23" x14ac:dyDescent="0.25">
      <c r="A5" s="33" t="s">
        <v>5</v>
      </c>
      <c r="B5" s="50">
        <f>+'[3]5.SZ.TÁBL. PÉNZE. ÁTAD - ÁTVÉT'!$O5</f>
        <v>7595.4673021401404</v>
      </c>
      <c r="C5" s="35">
        <f>+$S$5</f>
        <v>799</v>
      </c>
      <c r="D5" s="34">
        <f t="shared" ref="D5:M5" si="6">+$S$5</f>
        <v>799</v>
      </c>
      <c r="E5" s="34">
        <f t="shared" si="6"/>
        <v>799</v>
      </c>
      <c r="F5" s="34">
        <f t="shared" si="6"/>
        <v>799</v>
      </c>
      <c r="G5" s="34">
        <f t="shared" si="6"/>
        <v>799</v>
      </c>
      <c r="H5" s="34">
        <f t="shared" si="6"/>
        <v>799</v>
      </c>
      <c r="I5" s="34">
        <f t="shared" si="6"/>
        <v>799</v>
      </c>
      <c r="J5" s="34">
        <f t="shared" si="6"/>
        <v>799</v>
      </c>
      <c r="K5" s="34">
        <f t="shared" si="6"/>
        <v>799</v>
      </c>
      <c r="L5" s="34">
        <f t="shared" si="6"/>
        <v>799</v>
      </c>
      <c r="M5" s="34">
        <f t="shared" si="6"/>
        <v>799</v>
      </c>
      <c r="N5" s="68">
        <f t="shared" si="4"/>
        <v>793</v>
      </c>
      <c r="O5" s="50">
        <f t="shared" si="5"/>
        <v>9582</v>
      </c>
      <c r="Q5" s="15">
        <f>+'2.SZ.TÁBL. BEVÉTELEK'!D6+'2.SZ.TÁBL. BEVÉTELEK'!D32+'2.SZ.TÁBL. BEVÉTELEK'!D65+'2.SZ.TÁBL. BEVÉTELEK'!D77</f>
        <v>9582</v>
      </c>
      <c r="R5" s="17">
        <f t="shared" si="1"/>
        <v>798.5</v>
      </c>
      <c r="S5" s="40">
        <v>799</v>
      </c>
      <c r="U5" s="15">
        <f t="shared" si="2"/>
        <v>793</v>
      </c>
    </row>
    <row r="6" spans="1:23" x14ac:dyDescent="0.25">
      <c r="A6" s="33" t="s">
        <v>7</v>
      </c>
      <c r="B6" s="50">
        <f>+'[3]5.SZ.TÁBL. PÉNZE. ÁTAD - ÁTVÉT'!$O6</f>
        <v>3409.0400531598002</v>
      </c>
      <c r="C6" s="35">
        <f>+$S$6</f>
        <v>276</v>
      </c>
      <c r="D6" s="34">
        <f t="shared" ref="D6:M6" si="7">+$S$6</f>
        <v>276</v>
      </c>
      <c r="E6" s="34">
        <f t="shared" si="7"/>
        <v>276</v>
      </c>
      <c r="F6" s="34">
        <f t="shared" si="7"/>
        <v>276</v>
      </c>
      <c r="G6" s="34">
        <f t="shared" si="7"/>
        <v>276</v>
      </c>
      <c r="H6" s="34">
        <f t="shared" si="7"/>
        <v>276</v>
      </c>
      <c r="I6" s="34">
        <f t="shared" si="7"/>
        <v>276</v>
      </c>
      <c r="J6" s="34">
        <f t="shared" si="7"/>
        <v>276</v>
      </c>
      <c r="K6" s="34">
        <f t="shared" si="7"/>
        <v>276</v>
      </c>
      <c r="L6" s="34">
        <f t="shared" si="7"/>
        <v>276</v>
      </c>
      <c r="M6" s="34">
        <f t="shared" si="7"/>
        <v>276</v>
      </c>
      <c r="N6" s="68">
        <f t="shared" si="4"/>
        <v>274</v>
      </c>
      <c r="O6" s="50">
        <f t="shared" si="5"/>
        <v>3310</v>
      </c>
      <c r="Q6" s="15">
        <f>+'2.SZ.TÁBL. BEVÉTELEK'!D8+'2.SZ.TÁBL. BEVÉTELEK'!D16+'2.SZ.TÁBL. BEVÉTELEK'!D24+'2.SZ.TÁBL. BEVÉTELEK'!D34+'2.SZ.TÁBL. BEVÉTELEK'!D50+'2.SZ.TÁBL. BEVÉTELEK'!D57+'2.SZ.TÁBL. BEVÉTELEK'!D67+'2.SZ.TÁBL. BEVÉTELEK'!D79</f>
        <v>3310</v>
      </c>
      <c r="R6" s="17">
        <f t="shared" si="1"/>
        <v>275.83333333333331</v>
      </c>
      <c r="S6" s="40">
        <v>276</v>
      </c>
      <c r="U6" s="15">
        <f t="shared" si="2"/>
        <v>274</v>
      </c>
    </row>
    <row r="7" spans="1:23" x14ac:dyDescent="0.25">
      <c r="A7" s="33" t="s">
        <v>8</v>
      </c>
      <c r="B7" s="50">
        <f>+'[3]5.SZ.TÁBL. PÉNZE. ÁTAD - ÁTVÉT'!$O7</f>
        <v>17178</v>
      </c>
      <c r="C7" s="35">
        <f>+$S$7</f>
        <v>1331</v>
      </c>
      <c r="D7" s="34">
        <f t="shared" ref="D7:M7" si="8">+$S$7</f>
        <v>1331</v>
      </c>
      <c r="E7" s="34">
        <f t="shared" si="8"/>
        <v>1331</v>
      </c>
      <c r="F7" s="34">
        <f t="shared" si="8"/>
        <v>1331</v>
      </c>
      <c r="G7" s="34">
        <f t="shared" si="8"/>
        <v>1331</v>
      </c>
      <c r="H7" s="34">
        <f t="shared" si="8"/>
        <v>1331</v>
      </c>
      <c r="I7" s="34">
        <f t="shared" si="8"/>
        <v>1331</v>
      </c>
      <c r="J7" s="34">
        <f t="shared" si="8"/>
        <v>1331</v>
      </c>
      <c r="K7" s="34">
        <f t="shared" si="8"/>
        <v>1331</v>
      </c>
      <c r="L7" s="34">
        <f t="shared" si="8"/>
        <v>1331</v>
      </c>
      <c r="M7" s="34">
        <f t="shared" si="8"/>
        <v>1331</v>
      </c>
      <c r="N7" s="68">
        <f t="shared" si="4"/>
        <v>1336</v>
      </c>
      <c r="O7" s="50">
        <f t="shared" si="5"/>
        <v>15977</v>
      </c>
      <c r="P7" s="15"/>
      <c r="Q7" s="15">
        <f>+'2.SZ.TÁBL. BEVÉTELEK'!D9+'2.SZ.TÁBL. BEVÉTELEK'!D17+'2.SZ.TÁBL. BEVÉTELEK'!D25+'2.SZ.TÁBL. BEVÉTELEK'!D35+'2.SZ.TÁBL. BEVÉTELEK'!D43+'2.SZ.TÁBL. BEVÉTELEK'!D58+'2.SZ.TÁBL. BEVÉTELEK'!D80</f>
        <v>15977</v>
      </c>
      <c r="R7" s="17">
        <f t="shared" si="1"/>
        <v>1331.4166666666667</v>
      </c>
      <c r="S7" s="40">
        <v>1331</v>
      </c>
      <c r="U7" s="15">
        <f t="shared" si="2"/>
        <v>1336</v>
      </c>
    </row>
    <row r="8" spans="1:23" x14ac:dyDescent="0.25">
      <c r="A8" s="33" t="s">
        <v>9</v>
      </c>
      <c r="B8" s="50">
        <f>+'[3]5.SZ.TÁBL. PÉNZE. ÁTAD - ÁTVÉT'!$O8</f>
        <v>9551.4332981989828</v>
      </c>
      <c r="C8" s="35">
        <f>+$S$8</f>
        <v>748</v>
      </c>
      <c r="D8" s="34">
        <f t="shared" ref="D8:M8" si="9">+$S$8</f>
        <v>748</v>
      </c>
      <c r="E8" s="34">
        <f t="shared" si="9"/>
        <v>748</v>
      </c>
      <c r="F8" s="34">
        <f t="shared" si="9"/>
        <v>748</v>
      </c>
      <c r="G8" s="34">
        <f t="shared" si="9"/>
        <v>748</v>
      </c>
      <c r="H8" s="34">
        <f t="shared" si="9"/>
        <v>748</v>
      </c>
      <c r="I8" s="34">
        <f t="shared" si="9"/>
        <v>748</v>
      </c>
      <c r="J8" s="34">
        <f t="shared" si="9"/>
        <v>748</v>
      </c>
      <c r="K8" s="34">
        <f t="shared" si="9"/>
        <v>748</v>
      </c>
      <c r="L8" s="34">
        <f t="shared" si="9"/>
        <v>748</v>
      </c>
      <c r="M8" s="34">
        <f t="shared" si="9"/>
        <v>748</v>
      </c>
      <c r="N8" s="68">
        <f t="shared" si="4"/>
        <v>744</v>
      </c>
      <c r="O8" s="50">
        <f t="shared" si="5"/>
        <v>8972</v>
      </c>
      <c r="P8" s="15"/>
      <c r="Q8" s="15">
        <f>+'2.SZ.TÁBL. BEVÉTELEK'!D10+'2.SZ.TÁBL. BEVÉTELEK'!D26+'2.SZ.TÁBL. BEVÉTELEK'!D36+'2.SZ.TÁBL. BEVÉTELEK'!D44+'2.SZ.TÁBL. BEVÉTELEK'!D59+'2.SZ.TÁBL. BEVÉTELEK'!D68+'2.SZ.TÁBL. BEVÉTELEK'!D81</f>
        <v>8972</v>
      </c>
      <c r="R8" s="17">
        <f t="shared" si="1"/>
        <v>747.66666666666663</v>
      </c>
      <c r="S8" s="40">
        <v>748</v>
      </c>
      <c r="U8" s="15">
        <f t="shared" si="2"/>
        <v>744</v>
      </c>
    </row>
    <row r="9" spans="1:23" x14ac:dyDescent="0.25">
      <c r="A9" s="435" t="s">
        <v>10</v>
      </c>
      <c r="B9" s="50">
        <f>+'[3]5.SZ.TÁBL. PÉNZE. ÁTAD - ÁTVÉT'!$O9</f>
        <v>6365.6671096650016</v>
      </c>
      <c r="C9" s="436">
        <f>+$S$9</f>
        <v>504</v>
      </c>
      <c r="D9" s="343">
        <f t="shared" ref="D9:M9" si="10">+$S$9</f>
        <v>504</v>
      </c>
      <c r="E9" s="343">
        <f t="shared" si="10"/>
        <v>504</v>
      </c>
      <c r="F9" s="343">
        <f t="shared" si="10"/>
        <v>504</v>
      </c>
      <c r="G9" s="343">
        <f t="shared" si="10"/>
        <v>504</v>
      </c>
      <c r="H9" s="343">
        <f t="shared" si="10"/>
        <v>504</v>
      </c>
      <c r="I9" s="343">
        <f t="shared" si="10"/>
        <v>504</v>
      </c>
      <c r="J9" s="343">
        <f t="shared" si="10"/>
        <v>504</v>
      </c>
      <c r="K9" s="343">
        <f t="shared" si="10"/>
        <v>504</v>
      </c>
      <c r="L9" s="343">
        <f t="shared" si="10"/>
        <v>504</v>
      </c>
      <c r="M9" s="343">
        <f t="shared" si="10"/>
        <v>504</v>
      </c>
      <c r="N9" s="344">
        <f t="shared" si="4"/>
        <v>504</v>
      </c>
      <c r="O9" s="51">
        <f t="shared" si="5"/>
        <v>6048</v>
      </c>
      <c r="P9" s="15"/>
      <c r="Q9" s="15">
        <f>+'2.SZ.TÁBL. BEVÉTELEK'!D11+'2.SZ.TÁBL. BEVÉTELEK'!D18+'2.SZ.TÁBL. BEVÉTELEK'!D27+'2.SZ.TÁBL. BEVÉTELEK'!D37+'2.SZ.TÁBL. BEVÉTELEK'!D45+'2.SZ.TÁBL. BEVÉTELEK'!D51+'2.SZ.TÁBL. BEVÉTELEK'!D60+'2.SZ.TÁBL. BEVÉTELEK'!D82+'2.SZ.TÁBL. BEVÉTELEK'!D69</f>
        <v>6048</v>
      </c>
      <c r="R9" s="17">
        <f t="shared" si="1"/>
        <v>504</v>
      </c>
      <c r="S9" s="40">
        <v>504</v>
      </c>
      <c r="U9" s="15">
        <f t="shared" si="2"/>
        <v>504</v>
      </c>
    </row>
    <row r="10" spans="1:23" ht="13.8" thickBot="1" x14ac:dyDescent="0.3">
      <c r="A10" s="36" t="s">
        <v>240</v>
      </c>
      <c r="B10" s="50">
        <f>+'[3]5.SZ.TÁBL. PÉNZE. ÁTAD - ÁTVÉT'!$O10</f>
        <v>4885.4053893038817</v>
      </c>
      <c r="C10" s="436">
        <f>+$S$10</f>
        <v>343</v>
      </c>
      <c r="D10" s="343">
        <f t="shared" ref="D10:M10" si="11">+$S$10</f>
        <v>343</v>
      </c>
      <c r="E10" s="343">
        <f t="shared" si="11"/>
        <v>343</v>
      </c>
      <c r="F10" s="343">
        <f t="shared" si="11"/>
        <v>343</v>
      </c>
      <c r="G10" s="343">
        <f t="shared" si="11"/>
        <v>343</v>
      </c>
      <c r="H10" s="343">
        <f t="shared" si="11"/>
        <v>343</v>
      </c>
      <c r="I10" s="343">
        <f t="shared" si="11"/>
        <v>343</v>
      </c>
      <c r="J10" s="343">
        <f t="shared" si="11"/>
        <v>343</v>
      </c>
      <c r="K10" s="343">
        <f t="shared" si="11"/>
        <v>343</v>
      </c>
      <c r="L10" s="343">
        <f t="shared" si="11"/>
        <v>343</v>
      </c>
      <c r="M10" s="343">
        <f t="shared" si="11"/>
        <v>343</v>
      </c>
      <c r="N10" s="344">
        <f t="shared" ref="N10" si="12">+U10</f>
        <v>343</v>
      </c>
      <c r="O10" s="434">
        <f t="shared" ref="O10" si="13">SUM(C10:N10)</f>
        <v>4116</v>
      </c>
      <c r="P10" s="15"/>
      <c r="Q10" s="15">
        <f>+'2.SZ.TÁBL. BEVÉTELEK'!D19+'2.SZ.TÁBL. BEVÉTELEK'!D28+'2.SZ.TÁBL. BEVÉTELEK'!D38+'2.SZ.TÁBL. BEVÉTELEK'!D52+'2.SZ.TÁBL. BEVÉTELEK'!D61+'2.SZ.TÁBL. BEVÉTELEK'!D70+'2.SZ.TÁBL. BEVÉTELEK'!D83</f>
        <v>4116</v>
      </c>
      <c r="R10" s="17">
        <f t="shared" si="1"/>
        <v>343</v>
      </c>
      <c r="S10" s="40">
        <v>343</v>
      </c>
      <c r="U10" s="15">
        <f t="shared" si="2"/>
        <v>343</v>
      </c>
    </row>
    <row r="11" spans="1:23" ht="13.8" thickBot="1" x14ac:dyDescent="0.3">
      <c r="A11" s="37" t="s">
        <v>17</v>
      </c>
      <c r="B11" s="52">
        <f>SUM(B3:B10)</f>
        <v>63868.000000000007</v>
      </c>
      <c r="C11" s="39">
        <f>SUM(C3:C10)</f>
        <v>5253</v>
      </c>
      <c r="D11" s="38">
        <f t="shared" ref="D11:N11" si="14">SUM(D3:D10)</f>
        <v>5253</v>
      </c>
      <c r="E11" s="38">
        <f t="shared" si="14"/>
        <v>6522</v>
      </c>
      <c r="F11" s="38">
        <f t="shared" si="14"/>
        <v>5253</v>
      </c>
      <c r="G11" s="38">
        <f t="shared" si="14"/>
        <v>5253</v>
      </c>
      <c r="H11" s="38">
        <f t="shared" si="14"/>
        <v>5253</v>
      </c>
      <c r="I11" s="38">
        <f t="shared" si="14"/>
        <v>5253</v>
      </c>
      <c r="J11" s="38">
        <f t="shared" si="14"/>
        <v>5253</v>
      </c>
      <c r="K11" s="38">
        <f t="shared" si="14"/>
        <v>5253</v>
      </c>
      <c r="L11" s="38">
        <f t="shared" si="14"/>
        <v>5253</v>
      </c>
      <c r="M11" s="38">
        <f t="shared" si="14"/>
        <v>5253</v>
      </c>
      <c r="N11" s="38">
        <f t="shared" si="14"/>
        <v>5246</v>
      </c>
      <c r="O11" s="52">
        <f>SUM(O3:O10)</f>
        <v>64298</v>
      </c>
      <c r="Q11" s="17"/>
      <c r="R11" s="17"/>
      <c r="S11" s="17"/>
      <c r="T11" s="17"/>
      <c r="U11" s="17"/>
    </row>
    <row r="12" spans="1:23" s="581" customFormat="1" ht="17.399999999999999" customHeight="1" x14ac:dyDescent="0.25">
      <c r="A12" s="625" t="s">
        <v>295</v>
      </c>
      <c r="B12" s="626">
        <v>0</v>
      </c>
      <c r="C12" s="627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9"/>
      <c r="O12" s="630">
        <f t="shared" ref="O12:O13" si="15">SUM(C12:N12)</f>
        <v>0</v>
      </c>
      <c r="Q12" s="590"/>
      <c r="R12" s="590"/>
      <c r="S12" s="590"/>
      <c r="T12" s="590"/>
      <c r="U12" s="590"/>
    </row>
    <row r="13" spans="1:23" s="407" customFormat="1" ht="19.2" customHeight="1" x14ac:dyDescent="0.25">
      <c r="A13" s="437" t="s">
        <v>266</v>
      </c>
      <c r="B13" s="50">
        <f>+'[3]5.SZ.TÁBL. PÉNZE. ÁTAD - ÁTVÉT'!$O$13</f>
        <v>96239</v>
      </c>
      <c r="C13" s="447">
        <f>+$S$13</f>
        <v>8820</v>
      </c>
      <c r="D13" s="448">
        <f t="shared" ref="D13:M13" si="16">+$S$13</f>
        <v>8820</v>
      </c>
      <c r="E13" s="448">
        <f t="shared" si="16"/>
        <v>8820</v>
      </c>
      <c r="F13" s="448">
        <f t="shared" si="16"/>
        <v>8820</v>
      </c>
      <c r="G13" s="448">
        <f t="shared" si="16"/>
        <v>8820</v>
      </c>
      <c r="H13" s="448">
        <f t="shared" si="16"/>
        <v>8820</v>
      </c>
      <c r="I13" s="448">
        <f t="shared" si="16"/>
        <v>8820</v>
      </c>
      <c r="J13" s="448">
        <f t="shared" si="16"/>
        <v>8820</v>
      </c>
      <c r="K13" s="448">
        <f t="shared" si="16"/>
        <v>8820</v>
      </c>
      <c r="L13" s="448">
        <f t="shared" si="16"/>
        <v>8820</v>
      </c>
      <c r="M13" s="448">
        <f t="shared" si="16"/>
        <v>8820</v>
      </c>
      <c r="N13" s="449">
        <f>+U13</f>
        <v>8825</v>
      </c>
      <c r="O13" s="446">
        <f t="shared" si="15"/>
        <v>105845</v>
      </c>
      <c r="Q13" s="45">
        <f>+'2.SZ.TÁBL. BEVÉTELEK'!D72</f>
        <v>105845</v>
      </c>
      <c r="R13" s="46">
        <f>+Q13/12</f>
        <v>8820.4166666666661</v>
      </c>
      <c r="S13" s="407">
        <v>8820</v>
      </c>
      <c r="U13" s="44">
        <f t="shared" si="2"/>
        <v>8825</v>
      </c>
      <c r="V13" s="45"/>
    </row>
    <row r="14" spans="1:23" ht="21" customHeight="1" thickBot="1" x14ac:dyDescent="0.3">
      <c r="A14" s="438" t="s">
        <v>267</v>
      </c>
      <c r="B14" s="439">
        <f t="shared" ref="B14:O14" si="17">SUM(B13)</f>
        <v>96239</v>
      </c>
      <c r="C14" s="440">
        <f t="shared" si="17"/>
        <v>8820</v>
      </c>
      <c r="D14" s="440">
        <f t="shared" si="17"/>
        <v>8820</v>
      </c>
      <c r="E14" s="440">
        <f t="shared" si="17"/>
        <v>8820</v>
      </c>
      <c r="F14" s="440">
        <f t="shared" si="17"/>
        <v>8820</v>
      </c>
      <c r="G14" s="440">
        <f t="shared" si="17"/>
        <v>8820</v>
      </c>
      <c r="H14" s="440">
        <f t="shared" si="17"/>
        <v>8820</v>
      </c>
      <c r="I14" s="440">
        <f t="shared" si="17"/>
        <v>8820</v>
      </c>
      <c r="J14" s="440">
        <f t="shared" si="17"/>
        <v>8820</v>
      </c>
      <c r="K14" s="440">
        <f t="shared" si="17"/>
        <v>8820</v>
      </c>
      <c r="L14" s="440">
        <f t="shared" si="17"/>
        <v>8820</v>
      </c>
      <c r="M14" s="440">
        <f t="shared" si="17"/>
        <v>8820</v>
      </c>
      <c r="N14" s="440">
        <f t="shared" si="17"/>
        <v>8825</v>
      </c>
      <c r="O14" s="439">
        <f t="shared" si="17"/>
        <v>105845</v>
      </c>
      <c r="Q14" s="45"/>
      <c r="R14" s="46"/>
      <c r="S14" s="407"/>
      <c r="T14" s="407"/>
      <c r="U14" s="44"/>
      <c r="V14" s="45"/>
      <c r="W14" s="407"/>
    </row>
    <row r="15" spans="1:23" ht="22.5" customHeight="1" thickBot="1" x14ac:dyDescent="0.3">
      <c r="A15" s="441" t="s">
        <v>268</v>
      </c>
      <c r="B15" s="442">
        <f>+B11+B14+B12</f>
        <v>160107</v>
      </c>
      <c r="C15" s="443">
        <f>+C11+C14+C12</f>
        <v>14073</v>
      </c>
      <c r="D15" s="444">
        <f t="shared" ref="D15:N15" si="18">+D11+D14+D12</f>
        <v>14073</v>
      </c>
      <c r="E15" s="444">
        <f t="shared" si="18"/>
        <v>15342</v>
      </c>
      <c r="F15" s="444">
        <f t="shared" si="18"/>
        <v>14073</v>
      </c>
      <c r="G15" s="444">
        <f t="shared" si="18"/>
        <v>14073</v>
      </c>
      <c r="H15" s="444">
        <f t="shared" si="18"/>
        <v>14073</v>
      </c>
      <c r="I15" s="444">
        <f t="shared" si="18"/>
        <v>14073</v>
      </c>
      <c r="J15" s="444">
        <f t="shared" si="18"/>
        <v>14073</v>
      </c>
      <c r="K15" s="444">
        <f t="shared" si="18"/>
        <v>14073</v>
      </c>
      <c r="L15" s="444">
        <f t="shared" si="18"/>
        <v>14073</v>
      </c>
      <c r="M15" s="444">
        <f t="shared" si="18"/>
        <v>14073</v>
      </c>
      <c r="N15" s="445">
        <f t="shared" si="18"/>
        <v>14071</v>
      </c>
      <c r="O15" s="442">
        <f>+O11+O14+O12</f>
        <v>170143</v>
      </c>
      <c r="Q15" s="45"/>
      <c r="R15" s="46"/>
      <c r="S15" s="407"/>
      <c r="T15" s="407"/>
      <c r="U15" s="44"/>
      <c r="V15" s="45"/>
      <c r="W15" s="407"/>
    </row>
    <row r="16" spans="1:23" ht="28.5" customHeight="1" thickBot="1" x14ac:dyDescent="0.3">
      <c r="A16" s="117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Q16" s="45"/>
      <c r="R16" s="46"/>
      <c r="S16" s="407"/>
      <c r="T16" s="407"/>
      <c r="U16" s="44"/>
      <c r="V16" s="45"/>
      <c r="W16" s="407"/>
    </row>
    <row r="17" spans="1:22" ht="37.5" customHeight="1" x14ac:dyDescent="0.25">
      <c r="A17" s="111" t="s">
        <v>37</v>
      </c>
      <c r="B17" s="12"/>
      <c r="C17" s="115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113"/>
      <c r="O17" s="74"/>
    </row>
    <row r="18" spans="1:22" ht="13.8" thickBot="1" x14ac:dyDescent="0.3">
      <c r="A18" s="112" t="s">
        <v>54</v>
      </c>
      <c r="B18" s="50">
        <f>+'[3]5.SZ.TÁBL. PÉNZE. ÁTAD - ÁTVÉT'!$O$18</f>
        <v>4000.0000000000005</v>
      </c>
      <c r="C18" s="35">
        <f>+$S$18</f>
        <v>333</v>
      </c>
      <c r="D18" s="34">
        <f t="shared" ref="D18:M18" si="19">+$S$18</f>
        <v>333</v>
      </c>
      <c r="E18" s="34">
        <f t="shared" si="19"/>
        <v>333</v>
      </c>
      <c r="F18" s="34">
        <f t="shared" si="19"/>
        <v>333</v>
      </c>
      <c r="G18" s="34">
        <f t="shared" si="19"/>
        <v>333</v>
      </c>
      <c r="H18" s="34">
        <f t="shared" si="19"/>
        <v>333</v>
      </c>
      <c r="I18" s="34">
        <f t="shared" si="19"/>
        <v>333</v>
      </c>
      <c r="J18" s="34">
        <f t="shared" si="19"/>
        <v>333</v>
      </c>
      <c r="K18" s="34">
        <f t="shared" si="19"/>
        <v>333</v>
      </c>
      <c r="L18" s="34">
        <f t="shared" si="19"/>
        <v>333</v>
      </c>
      <c r="M18" s="34">
        <f t="shared" si="19"/>
        <v>333</v>
      </c>
      <c r="N18" s="114">
        <f>+U18</f>
        <v>337</v>
      </c>
      <c r="O18" s="50">
        <f>SUM(C18:N18)</f>
        <v>4000</v>
      </c>
      <c r="Q18" s="18">
        <f>+'1.1.SZ.TÁBL. BEV - KIAD'!H86</f>
        <v>4000</v>
      </c>
      <c r="R18" s="17">
        <f>+Q18/12</f>
        <v>333.33333333333331</v>
      </c>
      <c r="S18" s="15">
        <v>333</v>
      </c>
      <c r="T18" s="15"/>
      <c r="U18" s="15">
        <f>+Q18-SUM(C18:M18)</f>
        <v>337</v>
      </c>
    </row>
    <row r="19" spans="1:22" ht="13.8" thickBot="1" x14ac:dyDescent="0.3">
      <c r="A19" s="37" t="s">
        <v>17</v>
      </c>
      <c r="B19" s="52">
        <f>SUM(B18)</f>
        <v>4000.0000000000005</v>
      </c>
      <c r="C19" s="39">
        <f>SUM(C18)</f>
        <v>333</v>
      </c>
      <c r="D19" s="38">
        <f t="shared" ref="D19:N19" si="20">SUM(D18)</f>
        <v>333</v>
      </c>
      <c r="E19" s="38">
        <f t="shared" si="20"/>
        <v>333</v>
      </c>
      <c r="F19" s="38">
        <f t="shared" si="20"/>
        <v>333</v>
      </c>
      <c r="G19" s="38">
        <f t="shared" si="20"/>
        <v>333</v>
      </c>
      <c r="H19" s="38">
        <f t="shared" si="20"/>
        <v>333</v>
      </c>
      <c r="I19" s="38">
        <f t="shared" si="20"/>
        <v>333</v>
      </c>
      <c r="J19" s="38">
        <f t="shared" si="20"/>
        <v>333</v>
      </c>
      <c r="K19" s="38">
        <f t="shared" si="20"/>
        <v>333</v>
      </c>
      <c r="L19" s="38">
        <f t="shared" si="20"/>
        <v>333</v>
      </c>
      <c r="M19" s="38">
        <f t="shared" si="20"/>
        <v>333</v>
      </c>
      <c r="N19" s="80">
        <f t="shared" si="20"/>
        <v>337</v>
      </c>
      <c r="O19" s="52">
        <f>SUM(O18)</f>
        <v>4000</v>
      </c>
      <c r="Q19" s="18"/>
      <c r="R19" s="15"/>
      <c r="S19" s="15"/>
      <c r="T19" s="15"/>
      <c r="U19" s="15"/>
      <c r="V19" s="15"/>
    </row>
    <row r="87" spans="1:5" x14ac:dyDescent="0.25">
      <c r="A87" s="21"/>
      <c r="B87" s="21"/>
      <c r="C87" s="21"/>
      <c r="D87" s="21"/>
      <c r="E87" s="21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Roman,Félkövér"&amp;16 2021. ÉVI KÖLTSÉGVETÉS&amp;R5.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  <pageSetUpPr fitToPage="1"/>
  </sheetPr>
  <dimension ref="A1:Q90"/>
  <sheetViews>
    <sheetView tabSelected="1" topLeftCell="A4" zoomScaleNormal="100" workbookViewId="0">
      <selection activeCell="C20" sqref="C20"/>
    </sheetView>
  </sheetViews>
  <sheetFormatPr defaultColWidth="9.109375" defaultRowHeight="13.8" x14ac:dyDescent="0.25"/>
  <cols>
    <col min="1" max="1" width="32.44140625" style="23" customWidth="1"/>
    <col min="2" max="2" width="9.6640625" style="480" customWidth="1"/>
    <col min="3" max="10" width="8" style="480" bestFit="1" customWidth="1"/>
    <col min="11" max="11" width="10.109375" style="480" bestFit="1" customWidth="1"/>
    <col min="12" max="12" width="8" style="480" bestFit="1" customWidth="1"/>
    <col min="13" max="13" width="8.6640625" style="480" customWidth="1"/>
    <col min="14" max="14" width="8.88671875" style="481" bestFit="1" customWidth="1"/>
    <col min="15" max="15" width="9.6640625" style="480" customWidth="1"/>
    <col min="16" max="16" width="11.5546875" style="23" bestFit="1" customWidth="1"/>
    <col min="17" max="16384" width="9.109375" style="23"/>
  </cols>
  <sheetData>
    <row r="1" spans="1:17" ht="24.75" customHeight="1" x14ac:dyDescent="0.25">
      <c r="A1" s="458" t="s">
        <v>126</v>
      </c>
      <c r="B1" s="451" t="s">
        <v>269</v>
      </c>
      <c r="C1" s="471" t="s">
        <v>39</v>
      </c>
      <c r="D1" s="450" t="s">
        <v>40</v>
      </c>
      <c r="E1" s="450" t="s">
        <v>41</v>
      </c>
      <c r="F1" s="450" t="s">
        <v>42</v>
      </c>
      <c r="G1" s="450" t="s">
        <v>43</v>
      </c>
      <c r="H1" s="450" t="s">
        <v>44</v>
      </c>
      <c r="I1" s="450" t="s">
        <v>45</v>
      </c>
      <c r="J1" s="450" t="s">
        <v>270</v>
      </c>
      <c r="K1" s="450" t="s">
        <v>46</v>
      </c>
      <c r="L1" s="450" t="s">
        <v>47</v>
      </c>
      <c r="M1" s="450" t="s">
        <v>48</v>
      </c>
      <c r="N1" s="475" t="s">
        <v>49</v>
      </c>
      <c r="O1" s="452" t="s">
        <v>271</v>
      </c>
    </row>
    <row r="2" spans="1:17" ht="23.25" customHeight="1" x14ac:dyDescent="0.25">
      <c r="A2" s="459" t="s">
        <v>22</v>
      </c>
      <c r="B2" s="474"/>
      <c r="C2" s="472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76"/>
      <c r="O2" s="478"/>
    </row>
    <row r="3" spans="1:17" ht="15" customHeight="1" x14ac:dyDescent="0.25">
      <c r="A3" s="460" t="s">
        <v>278</v>
      </c>
      <c r="B3" s="486">
        <f>+'1.1.SZ.TÁBL. BEV - KIAD'!L6</f>
        <v>170143</v>
      </c>
      <c r="C3" s="487">
        <v>14047</v>
      </c>
      <c r="D3" s="487">
        <v>14349</v>
      </c>
      <c r="E3" s="487">
        <v>15322</v>
      </c>
      <c r="F3" s="487">
        <v>14047</v>
      </c>
      <c r="G3" s="487">
        <v>14047</v>
      </c>
      <c r="H3" s="487">
        <v>14047</v>
      </c>
      <c r="I3" s="487">
        <v>14047</v>
      </c>
      <c r="J3" s="487">
        <v>14047</v>
      </c>
      <c r="K3" s="487">
        <v>14047</v>
      </c>
      <c r="L3" s="487">
        <v>14047</v>
      </c>
      <c r="M3" s="487">
        <v>14047</v>
      </c>
      <c r="N3" s="487">
        <v>14049</v>
      </c>
      <c r="O3" s="488">
        <f>SUM(C3:N3)</f>
        <v>170143</v>
      </c>
      <c r="P3" s="24"/>
    </row>
    <row r="4" spans="1:17" ht="15" customHeight="1" x14ac:dyDescent="0.25">
      <c r="A4" s="460" t="s">
        <v>81</v>
      </c>
      <c r="B4" s="486">
        <f>+'1.1.SZ.TÁBL. BEV - KIAD'!L21</f>
        <v>17762</v>
      </c>
      <c r="C4" s="487">
        <v>1389</v>
      </c>
      <c r="D4" s="487">
        <v>1389</v>
      </c>
      <c r="E4" s="487">
        <v>1389</v>
      </c>
      <c r="F4" s="487">
        <v>1389</v>
      </c>
      <c r="G4" s="487">
        <v>1834</v>
      </c>
      <c r="H4" s="487">
        <v>1389</v>
      </c>
      <c r="I4" s="487">
        <v>1389</v>
      </c>
      <c r="J4" s="487">
        <v>1389</v>
      </c>
      <c r="K4" s="487">
        <v>1389</v>
      </c>
      <c r="L4" s="487">
        <v>1389</v>
      </c>
      <c r="M4" s="487">
        <v>1389</v>
      </c>
      <c r="N4" s="487">
        <v>2038</v>
      </c>
      <c r="O4" s="488">
        <f t="shared" ref="O4:O5" si="0">SUM(C4:N4)</f>
        <v>17762</v>
      </c>
    </row>
    <row r="5" spans="1:17" ht="15" customHeight="1" x14ac:dyDescent="0.25">
      <c r="A5" s="461" t="s">
        <v>350</v>
      </c>
      <c r="B5" s="491"/>
      <c r="C5" s="492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4"/>
      <c r="O5" s="495">
        <f t="shared" si="0"/>
        <v>0</v>
      </c>
    </row>
    <row r="6" spans="1:17" ht="15" customHeight="1" x14ac:dyDescent="0.25">
      <c r="A6" s="462" t="s">
        <v>277</v>
      </c>
      <c r="B6" s="496">
        <f>+SUM(B3:B5)</f>
        <v>187905</v>
      </c>
      <c r="C6" s="497">
        <f t="shared" ref="C6:O6" si="1">+SUM(C3:C5)</f>
        <v>15436</v>
      </c>
      <c r="D6" s="498">
        <f t="shared" si="1"/>
        <v>15738</v>
      </c>
      <c r="E6" s="498">
        <f t="shared" si="1"/>
        <v>16711</v>
      </c>
      <c r="F6" s="498">
        <f t="shared" si="1"/>
        <v>15436</v>
      </c>
      <c r="G6" s="498">
        <f t="shared" si="1"/>
        <v>15881</v>
      </c>
      <c r="H6" s="498">
        <f t="shared" si="1"/>
        <v>15436</v>
      </c>
      <c r="I6" s="498">
        <f t="shared" si="1"/>
        <v>15436</v>
      </c>
      <c r="J6" s="498">
        <f t="shared" si="1"/>
        <v>15436</v>
      </c>
      <c r="K6" s="498">
        <f t="shared" si="1"/>
        <v>15436</v>
      </c>
      <c r="L6" s="498">
        <f t="shared" si="1"/>
        <v>15436</v>
      </c>
      <c r="M6" s="498">
        <f t="shared" si="1"/>
        <v>15436</v>
      </c>
      <c r="N6" s="499">
        <f t="shared" si="1"/>
        <v>16087</v>
      </c>
      <c r="O6" s="500">
        <f t="shared" si="1"/>
        <v>187905</v>
      </c>
    </row>
    <row r="7" spans="1:17" s="53" customFormat="1" ht="15" customHeight="1" x14ac:dyDescent="0.25">
      <c r="A7" s="463" t="s">
        <v>276</v>
      </c>
      <c r="B7" s="501">
        <f>+'1.SZ.TÁBL. TÁRSULÁS KON. MÉRLEG'!C11</f>
        <v>0</v>
      </c>
      <c r="C7" s="502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4"/>
      <c r="O7" s="505">
        <f>SUM(C7:N7)</f>
        <v>0</v>
      </c>
    </row>
    <row r="8" spans="1:17" ht="15" customHeight="1" x14ac:dyDescent="0.25">
      <c r="A8" s="460" t="s">
        <v>82</v>
      </c>
      <c r="B8" s="486"/>
      <c r="C8" s="487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90"/>
      <c r="O8" s="506">
        <f t="shared" ref="O8:O9" si="2">SUM(C8:N8)</f>
        <v>0</v>
      </c>
      <c r="P8" s="24"/>
    </row>
    <row r="9" spans="1:17" ht="15" customHeight="1" x14ac:dyDescent="0.25">
      <c r="A9" s="461" t="s">
        <v>325</v>
      </c>
      <c r="B9" s="491"/>
      <c r="C9" s="492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4"/>
      <c r="O9" s="507">
        <f t="shared" si="2"/>
        <v>0</v>
      </c>
      <c r="P9" s="24"/>
      <c r="Q9" s="24"/>
    </row>
    <row r="10" spans="1:17" ht="15" customHeight="1" x14ac:dyDescent="0.25">
      <c r="A10" s="462" t="s">
        <v>279</v>
      </c>
      <c r="B10" s="496">
        <f>+SUM(B7:B9)</f>
        <v>0</v>
      </c>
      <c r="C10" s="497">
        <f t="shared" ref="C10:N10" si="3">+SUM(C7:C9)</f>
        <v>0</v>
      </c>
      <c r="D10" s="498">
        <f t="shared" si="3"/>
        <v>0</v>
      </c>
      <c r="E10" s="498">
        <f t="shared" si="3"/>
        <v>0</v>
      </c>
      <c r="F10" s="498">
        <f t="shared" si="3"/>
        <v>0</v>
      </c>
      <c r="G10" s="498">
        <f t="shared" si="3"/>
        <v>0</v>
      </c>
      <c r="H10" s="498">
        <f t="shared" si="3"/>
        <v>0</v>
      </c>
      <c r="I10" s="498">
        <f t="shared" si="3"/>
        <v>0</v>
      </c>
      <c r="J10" s="498">
        <f t="shared" si="3"/>
        <v>0</v>
      </c>
      <c r="K10" s="498">
        <f t="shared" si="3"/>
        <v>0</v>
      </c>
      <c r="L10" s="498">
        <f t="shared" si="3"/>
        <v>0</v>
      </c>
      <c r="M10" s="498">
        <f t="shared" si="3"/>
        <v>0</v>
      </c>
      <c r="N10" s="499">
        <f t="shared" si="3"/>
        <v>0</v>
      </c>
      <c r="O10" s="500">
        <f>+SUM(O7:O9)</f>
        <v>0</v>
      </c>
      <c r="Q10" s="24"/>
    </row>
    <row r="11" spans="1:17" ht="28.2" customHeight="1" x14ac:dyDescent="0.25">
      <c r="A11" s="463" t="s">
        <v>272</v>
      </c>
      <c r="B11" s="501"/>
      <c r="C11" s="502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4"/>
      <c r="O11" s="505"/>
      <c r="P11" s="24"/>
      <c r="Q11" s="24"/>
    </row>
    <row r="12" spans="1:17" ht="15" customHeight="1" x14ac:dyDescent="0.25">
      <c r="A12" s="460" t="s">
        <v>86</v>
      </c>
      <c r="B12" s="486">
        <f>+'1.1.SZ.TÁBL. BEV - KIAD'!L28</f>
        <v>0</v>
      </c>
      <c r="C12" s="487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90"/>
      <c r="O12" s="506">
        <f>SUM(C12:N12)</f>
        <v>0</v>
      </c>
      <c r="P12" s="24"/>
    </row>
    <row r="13" spans="1:17" ht="15" customHeight="1" x14ac:dyDescent="0.25">
      <c r="A13" s="461"/>
      <c r="B13" s="491"/>
      <c r="C13" s="492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N13" s="494"/>
      <c r="O13" s="507">
        <f>SUM(C13:N13)</f>
        <v>0</v>
      </c>
      <c r="P13" s="24"/>
    </row>
    <row r="14" spans="1:17" ht="15" customHeight="1" x14ac:dyDescent="0.25">
      <c r="A14" s="171" t="s">
        <v>86</v>
      </c>
      <c r="B14" s="496">
        <f>+B13+B12</f>
        <v>0</v>
      </c>
      <c r="C14" s="497">
        <f t="shared" ref="C14:O14" si="4">+C13+C12</f>
        <v>0</v>
      </c>
      <c r="D14" s="498">
        <f t="shared" si="4"/>
        <v>0</v>
      </c>
      <c r="E14" s="498">
        <f t="shared" si="4"/>
        <v>0</v>
      </c>
      <c r="F14" s="498">
        <f t="shared" si="4"/>
        <v>0</v>
      </c>
      <c r="G14" s="498">
        <f t="shared" si="4"/>
        <v>0</v>
      </c>
      <c r="H14" s="498">
        <f t="shared" si="4"/>
        <v>0</v>
      </c>
      <c r="I14" s="498">
        <f t="shared" si="4"/>
        <v>0</v>
      </c>
      <c r="J14" s="498">
        <f t="shared" si="4"/>
        <v>0</v>
      </c>
      <c r="K14" s="498">
        <f t="shared" si="4"/>
        <v>0</v>
      </c>
      <c r="L14" s="498">
        <f t="shared" si="4"/>
        <v>0</v>
      </c>
      <c r="M14" s="498">
        <f t="shared" si="4"/>
        <v>0</v>
      </c>
      <c r="N14" s="499">
        <f t="shared" si="4"/>
        <v>0</v>
      </c>
      <c r="O14" s="500">
        <f t="shared" si="4"/>
        <v>0</v>
      </c>
    </row>
    <row r="15" spans="1:17" s="53" customFormat="1" ht="15" customHeight="1" x14ac:dyDescent="0.25">
      <c r="A15" s="171" t="s">
        <v>273</v>
      </c>
      <c r="B15" s="496">
        <f>+B14</f>
        <v>0</v>
      </c>
      <c r="C15" s="497">
        <f t="shared" ref="C15:O15" si="5">+C14</f>
        <v>0</v>
      </c>
      <c r="D15" s="498">
        <f t="shared" si="5"/>
        <v>0</v>
      </c>
      <c r="E15" s="498">
        <f t="shared" si="5"/>
        <v>0</v>
      </c>
      <c r="F15" s="498">
        <f t="shared" si="5"/>
        <v>0</v>
      </c>
      <c r="G15" s="498">
        <f t="shared" si="5"/>
        <v>0</v>
      </c>
      <c r="H15" s="498">
        <f t="shared" si="5"/>
        <v>0</v>
      </c>
      <c r="I15" s="498">
        <f t="shared" si="5"/>
        <v>0</v>
      </c>
      <c r="J15" s="498">
        <f t="shared" si="5"/>
        <v>0</v>
      </c>
      <c r="K15" s="498">
        <f t="shared" si="5"/>
        <v>0</v>
      </c>
      <c r="L15" s="498">
        <f t="shared" si="5"/>
        <v>0</v>
      </c>
      <c r="M15" s="498">
        <f t="shared" si="5"/>
        <v>0</v>
      </c>
      <c r="N15" s="499">
        <f t="shared" si="5"/>
        <v>0</v>
      </c>
      <c r="O15" s="500">
        <f t="shared" si="5"/>
        <v>0</v>
      </c>
    </row>
    <row r="16" spans="1:17" ht="16.5" customHeight="1" x14ac:dyDescent="0.25">
      <c r="A16" s="464" t="s">
        <v>0</v>
      </c>
      <c r="B16" s="508">
        <f>+B15+B10+B6</f>
        <v>187905</v>
      </c>
      <c r="C16" s="509">
        <f t="shared" ref="C16:O16" si="6">+C15+C10+C6</f>
        <v>15436</v>
      </c>
      <c r="D16" s="510">
        <f t="shared" si="6"/>
        <v>15738</v>
      </c>
      <c r="E16" s="510">
        <f t="shared" si="6"/>
        <v>16711</v>
      </c>
      <c r="F16" s="510">
        <f t="shared" si="6"/>
        <v>15436</v>
      </c>
      <c r="G16" s="510">
        <f t="shared" si="6"/>
        <v>15881</v>
      </c>
      <c r="H16" s="510">
        <f t="shared" si="6"/>
        <v>15436</v>
      </c>
      <c r="I16" s="510">
        <f t="shared" si="6"/>
        <v>15436</v>
      </c>
      <c r="J16" s="510">
        <f t="shared" si="6"/>
        <v>15436</v>
      </c>
      <c r="K16" s="510">
        <f t="shared" si="6"/>
        <v>15436</v>
      </c>
      <c r="L16" s="510">
        <f t="shared" si="6"/>
        <v>15436</v>
      </c>
      <c r="M16" s="510">
        <f t="shared" si="6"/>
        <v>15436</v>
      </c>
      <c r="N16" s="511">
        <f t="shared" si="6"/>
        <v>16087</v>
      </c>
      <c r="O16" s="512">
        <f t="shared" si="6"/>
        <v>187905</v>
      </c>
    </row>
    <row r="17" spans="1:15" ht="23.25" customHeight="1" x14ac:dyDescent="0.25">
      <c r="A17" s="459" t="s">
        <v>53</v>
      </c>
      <c r="B17" s="513"/>
      <c r="C17" s="514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6"/>
      <c r="O17" s="517"/>
    </row>
    <row r="18" spans="1:15" s="25" customFormat="1" x14ac:dyDescent="0.25">
      <c r="A18" s="465" t="s">
        <v>90</v>
      </c>
      <c r="B18" s="486">
        <f>+'1.SZ.TÁBL. TÁRSULÁS KON. MÉRLEG'!I2</f>
        <v>102317</v>
      </c>
      <c r="C18" s="487">
        <v>8413</v>
      </c>
      <c r="D18" s="487">
        <v>8715</v>
      </c>
      <c r="E18" s="487">
        <v>9477</v>
      </c>
      <c r="F18" s="487">
        <v>8413</v>
      </c>
      <c r="G18" s="487">
        <v>8413</v>
      </c>
      <c r="H18" s="487">
        <v>8413</v>
      </c>
      <c r="I18" s="487">
        <v>8413</v>
      </c>
      <c r="J18" s="487">
        <v>8413</v>
      </c>
      <c r="K18" s="487">
        <v>8413</v>
      </c>
      <c r="L18" s="487">
        <v>8413</v>
      </c>
      <c r="M18" s="487">
        <v>8413</v>
      </c>
      <c r="N18" s="490">
        <v>8408</v>
      </c>
      <c r="O18" s="488">
        <f>SUM(C18:N18)</f>
        <v>102317</v>
      </c>
    </row>
    <row r="19" spans="1:15" s="25" customFormat="1" ht="26.4" x14ac:dyDescent="0.25">
      <c r="A19" s="465" t="s">
        <v>91</v>
      </c>
      <c r="B19" s="486">
        <f>+'1.SZ.TÁBL. TÁRSULÁS KON. MÉRLEG'!I3</f>
        <v>18607</v>
      </c>
      <c r="C19" s="487">
        <v>1533</v>
      </c>
      <c r="D19" s="487">
        <v>1533</v>
      </c>
      <c r="E19" s="487">
        <v>1744</v>
      </c>
      <c r="F19" s="487">
        <v>1533</v>
      </c>
      <c r="G19" s="487">
        <v>1533</v>
      </c>
      <c r="H19" s="487">
        <v>1533</v>
      </c>
      <c r="I19" s="487">
        <v>1533</v>
      </c>
      <c r="J19" s="487">
        <v>1533</v>
      </c>
      <c r="K19" s="487">
        <v>1533</v>
      </c>
      <c r="L19" s="487">
        <v>1533</v>
      </c>
      <c r="M19" s="487">
        <v>1533</v>
      </c>
      <c r="N19" s="489">
        <v>1533</v>
      </c>
      <c r="O19" s="488">
        <f t="shared" ref="O19:O23" si="7">SUM(C19:N19)</f>
        <v>18607</v>
      </c>
    </row>
    <row r="20" spans="1:15" s="25" customFormat="1" x14ac:dyDescent="0.25">
      <c r="A20" s="465" t="s">
        <v>97</v>
      </c>
      <c r="B20" s="486">
        <f>+'1.SZ.TÁBL. TÁRSULÁS KON. MÉRLEG'!I4</f>
        <v>57193.94</v>
      </c>
      <c r="C20" s="487">
        <v>4943</v>
      </c>
      <c r="D20" s="487">
        <v>4943</v>
      </c>
      <c r="E20" s="487">
        <v>4943</v>
      </c>
      <c r="F20" s="487">
        <v>4943</v>
      </c>
      <c r="G20" s="487">
        <v>4943</v>
      </c>
      <c r="H20" s="487">
        <v>3556</v>
      </c>
      <c r="I20" s="487">
        <v>4943</v>
      </c>
      <c r="J20" s="487">
        <v>4943</v>
      </c>
      <c r="K20" s="487">
        <v>4943</v>
      </c>
      <c r="L20" s="487">
        <v>4943</v>
      </c>
      <c r="M20" s="487">
        <v>4943</v>
      </c>
      <c r="N20" s="489">
        <v>4208</v>
      </c>
      <c r="O20" s="488">
        <f t="shared" si="7"/>
        <v>57194</v>
      </c>
    </row>
    <row r="21" spans="1:15" x14ac:dyDescent="0.25">
      <c r="A21" s="466" t="s">
        <v>274</v>
      </c>
      <c r="B21" s="486"/>
      <c r="C21" s="487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90"/>
      <c r="O21" s="488">
        <f t="shared" si="7"/>
        <v>0</v>
      </c>
    </row>
    <row r="22" spans="1:15" x14ac:dyDescent="0.25">
      <c r="A22" s="465" t="s">
        <v>98</v>
      </c>
      <c r="B22" s="486">
        <f>+'1.SZ.TÁBL. TÁRSULÁS KON. MÉRLEG'!I6</f>
        <v>6568</v>
      </c>
      <c r="C22" s="487">
        <v>547</v>
      </c>
      <c r="D22" s="487">
        <v>547</v>
      </c>
      <c r="E22" s="487">
        <v>547</v>
      </c>
      <c r="F22" s="487">
        <v>547</v>
      </c>
      <c r="G22" s="487">
        <v>547</v>
      </c>
      <c r="H22" s="487">
        <v>547</v>
      </c>
      <c r="I22" s="487">
        <v>547</v>
      </c>
      <c r="J22" s="487">
        <v>547</v>
      </c>
      <c r="K22" s="487">
        <v>547</v>
      </c>
      <c r="L22" s="487">
        <v>547</v>
      </c>
      <c r="M22" s="487">
        <v>547</v>
      </c>
      <c r="N22" s="489">
        <v>551</v>
      </c>
      <c r="O22" s="488">
        <f t="shared" si="7"/>
        <v>6568</v>
      </c>
    </row>
    <row r="23" spans="1:15" x14ac:dyDescent="0.25">
      <c r="A23" s="467" t="s">
        <v>23</v>
      </c>
      <c r="B23" s="491">
        <f>+'1.SZ.TÁBL. TÁRSULÁS KON. MÉRLEG'!I7</f>
        <v>2774</v>
      </c>
      <c r="C23" s="492"/>
      <c r="D23" s="493"/>
      <c r="E23" s="493"/>
      <c r="F23" s="493"/>
      <c r="G23" s="493"/>
      <c r="H23" s="493">
        <v>1387</v>
      </c>
      <c r="I23" s="493"/>
      <c r="J23" s="493"/>
      <c r="K23" s="493"/>
      <c r="L23" s="493"/>
      <c r="M23" s="493"/>
      <c r="N23" s="494">
        <v>1387</v>
      </c>
      <c r="O23" s="495">
        <f t="shared" si="7"/>
        <v>2774</v>
      </c>
    </row>
    <row r="24" spans="1:15" x14ac:dyDescent="0.25">
      <c r="A24" s="462" t="s">
        <v>280</v>
      </c>
      <c r="B24" s="454">
        <f>SUM(B18:B23)</f>
        <v>187459.94</v>
      </c>
      <c r="C24" s="473">
        <f>SUM(C18:C23)</f>
        <v>15436</v>
      </c>
      <c r="D24" s="457">
        <f t="shared" ref="D24:N24" si="8">SUM(D18:D23)</f>
        <v>15738</v>
      </c>
      <c r="E24" s="457">
        <f t="shared" si="8"/>
        <v>16711</v>
      </c>
      <c r="F24" s="457">
        <f t="shared" si="8"/>
        <v>15436</v>
      </c>
      <c r="G24" s="457">
        <f t="shared" si="8"/>
        <v>15436</v>
      </c>
      <c r="H24" s="457">
        <f t="shared" si="8"/>
        <v>15436</v>
      </c>
      <c r="I24" s="457">
        <f t="shared" si="8"/>
        <v>15436</v>
      </c>
      <c r="J24" s="457">
        <f t="shared" si="8"/>
        <v>15436</v>
      </c>
      <c r="K24" s="457">
        <f t="shared" si="8"/>
        <v>15436</v>
      </c>
      <c r="L24" s="457">
        <f t="shared" si="8"/>
        <v>15436</v>
      </c>
      <c r="M24" s="457">
        <f t="shared" si="8"/>
        <v>15436</v>
      </c>
      <c r="N24" s="477">
        <f t="shared" si="8"/>
        <v>16087</v>
      </c>
      <c r="O24" s="455">
        <f>SUM(O18:O23)</f>
        <v>187460</v>
      </c>
    </row>
    <row r="25" spans="1:15" x14ac:dyDescent="0.25">
      <c r="A25" s="468" t="s">
        <v>60</v>
      </c>
      <c r="B25" s="501">
        <f>+'1.SZ.TÁBL. TÁRSULÁS KON. MÉRLEG'!I11</f>
        <v>445</v>
      </c>
      <c r="C25" s="502"/>
      <c r="D25" s="503"/>
      <c r="E25" s="503"/>
      <c r="F25" s="503"/>
      <c r="G25" s="503">
        <v>445</v>
      </c>
      <c r="H25" s="503"/>
      <c r="I25" s="503"/>
      <c r="J25" s="503"/>
      <c r="K25" s="503"/>
      <c r="L25" s="503"/>
      <c r="M25" s="503"/>
      <c r="N25" s="504"/>
      <c r="O25" s="517">
        <f>SUM(C25:N25)</f>
        <v>445</v>
      </c>
    </row>
    <row r="26" spans="1:15" x14ac:dyDescent="0.25">
      <c r="A26" s="465" t="s">
        <v>99</v>
      </c>
      <c r="B26" s="486"/>
      <c r="C26" s="487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90"/>
      <c r="O26" s="488">
        <f>SUM(C26:N26)</f>
        <v>0</v>
      </c>
    </row>
    <row r="27" spans="1:15" x14ac:dyDescent="0.25">
      <c r="A27" s="467" t="s">
        <v>100</v>
      </c>
      <c r="B27" s="491"/>
      <c r="C27" s="492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4"/>
      <c r="O27" s="495">
        <f>SUM(C27:N27)</f>
        <v>0</v>
      </c>
    </row>
    <row r="28" spans="1:15" x14ac:dyDescent="0.25">
      <c r="A28" s="462" t="s">
        <v>281</v>
      </c>
      <c r="B28" s="496">
        <f>SUM(B25:B27)</f>
        <v>445</v>
      </c>
      <c r="C28" s="497">
        <f t="shared" ref="C28:O28" si="9">SUM(C25:C27)</f>
        <v>0</v>
      </c>
      <c r="D28" s="498">
        <f t="shared" si="9"/>
        <v>0</v>
      </c>
      <c r="E28" s="498">
        <f t="shared" si="9"/>
        <v>0</v>
      </c>
      <c r="F28" s="498">
        <f t="shared" si="9"/>
        <v>0</v>
      </c>
      <c r="G28" s="498">
        <f t="shared" si="9"/>
        <v>445</v>
      </c>
      <c r="H28" s="498">
        <f t="shared" si="9"/>
        <v>0</v>
      </c>
      <c r="I28" s="498">
        <f t="shared" si="9"/>
        <v>0</v>
      </c>
      <c r="J28" s="498">
        <f t="shared" si="9"/>
        <v>0</v>
      </c>
      <c r="K28" s="498">
        <f t="shared" si="9"/>
        <v>0</v>
      </c>
      <c r="L28" s="498">
        <f t="shared" si="9"/>
        <v>0</v>
      </c>
      <c r="M28" s="498">
        <f t="shared" si="9"/>
        <v>0</v>
      </c>
      <c r="N28" s="499">
        <f t="shared" si="9"/>
        <v>0</v>
      </c>
      <c r="O28" s="500">
        <f t="shared" si="9"/>
        <v>445</v>
      </c>
    </row>
    <row r="29" spans="1:15" x14ac:dyDescent="0.25">
      <c r="A29" s="469" t="s">
        <v>102</v>
      </c>
      <c r="B29" s="496"/>
      <c r="C29" s="518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20"/>
      <c r="O29" s="512">
        <f>SUM(C29:N29)</f>
        <v>0</v>
      </c>
    </row>
    <row r="30" spans="1:15" ht="14.4" thickBot="1" x14ac:dyDescent="0.3">
      <c r="A30" s="470" t="s">
        <v>237</v>
      </c>
      <c r="B30" s="521">
        <f>+B29+B28+B24</f>
        <v>187904.94</v>
      </c>
      <c r="C30" s="522">
        <f>+C29+C28+C24</f>
        <v>15436</v>
      </c>
      <c r="D30" s="523">
        <f t="shared" ref="D30:O30" si="10">+D29+D28+D24</f>
        <v>15738</v>
      </c>
      <c r="E30" s="523">
        <f t="shared" si="10"/>
        <v>16711</v>
      </c>
      <c r="F30" s="523">
        <f t="shared" si="10"/>
        <v>15436</v>
      </c>
      <c r="G30" s="523">
        <f t="shared" si="10"/>
        <v>15881</v>
      </c>
      <c r="H30" s="523">
        <f t="shared" si="10"/>
        <v>15436</v>
      </c>
      <c r="I30" s="523">
        <f t="shared" si="10"/>
        <v>15436</v>
      </c>
      <c r="J30" s="523">
        <f t="shared" si="10"/>
        <v>15436</v>
      </c>
      <c r="K30" s="523">
        <f t="shared" si="10"/>
        <v>15436</v>
      </c>
      <c r="L30" s="523">
        <f t="shared" si="10"/>
        <v>15436</v>
      </c>
      <c r="M30" s="523">
        <f t="shared" si="10"/>
        <v>15436</v>
      </c>
      <c r="N30" s="524">
        <f t="shared" si="10"/>
        <v>16087</v>
      </c>
      <c r="O30" s="525">
        <f t="shared" si="10"/>
        <v>187905</v>
      </c>
    </row>
    <row r="31" spans="1:15" x14ac:dyDescent="0.25">
      <c r="A31" s="453"/>
      <c r="B31" s="526"/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</row>
    <row r="32" spans="1:15" x14ac:dyDescent="0.25">
      <c r="A32" s="479" t="s">
        <v>275</v>
      </c>
      <c r="B32" s="508">
        <f t="shared" ref="B32:O32" si="11">+B16-B30</f>
        <v>5.9999999997671694E-2</v>
      </c>
      <c r="C32" s="508">
        <f t="shared" si="11"/>
        <v>0</v>
      </c>
      <c r="D32" s="508">
        <f t="shared" si="11"/>
        <v>0</v>
      </c>
      <c r="E32" s="508">
        <f t="shared" si="11"/>
        <v>0</v>
      </c>
      <c r="F32" s="508">
        <f t="shared" si="11"/>
        <v>0</v>
      </c>
      <c r="G32" s="508">
        <f t="shared" si="11"/>
        <v>0</v>
      </c>
      <c r="H32" s="508">
        <f t="shared" si="11"/>
        <v>0</v>
      </c>
      <c r="I32" s="508">
        <f t="shared" si="11"/>
        <v>0</v>
      </c>
      <c r="J32" s="508">
        <f t="shared" si="11"/>
        <v>0</v>
      </c>
      <c r="K32" s="508">
        <f t="shared" si="11"/>
        <v>0</v>
      </c>
      <c r="L32" s="508">
        <f t="shared" si="11"/>
        <v>0</v>
      </c>
      <c r="M32" s="508">
        <f t="shared" si="11"/>
        <v>0</v>
      </c>
      <c r="N32" s="508">
        <f t="shared" si="11"/>
        <v>0</v>
      </c>
      <c r="O32" s="508">
        <f t="shared" si="11"/>
        <v>0</v>
      </c>
    </row>
    <row r="73" spans="1:4" x14ac:dyDescent="0.25">
      <c r="A73" s="25"/>
      <c r="B73" s="482"/>
      <c r="C73" s="482"/>
      <c r="D73" s="482"/>
    </row>
    <row r="86" spans="1:8" x14ac:dyDescent="0.25">
      <c r="A86" s="54"/>
      <c r="B86" s="483"/>
      <c r="C86" s="483"/>
      <c r="D86" s="483"/>
      <c r="E86" s="483"/>
      <c r="F86" s="483"/>
      <c r="G86" s="483"/>
      <c r="H86" s="483"/>
    </row>
    <row r="87" spans="1:8" x14ac:dyDescent="0.25">
      <c r="A87" s="55"/>
      <c r="B87" s="484"/>
      <c r="C87" s="484"/>
      <c r="D87" s="484"/>
      <c r="E87" s="484"/>
      <c r="F87" s="484"/>
      <c r="G87" s="484"/>
      <c r="H87" s="484"/>
    </row>
    <row r="88" spans="1:8" x14ac:dyDescent="0.25">
      <c r="A88" s="55"/>
      <c r="B88" s="484"/>
      <c r="C88" s="484"/>
      <c r="D88" s="484"/>
      <c r="E88" s="484"/>
      <c r="F88" s="484"/>
      <c r="G88" s="484"/>
      <c r="H88" s="484"/>
    </row>
    <row r="89" spans="1:8" x14ac:dyDescent="0.25">
      <c r="A89" s="55"/>
      <c r="B89" s="484"/>
      <c r="C89" s="484"/>
      <c r="D89" s="484"/>
      <c r="E89" s="484"/>
      <c r="F89" s="484"/>
      <c r="G89" s="484"/>
      <c r="H89" s="484"/>
    </row>
    <row r="90" spans="1:8" x14ac:dyDescent="0.25">
      <c r="A90" s="56"/>
      <c r="B90" s="485"/>
      <c r="C90" s="485"/>
      <c r="D90" s="485"/>
      <c r="E90" s="485"/>
      <c r="F90" s="485"/>
      <c r="G90" s="485"/>
      <c r="H90" s="485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6" orientation="landscape" r:id="rId1"/>
  <headerFooter alignWithMargins="0">
    <oddHeader>&amp;L&amp;"Times New Roman,Félkövér"&amp;13Szent László Völgye TKT&amp;C&amp;"Times New Roman,Félkövér"&amp;16 2021. ÉVI KÖLTSÉGVETÉS&amp;R6.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C65"/>
  <sheetViews>
    <sheetView zoomScaleNormal="100" workbookViewId="0">
      <selection activeCell="H15" sqref="H15"/>
    </sheetView>
  </sheetViews>
  <sheetFormatPr defaultColWidth="9.109375" defaultRowHeight="13.8" x14ac:dyDescent="0.25"/>
  <cols>
    <col min="1" max="1" width="30.33203125" style="22" customWidth="1"/>
    <col min="2" max="3" width="14" style="22" customWidth="1"/>
    <col min="4" max="16384" width="9.109375" style="22"/>
  </cols>
  <sheetData>
    <row r="1" spans="1:3" s="29" customFormat="1" ht="45" customHeight="1" x14ac:dyDescent="0.25">
      <c r="A1" s="582" t="s">
        <v>16</v>
      </c>
      <c r="B1" s="794" t="s">
        <v>286</v>
      </c>
      <c r="C1" s="795"/>
    </row>
    <row r="2" spans="1:3" s="29" customFormat="1" ht="21.6" customHeight="1" x14ac:dyDescent="0.25">
      <c r="A2" s="583" t="s">
        <v>18</v>
      </c>
      <c r="B2" s="586" t="s">
        <v>374</v>
      </c>
      <c r="C2" s="639" t="s">
        <v>388</v>
      </c>
    </row>
    <row r="3" spans="1:3" s="29" customFormat="1" ht="16.5" customHeight="1" x14ac:dyDescent="0.25">
      <c r="A3" s="584" t="s">
        <v>19</v>
      </c>
      <c r="B3" s="587"/>
      <c r="C3" s="640"/>
    </row>
    <row r="4" spans="1:3" s="29" customFormat="1" ht="16.5" customHeight="1" x14ac:dyDescent="0.25">
      <c r="A4" s="585" t="s">
        <v>304</v>
      </c>
      <c r="B4" s="663">
        <v>0.5</v>
      </c>
      <c r="C4" s="663">
        <v>0</v>
      </c>
    </row>
    <row r="5" spans="1:3" s="29" customFormat="1" ht="16.5" customHeight="1" x14ac:dyDescent="0.25">
      <c r="A5" s="585" t="s">
        <v>305</v>
      </c>
      <c r="B5" s="663">
        <v>7</v>
      </c>
      <c r="C5" s="663">
        <v>7</v>
      </c>
    </row>
    <row r="6" spans="1:3" s="29" customFormat="1" ht="16.5" customHeight="1" x14ac:dyDescent="0.25">
      <c r="A6" s="585" t="s">
        <v>306</v>
      </c>
      <c r="B6" s="663">
        <v>9</v>
      </c>
      <c r="C6" s="663">
        <v>9</v>
      </c>
    </row>
    <row r="7" spans="1:3" s="29" customFormat="1" ht="16.5" customHeight="1" x14ac:dyDescent="0.25">
      <c r="A7" s="585" t="s">
        <v>307</v>
      </c>
      <c r="B7" s="663">
        <v>6</v>
      </c>
      <c r="C7" s="663">
        <v>6</v>
      </c>
    </row>
    <row r="8" spans="1:3" s="29" customFormat="1" ht="16.5" customHeight="1" x14ac:dyDescent="0.25">
      <c r="A8" s="585" t="s">
        <v>308</v>
      </c>
      <c r="B8" s="663">
        <v>3.5</v>
      </c>
      <c r="C8" s="663">
        <v>3.5</v>
      </c>
    </row>
    <row r="9" spans="1:3" s="29" customFormat="1" ht="16.5" customHeight="1" x14ac:dyDescent="0.25">
      <c r="A9" s="585" t="s">
        <v>309</v>
      </c>
      <c r="B9" s="663">
        <v>1</v>
      </c>
      <c r="C9" s="663">
        <v>1</v>
      </c>
    </row>
    <row r="10" spans="1:3" s="29" customFormat="1" ht="16.5" customHeight="1" x14ac:dyDescent="0.25">
      <c r="A10" s="585" t="s">
        <v>310</v>
      </c>
      <c r="B10" s="663">
        <v>5</v>
      </c>
      <c r="C10" s="663">
        <v>6</v>
      </c>
    </row>
    <row r="11" spans="1:3" s="29" customFormat="1" ht="16.5" customHeight="1" thickBot="1" x14ac:dyDescent="0.3">
      <c r="A11" s="641" t="s">
        <v>20</v>
      </c>
      <c r="B11" s="642">
        <f>SUM(B4:B10)</f>
        <v>32</v>
      </c>
      <c r="C11" s="664">
        <f>SUM(C4:C10)</f>
        <v>32.5</v>
      </c>
    </row>
    <row r="61" spans="1:3" x14ac:dyDescent="0.25">
      <c r="A61" s="30"/>
      <c r="B61" s="30"/>
      <c r="C61" s="30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  <row r="64" spans="1:3" x14ac:dyDescent="0.25">
      <c r="A64" s="31"/>
      <c r="B64" s="31"/>
      <c r="C64" s="31"/>
    </row>
    <row r="65" spans="1:3" x14ac:dyDescent="0.25">
      <c r="A65" s="32"/>
      <c r="B65" s="32"/>
      <c r="C65" s="32"/>
    </row>
  </sheetData>
  <mergeCells count="1">
    <mergeCell ref="B1:C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Roman,Félkövér"&amp;16 2021. ÉVI KÖLTSÉGVETÉS&amp;R
7.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KonyvtarLaptop9</cp:lastModifiedBy>
  <cp:lastPrinted>2020-12-10T11:28:27Z</cp:lastPrinted>
  <dcterms:created xsi:type="dcterms:W3CDTF">2011-02-23T07:11:55Z</dcterms:created>
  <dcterms:modified xsi:type="dcterms:W3CDTF">2021-01-25T12:14:47Z</dcterms:modified>
</cp:coreProperties>
</file>