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H:\2023\TT\20230223\"/>
    </mc:Choice>
  </mc:AlternateContent>
  <xr:revisionPtr revIDLastSave="0" documentId="8_{FCE79A6D-7B66-4540-A215-5DDA17B8F995}" xr6:coauthVersionLast="36" xr6:coauthVersionMax="36" xr10:uidLastSave="{00000000-0000-0000-0000-000000000000}"/>
  <bookViews>
    <workbookView xWindow="0" yWindow="0" windowWidth="28800" windowHeight="12225" firstSheet="4" activeTab="6" xr2:uid="{00000000-000D-0000-FFFF-FFFF00000000}"/>
  </bookViews>
  <sheets>
    <sheet name="1.SZ.TÁBL. TÁRSULÁS KON. MÉRLEG" sheetId="22" r:id="rId1"/>
    <sheet name="1.1.SZ.TÁBL. BEV - KIAD" sheetId="1" r:id="rId2"/>
    <sheet name="2.SZ.TÁBL. BEVÉTELEK" sheetId="2" r:id="rId3"/>
    <sheet name="3.SZ.TÁBL. SEGÍTŐ SZOLGÁLAT" sheetId="9" r:id="rId4"/>
    <sheet name="4.SZ.TÁBL. SZOCIÁLIS NORMATÍVA" sheetId="18" r:id="rId5"/>
    <sheet name="5.SZ.TÁBL. PÉNZE. ÁTAD - ÁTVÉT" sheetId="21" r:id="rId6"/>
    <sheet name="6.SZ.TÁBL. ELŐIRÁNYZAT FELHASZN" sheetId="20" r:id="rId7"/>
    <sheet name="7.SZ.TÁBL. LÉTSZÁMADATOK" sheetId="13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xlnm.Print_Titles" localSheetId="1">'1.1.SZ.TÁBL. BEV - KIAD'!$1:$2</definedName>
    <definedName name="_xlnm.Print_Titles" localSheetId="2">'2.SZ.TÁBL. BEVÉTELEK'!$1:$2</definedName>
    <definedName name="_xlnm.Print_Titles" localSheetId="3">'3.SZ.TÁBL. SEGÍTŐ SZOLGÁLAT'!$1:$2</definedName>
    <definedName name="_xlnm.Print_Area" localSheetId="1">'1.1.SZ.TÁBL. BEV - KIAD'!$A$1:$N$111</definedName>
    <definedName name="_xlnm.Print_Area" localSheetId="0">'1.SZ.TÁBL. TÁRSULÁS KON. MÉRLEG'!$A$1:$L$17</definedName>
    <definedName name="_xlnm.Print_Area" localSheetId="2">'2.SZ.TÁBL. BEVÉTELEK'!$A$3:$G$122</definedName>
    <definedName name="_xlnm.Print_Area" localSheetId="3">'3.SZ.TÁBL. SEGÍTŐ SZOLGÁLAT'!$A$1:$AC$117</definedName>
    <definedName name="_xlnm.Print_Area" localSheetId="4">'4.SZ.TÁBL. SZOCIÁLIS NORMATÍVA'!$A$1:$C$13</definedName>
    <definedName name="_xlnm.Print_Area" localSheetId="5">'5.SZ.TÁBL. PÉNZE. ÁTAD - ÁTVÉT'!$A$1:$O$19</definedName>
    <definedName name="_xlnm.Print_Area" localSheetId="6">'6.SZ.TÁBL. ELŐIRÁNYZAT FELHASZN'!$A$1:$O$32</definedName>
    <definedName name="_xlnm.Print_Area" localSheetId="7">'7.SZ.TÁBL. LÉTSZÁMADATOK'!$A$1:$C$11</definedName>
    <definedName name="onev" localSheetId="7">[1]kod!$BT$34:$BT$3184</definedName>
    <definedName name="onev">[2]kod!$BT$34:$BT$3184</definedName>
  </definedNames>
  <calcPr calcId="191029"/>
</workbook>
</file>

<file path=xl/calcChain.xml><?xml version="1.0" encoding="utf-8"?>
<calcChain xmlns="http://schemas.openxmlformats.org/spreadsheetml/2006/main">
  <c r="S50" i="9" l="1"/>
  <c r="P38" i="9" l="1"/>
  <c r="P37" i="9"/>
  <c r="P36" i="9"/>
  <c r="P35" i="9"/>
  <c r="P34" i="9"/>
  <c r="P33" i="9"/>
  <c r="M39" i="9"/>
  <c r="M38" i="9"/>
  <c r="M37" i="9"/>
  <c r="M36" i="9"/>
  <c r="M35" i="9"/>
  <c r="M34" i="9"/>
  <c r="M33" i="9"/>
  <c r="J39" i="9"/>
  <c r="J38" i="9"/>
  <c r="J37" i="9"/>
  <c r="J36" i="9"/>
  <c r="J35" i="9"/>
  <c r="J34" i="9"/>
  <c r="J33" i="9"/>
  <c r="G39" i="9"/>
  <c r="G38" i="9"/>
  <c r="G37" i="9"/>
  <c r="G36" i="9"/>
  <c r="G35" i="9"/>
  <c r="G34" i="9"/>
  <c r="G33" i="9"/>
  <c r="S33" i="9"/>
  <c r="Y33" i="9"/>
  <c r="Y36" i="9"/>
  <c r="Y125" i="9"/>
  <c r="Y89" i="9"/>
  <c r="Y88" i="9"/>
  <c r="Y76" i="9"/>
  <c r="V89" i="9"/>
  <c r="V83" i="9"/>
  <c r="V82" i="9"/>
  <c r="V76" i="9"/>
  <c r="V75" i="9"/>
  <c r="V73" i="9"/>
  <c r="V72" i="9"/>
  <c r="V69" i="9"/>
  <c r="V68" i="9"/>
  <c r="S92" i="9"/>
  <c r="S89" i="9"/>
  <c r="S88" i="9"/>
  <c r="S83" i="9"/>
  <c r="S78" i="9"/>
  <c r="S73" i="9"/>
  <c r="S69" i="9"/>
  <c r="P105" i="9"/>
  <c r="P102" i="9"/>
  <c r="P92" i="9"/>
  <c r="P89" i="9"/>
  <c r="P88" i="9"/>
  <c r="P85" i="9"/>
  <c r="P83" i="9"/>
  <c r="P82" i="9"/>
  <c r="P78" i="9"/>
  <c r="P75" i="9"/>
  <c r="P73" i="9"/>
  <c r="P72" i="9"/>
  <c r="P69" i="9"/>
  <c r="P68" i="9"/>
  <c r="M105" i="9"/>
  <c r="M102" i="9"/>
  <c r="M88" i="9"/>
  <c r="M85" i="9"/>
  <c r="M83" i="9"/>
  <c r="M82" i="9"/>
  <c r="M76" i="9"/>
  <c r="M75" i="9"/>
  <c r="M73" i="9"/>
  <c r="M72" i="9"/>
  <c r="M69" i="9"/>
  <c r="M68" i="9"/>
  <c r="J105" i="9"/>
  <c r="J102" i="9"/>
  <c r="J92" i="9"/>
  <c r="J89" i="9"/>
  <c r="J88" i="9"/>
  <c r="J85" i="9"/>
  <c r="J83" i="9"/>
  <c r="J78" i="9"/>
  <c r="J75" i="9"/>
  <c r="J73" i="9"/>
  <c r="J72" i="9"/>
  <c r="J69" i="9"/>
  <c r="J68" i="9"/>
  <c r="G105" i="9"/>
  <c r="G102" i="9"/>
  <c r="G101" i="9"/>
  <c r="G92" i="9"/>
  <c r="G88" i="9"/>
  <c r="G85" i="9"/>
  <c r="G83" i="9"/>
  <c r="G82" i="9"/>
  <c r="G78" i="9"/>
  <c r="G75" i="9"/>
  <c r="G73" i="9"/>
  <c r="AB73" i="9" s="1"/>
  <c r="G72" i="9"/>
  <c r="G69" i="9"/>
  <c r="G68" i="9"/>
  <c r="V67" i="9"/>
  <c r="V64" i="9"/>
  <c r="V63" i="9"/>
  <c r="V58" i="9"/>
  <c r="V50" i="9"/>
  <c r="V48" i="9"/>
  <c r="V45" i="9"/>
  <c r="V42" i="9"/>
  <c r="S67" i="9"/>
  <c r="S64" i="9"/>
  <c r="S63" i="9"/>
  <c r="S58" i="9"/>
  <c r="S48" i="9"/>
  <c r="S47" i="9"/>
  <c r="S42" i="9"/>
  <c r="P67" i="9"/>
  <c r="P64" i="9"/>
  <c r="P63" i="9"/>
  <c r="P59" i="9"/>
  <c r="P58" i="9"/>
  <c r="P50" i="9"/>
  <c r="P48" i="9"/>
  <c r="P42" i="9"/>
  <c r="M67" i="9"/>
  <c r="M64" i="9"/>
  <c r="M63" i="9"/>
  <c r="M59" i="9"/>
  <c r="M50" i="9"/>
  <c r="M48" i="9"/>
  <c r="M45" i="9"/>
  <c r="M42" i="9"/>
  <c r="J67" i="9"/>
  <c r="J64" i="9"/>
  <c r="J63" i="9"/>
  <c r="J59" i="9"/>
  <c r="J48" i="9"/>
  <c r="J45" i="9"/>
  <c r="J42" i="9"/>
  <c r="G67" i="9"/>
  <c r="G64" i="9"/>
  <c r="G63" i="9"/>
  <c r="G59" i="9"/>
  <c r="G58" i="9"/>
  <c r="G50" i="9"/>
  <c r="G48" i="9"/>
  <c r="G47" i="9"/>
  <c r="G45" i="9"/>
  <c r="G42" i="9"/>
  <c r="H72" i="1"/>
  <c r="J67" i="1"/>
  <c r="D91" i="2"/>
  <c r="D90" i="2"/>
  <c r="D89" i="2"/>
  <c r="D88" i="2"/>
  <c r="D87" i="2"/>
  <c r="D86" i="2"/>
  <c r="D83" i="2"/>
  <c r="D82" i="2"/>
  <c r="D81" i="2"/>
  <c r="D80" i="2"/>
  <c r="D79" i="2"/>
  <c r="D78" i="2"/>
  <c r="D77" i="2"/>
  <c r="D76" i="2"/>
  <c r="D70" i="2"/>
  <c r="D69" i="2"/>
  <c r="D68" i="2"/>
  <c r="D67" i="2"/>
  <c r="D66" i="2"/>
  <c r="D65" i="2"/>
  <c r="D64" i="2"/>
  <c r="D61" i="2"/>
  <c r="D60" i="2"/>
  <c r="D59" i="2"/>
  <c r="D58" i="2"/>
  <c r="D57" i="2"/>
  <c r="D56" i="2"/>
  <c r="D55" i="2"/>
  <c r="D52" i="2"/>
  <c r="D51" i="2"/>
  <c r="D50" i="2"/>
  <c r="D49" i="2"/>
  <c r="D48" i="2"/>
  <c r="D45" i="2"/>
  <c r="D44" i="2"/>
  <c r="D43" i="2"/>
  <c r="D42" i="2"/>
  <c r="D41" i="2"/>
  <c r="D38" i="2"/>
  <c r="D37" i="2"/>
  <c r="D36" i="2"/>
  <c r="D35" i="2"/>
  <c r="D34" i="2"/>
  <c r="D33" i="2"/>
  <c r="D32" i="2"/>
  <c r="D31" i="2"/>
  <c r="D19" i="2"/>
  <c r="D18" i="2"/>
  <c r="D17" i="2"/>
  <c r="D16" i="2"/>
  <c r="D15" i="2"/>
  <c r="D14" i="2"/>
  <c r="D11" i="2"/>
  <c r="D10" i="2"/>
  <c r="D9" i="2"/>
  <c r="D8" i="2"/>
  <c r="D7" i="2"/>
  <c r="D6" i="2"/>
  <c r="D5" i="2"/>
  <c r="C5" i="18"/>
  <c r="V88" i="9" l="1"/>
  <c r="AB72" i="9"/>
  <c r="C85" i="2"/>
  <c r="P32" i="9"/>
  <c r="I18" i="18" l="1"/>
  <c r="Y30" i="9" s="1"/>
  <c r="E22" i="18"/>
  <c r="O97" i="2" l="1"/>
  <c r="J78" i="1" l="1"/>
  <c r="L97" i="2" l="1"/>
  <c r="M90" i="2" s="1"/>
  <c r="N90" i="2" s="1"/>
  <c r="J87" i="1" l="1"/>
  <c r="M95" i="2" l="1"/>
  <c r="N95" i="2" s="1"/>
  <c r="M94" i="2"/>
  <c r="N94" i="2" s="1"/>
  <c r="M93" i="2"/>
  <c r="N93" i="2" s="1"/>
  <c r="M92" i="2"/>
  <c r="N92" i="2" s="1"/>
  <c r="M91" i="2"/>
  <c r="N91" i="2" s="1"/>
  <c r="N97" i="2" l="1"/>
  <c r="D85" i="2"/>
  <c r="I21" i="18"/>
  <c r="V30" i="9" s="1"/>
  <c r="I22" i="18"/>
  <c r="P30" i="9" s="1"/>
  <c r="I20" i="18"/>
  <c r="S30" i="9" s="1"/>
  <c r="I19" i="18"/>
  <c r="J30" i="9" s="1"/>
  <c r="I17" i="18"/>
  <c r="I16" i="18"/>
  <c r="I15" i="18"/>
  <c r="M30" i="9" s="1"/>
  <c r="G30" i="9" l="1"/>
  <c r="E3" i="21"/>
  <c r="C18" i="21"/>
  <c r="D18" i="21"/>
  <c r="E18" i="21"/>
  <c r="F18" i="21"/>
  <c r="G18" i="21"/>
  <c r="H18" i="21"/>
  <c r="I18" i="21"/>
  <c r="J18" i="21"/>
  <c r="K18" i="21"/>
  <c r="L18" i="21"/>
  <c r="M18" i="21"/>
  <c r="AB88" i="9" l="1"/>
  <c r="AB50" i="9" l="1"/>
  <c r="AB48" i="9"/>
  <c r="G83" i="2"/>
  <c r="G82" i="2"/>
  <c r="G81" i="2"/>
  <c r="G80" i="2"/>
  <c r="G79" i="2"/>
  <c r="G78" i="2"/>
  <c r="G77" i="2"/>
  <c r="G76" i="2"/>
  <c r="L85" i="2"/>
  <c r="M82" i="2" s="1"/>
  <c r="N82" i="2" s="1"/>
  <c r="M79" i="2" l="1"/>
  <c r="N79" i="2" s="1"/>
  <c r="M83" i="2"/>
  <c r="N83" i="2" s="1"/>
  <c r="M80" i="2"/>
  <c r="N80" i="2" s="1"/>
  <c r="M84" i="2"/>
  <c r="N84" i="2" s="1"/>
  <c r="M77" i="2"/>
  <c r="M81" i="2"/>
  <c r="N81" i="2" s="1"/>
  <c r="M78" i="2"/>
  <c r="N78" i="2" s="1"/>
  <c r="C16" i="1"/>
  <c r="AA88" i="9"/>
  <c r="K16" i="1" l="1"/>
  <c r="N77" i="2"/>
  <c r="N85" i="2" s="1"/>
  <c r="M85" i="2"/>
  <c r="AA17" i="9"/>
  <c r="C108" i="2" s="1"/>
  <c r="AA16" i="9"/>
  <c r="C107" i="2" s="1"/>
  <c r="AB15" i="9" l="1"/>
  <c r="AB16" i="9" l="1"/>
  <c r="D107" i="2" s="1"/>
  <c r="G107" i="2" s="1"/>
  <c r="D16" i="1" l="1"/>
  <c r="AB28" i="9"/>
  <c r="E39" i="18"/>
  <c r="C4" i="18" s="1"/>
  <c r="E38" i="18"/>
  <c r="C3" i="18" s="1"/>
  <c r="AA28" i="9"/>
  <c r="C28" i="1" s="1"/>
  <c r="C30" i="9"/>
  <c r="L16" i="1" l="1"/>
  <c r="N16" i="1" s="1"/>
  <c r="F16" i="1"/>
  <c r="C75" i="2"/>
  <c r="D3" i="18"/>
  <c r="D4" i="18"/>
  <c r="D63" i="2" l="1"/>
  <c r="D75" i="2" l="1"/>
  <c r="G75" i="2" s="1"/>
  <c r="AB33" i="9" l="1"/>
  <c r="AB46" i="9" l="1"/>
  <c r="AB47" i="9" l="1"/>
  <c r="D30" i="9" l="1"/>
  <c r="D5" i="18"/>
  <c r="AB30" i="9" l="1"/>
  <c r="O72" i="2"/>
  <c r="M47" i="2"/>
  <c r="N47" i="2" s="1"/>
  <c r="M46" i="2"/>
  <c r="O46" i="2" s="1"/>
  <c r="M44" i="2"/>
  <c r="N44" i="2" s="1"/>
  <c r="Q51" i="2"/>
  <c r="P51" i="2"/>
  <c r="L51" i="2"/>
  <c r="M50" i="2"/>
  <c r="O50" i="2" s="1"/>
  <c r="M49" i="2"/>
  <c r="O49" i="2" s="1"/>
  <c r="M48" i="2"/>
  <c r="N48" i="2" s="1"/>
  <c r="M45" i="2"/>
  <c r="O45" i="2" s="1"/>
  <c r="M51" i="2" l="1"/>
  <c r="N45" i="2"/>
  <c r="N49" i="2"/>
  <c r="O44" i="2"/>
  <c r="O51" i="2" s="1"/>
  <c r="N51" i="2" l="1"/>
  <c r="M32" i="2"/>
  <c r="K87" i="1" l="1"/>
  <c r="G9" i="1"/>
  <c r="G8" i="1"/>
  <c r="AA15" i="9"/>
  <c r="C106" i="2" s="1"/>
  <c r="E48" i="18" l="1"/>
  <c r="E47" i="18"/>
  <c r="C12" i="18" s="1"/>
  <c r="E46" i="18"/>
  <c r="E45" i="18"/>
  <c r="E44" i="18"/>
  <c r="E43" i="18"/>
  <c r="E42" i="18"/>
  <c r="C7" i="18" s="1"/>
  <c r="D7" i="18" s="1"/>
  <c r="E41" i="18"/>
  <c r="B22" i="18"/>
  <c r="AA31" i="9"/>
  <c r="AB31" i="9"/>
  <c r="G52" i="2"/>
  <c r="G51" i="2"/>
  <c r="G50" i="2"/>
  <c r="G49" i="2"/>
  <c r="G48" i="2"/>
  <c r="G45" i="2"/>
  <c r="G44" i="2"/>
  <c r="G43" i="2"/>
  <c r="G42" i="2"/>
  <c r="G41" i="2"/>
  <c r="G38" i="2"/>
  <c r="G37" i="2"/>
  <c r="G36" i="2"/>
  <c r="G35" i="2"/>
  <c r="G34" i="2"/>
  <c r="G33" i="2"/>
  <c r="G32" i="2"/>
  <c r="G31" i="2"/>
  <c r="D47" i="2"/>
  <c r="D40" i="2"/>
  <c r="D30" i="2"/>
  <c r="C47" i="2"/>
  <c r="C40" i="2"/>
  <c r="C30" i="2"/>
  <c r="C6" i="18" l="1"/>
  <c r="D6" i="18" s="1"/>
  <c r="C8" i="18"/>
  <c r="D8" i="18" s="1"/>
  <c r="C10" i="18"/>
  <c r="D10" i="18" s="1"/>
  <c r="C11" i="18"/>
  <c r="D11" i="18" s="1"/>
  <c r="D12" i="18"/>
  <c r="G47" i="2"/>
  <c r="G30" i="2"/>
  <c r="G40" i="2"/>
  <c r="C22" i="18"/>
  <c r="E49" i="18"/>
  <c r="B31" i="18"/>
  <c r="C31" i="18"/>
  <c r="L87" i="1" l="1"/>
  <c r="M54" i="2" l="1"/>
  <c r="E13" i="18" l="1"/>
  <c r="D73" i="2" s="1"/>
  <c r="E33" i="18" l="1"/>
  <c r="H88" i="1"/>
  <c r="M32" i="9" l="1"/>
  <c r="G88" i="1" l="1"/>
  <c r="G85" i="1"/>
  <c r="B19" i="21"/>
  <c r="B14" i="21"/>
  <c r="C108" i="1"/>
  <c r="C106" i="1"/>
  <c r="C104" i="1"/>
  <c r="C103" i="1"/>
  <c r="C102" i="1"/>
  <c r="C101" i="1"/>
  <c r="C94" i="1"/>
  <c r="C93" i="1"/>
  <c r="C88" i="1"/>
  <c r="C86" i="1"/>
  <c r="C85" i="1"/>
  <c r="C76" i="1"/>
  <c r="C47" i="1"/>
  <c r="C26" i="1"/>
  <c r="C24" i="1"/>
  <c r="C3" i="21"/>
  <c r="D3" i="21"/>
  <c r="F3" i="21"/>
  <c r="G3" i="21"/>
  <c r="H3" i="21"/>
  <c r="I3" i="21"/>
  <c r="J3" i="21"/>
  <c r="K3" i="21"/>
  <c r="L3" i="21"/>
  <c r="M3" i="21"/>
  <c r="C4" i="21"/>
  <c r="D4" i="21"/>
  <c r="E4" i="21"/>
  <c r="F4" i="21"/>
  <c r="G4" i="21"/>
  <c r="H4" i="21"/>
  <c r="I4" i="21"/>
  <c r="J4" i="21"/>
  <c r="K4" i="21"/>
  <c r="L4" i="21"/>
  <c r="M4" i="21"/>
  <c r="C5" i="21"/>
  <c r="D5" i="21"/>
  <c r="E5" i="21"/>
  <c r="F5" i="21"/>
  <c r="G5" i="21"/>
  <c r="H5" i="21"/>
  <c r="I5" i="21"/>
  <c r="J5" i="21"/>
  <c r="K5" i="21"/>
  <c r="L5" i="21"/>
  <c r="M5" i="21"/>
  <c r="C6" i="21"/>
  <c r="D6" i="21"/>
  <c r="E6" i="21"/>
  <c r="F6" i="21"/>
  <c r="G6" i="21"/>
  <c r="H6" i="21"/>
  <c r="I6" i="21"/>
  <c r="J6" i="21"/>
  <c r="K6" i="21"/>
  <c r="L6" i="21"/>
  <c r="M6" i="21"/>
  <c r="C7" i="21"/>
  <c r="D7" i="21"/>
  <c r="E7" i="21"/>
  <c r="F7" i="21"/>
  <c r="G7" i="21"/>
  <c r="H7" i="21"/>
  <c r="I7" i="21"/>
  <c r="J7" i="21"/>
  <c r="K7" i="21"/>
  <c r="L7" i="21"/>
  <c r="M7" i="21"/>
  <c r="C8" i="21"/>
  <c r="D8" i="21"/>
  <c r="E8" i="21"/>
  <c r="F8" i="21"/>
  <c r="G8" i="21"/>
  <c r="H8" i="21"/>
  <c r="I8" i="21"/>
  <c r="J8" i="21"/>
  <c r="K8" i="21"/>
  <c r="L8" i="21"/>
  <c r="M8" i="21"/>
  <c r="C9" i="21"/>
  <c r="D9" i="21"/>
  <c r="E9" i="21"/>
  <c r="F9" i="21"/>
  <c r="G9" i="21"/>
  <c r="H9" i="21"/>
  <c r="I9" i="21"/>
  <c r="J9" i="21"/>
  <c r="K9" i="21"/>
  <c r="L9" i="21"/>
  <c r="M9" i="21"/>
  <c r="C10" i="21"/>
  <c r="D10" i="21"/>
  <c r="E10" i="21"/>
  <c r="F10" i="21"/>
  <c r="G10" i="21"/>
  <c r="H10" i="21"/>
  <c r="I10" i="21"/>
  <c r="J10" i="21"/>
  <c r="K10" i="21"/>
  <c r="L10" i="21"/>
  <c r="M10" i="21"/>
  <c r="O12" i="21"/>
  <c r="C13" i="21"/>
  <c r="C14" i="21" s="1"/>
  <c r="D13" i="21"/>
  <c r="E13" i="21"/>
  <c r="E14" i="21" s="1"/>
  <c r="F13" i="21"/>
  <c r="F14" i="21" s="1"/>
  <c r="G13" i="21"/>
  <c r="G14" i="21" s="1"/>
  <c r="H13" i="21"/>
  <c r="H14" i="21" s="1"/>
  <c r="I13" i="21"/>
  <c r="I14" i="21" s="1"/>
  <c r="J13" i="21"/>
  <c r="J14" i="21" s="1"/>
  <c r="K13" i="21"/>
  <c r="K14" i="21" s="1"/>
  <c r="L13" i="21"/>
  <c r="L14" i="21" s="1"/>
  <c r="M13" i="21"/>
  <c r="D14" i="21"/>
  <c r="M14" i="21"/>
  <c r="C19" i="21"/>
  <c r="D19" i="21"/>
  <c r="G19" i="21"/>
  <c r="H19" i="21"/>
  <c r="K19" i="21"/>
  <c r="L19" i="21"/>
  <c r="E19" i="21"/>
  <c r="F19" i="21"/>
  <c r="I19" i="21"/>
  <c r="J19" i="21"/>
  <c r="M19" i="21"/>
  <c r="G92" i="1" l="1"/>
  <c r="C29" i="9"/>
  <c r="B11" i="21"/>
  <c r="B15" i="21" s="1"/>
  <c r="C11" i="21"/>
  <c r="C15" i="21" s="1"/>
  <c r="G11" i="21"/>
  <c r="G15" i="21" s="1"/>
  <c r="K11" i="21"/>
  <c r="K15" i="21" s="1"/>
  <c r="M11" i="21"/>
  <c r="M15" i="21" s="1"/>
  <c r="I11" i="21"/>
  <c r="I15" i="21" s="1"/>
  <c r="E11" i="21"/>
  <c r="E15" i="21" s="1"/>
  <c r="L11" i="21"/>
  <c r="L15" i="21" s="1"/>
  <c r="H11" i="21"/>
  <c r="H15" i="21" s="1"/>
  <c r="D11" i="21"/>
  <c r="D15" i="21" s="1"/>
  <c r="J11" i="21"/>
  <c r="J15" i="21" s="1"/>
  <c r="F11" i="21"/>
  <c r="F15" i="21" s="1"/>
  <c r="C92" i="1"/>
  <c r="C105" i="1"/>
  <c r="G15" i="2" l="1"/>
  <c r="G16" i="2"/>
  <c r="G17" i="2"/>
  <c r="G18" i="2"/>
  <c r="G14" i="2"/>
  <c r="O22" i="2"/>
  <c r="L22" i="2"/>
  <c r="M21" i="2" s="1"/>
  <c r="C13" i="2"/>
  <c r="G19" i="2" l="1"/>
  <c r="D13" i="2"/>
  <c r="G13" i="2" s="1"/>
  <c r="N21" i="2"/>
  <c r="M16" i="2"/>
  <c r="N16" i="2" s="1"/>
  <c r="M18" i="2"/>
  <c r="N18" i="2" s="1"/>
  <c r="M17" i="2"/>
  <c r="N17" i="2" s="1"/>
  <c r="M20" i="2"/>
  <c r="N20" i="2" s="1"/>
  <c r="M19" i="2"/>
  <c r="N19" i="2" s="1"/>
  <c r="B13" i="18"/>
  <c r="B33" i="18" s="1"/>
  <c r="N22" i="2" l="1"/>
  <c r="Y32" i="9" l="1"/>
  <c r="B11" i="13"/>
  <c r="L90" i="1"/>
  <c r="L89" i="1"/>
  <c r="L28" i="1"/>
  <c r="B12" i="20" s="1"/>
  <c r="K28" i="1"/>
  <c r="B5" i="22" s="1"/>
  <c r="L25" i="1"/>
  <c r="K25" i="1"/>
  <c r="L23" i="1"/>
  <c r="K23" i="1"/>
  <c r="L22" i="1"/>
  <c r="K22" i="1"/>
  <c r="L7" i="1"/>
  <c r="K7" i="1"/>
  <c r="L3" i="1"/>
  <c r="K3" i="1"/>
  <c r="C72" i="2" l="1"/>
  <c r="L12" i="2" l="1"/>
  <c r="AB20" i="9" l="1"/>
  <c r="D20" i="1" s="1"/>
  <c r="L20" i="1" s="1"/>
  <c r="AB19" i="9"/>
  <c r="D19" i="1" s="1"/>
  <c r="L19" i="1" s="1"/>
  <c r="AB18" i="9"/>
  <c r="AB17" i="9"/>
  <c r="D106" i="2"/>
  <c r="AB14" i="9"/>
  <c r="D14" i="1" s="1"/>
  <c r="L14" i="1" s="1"/>
  <c r="AB13" i="9"/>
  <c r="D13" i="1" s="1"/>
  <c r="L13" i="1" s="1"/>
  <c r="AB12" i="9"/>
  <c r="AB11" i="9"/>
  <c r="D11" i="1" s="1"/>
  <c r="L11" i="1" s="1"/>
  <c r="C143" i="9"/>
  <c r="C152" i="9"/>
  <c r="D18" i="1" l="1"/>
  <c r="L18" i="1" s="1"/>
  <c r="D109" i="2"/>
  <c r="D17" i="1"/>
  <c r="L17" i="1" s="1"/>
  <c r="D108" i="2"/>
  <c r="AB35" i="9"/>
  <c r="D24" i="2" s="1"/>
  <c r="D12" i="1"/>
  <c r="L12" i="1" s="1"/>
  <c r="D103" i="2"/>
  <c r="AB39" i="9"/>
  <c r="D28" i="2" s="1"/>
  <c r="D15" i="1"/>
  <c r="L15" i="1" s="1"/>
  <c r="AB37" i="9"/>
  <c r="D26" i="2" s="1"/>
  <c r="AB34" i="9"/>
  <c r="D23" i="2" s="1"/>
  <c r="D22" i="2"/>
  <c r="AB38" i="9"/>
  <c r="D27" i="2" s="1"/>
  <c r="D112" i="2" l="1"/>
  <c r="G108" i="2"/>
  <c r="V32" i="9"/>
  <c r="S32" i="9"/>
  <c r="J32" i="9"/>
  <c r="G32" i="9"/>
  <c r="Y106" i="9" l="1"/>
  <c r="Y98" i="9"/>
  <c r="Y62" i="9"/>
  <c r="Y60" i="9"/>
  <c r="Y56" i="9"/>
  <c r="Y29" i="9"/>
  <c r="Y40" i="9" s="1"/>
  <c r="Y24" i="9"/>
  <c r="Y21" i="9"/>
  <c r="Y10" i="9"/>
  <c r="Y6" i="9"/>
  <c r="V111" i="9"/>
  <c r="V106" i="9"/>
  <c r="V98" i="9"/>
  <c r="S111" i="9"/>
  <c r="S106" i="9"/>
  <c r="S98" i="9"/>
  <c r="P106" i="9"/>
  <c r="P98" i="9"/>
  <c r="M106" i="9"/>
  <c r="M98" i="9"/>
  <c r="J111" i="9"/>
  <c r="J106" i="9"/>
  <c r="J98" i="9"/>
  <c r="G111" i="9"/>
  <c r="G106" i="9"/>
  <c r="G98" i="9"/>
  <c r="D111" i="9"/>
  <c r="D106" i="9"/>
  <c r="D98" i="9"/>
  <c r="Y61" i="9" l="1"/>
  <c r="Y27" i="9"/>
  <c r="Y41" i="9" s="1"/>
  <c r="D97" i="1" l="1"/>
  <c r="L97" i="1" s="1"/>
  <c r="D98" i="1"/>
  <c r="L98" i="1" s="1"/>
  <c r="Y87" i="9"/>
  <c r="Y93" i="9"/>
  <c r="V87" i="9"/>
  <c r="S87" i="9"/>
  <c r="P87" i="9"/>
  <c r="M87" i="9"/>
  <c r="J87" i="9"/>
  <c r="G87" i="9"/>
  <c r="D87" i="9"/>
  <c r="Y84" i="9"/>
  <c r="V84" i="9"/>
  <c r="S84" i="9"/>
  <c r="M84" i="9"/>
  <c r="G84" i="9"/>
  <c r="Y74" i="9"/>
  <c r="V74" i="9"/>
  <c r="S74" i="9"/>
  <c r="P74" i="9"/>
  <c r="J74" i="9"/>
  <c r="G74" i="9"/>
  <c r="M74" i="9"/>
  <c r="Y71" i="9"/>
  <c r="Y94" i="9" l="1"/>
  <c r="Y113" i="9" s="1"/>
  <c r="Y115" i="9" s="1"/>
  <c r="Y117" i="9" s="1"/>
  <c r="G71" i="9"/>
  <c r="M71" i="9"/>
  <c r="S71" i="9"/>
  <c r="D71" i="9"/>
  <c r="J71" i="9"/>
  <c r="P71" i="9"/>
  <c r="V71" i="9"/>
  <c r="D63" i="1"/>
  <c r="L63" i="1" s="1"/>
  <c r="D84" i="9"/>
  <c r="J84" i="9"/>
  <c r="P84" i="9"/>
  <c r="D74" i="9"/>
  <c r="AB105" i="9" l="1"/>
  <c r="D99" i="1" s="1"/>
  <c r="L99" i="1" s="1"/>
  <c r="AB102" i="9"/>
  <c r="D96" i="1" s="1"/>
  <c r="L96" i="1" s="1"/>
  <c r="AB101" i="9"/>
  <c r="AB91" i="9"/>
  <c r="D81" i="1" s="1"/>
  <c r="L81" i="1" s="1"/>
  <c r="AB90" i="9"/>
  <c r="D80" i="1" s="1"/>
  <c r="L80" i="1" s="1"/>
  <c r="AB89" i="9"/>
  <c r="D79" i="1" s="1"/>
  <c r="L79" i="1" s="1"/>
  <c r="D78" i="1"/>
  <c r="AB86" i="9"/>
  <c r="AB85" i="9"/>
  <c r="AB83" i="9"/>
  <c r="D73" i="1" s="1"/>
  <c r="L73" i="1" s="1"/>
  <c r="AB82" i="9"/>
  <c r="D72" i="1" s="1"/>
  <c r="L72" i="1" s="1"/>
  <c r="AB81" i="9"/>
  <c r="D71" i="1" s="1"/>
  <c r="L71" i="1" s="1"/>
  <c r="AB80" i="9"/>
  <c r="AB78" i="9"/>
  <c r="D68" i="1" s="1"/>
  <c r="L68" i="1" s="1"/>
  <c r="AB77" i="9"/>
  <c r="D67" i="1" s="1"/>
  <c r="L67" i="1" s="1"/>
  <c r="AB76" i="9"/>
  <c r="D66" i="1" s="1"/>
  <c r="L66" i="1" s="1"/>
  <c r="AB75" i="9"/>
  <c r="D62" i="1"/>
  <c r="L62" i="1" s="1"/>
  <c r="AB70" i="9"/>
  <c r="D60" i="1" s="1"/>
  <c r="L60" i="1" s="1"/>
  <c r="AB69" i="9"/>
  <c r="D59" i="1" s="1"/>
  <c r="L59" i="1" s="1"/>
  <c r="AB68" i="9"/>
  <c r="D58" i="1" s="1"/>
  <c r="L58" i="1" s="1"/>
  <c r="AB66" i="9"/>
  <c r="D56" i="1" s="1"/>
  <c r="L56" i="1" s="1"/>
  <c r="AB55" i="9"/>
  <c r="D45" i="1" s="1"/>
  <c r="L45" i="1" s="1"/>
  <c r="AB54" i="9"/>
  <c r="D44" i="1" s="1"/>
  <c r="L44" i="1" s="1"/>
  <c r="AB53" i="9"/>
  <c r="D43" i="1" s="1"/>
  <c r="L43" i="1" s="1"/>
  <c r="AB52" i="9"/>
  <c r="D42" i="1" s="1"/>
  <c r="L42" i="1" s="1"/>
  <c r="AB51" i="9"/>
  <c r="D41" i="1" s="1"/>
  <c r="L41" i="1" s="1"/>
  <c r="AB49" i="9"/>
  <c r="D39" i="1" s="1"/>
  <c r="L39" i="1" s="1"/>
  <c r="D36" i="1"/>
  <c r="L36" i="1" s="1"/>
  <c r="AB44" i="9"/>
  <c r="D34" i="1" s="1"/>
  <c r="L34" i="1" s="1"/>
  <c r="AB43" i="9"/>
  <c r="D33" i="1" s="1"/>
  <c r="L33" i="1" s="1"/>
  <c r="AB26" i="9"/>
  <c r="AB24" i="9"/>
  <c r="AB21" i="9"/>
  <c r="AB10" i="9"/>
  <c r="AB6" i="9"/>
  <c r="V93" i="9"/>
  <c r="V94" i="9" s="1"/>
  <c r="V60" i="9"/>
  <c r="V29" i="9"/>
  <c r="V40" i="9" s="1"/>
  <c r="V21" i="9"/>
  <c r="V10" i="9"/>
  <c r="V6" i="9"/>
  <c r="S93" i="9"/>
  <c r="S94" i="9" s="1"/>
  <c r="S60" i="9"/>
  <c r="S29" i="9"/>
  <c r="S40" i="9" s="1"/>
  <c r="S26" i="9"/>
  <c r="S24" i="9"/>
  <c r="S21" i="9"/>
  <c r="S10" i="9"/>
  <c r="S6" i="9"/>
  <c r="P93" i="9"/>
  <c r="P94" i="9" s="1"/>
  <c r="P60" i="9"/>
  <c r="P29" i="9"/>
  <c r="P40" i="9" s="1"/>
  <c r="P24" i="9"/>
  <c r="P21" i="9"/>
  <c r="P10" i="9"/>
  <c r="P6" i="9"/>
  <c r="M93" i="9"/>
  <c r="M94" i="9" s="1"/>
  <c r="D37" i="1"/>
  <c r="L37" i="1" s="1"/>
  <c r="M29" i="9"/>
  <c r="M40" i="9" s="1"/>
  <c r="M26" i="9"/>
  <c r="M24" i="9"/>
  <c r="M21" i="9"/>
  <c r="M10" i="9"/>
  <c r="M6" i="9"/>
  <c r="J93" i="9"/>
  <c r="J94" i="9" s="1"/>
  <c r="J29" i="9"/>
  <c r="J40" i="9" s="1"/>
  <c r="J21" i="9"/>
  <c r="J10" i="9"/>
  <c r="J6" i="9"/>
  <c r="G93" i="9"/>
  <c r="G94" i="9" s="1"/>
  <c r="G29" i="9"/>
  <c r="G40" i="9" s="1"/>
  <c r="G26" i="9"/>
  <c r="G24" i="9"/>
  <c r="G21" i="9"/>
  <c r="G10" i="9"/>
  <c r="G6" i="9"/>
  <c r="D10" i="9"/>
  <c r="D6" i="9"/>
  <c r="D60" i="9"/>
  <c r="D21" i="9"/>
  <c r="AB27" i="9" l="1"/>
  <c r="L78" i="1"/>
  <c r="G27" i="9"/>
  <c r="G41" i="9" s="1"/>
  <c r="V27" i="9"/>
  <c r="V41" i="9" s="1"/>
  <c r="D93" i="9"/>
  <c r="D94" i="9" s="1"/>
  <c r="S27" i="9"/>
  <c r="S41" i="9" s="1"/>
  <c r="AB79" i="9"/>
  <c r="D69" i="1" s="1"/>
  <c r="L69" i="1" s="1"/>
  <c r="D70" i="1"/>
  <c r="L70" i="1" s="1"/>
  <c r="AB106" i="9"/>
  <c r="D95" i="1"/>
  <c r="L95" i="1" s="1"/>
  <c r="P27" i="9"/>
  <c r="P41" i="9" s="1"/>
  <c r="D65" i="1"/>
  <c r="L65" i="1" s="1"/>
  <c r="AB87" i="9"/>
  <c r="D75" i="1"/>
  <c r="L75" i="1" s="1"/>
  <c r="G56" i="9"/>
  <c r="G60" i="9"/>
  <c r="G62" i="9"/>
  <c r="P56" i="9"/>
  <c r="P61" i="9" s="1"/>
  <c r="S56" i="9"/>
  <c r="S61" i="9" s="1"/>
  <c r="AB45" i="9"/>
  <c r="D35" i="1" s="1"/>
  <c r="L35" i="1" s="1"/>
  <c r="AB59" i="9"/>
  <c r="D49" i="1" s="1"/>
  <c r="L49" i="1" s="1"/>
  <c r="V56" i="9"/>
  <c r="V61" i="9" s="1"/>
  <c r="AB58" i="9"/>
  <c r="AA92" i="9"/>
  <c r="C82" i="1" s="1"/>
  <c r="J27" i="9"/>
  <c r="J41" i="9" s="1"/>
  <c r="J56" i="9"/>
  <c r="J60" i="9"/>
  <c r="J62" i="9"/>
  <c r="M27" i="9"/>
  <c r="M41" i="9" s="1"/>
  <c r="M56" i="9"/>
  <c r="M60" i="9"/>
  <c r="M62" i="9"/>
  <c r="AB71" i="9"/>
  <c r="AB74" i="9"/>
  <c r="V62" i="9"/>
  <c r="S62" i="9"/>
  <c r="P62" i="9"/>
  <c r="AB92" i="9"/>
  <c r="D27" i="9"/>
  <c r="AB67" i="9"/>
  <c r="D57" i="1" s="1"/>
  <c r="L57" i="1" s="1"/>
  <c r="AB65" i="9"/>
  <c r="D55" i="1" s="1"/>
  <c r="L55" i="1" s="1"/>
  <c r="AB64" i="9"/>
  <c r="D54" i="1" s="1"/>
  <c r="L54" i="1" s="1"/>
  <c r="D40" i="1"/>
  <c r="L40" i="1" s="1"/>
  <c r="D38" i="1"/>
  <c r="L38" i="1" s="1"/>
  <c r="AB42" i="9"/>
  <c r="D32" i="1" s="1"/>
  <c r="L32" i="1" s="1"/>
  <c r="K9" i="1"/>
  <c r="AB84" i="9" l="1"/>
  <c r="K82" i="1"/>
  <c r="G61" i="9"/>
  <c r="G113" i="9" s="1"/>
  <c r="G115" i="9" s="1"/>
  <c r="G117" i="9" s="1"/>
  <c r="C4" i="2"/>
  <c r="V113" i="9"/>
  <c r="V115" i="9" s="1"/>
  <c r="V117" i="9" s="1"/>
  <c r="P113" i="9"/>
  <c r="P115" i="9" s="1"/>
  <c r="P117" i="9" s="1"/>
  <c r="S113" i="9"/>
  <c r="S115" i="9" s="1"/>
  <c r="S117" i="9" s="1"/>
  <c r="AB93" i="9"/>
  <c r="D82" i="1"/>
  <c r="L82" i="1" s="1"/>
  <c r="AB60" i="9"/>
  <c r="D48" i="1"/>
  <c r="L48" i="1" s="1"/>
  <c r="M61" i="9"/>
  <c r="M113" i="9" s="1"/>
  <c r="M115" i="9" s="1"/>
  <c r="M117" i="9" s="1"/>
  <c r="J61" i="9"/>
  <c r="J113" i="9" s="1"/>
  <c r="J115" i="9" s="1"/>
  <c r="J117" i="9" s="1"/>
  <c r="D62" i="9"/>
  <c r="AB63" i="9"/>
  <c r="AB56" i="9"/>
  <c r="D56" i="9"/>
  <c r="D61" i="9" s="1"/>
  <c r="O3" i="20"/>
  <c r="H9" i="1"/>
  <c r="L9" i="1" s="1"/>
  <c r="F82" i="1" l="1"/>
  <c r="AB94" i="9"/>
  <c r="AB61" i="9"/>
  <c r="D113" i="9"/>
  <c r="D115" i="9" s="1"/>
  <c r="AB62" i="9"/>
  <c r="D53" i="1"/>
  <c r="L53" i="1" s="1"/>
  <c r="C21" i="9"/>
  <c r="AB113" i="9" l="1"/>
  <c r="AB115" i="9" s="1"/>
  <c r="J73" i="1"/>
  <c r="J72" i="1"/>
  <c r="K106" i="1"/>
  <c r="H13" i="22" s="1"/>
  <c r="K104" i="1"/>
  <c r="K103" i="1"/>
  <c r="K102" i="1"/>
  <c r="K101" i="1"/>
  <c r="K94" i="1"/>
  <c r="K93" i="1"/>
  <c r="K91" i="1"/>
  <c r="K89" i="1"/>
  <c r="K86" i="1"/>
  <c r="K76" i="1"/>
  <c r="K47" i="1"/>
  <c r="K30" i="1"/>
  <c r="K26" i="1"/>
  <c r="B12" i="22" s="1"/>
  <c r="K24" i="1"/>
  <c r="B4" i="22" s="1"/>
  <c r="K8" i="1"/>
  <c r="G105" i="1"/>
  <c r="G100" i="1"/>
  <c r="G77" i="1"/>
  <c r="G64" i="1"/>
  <c r="G61" i="1"/>
  <c r="G52" i="1"/>
  <c r="G50" i="1"/>
  <c r="G51" i="1" s="1"/>
  <c r="G30" i="1"/>
  <c r="G26" i="1"/>
  <c r="G24" i="1"/>
  <c r="G21" i="1"/>
  <c r="G10" i="1"/>
  <c r="K90" i="1" l="1"/>
  <c r="K105" i="1"/>
  <c r="H12" i="22" s="1"/>
  <c r="G74" i="1"/>
  <c r="G83" i="1"/>
  <c r="K85" i="1"/>
  <c r="H6" i="22" s="1"/>
  <c r="K10" i="1"/>
  <c r="B11" i="22" s="1"/>
  <c r="B16" i="22" s="1"/>
  <c r="G84" i="1" l="1"/>
  <c r="K88" i="1"/>
  <c r="H7" i="22" s="1"/>
  <c r="K92" i="1" l="1"/>
  <c r="G107" i="1"/>
  <c r="C11" i="13" l="1"/>
  <c r="D72" i="2" l="1"/>
  <c r="Q13" i="21" l="1"/>
  <c r="R13" i="21" s="1"/>
  <c r="AA20" i="9"/>
  <c r="C20" i="1" s="1"/>
  <c r="K20" i="1" s="1"/>
  <c r="AA19" i="9"/>
  <c r="C19" i="1" s="1"/>
  <c r="K19" i="1" s="1"/>
  <c r="AA18" i="9"/>
  <c r="C17" i="1"/>
  <c r="C15" i="1"/>
  <c r="K15" i="1" s="1"/>
  <c r="AA14" i="9"/>
  <c r="C14" i="1" s="1"/>
  <c r="K14" i="1" s="1"/>
  <c r="AA13" i="9"/>
  <c r="C13" i="1" s="1"/>
  <c r="K13" i="1" s="1"/>
  <c r="M111" i="9"/>
  <c r="C18" i="1" l="1"/>
  <c r="K18" i="1" s="1"/>
  <c r="N18" i="1" s="1"/>
  <c r="C109" i="2"/>
  <c r="G109" i="2" s="1"/>
  <c r="F18" i="1"/>
  <c r="K17" i="1"/>
  <c r="N17" i="1" s="1"/>
  <c r="F17" i="1"/>
  <c r="U13" i="21"/>
  <c r="N13" i="21" s="1"/>
  <c r="O13" i="21" s="1"/>
  <c r="O14" i="21" s="1"/>
  <c r="AA30" i="9"/>
  <c r="N14" i="21" l="1"/>
  <c r="AA12" i="9"/>
  <c r="C12" i="1" l="1"/>
  <c r="C103" i="2"/>
  <c r="K12" i="1"/>
  <c r="C13" i="18"/>
  <c r="C33" i="18" s="1"/>
  <c r="D33" i="18" l="1"/>
  <c r="D13" i="18"/>
  <c r="AA114" i="9"/>
  <c r="AA112" i="9"/>
  <c r="AA110" i="9"/>
  <c r="AA109" i="9"/>
  <c r="AA108" i="9"/>
  <c r="AA107" i="9"/>
  <c r="AA105" i="9"/>
  <c r="C99" i="1" s="1"/>
  <c r="AA104" i="9"/>
  <c r="C98" i="1" s="1"/>
  <c r="K98" i="1" s="1"/>
  <c r="AA103" i="9"/>
  <c r="C97" i="1" s="1"/>
  <c r="K97" i="1" s="1"/>
  <c r="AA102" i="9"/>
  <c r="C96" i="1" s="1"/>
  <c r="AA101" i="9"/>
  <c r="C95" i="1" s="1"/>
  <c r="AA100" i="9"/>
  <c r="AA99" i="9"/>
  <c r="AA97" i="9"/>
  <c r="AA96" i="9"/>
  <c r="AA91" i="9"/>
  <c r="C81" i="1" s="1"/>
  <c r="K81" i="1" s="1"/>
  <c r="AA90" i="9"/>
  <c r="C80" i="1" s="1"/>
  <c r="K80" i="1" s="1"/>
  <c r="AA89" i="9"/>
  <c r="C79" i="1" s="1"/>
  <c r="C78" i="1"/>
  <c r="F78" i="1" s="1"/>
  <c r="AA86" i="9"/>
  <c r="AA85" i="9"/>
  <c r="C75" i="1" s="1"/>
  <c r="AA83" i="9"/>
  <c r="C73" i="1" s="1"/>
  <c r="K73" i="1" s="1"/>
  <c r="AA82" i="9"/>
  <c r="C72" i="1" s="1"/>
  <c r="K72" i="1" s="1"/>
  <c r="AA81" i="9"/>
  <c r="C71" i="1" s="1"/>
  <c r="K71" i="1" s="1"/>
  <c r="AA80" i="9"/>
  <c r="C70" i="1" s="1"/>
  <c r="K70" i="1" s="1"/>
  <c r="AA78" i="9"/>
  <c r="C68" i="1" s="1"/>
  <c r="K68" i="1" s="1"/>
  <c r="AA77" i="9"/>
  <c r="C67" i="1" s="1"/>
  <c r="K67" i="1" s="1"/>
  <c r="AA76" i="9"/>
  <c r="C66" i="1" s="1"/>
  <c r="K66" i="1" s="1"/>
  <c r="AA75" i="9"/>
  <c r="C65" i="1" s="1"/>
  <c r="AA73" i="9"/>
  <c r="C63" i="1" s="1"/>
  <c r="K63" i="1" s="1"/>
  <c r="AA72" i="9"/>
  <c r="C62" i="1" s="1"/>
  <c r="AA70" i="9"/>
  <c r="C60" i="1" s="1"/>
  <c r="K60" i="1" s="1"/>
  <c r="AA69" i="9"/>
  <c r="C59" i="1" s="1"/>
  <c r="K59" i="1" s="1"/>
  <c r="AA68" i="9"/>
  <c r="C58" i="1" s="1"/>
  <c r="AA67" i="9"/>
  <c r="C57" i="1" s="1"/>
  <c r="K57" i="1" s="1"/>
  <c r="AA66" i="9"/>
  <c r="C56" i="1" s="1"/>
  <c r="K56" i="1" s="1"/>
  <c r="AA65" i="9"/>
  <c r="C55" i="1" s="1"/>
  <c r="K55" i="1" s="1"/>
  <c r="AA64" i="9"/>
  <c r="C54" i="1" s="1"/>
  <c r="K54" i="1" s="1"/>
  <c r="AA63" i="9"/>
  <c r="C53" i="1" s="1"/>
  <c r="AA59" i="9"/>
  <c r="C49" i="1" s="1"/>
  <c r="K49" i="1" s="1"/>
  <c r="AA58" i="9"/>
  <c r="C48" i="1" s="1"/>
  <c r="AA57" i="9"/>
  <c r="AA55" i="9"/>
  <c r="C45" i="1" s="1"/>
  <c r="K45" i="1" s="1"/>
  <c r="AA54" i="9"/>
  <c r="C44" i="1" s="1"/>
  <c r="K44" i="1" s="1"/>
  <c r="AA53" i="9"/>
  <c r="C43" i="1" s="1"/>
  <c r="K43" i="1" s="1"/>
  <c r="AA52" i="9"/>
  <c r="C42" i="1" s="1"/>
  <c r="K42" i="1" s="1"/>
  <c r="AA51" i="9"/>
  <c r="C41" i="1" s="1"/>
  <c r="K41" i="1" s="1"/>
  <c r="AA50" i="9"/>
  <c r="C40" i="1" s="1"/>
  <c r="K40" i="1" s="1"/>
  <c r="AA49" i="9"/>
  <c r="C39" i="1" s="1"/>
  <c r="K39" i="1" s="1"/>
  <c r="AA48" i="9"/>
  <c r="C38" i="1" s="1"/>
  <c r="K38" i="1" s="1"/>
  <c r="AA47" i="9"/>
  <c r="C37" i="1" s="1"/>
  <c r="AA46" i="9"/>
  <c r="C36" i="1" s="1"/>
  <c r="K36" i="1" s="1"/>
  <c r="AA45" i="9"/>
  <c r="C35" i="1" s="1"/>
  <c r="K35" i="1" s="1"/>
  <c r="AA44" i="9"/>
  <c r="C34" i="1" s="1"/>
  <c r="K34" i="1" s="1"/>
  <c r="AA43" i="9"/>
  <c r="C33" i="1" s="1"/>
  <c r="K33" i="1" s="1"/>
  <c r="AA11" i="9"/>
  <c r="C11" i="1" s="1"/>
  <c r="AA42" i="9"/>
  <c r="C32" i="1" s="1"/>
  <c r="K79" i="1" l="1"/>
  <c r="N79" i="1" s="1"/>
  <c r="F79" i="1"/>
  <c r="K96" i="1"/>
  <c r="F96" i="1"/>
  <c r="K37" i="1"/>
  <c r="N37" i="1" s="1"/>
  <c r="F37" i="1"/>
  <c r="K99" i="1"/>
  <c r="F99" i="1"/>
  <c r="K11" i="1"/>
  <c r="K21" i="1" s="1"/>
  <c r="B3" i="22" s="1"/>
  <c r="C21" i="1"/>
  <c r="C27" i="1" s="1"/>
  <c r="C46" i="1"/>
  <c r="K32" i="1"/>
  <c r="C50" i="1"/>
  <c r="K48" i="1"/>
  <c r="K50" i="1" s="1"/>
  <c r="C52" i="1"/>
  <c r="K53" i="1"/>
  <c r="K52" i="1" s="1"/>
  <c r="H3" i="22" s="1"/>
  <c r="C61" i="1"/>
  <c r="K58" i="1"/>
  <c r="K61" i="1" s="1"/>
  <c r="C64" i="1"/>
  <c r="K62" i="1"/>
  <c r="K64" i="1" s="1"/>
  <c r="K65" i="1"/>
  <c r="C77" i="1"/>
  <c r="K75" i="1"/>
  <c r="K77" i="1" s="1"/>
  <c r="C83" i="1"/>
  <c r="K78" i="1"/>
  <c r="K83" i="1" s="1"/>
  <c r="C100" i="1"/>
  <c r="K95" i="1"/>
  <c r="K100" i="1" s="1"/>
  <c r="H11" i="22" s="1"/>
  <c r="H16" i="22" s="1"/>
  <c r="U133" i="9"/>
  <c r="K46" i="1" l="1"/>
  <c r="K51" i="1" s="1"/>
  <c r="H2" i="22" s="1"/>
  <c r="C51" i="1"/>
  <c r="U120" i="9"/>
  <c r="C133" i="9" l="1"/>
  <c r="G70" i="2" l="1"/>
  <c r="C112" i="2" l="1"/>
  <c r="C121" i="2"/>
  <c r="C117" i="2"/>
  <c r="C115" i="2"/>
  <c r="C99" i="2"/>
  <c r="C101" i="2" s="1"/>
  <c r="C63" i="2"/>
  <c r="C54" i="2"/>
  <c r="C24" i="20" l="1"/>
  <c r="C6" i="20"/>
  <c r="D6" i="20"/>
  <c r="E6" i="20"/>
  <c r="F6" i="20"/>
  <c r="G6" i="20"/>
  <c r="H6" i="20"/>
  <c r="I6" i="20"/>
  <c r="J6" i="20"/>
  <c r="K6" i="20"/>
  <c r="L6" i="20"/>
  <c r="M6" i="20"/>
  <c r="N6" i="20"/>
  <c r="C10" i="20"/>
  <c r="D10" i="20"/>
  <c r="E10" i="20"/>
  <c r="F10" i="20"/>
  <c r="G10" i="20"/>
  <c r="H10" i="20"/>
  <c r="I10" i="20"/>
  <c r="J10" i="20"/>
  <c r="K10" i="20"/>
  <c r="L10" i="20"/>
  <c r="M10" i="20"/>
  <c r="N10" i="20"/>
  <c r="O29" i="20"/>
  <c r="N28" i="20"/>
  <c r="M28" i="20"/>
  <c r="L28" i="20"/>
  <c r="K28" i="20"/>
  <c r="J28" i="20"/>
  <c r="I28" i="20"/>
  <c r="H28" i="20"/>
  <c r="G28" i="20"/>
  <c r="F28" i="20"/>
  <c r="E28" i="20"/>
  <c r="D28" i="20"/>
  <c r="C28" i="20"/>
  <c r="O27" i="20"/>
  <c r="O26" i="20"/>
  <c r="O25" i="20"/>
  <c r="N24" i="20"/>
  <c r="M24" i="20"/>
  <c r="L24" i="20"/>
  <c r="K24" i="20"/>
  <c r="J24" i="20"/>
  <c r="I24" i="20"/>
  <c r="H24" i="20"/>
  <c r="G24" i="20"/>
  <c r="F24" i="20"/>
  <c r="E24" i="20"/>
  <c r="D24" i="20"/>
  <c r="O23" i="20"/>
  <c r="O22" i="20"/>
  <c r="O21" i="20"/>
  <c r="O20" i="20"/>
  <c r="O19" i="20"/>
  <c r="O18" i="20"/>
  <c r="N14" i="20"/>
  <c r="N15" i="20" s="1"/>
  <c r="M14" i="20"/>
  <c r="M15" i="20" s="1"/>
  <c r="L14" i="20"/>
  <c r="L15" i="20" s="1"/>
  <c r="K14" i="20"/>
  <c r="K15" i="20" s="1"/>
  <c r="J14" i="20"/>
  <c r="J15" i="20" s="1"/>
  <c r="I14" i="20"/>
  <c r="I15" i="20" s="1"/>
  <c r="H14" i="20"/>
  <c r="H15" i="20" s="1"/>
  <c r="G14" i="20"/>
  <c r="G15" i="20" s="1"/>
  <c r="F14" i="20"/>
  <c r="F15" i="20" s="1"/>
  <c r="E14" i="20"/>
  <c r="E15" i="20" s="1"/>
  <c r="D14" i="20"/>
  <c r="D15" i="20" s="1"/>
  <c r="C14" i="20"/>
  <c r="C15" i="20" s="1"/>
  <c r="O13" i="20"/>
  <c r="O12" i="20"/>
  <c r="B14" i="20"/>
  <c r="B15" i="20" s="1"/>
  <c r="O9" i="20"/>
  <c r="O8" i="20"/>
  <c r="O7" i="20"/>
  <c r="O5" i="20"/>
  <c r="O4" i="20"/>
  <c r="O28" i="20" l="1"/>
  <c r="O10" i="20"/>
  <c r="O24" i="20"/>
  <c r="O6" i="20"/>
  <c r="O14" i="20"/>
  <c r="O15" i="20" s="1"/>
  <c r="C30" i="20"/>
  <c r="D30" i="20"/>
  <c r="E30" i="20"/>
  <c r="F30" i="20"/>
  <c r="G30" i="20"/>
  <c r="H30" i="20"/>
  <c r="I30" i="20"/>
  <c r="J30" i="20"/>
  <c r="K30" i="20"/>
  <c r="L30" i="20"/>
  <c r="M30" i="20"/>
  <c r="N30" i="20"/>
  <c r="C16" i="20"/>
  <c r="D16" i="20"/>
  <c r="E16" i="20"/>
  <c r="F16" i="20"/>
  <c r="G16" i="20"/>
  <c r="H16" i="20"/>
  <c r="I16" i="20"/>
  <c r="J16" i="20"/>
  <c r="K16" i="20"/>
  <c r="L16" i="20"/>
  <c r="M16" i="20"/>
  <c r="N16" i="20"/>
  <c r="F32" i="20" l="1"/>
  <c r="H32" i="20"/>
  <c r="K32" i="20"/>
  <c r="O30" i="20"/>
  <c r="N32" i="20"/>
  <c r="D32" i="20"/>
  <c r="L32" i="20"/>
  <c r="M32" i="20"/>
  <c r="J32" i="20"/>
  <c r="G32" i="20"/>
  <c r="I32" i="20"/>
  <c r="E32" i="20"/>
  <c r="C32" i="20"/>
  <c r="O16" i="20"/>
  <c r="X133" i="9"/>
  <c r="AA133" i="9"/>
  <c r="O32" i="20" l="1"/>
  <c r="D88" i="1"/>
  <c r="G56" i="2"/>
  <c r="G58" i="2"/>
  <c r="Q10" i="21"/>
  <c r="N61" i="2"/>
  <c r="M57" i="2"/>
  <c r="M60" i="2"/>
  <c r="G69" i="2"/>
  <c r="G68" i="2"/>
  <c r="G67" i="2"/>
  <c r="G66" i="2"/>
  <c r="G65" i="2"/>
  <c r="H30" i="1"/>
  <c r="H26" i="1"/>
  <c r="H24" i="1"/>
  <c r="H21" i="1"/>
  <c r="H8" i="1"/>
  <c r="H10" i="1" s="1"/>
  <c r="L26" i="1"/>
  <c r="C12" i="22" s="1"/>
  <c r="L24" i="1"/>
  <c r="C4" i="22" s="1"/>
  <c r="L8" i="1"/>
  <c r="L72" i="2"/>
  <c r="M66" i="2" s="1"/>
  <c r="N66" i="2" s="1"/>
  <c r="N39" i="2"/>
  <c r="M38" i="2"/>
  <c r="L39" i="2"/>
  <c r="M33" i="2"/>
  <c r="M34" i="2"/>
  <c r="M35" i="2"/>
  <c r="M36" i="2"/>
  <c r="M37" i="2"/>
  <c r="M31" i="2"/>
  <c r="Q5" i="21"/>
  <c r="Q4" i="21"/>
  <c r="Q6" i="21"/>
  <c r="Q8" i="21"/>
  <c r="Q9" i="21"/>
  <c r="O12" i="2"/>
  <c r="M6" i="2"/>
  <c r="H105" i="1"/>
  <c r="H100" i="1"/>
  <c r="H83" i="1"/>
  <c r="J83" i="1" s="1"/>
  <c r="H77" i="1"/>
  <c r="H74" i="1"/>
  <c r="J74" i="1" s="1"/>
  <c r="H64" i="1"/>
  <c r="H61" i="1"/>
  <c r="H52" i="1"/>
  <c r="H50" i="1"/>
  <c r="H51" i="1" s="1"/>
  <c r="C5" i="22"/>
  <c r="D26" i="1"/>
  <c r="D24" i="1"/>
  <c r="D117" i="2"/>
  <c r="D115" i="2"/>
  <c r="D99" i="2"/>
  <c r="D101" i="2" s="1"/>
  <c r="D147" i="9"/>
  <c r="O137" i="9" s="1"/>
  <c r="F133" i="9"/>
  <c r="P143" i="9"/>
  <c r="M143" i="9"/>
  <c r="J143" i="9"/>
  <c r="G143" i="9"/>
  <c r="D127" i="9"/>
  <c r="E127" i="9" s="1"/>
  <c r="D128" i="9"/>
  <c r="E128" i="9" s="1"/>
  <c r="D129" i="9"/>
  <c r="E129" i="9" s="1"/>
  <c r="D130" i="9"/>
  <c r="E130" i="9" s="1"/>
  <c r="D131" i="9"/>
  <c r="E131" i="9" s="1"/>
  <c r="D126" i="9"/>
  <c r="E126" i="9" s="1"/>
  <c r="Q3" i="21" l="1"/>
  <c r="R3" i="21" s="1"/>
  <c r="G55" i="2"/>
  <c r="G61" i="2"/>
  <c r="G60" i="2"/>
  <c r="G59" i="2"/>
  <c r="AB36" i="9"/>
  <c r="D32" i="9"/>
  <c r="D29" i="9" s="1"/>
  <c r="D40" i="9" s="1"/>
  <c r="D41" i="9" s="1"/>
  <c r="D117" i="9" s="1"/>
  <c r="U5" i="21"/>
  <c r="N5" i="21" s="1"/>
  <c r="O5" i="21" s="1"/>
  <c r="H84" i="1"/>
  <c r="J84" i="1" s="1"/>
  <c r="G11" i="2"/>
  <c r="G10" i="2"/>
  <c r="G9" i="2"/>
  <c r="G8" i="2"/>
  <c r="G7" i="2"/>
  <c r="E133" i="9"/>
  <c r="L10" i="1"/>
  <c r="C11" i="22" s="1"/>
  <c r="B7" i="20" s="1"/>
  <c r="B10" i="20" s="1"/>
  <c r="AA39" i="9"/>
  <c r="C28" i="2" s="1"/>
  <c r="AA38" i="9"/>
  <c r="AA34" i="9"/>
  <c r="AA37" i="9"/>
  <c r="C26" i="2" s="1"/>
  <c r="AA36" i="9"/>
  <c r="C25" i="2" s="1"/>
  <c r="AA35" i="9"/>
  <c r="C24" i="2" s="1"/>
  <c r="AA33" i="9"/>
  <c r="D54" i="2"/>
  <c r="G57" i="2"/>
  <c r="M39" i="2"/>
  <c r="D4" i="2"/>
  <c r="G5" i="2"/>
  <c r="G6" i="2"/>
  <c r="L91" i="1"/>
  <c r="G64" i="2"/>
  <c r="M55" i="2"/>
  <c r="M56" i="2"/>
  <c r="M58" i="2"/>
  <c r="M59" i="2"/>
  <c r="M65" i="2"/>
  <c r="N65" i="2" s="1"/>
  <c r="M71" i="2"/>
  <c r="N71" i="2" s="1"/>
  <c r="M70" i="2"/>
  <c r="N70" i="2" s="1"/>
  <c r="M69" i="2"/>
  <c r="N69" i="2" s="1"/>
  <c r="M68" i="2"/>
  <c r="N68" i="2" s="1"/>
  <c r="M67" i="2"/>
  <c r="N67" i="2" s="1"/>
  <c r="M7" i="2"/>
  <c r="N7" i="2" s="1"/>
  <c r="M8" i="2"/>
  <c r="N8" i="2" s="1"/>
  <c r="M9" i="2"/>
  <c r="N9" i="2" s="1"/>
  <c r="M10" i="2"/>
  <c r="N10" i="2" s="1"/>
  <c r="M11" i="2"/>
  <c r="N11" i="2" s="1"/>
  <c r="M5" i="2"/>
  <c r="N5" i="2" s="1"/>
  <c r="N6" i="2"/>
  <c r="D146" i="9"/>
  <c r="O136" i="9" s="1"/>
  <c r="D151" i="9"/>
  <c r="O141" i="9" s="1"/>
  <c r="D150" i="9"/>
  <c r="O140" i="9" s="1"/>
  <c r="D149" i="9"/>
  <c r="O139" i="9" s="1"/>
  <c r="D148" i="9"/>
  <c r="O138" i="9" s="1"/>
  <c r="D136" i="9"/>
  <c r="D142" i="9"/>
  <c r="D141" i="9"/>
  <c r="D140" i="9"/>
  <c r="D139" i="9"/>
  <c r="D138" i="9"/>
  <c r="D137" i="9"/>
  <c r="D133" i="9"/>
  <c r="G103" i="2"/>
  <c r="D108" i="1"/>
  <c r="D106" i="1"/>
  <c r="L106" i="1" s="1"/>
  <c r="D104" i="1"/>
  <c r="L104" i="1" s="1"/>
  <c r="D103" i="1"/>
  <c r="L103" i="1" s="1"/>
  <c r="D102" i="1"/>
  <c r="L102" i="1" s="1"/>
  <c r="D101" i="1"/>
  <c r="L101" i="1" s="1"/>
  <c r="D94" i="1"/>
  <c r="L94" i="1" s="1"/>
  <c r="D93" i="1"/>
  <c r="L93" i="1" s="1"/>
  <c r="D86" i="1"/>
  <c r="D76" i="1"/>
  <c r="L76" i="1" s="1"/>
  <c r="F75" i="1"/>
  <c r="F73" i="1"/>
  <c r="F72" i="1"/>
  <c r="F68" i="1"/>
  <c r="F66" i="1"/>
  <c r="F65" i="1"/>
  <c r="F63" i="1"/>
  <c r="F62" i="1"/>
  <c r="F59" i="1"/>
  <c r="F58" i="1"/>
  <c r="F57" i="1"/>
  <c r="F54" i="1"/>
  <c r="C62" i="9"/>
  <c r="F49" i="1"/>
  <c r="F48" i="1"/>
  <c r="F35" i="1"/>
  <c r="F38" i="1"/>
  <c r="F40" i="1"/>
  <c r="G73" i="2"/>
  <c r="AA111" i="9"/>
  <c r="AA106" i="9"/>
  <c r="AA93" i="9"/>
  <c r="AA79" i="9"/>
  <c r="AA71" i="9"/>
  <c r="AA26" i="9"/>
  <c r="AA24" i="9"/>
  <c r="AA10" i="9"/>
  <c r="AA6" i="9"/>
  <c r="C111" i="9"/>
  <c r="C106" i="9"/>
  <c r="C93" i="9"/>
  <c r="C87" i="9"/>
  <c r="C84" i="9"/>
  <c r="C74" i="9"/>
  <c r="C71" i="9"/>
  <c r="C60" i="9"/>
  <c r="C56" i="9"/>
  <c r="C40" i="9"/>
  <c r="C26" i="9"/>
  <c r="C24" i="9"/>
  <c r="C10" i="9"/>
  <c r="C6" i="9"/>
  <c r="C22" i="2" l="1"/>
  <c r="C23" i="2"/>
  <c r="G23" i="2" s="1"/>
  <c r="C27" i="2"/>
  <c r="G27" i="2" s="1"/>
  <c r="G54" i="2"/>
  <c r="U3" i="21"/>
  <c r="N3" i="21" s="1"/>
  <c r="O3" i="21" s="1"/>
  <c r="R5" i="21"/>
  <c r="Q18" i="21"/>
  <c r="D25" i="2"/>
  <c r="Q7" i="21" s="1"/>
  <c r="AB32" i="9"/>
  <c r="AB29" i="9" s="1"/>
  <c r="AA84" i="9"/>
  <c r="C69" i="1"/>
  <c r="R10" i="21"/>
  <c r="U10" i="21"/>
  <c r="N10" i="21" s="1"/>
  <c r="O10" i="21" s="1"/>
  <c r="R4" i="21"/>
  <c r="U4" i="21"/>
  <c r="N4" i="21" s="1"/>
  <c r="O4" i="21" s="1"/>
  <c r="R6" i="21"/>
  <c r="U6" i="21"/>
  <c r="N6" i="21" s="1"/>
  <c r="O6" i="21" s="1"/>
  <c r="R8" i="21"/>
  <c r="U8" i="21"/>
  <c r="N8" i="21" s="1"/>
  <c r="O8" i="21" s="1"/>
  <c r="R9" i="21"/>
  <c r="U9" i="21"/>
  <c r="N9" i="21" s="1"/>
  <c r="O9" i="21" s="1"/>
  <c r="G4" i="2"/>
  <c r="C98" i="9"/>
  <c r="AA95" i="9"/>
  <c r="D85" i="1" s="1"/>
  <c r="D92" i="1" s="1"/>
  <c r="J91" i="1"/>
  <c r="J88" i="1"/>
  <c r="D105" i="1"/>
  <c r="D100" i="1"/>
  <c r="F100" i="1" s="1"/>
  <c r="G28" i="2"/>
  <c r="G63" i="2"/>
  <c r="G26" i="2"/>
  <c r="G24" i="2"/>
  <c r="AA32" i="9"/>
  <c r="AA29" i="9" s="1"/>
  <c r="C29" i="1" s="1"/>
  <c r="AA87" i="9"/>
  <c r="AA74" i="9"/>
  <c r="C61" i="9"/>
  <c r="D74" i="1"/>
  <c r="F15" i="1"/>
  <c r="M61" i="2"/>
  <c r="M72" i="2"/>
  <c r="AA56" i="9"/>
  <c r="F32" i="1"/>
  <c r="AA60" i="9"/>
  <c r="D47" i="1"/>
  <c r="L47" i="1" s="1"/>
  <c r="AA62" i="9"/>
  <c r="F53" i="1"/>
  <c r="D61" i="1"/>
  <c r="F61" i="1" s="1"/>
  <c r="D64" i="1"/>
  <c r="F64" i="1" s="1"/>
  <c r="D77" i="1"/>
  <c r="F77" i="1" s="1"/>
  <c r="D83" i="1"/>
  <c r="F83" i="1" s="1"/>
  <c r="AA21" i="9"/>
  <c r="AA27" i="9" s="1"/>
  <c r="F12" i="1"/>
  <c r="N72" i="2"/>
  <c r="N12" i="2"/>
  <c r="L137" i="9"/>
  <c r="I137" i="9"/>
  <c r="F137" i="9"/>
  <c r="L138" i="9"/>
  <c r="I138" i="9"/>
  <c r="F138" i="9"/>
  <c r="L139" i="9"/>
  <c r="I139" i="9"/>
  <c r="F139" i="9"/>
  <c r="L140" i="9"/>
  <c r="I140" i="9"/>
  <c r="F140" i="9"/>
  <c r="L141" i="9"/>
  <c r="I141" i="9"/>
  <c r="F141" i="9"/>
  <c r="L142" i="9"/>
  <c r="I142" i="9"/>
  <c r="F142" i="9"/>
  <c r="O143" i="9"/>
  <c r="L136" i="9"/>
  <c r="I136" i="9"/>
  <c r="F136" i="9"/>
  <c r="D143" i="9"/>
  <c r="C27" i="9"/>
  <c r="C41" i="9" s="1"/>
  <c r="C94" i="9"/>
  <c r="D152" i="9"/>
  <c r="C120" i="9"/>
  <c r="F120" i="9"/>
  <c r="I120" i="9"/>
  <c r="L120" i="9"/>
  <c r="O120" i="9"/>
  <c r="R120" i="9"/>
  <c r="X120" i="9"/>
  <c r="C21" i="2" l="1"/>
  <c r="C94" i="2" s="1"/>
  <c r="C97" i="2" s="1"/>
  <c r="G22" i="2"/>
  <c r="H85" i="1"/>
  <c r="H92" i="1" s="1"/>
  <c r="J86" i="1"/>
  <c r="R18" i="21"/>
  <c r="U18" i="21"/>
  <c r="N18" i="21" s="1"/>
  <c r="O18" i="21" s="1"/>
  <c r="O19" i="21" s="1"/>
  <c r="AA98" i="9"/>
  <c r="U7" i="21"/>
  <c r="N7" i="21" s="1"/>
  <c r="D21" i="2"/>
  <c r="D94" i="2" s="1"/>
  <c r="D97" i="2" s="1"/>
  <c r="G25" i="2"/>
  <c r="D29" i="1"/>
  <c r="H108" i="1" s="1"/>
  <c r="AB40" i="9"/>
  <c r="C30" i="1"/>
  <c r="C31" i="1" s="1"/>
  <c r="G108" i="1"/>
  <c r="G109" i="1" s="1"/>
  <c r="K69" i="1"/>
  <c r="K74" i="1" s="1"/>
  <c r="K84" i="1" s="1"/>
  <c r="H4" i="22" s="1"/>
  <c r="H9" i="22" s="1"/>
  <c r="H17" i="22" s="1"/>
  <c r="C74" i="1"/>
  <c r="C84" i="1" s="1"/>
  <c r="C107" i="1" s="1"/>
  <c r="C109" i="1" s="1"/>
  <c r="L86" i="1"/>
  <c r="C113" i="9"/>
  <c r="C115" i="9" s="1"/>
  <c r="C117" i="9" s="1"/>
  <c r="I143" i="9"/>
  <c r="AA40" i="9"/>
  <c r="AA41" i="9" s="1"/>
  <c r="L143" i="9"/>
  <c r="F143" i="9"/>
  <c r="AA94" i="9"/>
  <c r="D52" i="1"/>
  <c r="F52" i="1" s="1"/>
  <c r="D50" i="1"/>
  <c r="F50" i="1" s="1"/>
  <c r="D46" i="1"/>
  <c r="F46" i="1" s="1"/>
  <c r="AA61" i="9"/>
  <c r="D21" i="1"/>
  <c r="D84" i="1"/>
  <c r="G5" i="1" l="1"/>
  <c r="C118" i="2"/>
  <c r="C122" i="2" s="1"/>
  <c r="J85" i="1"/>
  <c r="AB41" i="9"/>
  <c r="AB117" i="9" s="1"/>
  <c r="N19" i="21"/>
  <c r="F74" i="1"/>
  <c r="O7" i="21"/>
  <c r="N11" i="21"/>
  <c r="N15" i="21" s="1"/>
  <c r="R7" i="21"/>
  <c r="F29" i="1"/>
  <c r="G21" i="2"/>
  <c r="D30" i="1"/>
  <c r="F30" i="1" s="1"/>
  <c r="F84" i="1"/>
  <c r="K107" i="1"/>
  <c r="K109" i="1" s="1"/>
  <c r="C111" i="1"/>
  <c r="D27" i="1"/>
  <c r="F21" i="1"/>
  <c r="N15" i="1"/>
  <c r="L88" i="1"/>
  <c r="N91" i="1"/>
  <c r="H107" i="1"/>
  <c r="J107" i="1" s="1"/>
  <c r="J92" i="1"/>
  <c r="AA113" i="9"/>
  <c r="AA115" i="9" s="1"/>
  <c r="AA117" i="9" s="1"/>
  <c r="D51" i="1"/>
  <c r="D107" i="1" s="1"/>
  <c r="G106" i="2"/>
  <c r="G112" i="2"/>
  <c r="I13" i="22"/>
  <c r="O11" i="21" l="1"/>
  <c r="O15" i="21" s="1"/>
  <c r="K5" i="1"/>
  <c r="K4" i="1" s="1"/>
  <c r="K6" i="1" s="1"/>
  <c r="G4" i="1"/>
  <c r="G6" i="1" s="1"/>
  <c r="G27" i="1" s="1"/>
  <c r="G31" i="1" s="1"/>
  <c r="G111" i="1" s="1"/>
  <c r="D118" i="2"/>
  <c r="N82" i="1"/>
  <c r="N88" i="1"/>
  <c r="N86" i="1"/>
  <c r="L85" i="1"/>
  <c r="D31" i="1"/>
  <c r="F31" i="1" s="1"/>
  <c r="F27" i="1"/>
  <c r="L21" i="1"/>
  <c r="N21" i="1" s="1"/>
  <c r="N12" i="1"/>
  <c r="N38" i="1"/>
  <c r="N49" i="1"/>
  <c r="N35" i="1"/>
  <c r="N48" i="1"/>
  <c r="N40" i="1"/>
  <c r="N54" i="1"/>
  <c r="N57" i="1"/>
  <c r="F51" i="1"/>
  <c r="B2" i="22" l="1"/>
  <c r="B9" i="22" s="1"/>
  <c r="B17" i="22" s="1"/>
  <c r="K27" i="1"/>
  <c r="K31" i="1" s="1"/>
  <c r="K111" i="1" s="1"/>
  <c r="I6" i="22"/>
  <c r="L92" i="1"/>
  <c r="N92" i="1" s="1"/>
  <c r="C3" i="22"/>
  <c r="F3" i="22" s="1"/>
  <c r="B4" i="20"/>
  <c r="N73" i="1"/>
  <c r="N68" i="1"/>
  <c r="N66" i="1"/>
  <c r="N63" i="1"/>
  <c r="N72" i="1"/>
  <c r="N59" i="1"/>
  <c r="N85" i="1"/>
  <c r="D109" i="1"/>
  <c r="F107" i="1"/>
  <c r="G72" i="2"/>
  <c r="G94" i="2"/>
  <c r="H5" i="1"/>
  <c r="L105" i="1"/>
  <c r="I12" i="22" s="1"/>
  <c r="J5" i="1" l="1"/>
  <c r="L5" i="1"/>
  <c r="L4" i="1" s="1"/>
  <c r="N65" i="1"/>
  <c r="L61" i="1"/>
  <c r="N61" i="1" s="1"/>
  <c r="N58" i="1"/>
  <c r="L64" i="1"/>
  <c r="N64" i="1" s="1"/>
  <c r="N62" i="1"/>
  <c r="L77" i="1"/>
  <c r="N77" i="1" s="1"/>
  <c r="N75" i="1"/>
  <c r="L83" i="1"/>
  <c r="N83" i="1" s="1"/>
  <c r="N78" i="1"/>
  <c r="L6" i="22"/>
  <c r="B22" i="20"/>
  <c r="L100" i="1"/>
  <c r="D111" i="1"/>
  <c r="F109" i="1"/>
  <c r="G97" i="2"/>
  <c r="H4" i="1"/>
  <c r="L50" i="1"/>
  <c r="N50" i="1" s="1"/>
  <c r="L74" i="1" l="1"/>
  <c r="N74" i="1" s="1"/>
  <c r="I11" i="22"/>
  <c r="B25" i="20" s="1"/>
  <c r="B28" i="20" s="1"/>
  <c r="L52" i="1"/>
  <c r="N53" i="1"/>
  <c r="L46" i="1"/>
  <c r="N46" i="1" s="1"/>
  <c r="N32" i="1"/>
  <c r="H6" i="1"/>
  <c r="J4" i="1"/>
  <c r="N5" i="1"/>
  <c r="G118" i="2"/>
  <c r="L30" i="1"/>
  <c r="D119" i="2" s="1"/>
  <c r="D121" i="2" s="1"/>
  <c r="D122" i="2" s="1"/>
  <c r="G122" i="2" s="1"/>
  <c r="I7" i="22"/>
  <c r="L84" i="1" l="1"/>
  <c r="L51" i="1"/>
  <c r="N51" i="1" s="1"/>
  <c r="I3" i="22"/>
  <c r="N52" i="1"/>
  <c r="H27" i="1"/>
  <c r="J6" i="1"/>
  <c r="L6" i="1"/>
  <c r="B3" i="20" s="1"/>
  <c r="N4" i="1"/>
  <c r="B23" i="20"/>
  <c r="L7" i="22"/>
  <c r="H109" i="1"/>
  <c r="I16" i="22"/>
  <c r="C16" i="22"/>
  <c r="I4" i="22" l="1"/>
  <c r="L4" i="22" s="1"/>
  <c r="L107" i="1"/>
  <c r="N107" i="1" s="1"/>
  <c r="N84" i="1"/>
  <c r="I2" i="22"/>
  <c r="B19" i="20"/>
  <c r="L3" i="22"/>
  <c r="H31" i="1"/>
  <c r="H111" i="1" s="1"/>
  <c r="J27" i="1"/>
  <c r="N6" i="1"/>
  <c r="B6" i="20"/>
  <c r="B16" i="20" s="1"/>
  <c r="C2" i="22"/>
  <c r="F2" i="22" s="1"/>
  <c r="L27" i="1"/>
  <c r="J109" i="1"/>
  <c r="J31" i="1" l="1"/>
  <c r="B20" i="20"/>
  <c r="L109" i="1"/>
  <c r="L2" i="22"/>
  <c r="I9" i="22"/>
  <c r="B18" i="20"/>
  <c r="C9" i="22"/>
  <c r="N27" i="1"/>
  <c r="L31" i="1"/>
  <c r="L111" i="1" l="1"/>
  <c r="B24" i="20"/>
  <c r="N109" i="1"/>
  <c r="L9" i="22"/>
  <c r="I17" i="22"/>
  <c r="L17" i="22" s="1"/>
  <c r="F9" i="22"/>
  <c r="C17" i="22"/>
  <c r="F17" i="22" s="1"/>
  <c r="N31" i="1"/>
  <c r="B30" i="20" l="1"/>
  <c r="B32" i="20" s="1"/>
</calcChain>
</file>

<file path=xl/sharedStrings.xml><?xml version="1.0" encoding="utf-8"?>
<sst xmlns="http://schemas.openxmlformats.org/spreadsheetml/2006/main" count="916" uniqueCount="415">
  <si>
    <t>BEVÉTELEK ÖSSZESEN</t>
  </si>
  <si>
    <t>Jubileumi jutalom</t>
  </si>
  <si>
    <t>Közlekedési költségtérítés</t>
  </si>
  <si>
    <t>Vásárolt élelmezés</t>
  </si>
  <si>
    <t>Baracska</t>
  </si>
  <si>
    <t>Ercsi</t>
  </si>
  <si>
    <t>Gyúró</t>
  </si>
  <si>
    <t>Kajászó</t>
  </si>
  <si>
    <t>Martonvásár</t>
  </si>
  <si>
    <t>Ráckeresztúr</t>
  </si>
  <si>
    <t>Tordas</t>
  </si>
  <si>
    <t>IDŐSEK NAPPALI ELLÁTÁSA</t>
  </si>
  <si>
    <t>HÁZI SEGÍTSÉGNYÚJTÁS</t>
  </si>
  <si>
    <t>TÁMOGATÓ SZOLGÁLAT</t>
  </si>
  <si>
    <t>SEGÍTŐ SZOLGÁLAT EGYÜTT</t>
  </si>
  <si>
    <t>TANYAGONDNOKI SZOLGÁLTATÁS</t>
  </si>
  <si>
    <t>Közalkalmazotti státuszok</t>
  </si>
  <si>
    <t>Összesen</t>
  </si>
  <si>
    <t>ENGEDÉLYEZETT LÉTSZÁM</t>
  </si>
  <si>
    <t>Segítő Szolgálat</t>
  </si>
  <si>
    <t>Segítő Szolgálat Összesen</t>
  </si>
  <si>
    <t>mutató</t>
  </si>
  <si>
    <t>Bevételek</t>
  </si>
  <si>
    <t>Tartalék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</si>
  <si>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</si>
  <si>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</si>
  <si>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</si>
  <si>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</si>
  <si>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</si>
  <si>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</si>
  <si>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</si>
  <si>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</si>
  <si>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</si>
  <si>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</si>
  <si>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</si>
  <si>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</si>
  <si>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r>
      <t xml:space="preserve">Önkormányzati hozzájárulások </t>
    </r>
    <r>
      <rPr>
        <b/>
        <sz val="8"/>
        <rFont val="Times New Roman"/>
        <family val="1"/>
        <charset val="238"/>
      </rPr>
      <t>(fizetendő minden hó 5-éig)</t>
    </r>
  </si>
  <si>
    <r>
      <t>TKT által önkormányzatoknak utalandó</t>
    </r>
    <r>
      <rPr>
        <b/>
        <sz val="8"/>
        <rFont val="Times New Roman"/>
        <family val="1"/>
        <charset val="238"/>
      </rPr>
      <t xml:space="preserve"> (utalandó minden hó 7-éig)</t>
    </r>
  </si>
  <si>
    <t>Személyi juttatások</t>
  </si>
  <si>
    <t>Január</t>
  </si>
  <si>
    <t>Február</t>
  </si>
  <si>
    <t>Március</t>
  </si>
  <si>
    <t>Április</t>
  </si>
  <si>
    <t>Május</t>
  </si>
  <si>
    <t>Június</t>
  </si>
  <si>
    <t>Július</t>
  </si>
  <si>
    <t>Szeptember</t>
  </si>
  <si>
    <t>Október</t>
  </si>
  <si>
    <t>November</t>
  </si>
  <si>
    <t>December</t>
  </si>
  <si>
    <t>Társulás és intézményeinek konszolidált összesítése</t>
  </si>
  <si>
    <t>Szociális és gyermekjóléti feladatok támogatása</t>
  </si>
  <si>
    <t>SZOCIÁLIS NORMATÍVA ÖSSZESEN</t>
  </si>
  <si>
    <t>Kiadások</t>
  </si>
  <si>
    <t>Martonvásár munkaszervezeti feladat</t>
  </si>
  <si>
    <t>Szent László Völgye Segítő Szolgálat költségvetése</t>
  </si>
  <si>
    <t>Társulás költségvetése</t>
  </si>
  <si>
    <t>Működési bevételek</t>
  </si>
  <si>
    <t>Dologi kiadások</t>
  </si>
  <si>
    <t>Felhalmozási célú tám. Áh belülről</t>
  </si>
  <si>
    <t>Beruházások</t>
  </si>
  <si>
    <t>Felújítások</t>
  </si>
  <si>
    <t>Egyéb felhalmozási kiadások</t>
  </si>
  <si>
    <t>Mindösszesen</t>
  </si>
  <si>
    <t>I. Működési bevételek összesen</t>
  </si>
  <si>
    <t>II. Felhalmozási bevételek összesen</t>
  </si>
  <si>
    <t>I. Működési kiadások összesen</t>
  </si>
  <si>
    <t>II. Felhalmozási kiadások összesen</t>
  </si>
  <si>
    <t>Teljesítés</t>
  </si>
  <si>
    <t xml:space="preserve">Önkormányzatok működési támogatásai </t>
  </si>
  <si>
    <t>Egyéb működési célú támogatások bevételei államháztartáson belülről</t>
  </si>
  <si>
    <t>ebből: helyi önkormányzatok és költségvetési szerveik</t>
  </si>
  <si>
    <t>Működési célú támogatások államháztartáson belülről</t>
  </si>
  <si>
    <t>Egyéb felhalmozási célú támogatások bevételei államháztartáson belülről</t>
  </si>
  <si>
    <t xml:space="preserve">Felhalmozási célú támogatások államháztartáson belülről </t>
  </si>
  <si>
    <t>Készletértékesítés ellenértéke</t>
  </si>
  <si>
    <t>Szolgáltatások ellenértéke</t>
  </si>
  <si>
    <t>Közvetített szolgáltatások ellenértéke</t>
  </si>
  <si>
    <t>Tulajdonosi bevételek</t>
  </si>
  <si>
    <t>Kamatbevételek</t>
  </si>
  <si>
    <t>Egyéb működési bevételek</t>
  </si>
  <si>
    <t xml:space="preserve">Működési bevételek </t>
  </si>
  <si>
    <t xml:space="preserve">Felhalmozási bevételek </t>
  </si>
  <si>
    <t>Egyéb működési célú átvett pénzeszközök</t>
  </si>
  <si>
    <t>Egyéb felhalmozási célú átvett pénzeszközök</t>
  </si>
  <si>
    <t xml:space="preserve">Költségvetési bevételek </t>
  </si>
  <si>
    <t xml:space="preserve">Maradvány igénybevétele </t>
  </si>
  <si>
    <t xml:space="preserve">Finanszírozási bevételek </t>
  </si>
  <si>
    <t xml:space="preserve">Foglalkoztatottak személyi juttatásai </t>
  </si>
  <si>
    <t xml:space="preserve">Külső személyi juttatások </t>
  </si>
  <si>
    <t xml:space="preserve">Személyi juttatások összesen </t>
  </si>
  <si>
    <t xml:space="preserve">Munkaadókat terhelő járulékok és szociális hozzájárulási adó                                                                   </t>
  </si>
  <si>
    <t xml:space="preserve">Készletbeszerzés </t>
  </si>
  <si>
    <t xml:space="preserve">Kommunikációs szolgáltatások </t>
  </si>
  <si>
    <t xml:space="preserve">Szolgáltatási kiadások </t>
  </si>
  <si>
    <t>Kiküldetések, reklám- és propagandakiadások</t>
  </si>
  <si>
    <t>Különféle befizetések és egyéb dologi kiadások</t>
  </si>
  <si>
    <t xml:space="preserve">Dologi kiadások </t>
  </si>
  <si>
    <t>Egyéb működési célú kiadások</t>
  </si>
  <si>
    <t xml:space="preserve">Felújítások </t>
  </si>
  <si>
    <t>Egyéb felhalmozási célú kiadások</t>
  </si>
  <si>
    <t xml:space="preserve">Költségvetési kiadások </t>
  </si>
  <si>
    <t>Finanszírozási kiadások</t>
  </si>
  <si>
    <t>Felhalmozási célú önkormányzati támogatások</t>
  </si>
  <si>
    <t>Rovat-szám</t>
  </si>
  <si>
    <t>B11</t>
  </si>
  <si>
    <t>B16</t>
  </si>
  <si>
    <t>B1</t>
  </si>
  <si>
    <t>B21</t>
  </si>
  <si>
    <t>B25</t>
  </si>
  <si>
    <t>B2</t>
  </si>
  <si>
    <t>B401</t>
  </si>
  <si>
    <t>B402</t>
  </si>
  <si>
    <t>B403</t>
  </si>
  <si>
    <t>B404</t>
  </si>
  <si>
    <t>B405</t>
  </si>
  <si>
    <t>B406</t>
  </si>
  <si>
    <t>B407</t>
  </si>
  <si>
    <t>B408</t>
  </si>
  <si>
    <t>B4</t>
  </si>
  <si>
    <t>B5</t>
  </si>
  <si>
    <t>B6</t>
  </si>
  <si>
    <t>B7</t>
  </si>
  <si>
    <t>B1-B7</t>
  </si>
  <si>
    <t>B813</t>
  </si>
  <si>
    <t>B8</t>
  </si>
  <si>
    <t>Megnevezés</t>
  </si>
  <si>
    <t>K11</t>
  </si>
  <si>
    <t>K12</t>
  </si>
  <si>
    <t>K1</t>
  </si>
  <si>
    <t>K2</t>
  </si>
  <si>
    <t>K31</t>
  </si>
  <si>
    <t>K32</t>
  </si>
  <si>
    <t>K33</t>
  </si>
  <si>
    <t>K34</t>
  </si>
  <si>
    <t>K35</t>
  </si>
  <si>
    <t>K3</t>
  </si>
  <si>
    <t>K5</t>
  </si>
  <si>
    <t>K6</t>
  </si>
  <si>
    <t>K7</t>
  </si>
  <si>
    <t>K8</t>
  </si>
  <si>
    <t>K1-K8</t>
  </si>
  <si>
    <t>K9</t>
  </si>
  <si>
    <t>K1101</t>
  </si>
  <si>
    <t>Törvény szerinti illetmények, munkabérek</t>
  </si>
  <si>
    <t>K1102</t>
  </si>
  <si>
    <t>Normatív jutalmak</t>
  </si>
  <si>
    <t>K1103</t>
  </si>
  <si>
    <t>Céljuttatás, projektprémium</t>
  </si>
  <si>
    <t>K1104</t>
  </si>
  <si>
    <t>Készenléti, ügyeleti, helyettesítési díj, túlóra, túlszolgálat</t>
  </si>
  <si>
    <t>K1105</t>
  </si>
  <si>
    <t>Végkielégítés</t>
  </si>
  <si>
    <t>K1106</t>
  </si>
  <si>
    <t>K1107</t>
  </si>
  <si>
    <t>Béren kívüli juttatások</t>
  </si>
  <si>
    <t>K1108</t>
  </si>
  <si>
    <t>Ruházati költségtérítés</t>
  </si>
  <si>
    <t>K1109</t>
  </si>
  <si>
    <t>K1110</t>
  </si>
  <si>
    <t>Egyéb költségtérítések</t>
  </si>
  <si>
    <t>K1111</t>
  </si>
  <si>
    <t>Lakhatási támogatások</t>
  </si>
  <si>
    <t>K1112</t>
  </si>
  <si>
    <t>Szociális támogatások</t>
  </si>
  <si>
    <t>K1113</t>
  </si>
  <si>
    <t>Foglalkoztatottak egyéb személyi juttatásai</t>
  </si>
  <si>
    <t>ebből:biztosítási díjak</t>
  </si>
  <si>
    <t>K121</t>
  </si>
  <si>
    <t>Választott tisztségviselők juttatásai</t>
  </si>
  <si>
    <t>K122</t>
  </si>
  <si>
    <t>Munkavégzésre irányuló egyéb jogviszonyban nem saját foglalkoztatottnak fizetett juttatások</t>
  </si>
  <si>
    <t>K123</t>
  </si>
  <si>
    <t>Egyéb külső személyi juttatások</t>
  </si>
  <si>
    <t>K311</t>
  </si>
  <si>
    <t>Szakmai anyagok beszerzése</t>
  </si>
  <si>
    <t>K312</t>
  </si>
  <si>
    <t>Üzemeltetési anyagok beszerzése</t>
  </si>
  <si>
    <t>K313</t>
  </si>
  <si>
    <t>Árubeszerzés</t>
  </si>
  <si>
    <t>K321</t>
  </si>
  <si>
    <t>Informatikai szolgáltatások igénybevétele</t>
  </si>
  <si>
    <t>K322</t>
  </si>
  <si>
    <t>Egyéb kommunikációs szolgáltatások</t>
  </si>
  <si>
    <t>K331</t>
  </si>
  <si>
    <t>Közüzemi díjak</t>
  </si>
  <si>
    <t>K332</t>
  </si>
  <si>
    <t>K333</t>
  </si>
  <si>
    <t xml:space="preserve">Bérleti és lízing díjak </t>
  </si>
  <si>
    <t>K334</t>
  </si>
  <si>
    <t>Karbantartási, kisjavítási szolgáltatások</t>
  </si>
  <si>
    <t>K335</t>
  </si>
  <si>
    <t>Közvetített szolgáltatások</t>
  </si>
  <si>
    <t>K336</t>
  </si>
  <si>
    <t xml:space="preserve">Szakmai tevékenységet segítő szolgáltatások </t>
  </si>
  <si>
    <t>K337</t>
  </si>
  <si>
    <t>K341</t>
  </si>
  <si>
    <t>Kiküldetések kiadásai</t>
  </si>
  <si>
    <t>K342</t>
  </si>
  <si>
    <t>Reklám- és propagandakiadások</t>
  </si>
  <si>
    <t>K351</t>
  </si>
  <si>
    <t>Működési célú előzetesen felszámított általános forgalmi adó</t>
  </si>
  <si>
    <t>K352</t>
  </si>
  <si>
    <t>K353</t>
  </si>
  <si>
    <t xml:space="preserve">Kamatkiadások   </t>
  </si>
  <si>
    <t>K354</t>
  </si>
  <si>
    <t xml:space="preserve">Egyéb pénzügyi műveletek kiadásai </t>
  </si>
  <si>
    <t>K355</t>
  </si>
  <si>
    <t>K61</t>
  </si>
  <si>
    <t>Immateriális javak beszerzése, létesítése</t>
  </si>
  <si>
    <t>K62</t>
  </si>
  <si>
    <t xml:space="preserve">Ingatlanok beszerzése, létesítése </t>
  </si>
  <si>
    <t>K63</t>
  </si>
  <si>
    <t>Informatikai eszközök beszerzése, létesítése</t>
  </si>
  <si>
    <t>K64</t>
  </si>
  <si>
    <t>K65</t>
  </si>
  <si>
    <t>Részesedések beszerzése</t>
  </si>
  <si>
    <t>K66</t>
  </si>
  <si>
    <t>Meglévő részesedések növeléséhez kapcsolódó kiadások</t>
  </si>
  <si>
    <t>K67</t>
  </si>
  <si>
    <t>Beruházási célú előzetesen felszámított általános forgalmi adó</t>
  </si>
  <si>
    <t>K71</t>
  </si>
  <si>
    <t>Ingatlanok felújítása</t>
  </si>
  <si>
    <t>K72</t>
  </si>
  <si>
    <t>Informatikai eszközök felújítása</t>
  </si>
  <si>
    <t>K73</t>
  </si>
  <si>
    <t xml:space="preserve">Egyéb tárgyi eszközök felújítása </t>
  </si>
  <si>
    <t>K74</t>
  </si>
  <si>
    <t>Felújítási célú előzetesen felszámított általános forgalmi adó</t>
  </si>
  <si>
    <t>ebből: szociális hozzájárulási adó</t>
  </si>
  <si>
    <t>ebből: rehabilitációs hozzájárulás</t>
  </si>
  <si>
    <t>ebből: egészségügyi hozzájárulás</t>
  </si>
  <si>
    <t>ebből: munkáltatót terhelő személyi jövedelemadó</t>
  </si>
  <si>
    <t>ebből: államháztartáson belül</t>
  </si>
  <si>
    <t>ebből: államháztartáson kívül</t>
  </si>
  <si>
    <t>B816</t>
  </si>
  <si>
    <t>Központi, irányító szervi támogatás</t>
  </si>
  <si>
    <t>KIADÁSOK ÖSSZESEN</t>
  </si>
  <si>
    <t>ebből: normatív támogatás</t>
  </si>
  <si>
    <t>ebből: önkormányzati hozzájárulás</t>
  </si>
  <si>
    <t>Vál</t>
  </si>
  <si>
    <t>kerekítve</t>
  </si>
  <si>
    <t>Áfa</t>
  </si>
  <si>
    <t>K506</t>
  </si>
  <si>
    <t>Egyéb működési célú támogatások államháztartáson belülre</t>
  </si>
  <si>
    <t>K512</t>
  </si>
  <si>
    <t>Tartalékok</t>
  </si>
  <si>
    <t>EGYENLEG ÖSSZESEN</t>
  </si>
  <si>
    <t>TÖBBI SZOC. FELADAT</t>
  </si>
  <si>
    <t xml:space="preserve">Baracska  </t>
  </si>
  <si>
    <t xml:space="preserve">Ercsi  </t>
  </si>
  <si>
    <t xml:space="preserve">Kajászó  </t>
  </si>
  <si>
    <t xml:space="preserve">Martonvásár  </t>
  </si>
  <si>
    <t xml:space="preserve">Ráckeresztúr  </t>
  </si>
  <si>
    <t xml:space="preserve">Tordas  </t>
  </si>
  <si>
    <t xml:space="preserve">Gyúró  </t>
  </si>
  <si>
    <t>C) Szociális ellátásokhoz</t>
  </si>
  <si>
    <t>tagdíj</t>
  </si>
  <si>
    <t>munkasz. műk</t>
  </si>
  <si>
    <t>társulási feladatarányosan</t>
  </si>
  <si>
    <t>A) Központi orvosi ügyelethez</t>
  </si>
  <si>
    <t>Szociális ellátás</t>
  </si>
  <si>
    <t>ÖNKORMÁNYZATI HOZZÁJÁRULÁSOK ÖSSZESEN</t>
  </si>
  <si>
    <t>belső ell.</t>
  </si>
  <si>
    <t>ebből: pénzügyi alap tartaléka</t>
  </si>
  <si>
    <t>K915</t>
  </si>
  <si>
    <t>Martonvásár normatíva átadás</t>
  </si>
  <si>
    <t>Normatíva átadás összesen</t>
  </si>
  <si>
    <t>MINDÖSSZESEN</t>
  </si>
  <si>
    <t>Tárgyévi terv</t>
  </si>
  <si>
    <t>Auguszt.</t>
  </si>
  <si>
    <t>Összesen:</t>
  </si>
  <si>
    <t>Hitel, kölcsön felvétel államháztartáson kívülről</t>
  </si>
  <si>
    <t>Finanszírozási bevételek</t>
  </si>
  <si>
    <t xml:space="preserve">Ellátottak pénzbeli juttatásai </t>
  </si>
  <si>
    <t>Egyenleg</t>
  </si>
  <si>
    <t xml:space="preserve">Felhalmozási célú tám. ÁH belülről </t>
  </si>
  <si>
    <t>Működési célú bevételek összesen</t>
  </si>
  <si>
    <t>Működési célú tám. ÁH belülről</t>
  </si>
  <si>
    <t>Felhalmozási bevételek összesen</t>
  </si>
  <si>
    <t>Működési célú kiadások összesen</t>
  </si>
  <si>
    <t>Felhalmozási kiadások összesen</t>
  </si>
  <si>
    <t>%</t>
  </si>
  <si>
    <t>ebből: helyi önkormányzatok és költségvetési szerveik támogatása</t>
  </si>
  <si>
    <t>Egyéb szolgáltatások  (üzemeltetés, szolg. igénybevétel, bankköltség)</t>
  </si>
  <si>
    <t xml:space="preserve">Üzemeltetési anyagok beszerzése (üzemanyag, tisztító szerek, irodaszer) </t>
  </si>
  <si>
    <t>Szent László Völgye Segítő Szolgálat</t>
  </si>
  <si>
    <t>CSALÁD- ÉS GYERMEKJÓLÉTI KÖZPONT</t>
  </si>
  <si>
    <t>CSALÁD- ÉS GYERMEKJÓLÉTI SZOLGÁLAT</t>
  </si>
  <si>
    <t>SZOCIÁLIS ÉTKEZTETÉS</t>
  </si>
  <si>
    <t xml:space="preserve">     Család- és gyermekjóléti szolgálat</t>
  </si>
  <si>
    <t xml:space="preserve">     Család- és gyermekjóléti központ</t>
  </si>
  <si>
    <t xml:space="preserve">     Szociális étkeztetés</t>
  </si>
  <si>
    <t xml:space="preserve">     Támogató szolgáltatás</t>
  </si>
  <si>
    <t>kerekítés</t>
  </si>
  <si>
    <t>Martonvásár beruházási pe. Átadás</t>
  </si>
  <si>
    <t>CSALÁDI BÖLCSŐDE</t>
  </si>
  <si>
    <t xml:space="preserve">     Házi segítségnyújtás - szociális segítés</t>
  </si>
  <si>
    <t xml:space="preserve">     Házi segítségnyújtás - személyi gondozás társulási kiegészítéssel</t>
  </si>
  <si>
    <t xml:space="preserve">     Családi bölcsöde</t>
  </si>
  <si>
    <t>IDŐSEK - SZOC ÉKT</t>
  </si>
  <si>
    <t>B) Fogorvosi ügyelethez</t>
  </si>
  <si>
    <t>fogorvosi ügyelet deficitje</t>
  </si>
  <si>
    <t xml:space="preserve">ügyelet </t>
  </si>
  <si>
    <t>Idősek nappali ellátása</t>
  </si>
  <si>
    <t>Család-és Gyermekjóléti Központ</t>
  </si>
  <si>
    <t>Házi segítségnyújtás</t>
  </si>
  <si>
    <t>Család-és Gyermekjóléti Szolgálat</t>
  </si>
  <si>
    <t>Támogató Szolgálat</t>
  </si>
  <si>
    <t>Tanyagondnok</t>
  </si>
  <si>
    <t>Családi bölcsőde</t>
  </si>
  <si>
    <t>E) Belső ellenőrzéshez</t>
  </si>
  <si>
    <t>F) Munkaszervezeti feladatokhoz</t>
  </si>
  <si>
    <t>G) Normatív támogatás átvétel</t>
  </si>
  <si>
    <t xml:space="preserve">     Óvodai és iskolai szociális segítő tevékenység támogatása</t>
  </si>
  <si>
    <t>ell.óránként Ft</t>
  </si>
  <si>
    <t>ell.óra száma</t>
  </si>
  <si>
    <t>Marton ÖTE</t>
  </si>
  <si>
    <t>Vál.Önk.TP</t>
  </si>
  <si>
    <t>Vál Önk.TP</t>
  </si>
  <si>
    <t>K513</t>
  </si>
  <si>
    <t>Működési célú támogatások Áh belülről</t>
  </si>
  <si>
    <t xml:space="preserve">Műk. célú átvett pénzeszközök </t>
  </si>
  <si>
    <t>Maradvány igénybevétele</t>
  </si>
  <si>
    <t>Felhalmozási bevételek</t>
  </si>
  <si>
    <t>Felhalmozási célú átvett pénzeszközök</t>
  </si>
  <si>
    <t>Munkaadókat terhelő járulékok és szociális hozzájárulási adó</t>
  </si>
  <si>
    <t>Ellátottak pénzbeli juttatási</t>
  </si>
  <si>
    <t>Kamatbevételek és más nyereségjellegű bevételek</t>
  </si>
  <si>
    <t>B411</t>
  </si>
  <si>
    <t>B65</t>
  </si>
  <si>
    <t>B75</t>
  </si>
  <si>
    <t xml:space="preserve">Működési célú átvett pénzeszközök </t>
  </si>
  <si>
    <t xml:space="preserve">Felhalmozási célú átvett pénzeszközök </t>
  </si>
  <si>
    <t>ebből: táppénz hozzájárulás</t>
  </si>
  <si>
    <t>Egyéb dologi kiadások (biztosítás, mű.i vizsgák)</t>
  </si>
  <si>
    <t>ebből: szociális feladatok tartaléka</t>
  </si>
  <si>
    <t>ebből: családi bölcsöde tartaléka</t>
  </si>
  <si>
    <t xml:space="preserve">D/1) Tagdíjhoz   </t>
  </si>
  <si>
    <t xml:space="preserve">Ercsi </t>
  </si>
  <si>
    <t xml:space="preserve">Gyúró      </t>
  </si>
  <si>
    <t xml:space="preserve">Kajászó          </t>
  </si>
  <si>
    <t xml:space="preserve">Martonvásár    </t>
  </si>
  <si>
    <t xml:space="preserve">Ráckeresztúr   </t>
  </si>
  <si>
    <t xml:space="preserve">Tordas        </t>
  </si>
  <si>
    <t xml:space="preserve">Vál        </t>
  </si>
  <si>
    <t>D/2) Martonvásári Önkéntes Tűzoltó Egyesülethez</t>
  </si>
  <si>
    <t>D/3) Váli Önkormányzati Tűzoltósághoz</t>
  </si>
  <si>
    <t>Működési célú átvett pénzeszközök</t>
  </si>
  <si>
    <t>ebből: TKT tartalék v. költségvetési felhasználás</t>
  </si>
  <si>
    <t>Egyéb dologi kiadások (biztosítás, műszaki vizsga)</t>
  </si>
  <si>
    <t xml:space="preserve">     Idősek klubja - társulási kiegészítéssel</t>
  </si>
  <si>
    <t xml:space="preserve">     Falugondnoki feladatellátás </t>
  </si>
  <si>
    <t>Családi bölcsöde</t>
  </si>
  <si>
    <t>Család- és Gyermekjóléti Központ</t>
  </si>
  <si>
    <t>Család- és Gyermekjóléti Szolgálat</t>
  </si>
  <si>
    <t>Támogató szolgáltatás</t>
  </si>
  <si>
    <t>Falugondnoki ellátás</t>
  </si>
  <si>
    <t>Idősek klubja</t>
  </si>
  <si>
    <t>SZOCIÁLIS ÁGAZATI PÓTLÉK ÖSSZESEN</t>
  </si>
  <si>
    <t>SZOCIÁLIS NORMATÍVA ÉS TÁMOGATÁS MINDÖSSZESEN</t>
  </si>
  <si>
    <t>mértékegység</t>
  </si>
  <si>
    <t>fajlagos összeg Ft</t>
  </si>
  <si>
    <t>eredeti összeg Ft</t>
  </si>
  <si>
    <t>számított létszám</t>
  </si>
  <si>
    <t>szociál- és nyugdíjpolitikáért felelős miniszter állapítja meg</t>
  </si>
  <si>
    <t>fő</t>
  </si>
  <si>
    <t xml:space="preserve">     Idősek klubja - társulási kiegészítéssel </t>
  </si>
  <si>
    <t xml:space="preserve">     Falugondnoki feladatellátás</t>
  </si>
  <si>
    <t>szolgálat száma</t>
  </si>
  <si>
    <t>feladategység</t>
  </si>
  <si>
    <t>Rácker.</t>
  </si>
  <si>
    <t>Tűzoltóság tám.</t>
  </si>
  <si>
    <t xml:space="preserve">              H) Bankköltség, vagyonbiztosítás</t>
  </si>
  <si>
    <r>
      <t xml:space="preserve">Egyéb működési célú támogatások államháztartáson kívülre  </t>
    </r>
    <r>
      <rPr>
        <i/>
        <sz val="10"/>
        <rFont val="Times New Roman"/>
        <family val="1"/>
        <charset val="238"/>
      </rPr>
      <t>(Marton ÖTE, Vál Önk.TP)</t>
    </r>
  </si>
  <si>
    <t>szociál- és nyugdíjpolitikáért felelős miniszter állapítja meg, még változhat az összeg</t>
  </si>
  <si>
    <r>
      <t xml:space="preserve">Ellátási díjak </t>
    </r>
    <r>
      <rPr>
        <i/>
        <sz val="10"/>
        <rFont val="Times New Roman"/>
        <family val="1"/>
        <charset val="238"/>
      </rPr>
      <t>(Bölcsőde étkezési díj )</t>
    </r>
  </si>
  <si>
    <r>
      <t xml:space="preserve">Egyéb szolgáltatások </t>
    </r>
    <r>
      <rPr>
        <i/>
        <sz val="10"/>
        <color indexed="8"/>
        <rFont val="Times New Roman"/>
        <family val="1"/>
        <charset val="238"/>
      </rPr>
      <t>(Martongazda kft., bankköltségek, üzemorvos, posta költség)</t>
    </r>
  </si>
  <si>
    <r>
      <t xml:space="preserve">Egyéb tárgyi eszközök beszerzése, létesítése </t>
    </r>
    <r>
      <rPr>
        <i/>
        <sz val="10"/>
        <color indexed="8"/>
        <rFont val="Times New Roman"/>
        <family val="1"/>
        <charset val="238"/>
      </rPr>
      <t>(Klímaberendezés beszerzése)</t>
    </r>
  </si>
  <si>
    <t>2022. évi eredeti előirányzat</t>
  </si>
  <si>
    <t>2022. évi eredeti ei</t>
  </si>
  <si>
    <t>2022.évi</t>
  </si>
  <si>
    <t>2022. évi eredeti ei.</t>
  </si>
  <si>
    <t>Bankköltség</t>
  </si>
  <si>
    <t xml:space="preserve">Egyéb tárgyi eszközök beszerzése, létesítése </t>
  </si>
  <si>
    <r>
      <t xml:space="preserve">Ellátási díjak </t>
    </r>
    <r>
      <rPr>
        <i/>
        <sz val="10"/>
        <rFont val="Times New Roman"/>
        <family val="1"/>
        <charset val="238"/>
      </rPr>
      <t>(Házi segítségnyújtás 2500 E Ft, Támogató Szolgálat 1500 E Ft, Családi bölcsőde 7500 E Ft, Szociális étkezés 900 E Ft)</t>
    </r>
  </si>
  <si>
    <r>
      <t xml:space="preserve">Kiszámlázott általános forgalmi adó </t>
    </r>
    <r>
      <rPr>
        <i/>
        <sz val="10"/>
        <rFont val="Times New Roman"/>
        <family val="1"/>
        <charset val="238"/>
      </rPr>
      <t>(Szociális étkezés 243 E Ft, Bölcsőde étkezési díj 864 E Ft, Tanyagondnoki feladatellátás busz igénybevétele 64 E Ft)</t>
    </r>
  </si>
  <si>
    <r>
      <t xml:space="preserve">Általános forgalmi adó visszatérítése </t>
    </r>
    <r>
      <rPr>
        <i/>
        <sz val="10"/>
        <rFont val="Times New Roman"/>
        <family val="1"/>
        <charset val="238"/>
      </rPr>
      <t>(Szociális étkezés 243 E Ft, Bölcsőde étkezési díj 864 E Ft, Tanyagondnoki feladatellátás busz igénybevétele 64 E Ft)</t>
    </r>
  </si>
  <si>
    <r>
      <t xml:space="preserve">Fizetendő általános forgalmi adó  </t>
    </r>
    <r>
      <rPr>
        <i/>
        <sz val="10"/>
        <color indexed="8"/>
        <rFont val="Times New Roman"/>
        <family val="1"/>
        <charset val="238"/>
      </rPr>
      <t>(Szociális étkezés 243 E Ft, Bölcsőde étkezési díj 864 E Ft, Tanyagondnoki feladatellátás busz igénybevétele 64 E Ft)</t>
    </r>
  </si>
  <si>
    <r>
      <t xml:space="preserve">Vásárolt élelmezés </t>
    </r>
    <r>
      <rPr>
        <i/>
        <sz val="10"/>
        <color indexed="8"/>
        <rFont val="Times New Roman"/>
        <family val="1"/>
        <charset val="238"/>
      </rPr>
      <t>(Szociális étkezés 2500 E Ft, Bölcsőde étkezési díj 3200 E Ft, Család-és Gyermekjóléti Szolgálat 104 E Ft)</t>
    </r>
  </si>
  <si>
    <r>
      <t xml:space="preserve">Fizetendő általános forgalmi adó </t>
    </r>
    <r>
      <rPr>
        <i/>
        <sz val="10"/>
        <color indexed="8"/>
        <rFont val="Times New Roman"/>
        <family val="1"/>
        <charset val="238"/>
      </rPr>
      <t>(Szociális étkezés 243 E Ft, Bölcsőde étkezési díj 864 E Ft, Tanyagondnoki feladatellátás busz igénybevétele 64 E Ft)</t>
    </r>
  </si>
  <si>
    <t>Szolg</t>
  </si>
  <si>
    <t>Központ</t>
  </si>
  <si>
    <t>Óvodai segítő</t>
  </si>
  <si>
    <t>Szoc.étk</t>
  </si>
  <si>
    <t>Házi</t>
  </si>
  <si>
    <t>Falugondnoki</t>
  </si>
  <si>
    <t>Bölcsi</t>
  </si>
  <si>
    <t>Támogató</t>
  </si>
  <si>
    <t>Bérleti díj</t>
  </si>
  <si>
    <t>I) Segítő Szolgálat bérleti díj</t>
  </si>
  <si>
    <t>100,00%</t>
  </si>
  <si>
    <t>2022.ÉVI BÉRINTÉZKEDÉSEK TÁMOGATÁSA ÖSSZESEN</t>
  </si>
  <si>
    <t>Szociális étkeztetés</t>
  </si>
  <si>
    <t>2023. évi eredeti előirányzat</t>
  </si>
  <si>
    <t>2023. évi módosított előirányzat</t>
  </si>
  <si>
    <t>2023.évi teljesítés</t>
  </si>
  <si>
    <t>2023. évi eredeti ei</t>
  </si>
  <si>
    <t>2023. évi mód. ei</t>
  </si>
  <si>
    <t>2023. évi teljesítés</t>
  </si>
  <si>
    <t>2022.évi eredeti ei</t>
  </si>
  <si>
    <t>2023.évi</t>
  </si>
  <si>
    <t>2023. évi eredeti ei.</t>
  </si>
  <si>
    <t>2023. évi</t>
  </si>
  <si>
    <t>lakosszám 2022.01.01.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</si>
</sst>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\ _F_t_-;\-* #,##0.00\ _F_t_-;_-* &quot;-&quot;??\ _F_t_-;_-@_-"/>
    <numFmt numFmtId="164" formatCode="0.0"/>
    <numFmt numFmtId="165" formatCode="#,##0.0"/>
    <numFmt numFmtId="166" formatCode="0.0%"/>
    <numFmt numFmtId="167" formatCode="#,##0.000"/>
    <numFmt numFmtId="168" formatCode="#,##0_ ;\-#,##0\ "/>
    <numFmt numFmtId="169" formatCode="#,##0\ _F_t"/>
    <numFmt numFmtId="170" formatCode="0.0000"/>
    <numFmt numFmtId="171" formatCode="0__"/>
  </numFmts>
  <fonts count="49" x14ac:knownFonts="1">
    <font>
      <sz val="10"/>
      <name val="Arial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8"/>
      <color indexed="63"/>
      <name val="Cambria"/>
      <family val="2"/>
      <charset val="238"/>
    </font>
    <font>
      <b/>
      <sz val="15"/>
      <color indexed="63"/>
      <name val="Calibri"/>
      <family val="2"/>
      <charset val="238"/>
    </font>
    <font>
      <b/>
      <sz val="13"/>
      <color indexed="63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0"/>
      <name val="Arial"/>
      <family val="2"/>
      <charset val="238"/>
    </font>
    <font>
      <sz val="11"/>
      <color indexed="60"/>
      <name val="Calibri"/>
      <family val="2"/>
      <charset val="238"/>
    </font>
    <font>
      <sz val="10"/>
      <name val="Times New Roman"/>
      <family val="1"/>
      <charset val="238"/>
    </font>
    <font>
      <sz val="10"/>
      <name val="Arial CE"/>
      <charset val="238"/>
    </font>
    <font>
      <b/>
      <sz val="11"/>
      <color indexed="8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8"/>
      <name val="Arial"/>
      <family val="2"/>
      <charset val="238"/>
    </font>
    <font>
      <sz val="11"/>
      <name val="Times New Roman"/>
      <family val="1"/>
      <charset val="238"/>
    </font>
    <font>
      <sz val="8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9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8"/>
      <name val="Arial"/>
      <family val="2"/>
      <charset val="238"/>
    </font>
    <font>
      <sz val="10"/>
      <color theme="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 CE"/>
      <charset val="238"/>
    </font>
    <font>
      <b/>
      <sz val="9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i/>
      <sz val="10"/>
      <color rgb="FFFF0000"/>
      <name val="Times New Roman"/>
      <family val="1"/>
      <charset val="238"/>
    </font>
    <font>
      <b/>
      <i/>
      <sz val="10"/>
      <color rgb="FFFF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9"/>
      <color rgb="FF000000"/>
      <name val="Times New Roman"/>
      <family val="1"/>
      <charset val="238"/>
    </font>
  </fonts>
  <fills count="31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5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8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9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4" fillId="3" borderId="0" applyNumberFormat="0" applyBorder="0" applyAlignment="0" applyProtection="0"/>
    <xf numFmtId="0" fontId="5" fillId="4" borderId="1" applyNumberFormat="0" applyAlignment="0" applyProtection="0"/>
    <xf numFmtId="0" fontId="6" fillId="6" borderId="1" applyNumberFormat="0" applyAlignment="0" applyProtection="0"/>
    <xf numFmtId="0" fontId="7" fillId="24" borderId="2" applyNumberFormat="0" applyAlignment="0" applyProtection="0"/>
    <xf numFmtId="0" fontId="8" fillId="0" borderId="0" applyNumberFormat="0" applyFill="0" applyBorder="0" applyAlignment="0" applyProtection="0"/>
    <xf numFmtId="0" fontId="9" fillId="0" borderId="3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7" fillId="24" borderId="2" applyNumberFormat="0" applyAlignment="0" applyProtection="0"/>
    <xf numFmtId="0" fontId="12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8" borderId="0" applyNumberFormat="0" applyBorder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8" applyNumberFormat="0" applyFill="0" applyAlignment="0" applyProtection="0"/>
    <xf numFmtId="0" fontId="5" fillId="4" borderId="1" applyNumberFormat="0" applyAlignment="0" applyProtection="0"/>
    <xf numFmtId="0" fontId="19" fillId="25" borderId="9" applyNumberFormat="0" applyFont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23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14" fillId="8" borderId="0" applyNumberFormat="0" applyBorder="0" applyAlignment="0" applyProtection="0"/>
    <xf numFmtId="0" fontId="11" fillId="6" borderId="10" applyNumberFormat="0" applyAlignment="0" applyProtection="0"/>
    <xf numFmtId="0" fontId="18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20" fillId="26" borderId="0" applyNumberFormat="0" applyBorder="0" applyAlignment="0" applyProtection="0"/>
    <xf numFmtId="0" fontId="21" fillId="0" borderId="0"/>
    <xf numFmtId="0" fontId="21" fillId="0" borderId="0"/>
    <xf numFmtId="0" fontId="19" fillId="0" borderId="0"/>
    <xf numFmtId="0" fontId="22" fillId="0" borderId="0"/>
    <xf numFmtId="0" fontId="22" fillId="0" borderId="0"/>
    <xf numFmtId="0" fontId="1" fillId="25" borderId="9" applyNumberFormat="0" applyFont="0" applyAlignment="0" applyProtection="0"/>
    <xf numFmtId="0" fontId="11" fillId="6" borderId="10" applyNumberFormat="0" applyAlignment="0" applyProtection="0"/>
    <xf numFmtId="0" fontId="23" fillId="0" borderId="11" applyNumberFormat="0" applyFill="0" applyAlignment="0" applyProtection="0"/>
    <xf numFmtId="0" fontId="4" fillId="3" borderId="0" applyNumberFormat="0" applyBorder="0" applyAlignment="0" applyProtection="0"/>
    <xf numFmtId="0" fontId="20" fillId="26" borderId="0" applyNumberFormat="0" applyBorder="0" applyAlignment="0" applyProtection="0"/>
    <xf numFmtId="0" fontId="6" fillId="6" borderId="1" applyNumberFormat="0" applyAlignment="0" applyProtection="0"/>
    <xf numFmtId="9" fontId="19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12" applyNumberFormat="0" applyFill="0" applyAlignment="0" applyProtection="0"/>
    <xf numFmtId="0" fontId="13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41" fillId="0" borderId="0"/>
  </cellStyleXfs>
  <cellXfs count="818">
    <xf numFmtId="0" fontId="0" fillId="0" borderId="0" xfId="0"/>
    <xf numFmtId="0" fontId="21" fillId="0" borderId="0" xfId="0" applyFont="1" applyFill="1" applyBorder="1" applyAlignment="1">
      <alignment wrapText="1"/>
    </xf>
    <xf numFmtId="3" fontId="21" fillId="0" borderId="0" xfId="0" applyNumberFormat="1" applyFont="1" applyFill="1" applyBorder="1" applyAlignment="1">
      <alignment wrapText="1"/>
    </xf>
    <xf numFmtId="0" fontId="28" fillId="0" borderId="0" xfId="0" applyFont="1" applyFill="1" applyBorder="1" applyAlignment="1">
      <alignment wrapText="1"/>
    </xf>
    <xf numFmtId="3" fontId="28" fillId="0" borderId="0" xfId="0" applyNumberFormat="1" applyFont="1" applyFill="1" applyBorder="1" applyAlignment="1">
      <alignment wrapText="1"/>
    </xf>
    <xf numFmtId="3" fontId="21" fillId="0" borderId="20" xfId="0" applyNumberFormat="1" applyFont="1" applyFill="1" applyBorder="1" applyAlignment="1">
      <alignment wrapText="1"/>
    </xf>
    <xf numFmtId="3" fontId="21" fillId="0" borderId="24" xfId="0" applyNumberFormat="1" applyFont="1" applyFill="1" applyBorder="1" applyAlignment="1">
      <alignment wrapText="1"/>
    </xf>
    <xf numFmtId="3" fontId="21" fillId="0" borderId="27" xfId="0" applyNumberFormat="1" applyFont="1" applyFill="1" applyBorder="1" applyAlignment="1">
      <alignment wrapText="1"/>
    </xf>
    <xf numFmtId="0" fontId="21" fillId="0" borderId="0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horizontal="center" vertical="center" wrapText="1"/>
    </xf>
    <xf numFmtId="3" fontId="28" fillId="0" borderId="26" xfId="0" applyNumberFormat="1" applyFont="1" applyFill="1" applyBorder="1" applyAlignment="1">
      <alignment wrapText="1"/>
    </xf>
    <xf numFmtId="0" fontId="21" fillId="0" borderId="0" xfId="0" applyFont="1" applyFill="1" applyBorder="1" applyAlignment="1">
      <alignment horizontal="center"/>
    </xf>
    <xf numFmtId="0" fontId="28" fillId="0" borderId="28" xfId="0" applyFont="1" applyFill="1" applyBorder="1" applyAlignment="1">
      <alignment wrapText="1"/>
    </xf>
    <xf numFmtId="49" fontId="21" fillId="0" borderId="0" xfId="0" applyNumberFormat="1" applyFont="1" applyFill="1" applyBorder="1" applyAlignment="1">
      <alignment horizontal="center" vertical="center" wrapText="1"/>
    </xf>
    <xf numFmtId="3" fontId="21" fillId="0" borderId="0" xfId="0" applyNumberFormat="1" applyFont="1" applyFill="1" applyAlignment="1">
      <alignment wrapText="1"/>
    </xf>
    <xf numFmtId="3" fontId="21" fillId="0" borderId="0" xfId="0" applyNumberFormat="1" applyFont="1" applyFill="1"/>
    <xf numFmtId="0" fontId="21" fillId="0" borderId="0" xfId="0" applyFont="1" applyFill="1"/>
    <xf numFmtId="4" fontId="21" fillId="0" borderId="0" xfId="0" applyNumberFormat="1" applyFont="1" applyFill="1"/>
    <xf numFmtId="1" fontId="21" fillId="0" borderId="0" xfId="0" applyNumberFormat="1" applyFont="1" applyFill="1"/>
    <xf numFmtId="3" fontId="21" fillId="0" borderId="0" xfId="0" applyNumberFormat="1" applyFont="1" applyFill="1" applyBorder="1"/>
    <xf numFmtId="3" fontId="28" fillId="0" borderId="0" xfId="0" applyNumberFormat="1" applyFont="1" applyFill="1" applyBorder="1"/>
    <xf numFmtId="0" fontId="21" fillId="0" borderId="0" xfId="0" applyFont="1" applyFill="1" applyBorder="1"/>
    <xf numFmtId="0" fontId="26" fillId="0" borderId="0" xfId="0" applyFont="1" applyFill="1"/>
    <xf numFmtId="0" fontId="26" fillId="0" borderId="0" xfId="78" applyFont="1" applyFill="1"/>
    <xf numFmtId="3" fontId="26" fillId="0" borderId="0" xfId="78" applyNumberFormat="1" applyFont="1" applyFill="1"/>
    <xf numFmtId="0" fontId="26" fillId="0" borderId="0" xfId="78" applyFont="1" applyFill="1" applyBorder="1"/>
    <xf numFmtId="0" fontId="21" fillId="0" borderId="0" xfId="0" applyFont="1" applyFill="1" applyAlignment="1">
      <alignment wrapText="1"/>
    </xf>
    <xf numFmtId="3" fontId="21" fillId="0" borderId="0" xfId="54" applyNumberFormat="1" applyFont="1" applyFill="1" applyAlignment="1">
      <alignment wrapText="1"/>
    </xf>
    <xf numFmtId="168" fontId="21" fillId="0" borderId="0" xfId="54" applyNumberFormat="1" applyFont="1" applyFill="1" applyAlignment="1">
      <alignment wrapText="1"/>
    </xf>
    <xf numFmtId="0" fontId="32" fillId="0" borderId="0" xfId="0" applyFont="1" applyFill="1"/>
    <xf numFmtId="0" fontId="26" fillId="0" borderId="45" xfId="0" applyFont="1" applyFill="1" applyBorder="1"/>
    <xf numFmtId="0" fontId="26" fillId="0" borderId="46" xfId="0" applyFont="1" applyFill="1" applyBorder="1"/>
    <xf numFmtId="0" fontId="26" fillId="0" borderId="47" xfId="0" applyFont="1" applyFill="1" applyBorder="1"/>
    <xf numFmtId="0" fontId="21" fillId="0" borderId="55" xfId="0" applyFont="1" applyFill="1" applyBorder="1"/>
    <xf numFmtId="3" fontId="21" fillId="0" borderId="33" xfId="0" applyNumberFormat="1" applyFont="1" applyFill="1" applyBorder="1"/>
    <xf numFmtId="3" fontId="21" fillId="0" borderId="24" xfId="0" applyNumberFormat="1" applyFont="1" applyFill="1" applyBorder="1"/>
    <xf numFmtId="0" fontId="21" fillId="0" borderId="56" xfId="0" applyFont="1" applyFill="1" applyBorder="1"/>
    <xf numFmtId="0" fontId="28" fillId="0" borderId="14" xfId="0" applyFont="1" applyFill="1" applyBorder="1"/>
    <xf numFmtId="3" fontId="28" fillId="0" borderId="57" xfId="0" applyNumberFormat="1" applyFont="1" applyFill="1" applyBorder="1"/>
    <xf numFmtId="3" fontId="28" fillId="0" borderId="26" xfId="0" applyNumberFormat="1" applyFont="1" applyFill="1" applyBorder="1"/>
    <xf numFmtId="2" fontId="21" fillId="0" borderId="0" xfId="0" applyNumberFormat="1" applyFont="1" applyFill="1"/>
    <xf numFmtId="3" fontId="21" fillId="0" borderId="46" xfId="0" applyNumberFormat="1" applyFont="1" applyFill="1" applyBorder="1"/>
    <xf numFmtId="3" fontId="21" fillId="0" borderId="47" xfId="0" applyNumberFormat="1" applyFont="1" applyFill="1" applyBorder="1"/>
    <xf numFmtId="3" fontId="21" fillId="0" borderId="0" xfId="0" applyNumberFormat="1" applyFont="1" applyFill="1" applyBorder="1" applyAlignment="1">
      <alignment vertical="center"/>
    </xf>
    <xf numFmtId="3" fontId="21" fillId="0" borderId="0" xfId="0" applyNumberFormat="1" applyFont="1" applyFill="1" applyAlignment="1"/>
    <xf numFmtId="3" fontId="21" fillId="0" borderId="0" xfId="0" applyNumberFormat="1" applyFont="1" applyFill="1" applyBorder="1" applyAlignment="1"/>
    <xf numFmtId="4" fontId="21" fillId="0" borderId="0" xfId="0" applyNumberFormat="1" applyFont="1" applyFill="1" applyBorder="1" applyAlignment="1"/>
    <xf numFmtId="0" fontId="27" fillId="0" borderId="26" xfId="0" applyFont="1" applyFill="1" applyBorder="1" applyAlignment="1">
      <alignment horizontal="center" vertical="center" wrapText="1"/>
    </xf>
    <xf numFmtId="0" fontId="27" fillId="0" borderId="57" xfId="0" applyFont="1" applyFill="1" applyBorder="1" applyAlignment="1">
      <alignment horizontal="center" vertical="center" wrapText="1"/>
    </xf>
    <xf numFmtId="0" fontId="27" fillId="0" borderId="61" xfId="0" applyFont="1" applyFill="1" applyBorder="1" applyAlignment="1">
      <alignment horizontal="center" vertical="center" wrapText="1"/>
    </xf>
    <xf numFmtId="3" fontId="21" fillId="0" borderId="62" xfId="0" applyNumberFormat="1" applyFont="1" applyFill="1" applyBorder="1"/>
    <xf numFmtId="3" fontId="21" fillId="0" borderId="55" xfId="0" applyNumberFormat="1" applyFont="1" applyFill="1" applyBorder="1"/>
    <xf numFmtId="3" fontId="28" fillId="0" borderId="14" xfId="0" applyNumberFormat="1" applyFont="1" applyFill="1" applyBorder="1"/>
    <xf numFmtId="0" fontId="32" fillId="0" borderId="0" xfId="78" applyFont="1" applyFill="1"/>
    <xf numFmtId="0" fontId="26" fillId="0" borderId="45" xfId="78" applyFont="1" applyFill="1" applyBorder="1"/>
    <xf numFmtId="0" fontId="26" fillId="0" borderId="46" xfId="78" applyFont="1" applyFill="1" applyBorder="1"/>
    <xf numFmtId="0" fontId="26" fillId="0" borderId="47" xfId="78" applyFont="1" applyFill="1" applyBorder="1"/>
    <xf numFmtId="167" fontId="21" fillId="0" borderId="0" xfId="0" applyNumberFormat="1" applyFont="1" applyFill="1"/>
    <xf numFmtId="0" fontId="29" fillId="0" borderId="0" xfId="0" applyFont="1" applyFill="1" applyBorder="1"/>
    <xf numFmtId="3" fontId="21" fillId="0" borderId="0" xfId="54" applyNumberFormat="1" applyFont="1" applyFill="1" applyBorder="1"/>
    <xf numFmtId="3" fontId="29" fillId="0" borderId="0" xfId="0" applyNumberFormat="1" applyFont="1" applyFill="1" applyBorder="1"/>
    <xf numFmtId="0" fontId="21" fillId="0" borderId="0" xfId="0" applyFont="1" applyFill="1" applyAlignment="1">
      <alignment vertical="center" wrapText="1"/>
    </xf>
    <xf numFmtId="3" fontId="21" fillId="0" borderId="0" xfId="0" applyNumberFormat="1" applyFont="1" applyFill="1" applyAlignment="1">
      <alignment vertical="center" wrapText="1"/>
    </xf>
    <xf numFmtId="166" fontId="21" fillId="0" borderId="0" xfId="0" applyNumberFormat="1" applyFont="1" applyFill="1" applyAlignment="1">
      <alignment vertical="center" wrapText="1"/>
    </xf>
    <xf numFmtId="0" fontId="21" fillId="0" borderId="0" xfId="0" applyFont="1" applyFill="1" applyBorder="1" applyAlignment="1">
      <alignment vertical="center"/>
    </xf>
    <xf numFmtId="3" fontId="21" fillId="0" borderId="20" xfId="54" applyNumberFormat="1" applyFont="1" applyFill="1" applyBorder="1" applyAlignment="1">
      <alignment horizontal="right"/>
    </xf>
    <xf numFmtId="3" fontId="21" fillId="0" borderId="24" xfId="54" applyNumberFormat="1" applyFont="1" applyFill="1" applyBorder="1" applyAlignment="1">
      <alignment horizontal="right"/>
    </xf>
    <xf numFmtId="3" fontId="21" fillId="0" borderId="21" xfId="54" applyNumberFormat="1" applyFont="1" applyFill="1" applyBorder="1" applyAlignment="1">
      <alignment horizontal="right"/>
    </xf>
    <xf numFmtId="3" fontId="21" fillId="0" borderId="17" xfId="0" applyNumberFormat="1" applyFont="1" applyFill="1" applyBorder="1"/>
    <xf numFmtId="3" fontId="30" fillId="0" borderId="31" xfId="0" applyNumberFormat="1" applyFont="1" applyFill="1" applyBorder="1" applyAlignment="1">
      <alignment horizontal="center" vertical="center" wrapText="1"/>
    </xf>
    <xf numFmtId="3" fontId="30" fillId="0" borderId="77" xfId="0" applyNumberFormat="1" applyFont="1" applyFill="1" applyBorder="1" applyAlignment="1">
      <alignment horizontal="center" vertical="center" wrapText="1"/>
    </xf>
    <xf numFmtId="3" fontId="30" fillId="0" borderId="54" xfId="0" applyNumberFormat="1" applyFont="1" applyFill="1" applyBorder="1" applyAlignment="1">
      <alignment horizontal="center" vertical="center" wrapText="1"/>
    </xf>
    <xf numFmtId="3" fontId="30" fillId="0" borderId="28" xfId="0" applyNumberFormat="1" applyFont="1" applyFill="1" applyBorder="1" applyAlignment="1">
      <alignment horizontal="center" vertical="center" wrapText="1"/>
    </xf>
    <xf numFmtId="3" fontId="21" fillId="0" borderId="77" xfId="0" applyNumberFormat="1" applyFont="1" applyFill="1" applyBorder="1"/>
    <xf numFmtId="3" fontId="21" fillId="0" borderId="28" xfId="0" applyNumberFormat="1" applyFont="1" applyFill="1" applyBorder="1"/>
    <xf numFmtId="0" fontId="21" fillId="0" borderId="52" xfId="0" applyFont="1" applyFill="1" applyBorder="1" applyAlignment="1">
      <alignment wrapText="1"/>
    </xf>
    <xf numFmtId="0" fontId="21" fillId="0" borderId="14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center" wrapText="1"/>
    </xf>
    <xf numFmtId="0" fontId="21" fillId="0" borderId="62" xfId="0" applyFont="1" applyFill="1" applyBorder="1"/>
    <xf numFmtId="0" fontId="27" fillId="0" borderId="32" xfId="0" applyFont="1" applyFill="1" applyBorder="1" applyAlignment="1">
      <alignment horizontal="center" vertical="center" wrapText="1"/>
    </xf>
    <xf numFmtId="3" fontId="28" fillId="0" borderId="32" xfId="0" applyNumberFormat="1" applyFont="1" applyFill="1" applyBorder="1"/>
    <xf numFmtId="3" fontId="21" fillId="0" borderId="33" xfId="54" applyNumberFormat="1" applyFont="1" applyFill="1" applyBorder="1" applyAlignment="1">
      <alignment horizontal="right"/>
    </xf>
    <xf numFmtId="3" fontId="21" fillId="0" borderId="34" xfId="54" applyNumberFormat="1" applyFont="1" applyFill="1" applyBorder="1" applyAlignment="1">
      <alignment horizontal="right"/>
    </xf>
    <xf numFmtId="3" fontId="21" fillId="0" borderId="36" xfId="0" applyNumberFormat="1" applyFont="1" applyFill="1" applyBorder="1" applyAlignment="1">
      <alignment wrapText="1"/>
    </xf>
    <xf numFmtId="0" fontId="19" fillId="0" borderId="0" xfId="77" applyFont="1"/>
    <xf numFmtId="3" fontId="21" fillId="0" borderId="36" xfId="54" applyNumberFormat="1" applyFont="1" applyFill="1" applyBorder="1" applyAlignment="1">
      <alignment horizontal="right"/>
    </xf>
    <xf numFmtId="3" fontId="26" fillId="0" borderId="0" xfId="0" applyNumberFormat="1" applyFont="1" applyFill="1" applyBorder="1" applyAlignment="1">
      <alignment horizontal="right" vertical="center" wrapText="1"/>
    </xf>
    <xf numFmtId="0" fontId="26" fillId="0" borderId="0" xfId="0" applyFont="1" applyFill="1" applyBorder="1" applyAlignment="1">
      <alignment vertical="center" wrapText="1"/>
    </xf>
    <xf numFmtId="169" fontId="26" fillId="0" borderId="0" xfId="0" applyNumberFormat="1" applyFont="1" applyFill="1" applyBorder="1" applyAlignment="1">
      <alignment horizontal="center" vertical="center" wrapText="1"/>
    </xf>
    <xf numFmtId="3" fontId="26" fillId="0" borderId="0" xfId="0" applyNumberFormat="1" applyFont="1" applyFill="1" applyAlignment="1">
      <alignment horizontal="center" vertical="center"/>
    </xf>
    <xf numFmtId="0" fontId="26" fillId="0" borderId="0" xfId="0" applyFont="1" applyFill="1" applyAlignment="1">
      <alignment vertical="center"/>
    </xf>
    <xf numFmtId="3" fontId="26" fillId="0" borderId="0" xfId="0" applyNumberFormat="1" applyFont="1" applyFill="1" applyAlignment="1">
      <alignment vertical="center"/>
    </xf>
    <xf numFmtId="0" fontId="26" fillId="0" borderId="0" xfId="0" applyFont="1" applyFill="1" applyBorder="1" applyAlignment="1">
      <alignment vertical="center"/>
    </xf>
    <xf numFmtId="3" fontId="26" fillId="0" borderId="0" xfId="0" applyNumberFormat="1" applyFont="1" applyFill="1" applyBorder="1" applyAlignment="1">
      <alignment vertical="center"/>
    </xf>
    <xf numFmtId="170" fontId="26" fillId="0" borderId="0" xfId="0" applyNumberFormat="1" applyFont="1" applyFill="1" applyBorder="1" applyAlignment="1">
      <alignment vertical="center"/>
    </xf>
    <xf numFmtId="169" fontId="26" fillId="0" borderId="0" xfId="0" applyNumberFormat="1" applyFont="1" applyFill="1" applyBorder="1" applyAlignment="1">
      <alignment vertical="center"/>
    </xf>
    <xf numFmtId="0" fontId="26" fillId="0" borderId="0" xfId="0" applyFont="1" applyFill="1" applyAlignment="1">
      <alignment vertical="center" wrapText="1"/>
    </xf>
    <xf numFmtId="3" fontId="26" fillId="0" borderId="0" xfId="0" applyNumberFormat="1" applyFont="1" applyFill="1" applyAlignment="1">
      <alignment horizontal="right" vertical="center"/>
    </xf>
    <xf numFmtId="0" fontId="26" fillId="0" borderId="45" xfId="0" applyFont="1" applyFill="1" applyBorder="1" applyAlignment="1">
      <alignment vertical="center" wrapText="1"/>
    </xf>
    <xf numFmtId="3" fontId="26" fillId="0" borderId="45" xfId="0" applyNumberFormat="1" applyFont="1" applyFill="1" applyBorder="1" applyAlignment="1">
      <alignment horizontal="right" vertical="center"/>
    </xf>
    <xf numFmtId="0" fontId="26" fillId="0" borderId="45" xfId="0" applyFont="1" applyFill="1" applyBorder="1" applyAlignment="1">
      <alignment vertical="center"/>
    </xf>
    <xf numFmtId="169" fontId="26" fillId="0" borderId="45" xfId="0" applyNumberFormat="1" applyFont="1" applyFill="1" applyBorder="1" applyAlignment="1">
      <alignment vertical="center"/>
    </xf>
    <xf numFmtId="0" fontId="26" fillId="0" borderId="46" xfId="0" applyFont="1" applyFill="1" applyBorder="1" applyAlignment="1">
      <alignment vertical="center" wrapText="1"/>
    </xf>
    <xf numFmtId="3" fontId="26" fillId="0" borderId="46" xfId="0" applyNumberFormat="1" applyFont="1" applyFill="1" applyBorder="1" applyAlignment="1">
      <alignment horizontal="right" vertical="center"/>
    </xf>
    <xf numFmtId="0" fontId="26" fillId="0" borderId="46" xfId="0" applyFont="1" applyFill="1" applyBorder="1" applyAlignment="1">
      <alignment vertical="center"/>
    </xf>
    <xf numFmtId="169" fontId="26" fillId="0" borderId="46" xfId="0" applyNumberFormat="1" applyFont="1" applyFill="1" applyBorder="1" applyAlignment="1">
      <alignment vertical="center"/>
    </xf>
    <xf numFmtId="0" fontId="26" fillId="0" borderId="47" xfId="0" applyFont="1" applyFill="1" applyBorder="1" applyAlignment="1">
      <alignment vertical="center" wrapText="1"/>
    </xf>
    <xf numFmtId="3" fontId="26" fillId="0" borderId="47" xfId="0" applyNumberFormat="1" applyFont="1" applyFill="1" applyBorder="1" applyAlignment="1">
      <alignment horizontal="right" vertical="center"/>
    </xf>
    <xf numFmtId="0" fontId="26" fillId="0" borderId="47" xfId="0" applyFont="1" applyFill="1" applyBorder="1" applyAlignment="1">
      <alignment vertical="center"/>
    </xf>
    <xf numFmtId="169" fontId="26" fillId="0" borderId="47" xfId="0" applyNumberFormat="1" applyFont="1" applyFill="1" applyBorder="1" applyAlignment="1">
      <alignment vertical="center"/>
    </xf>
    <xf numFmtId="169" fontId="26" fillId="0" borderId="0" xfId="0" applyNumberFormat="1" applyFont="1" applyFill="1" applyAlignment="1">
      <alignment vertical="center"/>
    </xf>
    <xf numFmtId="0" fontId="28" fillId="0" borderId="67" xfId="0" applyFont="1" applyFill="1" applyBorder="1" applyAlignment="1">
      <alignment wrapText="1"/>
    </xf>
    <xf numFmtId="0" fontId="21" fillId="0" borderId="16" xfId="0" applyFont="1" applyFill="1" applyBorder="1"/>
    <xf numFmtId="3" fontId="21" fillId="0" borderId="86" xfId="0" applyNumberFormat="1" applyFont="1" applyFill="1" applyBorder="1"/>
    <xf numFmtId="3" fontId="21" fillId="0" borderId="79" xfId="0" applyNumberFormat="1" applyFont="1" applyFill="1" applyBorder="1"/>
    <xf numFmtId="3" fontId="21" fillId="0" borderId="31" xfId="0" applyNumberFormat="1" applyFont="1" applyFill="1" applyBorder="1"/>
    <xf numFmtId="3" fontId="28" fillId="0" borderId="75" xfId="0" applyNumberFormat="1" applyFont="1" applyFill="1" applyBorder="1"/>
    <xf numFmtId="0" fontId="28" fillId="0" borderId="75" xfId="0" applyFont="1" applyFill="1" applyBorder="1"/>
    <xf numFmtId="0" fontId="19" fillId="0" borderId="0" xfId="77" applyFont="1" applyBorder="1"/>
    <xf numFmtId="3" fontId="21" fillId="0" borderId="98" xfId="54" applyNumberFormat="1" applyFont="1" applyFill="1" applyBorder="1" applyAlignment="1">
      <alignment horizontal="right"/>
    </xf>
    <xf numFmtId="3" fontId="28" fillId="28" borderId="72" xfId="0" applyNumberFormat="1" applyFont="1" applyFill="1" applyBorder="1" applyAlignment="1">
      <alignment vertical="center"/>
    </xf>
    <xf numFmtId="168" fontId="28" fillId="28" borderId="72" xfId="54" applyNumberFormat="1" applyFont="1" applyFill="1" applyBorder="1" applyAlignment="1">
      <alignment vertical="center"/>
    </xf>
    <xf numFmtId="0" fontId="28" fillId="0" borderId="103" xfId="0" applyFont="1" applyBorder="1" applyAlignment="1">
      <alignment horizontal="center" vertical="center"/>
    </xf>
    <xf numFmtId="0" fontId="21" fillId="0" borderId="16" xfId="0" applyFont="1" applyBorder="1"/>
    <xf numFmtId="0" fontId="21" fillId="0" borderId="13" xfId="0" applyFont="1" applyBorder="1"/>
    <xf numFmtId="0" fontId="28" fillId="27" borderId="104" xfId="0" applyFont="1" applyFill="1" applyBorder="1" applyAlignment="1">
      <alignment horizontal="center" vertical="center" wrapText="1"/>
    </xf>
    <xf numFmtId="3" fontId="21" fillId="0" borderId="49" xfId="0" applyNumberFormat="1" applyFont="1" applyBorder="1"/>
    <xf numFmtId="3" fontId="21" fillId="0" borderId="65" xfId="0" applyNumberFormat="1" applyFont="1" applyBorder="1"/>
    <xf numFmtId="3" fontId="21" fillId="0" borderId="65" xfId="0" applyNumberFormat="1" applyFont="1" applyFill="1" applyBorder="1"/>
    <xf numFmtId="0" fontId="28" fillId="27" borderId="105" xfId="0" applyFont="1" applyFill="1" applyBorder="1" applyAlignment="1">
      <alignment horizontal="center" vertical="center" wrapText="1"/>
    </xf>
    <xf numFmtId="3" fontId="21" fillId="0" borderId="45" xfId="0" applyNumberFormat="1" applyFont="1" applyBorder="1"/>
    <xf numFmtId="3" fontId="21" fillId="0" borderId="46" xfId="0" applyNumberFormat="1" applyFont="1" applyBorder="1"/>
    <xf numFmtId="0" fontId="21" fillId="27" borderId="18" xfId="0" applyFont="1" applyFill="1" applyBorder="1"/>
    <xf numFmtId="3" fontId="21" fillId="27" borderId="64" xfId="0" applyNumberFormat="1" applyFont="1" applyFill="1" applyBorder="1"/>
    <xf numFmtId="3" fontId="21" fillId="27" borderId="47" xfId="0" applyNumberFormat="1" applyFont="1" applyFill="1" applyBorder="1"/>
    <xf numFmtId="0" fontId="28" fillId="0" borderId="29" xfId="0" applyFont="1" applyBorder="1" applyAlignment="1">
      <alignment vertical="center"/>
    </xf>
    <xf numFmtId="3" fontId="28" fillId="0" borderId="94" xfId="0" applyNumberFormat="1" applyFont="1" applyBorder="1" applyAlignment="1">
      <alignment vertical="center"/>
    </xf>
    <xf numFmtId="3" fontId="28" fillId="0" borderId="99" xfId="0" applyNumberFormat="1" applyFont="1" applyBorder="1" applyAlignment="1">
      <alignment vertical="center"/>
    </xf>
    <xf numFmtId="3" fontId="21" fillId="0" borderId="65" xfId="0" applyNumberFormat="1" applyFont="1" applyBorder="1" applyAlignment="1">
      <alignment wrapText="1"/>
    </xf>
    <xf numFmtId="0" fontId="35" fillId="27" borderId="64" xfId="0" applyFont="1" applyFill="1" applyBorder="1"/>
    <xf numFmtId="3" fontId="21" fillId="0" borderId="46" xfId="0" applyNumberFormat="1" applyFont="1" applyBorder="1" applyAlignment="1">
      <alignment wrapText="1"/>
    </xf>
    <xf numFmtId="3" fontId="21" fillId="0" borderId="47" xfId="0" applyNumberFormat="1" applyFont="1" applyBorder="1"/>
    <xf numFmtId="9" fontId="28" fillId="0" borderId="106" xfId="0" applyNumberFormat="1" applyFont="1" applyBorder="1" applyAlignment="1">
      <alignment horizontal="center" vertical="center" wrapText="1"/>
    </xf>
    <xf numFmtId="0" fontId="28" fillId="0" borderId="22" xfId="0" applyFont="1" applyBorder="1" applyAlignment="1">
      <alignment vertical="center"/>
    </xf>
    <xf numFmtId="3" fontId="28" fillId="0" borderId="40" xfId="0" applyNumberFormat="1" applyFont="1" applyBorder="1" applyAlignment="1">
      <alignment vertical="center"/>
    </xf>
    <xf numFmtId="3" fontId="28" fillId="0" borderId="69" xfId="0" applyNumberFormat="1" applyFont="1" applyBorder="1" applyAlignment="1">
      <alignment vertical="center"/>
    </xf>
    <xf numFmtId="0" fontId="21" fillId="0" borderId="13" xfId="0" applyFont="1" applyBorder="1" applyProtection="1">
      <protection locked="0" hidden="1"/>
    </xf>
    <xf numFmtId="168" fontId="21" fillId="0" borderId="49" xfId="54" applyNumberFormat="1" applyFont="1" applyBorder="1" applyAlignment="1"/>
    <xf numFmtId="168" fontId="21" fillId="0" borderId="65" xfId="54" applyNumberFormat="1" applyFont="1" applyBorder="1" applyAlignment="1"/>
    <xf numFmtId="168" fontId="21" fillId="0" borderId="65" xfId="54" applyNumberFormat="1" applyFont="1" applyBorder="1" applyAlignment="1">
      <alignment horizontal="right"/>
    </xf>
    <xf numFmtId="168" fontId="21" fillId="0" borderId="45" xfId="54" applyNumberFormat="1" applyFont="1" applyBorder="1" applyAlignment="1"/>
    <xf numFmtId="168" fontId="21" fillId="0" borderId="46" xfId="54" applyNumberFormat="1" applyFont="1" applyBorder="1" applyAlignment="1"/>
    <xf numFmtId="3" fontId="28" fillId="28" borderId="25" xfId="0" applyNumberFormat="1" applyFont="1" applyFill="1" applyBorder="1" applyAlignment="1">
      <alignment horizontal="center" vertical="center"/>
    </xf>
    <xf numFmtId="3" fontId="28" fillId="28" borderId="37" xfId="0" applyNumberFormat="1" applyFont="1" applyFill="1" applyBorder="1" applyAlignment="1">
      <alignment vertical="center"/>
    </xf>
    <xf numFmtId="168" fontId="28" fillId="28" borderId="37" xfId="54" applyNumberFormat="1" applyFont="1" applyFill="1" applyBorder="1" applyAlignment="1">
      <alignment vertical="center"/>
    </xf>
    <xf numFmtId="0" fontId="28" fillId="0" borderId="68" xfId="0" applyFont="1" applyBorder="1" applyAlignment="1">
      <alignment vertical="center"/>
    </xf>
    <xf numFmtId="3" fontId="28" fillId="0" borderId="42" xfId="0" applyNumberFormat="1" applyFont="1" applyBorder="1" applyAlignment="1">
      <alignment vertical="center"/>
    </xf>
    <xf numFmtId="3" fontId="28" fillId="0" borderId="97" xfId="0" applyNumberFormat="1" applyFont="1" applyBorder="1" applyAlignment="1">
      <alignment vertical="center"/>
    </xf>
    <xf numFmtId="0" fontId="21" fillId="0" borderId="18" xfId="0" applyFont="1" applyBorder="1"/>
    <xf numFmtId="3" fontId="21" fillId="0" borderId="64" xfId="0" applyNumberFormat="1" applyFont="1" applyFill="1" applyBorder="1"/>
    <xf numFmtId="168" fontId="21" fillId="0" borderId="64" xfId="54" applyNumberFormat="1" applyFont="1" applyBorder="1" applyAlignment="1"/>
    <xf numFmtId="168" fontId="21" fillId="0" borderId="47" xfId="54" applyNumberFormat="1" applyFont="1" applyBorder="1" applyAlignment="1"/>
    <xf numFmtId="168" fontId="28" fillId="0" borderId="94" xfId="54" applyNumberFormat="1" applyFont="1" applyBorder="1" applyAlignment="1">
      <alignment vertical="center"/>
    </xf>
    <xf numFmtId="168" fontId="28" fillId="0" borderId="99" xfId="54" applyNumberFormat="1" applyFont="1" applyBorder="1" applyAlignment="1">
      <alignment vertical="center"/>
    </xf>
    <xf numFmtId="3" fontId="21" fillId="0" borderId="33" xfId="0" applyNumberFormat="1" applyFont="1" applyFill="1" applyBorder="1" applyAlignment="1">
      <alignment wrapText="1"/>
    </xf>
    <xf numFmtId="0" fontId="28" fillId="0" borderId="85" xfId="0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vertical="top" wrapText="1"/>
    </xf>
    <xf numFmtId="3" fontId="28" fillId="0" borderId="0" xfId="0" applyNumberFormat="1" applyFont="1" applyFill="1" applyBorder="1" applyAlignment="1">
      <alignment vertical="top" wrapText="1"/>
    </xf>
    <xf numFmtId="0" fontId="31" fillId="0" borderId="0" xfId="0" applyFont="1" applyFill="1" applyBorder="1" applyAlignment="1">
      <alignment horizontal="center" wrapText="1"/>
    </xf>
    <xf numFmtId="3" fontId="31" fillId="0" borderId="0" xfId="0" applyNumberFormat="1" applyFont="1" applyFill="1" applyBorder="1" applyAlignment="1">
      <alignment horizontal="center" wrapText="1"/>
    </xf>
    <xf numFmtId="0" fontId="28" fillId="0" borderId="39" xfId="0" applyFont="1" applyFill="1" applyBorder="1" applyAlignment="1">
      <alignment horizontal="left" vertical="center"/>
    </xf>
    <xf numFmtId="0" fontId="28" fillId="0" borderId="22" xfId="0" applyFont="1" applyFill="1" applyBorder="1" applyAlignment="1">
      <alignment horizontal="left" vertical="center" wrapText="1"/>
    </xf>
    <xf numFmtId="0" fontId="28" fillId="0" borderId="30" xfId="0" applyFont="1" applyFill="1" applyBorder="1" applyAlignment="1">
      <alignment horizontal="left" vertical="center" wrapText="1"/>
    </xf>
    <xf numFmtId="3" fontId="29" fillId="0" borderId="33" xfId="54" applyNumberFormat="1" applyFont="1" applyFill="1" applyBorder="1"/>
    <xf numFmtId="3" fontId="29" fillId="0" borderId="33" xfId="0" applyNumberFormat="1" applyFont="1" applyFill="1" applyBorder="1"/>
    <xf numFmtId="3" fontId="28" fillId="0" borderId="23" xfId="54" applyNumberFormat="1" applyFont="1" applyFill="1" applyBorder="1" applyAlignment="1">
      <alignment horizontal="center" vertical="center" wrapText="1"/>
    </xf>
    <xf numFmtId="3" fontId="28" fillId="0" borderId="35" xfId="54" applyNumberFormat="1" applyFont="1" applyFill="1" applyBorder="1" applyAlignment="1">
      <alignment horizontal="center" vertical="center" wrapText="1"/>
    </xf>
    <xf numFmtId="0" fontId="21" fillId="0" borderId="60" xfId="0" applyFont="1" applyFill="1" applyBorder="1" applyAlignment="1">
      <alignment horizontal="left" vertical="center"/>
    </xf>
    <xf numFmtId="0" fontId="21" fillId="0" borderId="81" xfId="0" applyFont="1" applyFill="1" applyBorder="1" applyAlignment="1">
      <alignment horizontal="left" vertical="center"/>
    </xf>
    <xf numFmtId="0" fontId="21" fillId="0" borderId="65" xfId="0" applyFont="1" applyFill="1" applyBorder="1" applyAlignment="1">
      <alignment horizontal="left" vertical="center" wrapText="1"/>
    </xf>
    <xf numFmtId="0" fontId="36" fillId="0" borderId="46" xfId="75" applyFont="1" applyFill="1" applyBorder="1" applyAlignment="1">
      <alignment vertical="center" wrapText="1"/>
    </xf>
    <xf numFmtId="3" fontId="21" fillId="0" borderId="33" xfId="54" applyNumberFormat="1" applyFont="1" applyFill="1" applyBorder="1" applyAlignment="1">
      <alignment wrapText="1"/>
    </xf>
    <xf numFmtId="171" fontId="38" fillId="0" borderId="46" xfId="75" applyNumberFormat="1" applyFont="1" applyFill="1" applyBorder="1" applyAlignment="1">
      <alignment horizontal="left" vertical="center" wrapText="1"/>
    </xf>
    <xf numFmtId="165" fontId="26" fillId="0" borderId="0" xfId="0" applyNumberFormat="1" applyFont="1" applyFill="1" applyBorder="1" applyAlignment="1">
      <alignment vertical="center"/>
    </xf>
    <xf numFmtId="0" fontId="29" fillId="0" borderId="91" xfId="0" applyFont="1" applyFill="1" applyBorder="1" applyAlignment="1">
      <alignment horizontal="left" vertical="center"/>
    </xf>
    <xf numFmtId="0" fontId="21" fillId="0" borderId="90" xfId="0" applyFont="1" applyFill="1" applyBorder="1" applyAlignment="1">
      <alignment horizontal="left" vertical="center"/>
    </xf>
    <xf numFmtId="3" fontId="21" fillId="0" borderId="21" xfId="0" applyNumberFormat="1" applyFont="1" applyFill="1" applyBorder="1" applyAlignment="1">
      <alignment wrapText="1"/>
    </xf>
    <xf numFmtId="0" fontId="21" fillId="0" borderId="91" xfId="0" applyFont="1" applyFill="1" applyBorder="1" applyAlignment="1">
      <alignment horizontal="left" vertical="center"/>
    </xf>
    <xf numFmtId="0" fontId="21" fillId="0" borderId="114" xfId="0" applyFont="1" applyFill="1" applyBorder="1" applyAlignment="1">
      <alignment horizontal="left" vertical="center"/>
    </xf>
    <xf numFmtId="0" fontId="36" fillId="0" borderId="45" xfId="75" applyFont="1" applyFill="1" applyBorder="1" applyAlignment="1">
      <alignment vertical="center" wrapText="1"/>
    </xf>
    <xf numFmtId="0" fontId="36" fillId="0" borderId="47" xfId="75" applyFont="1" applyFill="1" applyBorder="1" applyAlignment="1">
      <alignment vertical="center" wrapText="1"/>
    </xf>
    <xf numFmtId="0" fontId="37" fillId="0" borderId="69" xfId="75" applyFont="1" applyFill="1" applyBorder="1" applyAlignment="1">
      <alignment vertical="center" wrapText="1"/>
    </xf>
    <xf numFmtId="0" fontId="21" fillId="0" borderId="88" xfId="0" applyFont="1" applyFill="1" applyBorder="1" applyAlignment="1">
      <alignment horizontal="left" vertical="center" wrapText="1"/>
    </xf>
    <xf numFmtId="0" fontId="21" fillId="0" borderId="82" xfId="0" applyFont="1" applyFill="1" applyBorder="1" applyAlignment="1">
      <alignment horizontal="left" vertical="center" wrapText="1"/>
    </xf>
    <xf numFmtId="0" fontId="29" fillId="0" borderId="84" xfId="0" applyFont="1" applyFill="1" applyBorder="1" applyAlignment="1">
      <alignment horizontal="left" vertical="center" wrapText="1" indent="5"/>
    </xf>
    <xf numFmtId="0" fontId="21" fillId="0" borderId="83" xfId="0" applyFont="1" applyFill="1" applyBorder="1" applyAlignment="1">
      <alignment horizontal="left" vertical="center" wrapText="1"/>
    </xf>
    <xf numFmtId="0" fontId="21" fillId="0" borderId="84" xfId="0" applyFont="1" applyFill="1" applyBorder="1" applyAlignment="1">
      <alignment horizontal="left" vertical="center" wrapText="1"/>
    </xf>
    <xf numFmtId="0" fontId="21" fillId="0" borderId="116" xfId="0" applyFont="1" applyFill="1" applyBorder="1" applyAlignment="1">
      <alignment horizontal="left" vertical="center" wrapText="1"/>
    </xf>
    <xf numFmtId="3" fontId="21" fillId="0" borderId="34" xfId="0" applyNumberFormat="1" applyFont="1" applyFill="1" applyBorder="1" applyAlignment="1">
      <alignment wrapText="1"/>
    </xf>
    <xf numFmtId="3" fontId="21" fillId="0" borderId="98" xfId="0" applyNumberFormat="1" applyFont="1" applyFill="1" applyBorder="1" applyAlignment="1">
      <alignment wrapText="1"/>
    </xf>
    <xf numFmtId="0" fontId="28" fillId="0" borderId="116" xfId="0" applyFont="1" applyFill="1" applyBorder="1" applyAlignment="1">
      <alignment horizontal="left" vertical="center"/>
    </xf>
    <xf numFmtId="3" fontId="21" fillId="0" borderId="34" xfId="54" applyNumberFormat="1" applyFont="1" applyFill="1" applyBorder="1" applyAlignment="1">
      <alignment wrapText="1"/>
    </xf>
    <xf numFmtId="171" fontId="38" fillId="0" borderId="45" xfId="75" applyNumberFormat="1" applyFont="1" applyFill="1" applyBorder="1" applyAlignment="1">
      <alignment horizontal="left" vertical="center" wrapText="1"/>
    </xf>
    <xf numFmtId="3" fontId="21" fillId="0" borderId="36" xfId="54" applyNumberFormat="1" applyFont="1" applyFill="1" applyBorder="1" applyAlignment="1">
      <alignment wrapText="1"/>
    </xf>
    <xf numFmtId="0" fontId="21" fillId="0" borderId="45" xfId="75" applyFont="1" applyFill="1" applyBorder="1" applyAlignment="1">
      <alignment vertical="center" wrapText="1"/>
    </xf>
    <xf numFmtId="0" fontId="29" fillId="0" borderId="47" xfId="75" applyFont="1" applyFill="1" applyBorder="1" applyAlignment="1">
      <alignment horizontal="left" vertical="center" wrapText="1"/>
    </xf>
    <xf numFmtId="3" fontId="28" fillId="0" borderId="57" xfId="54" applyNumberFormat="1" applyFont="1" applyFill="1" applyBorder="1" applyAlignment="1">
      <alignment wrapText="1"/>
    </xf>
    <xf numFmtId="3" fontId="28" fillId="0" borderId="57" xfId="0" applyNumberFormat="1" applyFont="1" applyFill="1" applyBorder="1" applyAlignment="1">
      <alignment wrapText="1"/>
    </xf>
    <xf numFmtId="0" fontId="36" fillId="0" borderId="90" xfId="75" applyFont="1" applyFill="1" applyBorder="1" applyAlignment="1">
      <alignment horizontal="left" vertical="center"/>
    </xf>
    <xf numFmtId="0" fontId="36" fillId="0" borderId="81" xfId="75" applyFont="1" applyFill="1" applyBorder="1" applyAlignment="1">
      <alignment horizontal="left" vertical="center"/>
    </xf>
    <xf numFmtId="0" fontId="36" fillId="0" borderId="91" xfId="75" applyFont="1" applyFill="1" applyBorder="1" applyAlignment="1">
      <alignment horizontal="left" vertical="center"/>
    </xf>
    <xf numFmtId="0" fontId="37" fillId="0" borderId="39" xfId="75" applyFont="1" applyFill="1" applyBorder="1" applyAlignment="1">
      <alignment horizontal="left" vertical="center"/>
    </xf>
    <xf numFmtId="0" fontId="38" fillId="0" borderId="90" xfId="75" applyFont="1" applyFill="1" applyBorder="1" applyAlignment="1">
      <alignment horizontal="left" vertical="center"/>
    </xf>
    <xf numFmtId="0" fontId="38" fillId="0" borderId="81" xfId="75" applyFont="1" applyFill="1" applyBorder="1" applyAlignment="1">
      <alignment horizontal="left" vertical="center"/>
    </xf>
    <xf numFmtId="0" fontId="38" fillId="0" borderId="91" xfId="75" applyFont="1" applyFill="1" applyBorder="1" applyAlignment="1">
      <alignment horizontal="left" vertical="center" wrapText="1"/>
    </xf>
    <xf numFmtId="0" fontId="37" fillId="0" borderId="39" xfId="75" applyFont="1" applyFill="1" applyBorder="1" applyAlignment="1">
      <alignment horizontal="left" vertical="center" wrapText="1"/>
    </xf>
    <xf numFmtId="3" fontId="21" fillId="0" borderId="33" xfId="0" applyNumberFormat="1" applyFont="1" applyFill="1" applyBorder="1" applyAlignment="1">
      <alignment vertical="center" wrapText="1"/>
    </xf>
    <xf numFmtId="3" fontId="21" fillId="0" borderId="17" xfId="0" applyNumberFormat="1" applyFont="1" applyFill="1" applyBorder="1" applyAlignment="1">
      <alignment vertical="center" wrapText="1"/>
    </xf>
    <xf numFmtId="0" fontId="36" fillId="0" borderId="65" xfId="75" applyFont="1" applyFill="1" applyBorder="1" applyAlignment="1">
      <alignment vertical="center" wrapText="1"/>
    </xf>
    <xf numFmtId="171" fontId="38" fillId="0" borderId="65" xfId="75" applyNumberFormat="1" applyFont="1" applyFill="1" applyBorder="1" applyAlignment="1">
      <alignment horizontal="left" vertical="center" wrapText="1"/>
    </xf>
    <xf numFmtId="3" fontId="21" fillId="0" borderId="79" xfId="0" applyNumberFormat="1" applyFont="1" applyFill="1" applyBorder="1" applyAlignment="1">
      <alignment vertical="center" wrapText="1"/>
    </xf>
    <xf numFmtId="3" fontId="21" fillId="0" borderId="119" xfId="0" applyNumberFormat="1" applyFont="1" applyFill="1" applyBorder="1" applyAlignment="1">
      <alignment vertical="center" wrapText="1"/>
    </xf>
    <xf numFmtId="3" fontId="21" fillId="0" borderId="117" xfId="0" applyNumberFormat="1" applyFont="1" applyFill="1" applyBorder="1" applyAlignment="1">
      <alignment vertical="center" wrapText="1"/>
    </xf>
    <xf numFmtId="166" fontId="21" fillId="0" borderId="117" xfId="0" applyNumberFormat="1" applyFont="1" applyFill="1" applyBorder="1" applyAlignment="1">
      <alignment vertical="center" wrapText="1"/>
    </xf>
    <xf numFmtId="3" fontId="21" fillId="0" borderId="24" xfId="0" applyNumberFormat="1" applyFont="1" applyFill="1" applyBorder="1" applyAlignment="1">
      <alignment vertical="center" wrapText="1"/>
    </xf>
    <xf numFmtId="0" fontId="21" fillId="0" borderId="49" xfId="0" applyFont="1" applyFill="1" applyBorder="1" applyAlignment="1">
      <alignment horizontal="left" vertical="center" wrapText="1"/>
    </xf>
    <xf numFmtId="3" fontId="21" fillId="0" borderId="36" xfId="0" applyNumberFormat="1" applyFont="1" applyFill="1" applyBorder="1" applyAlignment="1">
      <alignment vertical="center" wrapText="1"/>
    </xf>
    <xf numFmtId="3" fontId="21" fillId="0" borderId="121" xfId="0" applyNumberFormat="1" applyFont="1" applyFill="1" applyBorder="1" applyAlignment="1">
      <alignment vertical="center" wrapText="1"/>
    </xf>
    <xf numFmtId="3" fontId="21" fillId="0" borderId="122" xfId="0" applyNumberFormat="1" applyFont="1" applyFill="1" applyBorder="1" applyAlignment="1">
      <alignment vertical="center" wrapText="1"/>
    </xf>
    <xf numFmtId="3" fontId="21" fillId="0" borderId="123" xfId="0" applyNumberFormat="1" applyFont="1" applyFill="1" applyBorder="1" applyAlignment="1">
      <alignment vertical="center" wrapText="1"/>
    </xf>
    <xf numFmtId="166" fontId="21" fillId="0" borderId="123" xfId="0" applyNumberFormat="1" applyFont="1" applyFill="1" applyBorder="1" applyAlignment="1">
      <alignment vertical="center" wrapText="1"/>
    </xf>
    <xf numFmtId="3" fontId="21" fillId="0" borderId="20" xfId="0" applyNumberFormat="1" applyFont="1" applyFill="1" applyBorder="1" applyAlignment="1">
      <alignment vertical="center" wrapText="1"/>
    </xf>
    <xf numFmtId="3" fontId="21" fillId="0" borderId="73" xfId="0" applyNumberFormat="1" applyFont="1" applyFill="1" applyBorder="1" applyAlignment="1">
      <alignment vertical="center" wrapText="1"/>
    </xf>
    <xf numFmtId="3" fontId="28" fillId="0" borderId="129" xfId="54" applyNumberFormat="1" applyFont="1" applyFill="1" applyBorder="1" applyAlignment="1">
      <alignment horizontal="center" vertical="center" wrapText="1"/>
    </xf>
    <xf numFmtId="3" fontId="28" fillId="0" borderId="131" xfId="54" applyNumberFormat="1" applyFont="1" applyFill="1" applyBorder="1" applyAlignment="1">
      <alignment horizontal="center" vertical="center" wrapText="1"/>
    </xf>
    <xf numFmtId="3" fontId="28" fillId="0" borderId="132" xfId="54" applyNumberFormat="1" applyFont="1" applyFill="1" applyBorder="1" applyAlignment="1">
      <alignment horizontal="center" vertical="center" wrapText="1"/>
    </xf>
    <xf numFmtId="0" fontId="29" fillId="0" borderId="64" xfId="0" applyFont="1" applyFill="1" applyBorder="1" applyAlignment="1">
      <alignment horizontal="left" vertical="center" wrapText="1" indent="5"/>
    </xf>
    <xf numFmtId="3" fontId="21" fillId="0" borderId="133" xfId="0" applyNumberFormat="1" applyFont="1" applyFill="1" applyBorder="1" applyAlignment="1">
      <alignment vertical="center" wrapText="1"/>
    </xf>
    <xf numFmtId="3" fontId="21" fillId="0" borderId="34" xfId="0" applyNumberFormat="1" applyFont="1" applyFill="1" applyBorder="1" applyAlignment="1">
      <alignment vertical="center" wrapText="1"/>
    </xf>
    <xf numFmtId="3" fontId="21" fillId="0" borderId="134" xfId="0" applyNumberFormat="1" applyFont="1" applyFill="1" applyBorder="1" applyAlignment="1">
      <alignment vertical="center" wrapText="1"/>
    </xf>
    <xf numFmtId="3" fontId="21" fillId="0" borderId="135" xfId="0" applyNumberFormat="1" applyFont="1" applyFill="1" applyBorder="1" applyAlignment="1">
      <alignment vertical="center" wrapText="1"/>
    </xf>
    <xf numFmtId="3" fontId="21" fillId="0" borderId="136" xfId="0" applyNumberFormat="1" applyFont="1" applyFill="1" applyBorder="1" applyAlignment="1">
      <alignment vertical="center" wrapText="1"/>
    </xf>
    <xf numFmtId="166" fontId="21" fillId="0" borderId="136" xfId="0" applyNumberFormat="1" applyFont="1" applyFill="1" applyBorder="1" applyAlignment="1">
      <alignment vertical="center" wrapText="1"/>
    </xf>
    <xf numFmtId="3" fontId="21" fillId="0" borderId="21" xfId="0" applyNumberFormat="1" applyFont="1" applyFill="1" applyBorder="1" applyAlignment="1">
      <alignment vertical="center" wrapText="1"/>
    </xf>
    <xf numFmtId="3" fontId="21" fillId="0" borderId="51" xfId="0" applyNumberFormat="1" applyFont="1" applyFill="1" applyBorder="1" applyAlignment="1">
      <alignment vertical="center" wrapText="1"/>
    </xf>
    <xf numFmtId="0" fontId="28" fillId="0" borderId="40" xfId="0" applyFont="1" applyFill="1" applyBorder="1" applyAlignment="1">
      <alignment horizontal="left" vertical="center" wrapText="1"/>
    </xf>
    <xf numFmtId="0" fontId="21" fillId="0" borderId="64" xfId="0" applyFont="1" applyFill="1" applyBorder="1" applyAlignment="1">
      <alignment horizontal="left" vertical="center" wrapText="1"/>
    </xf>
    <xf numFmtId="0" fontId="21" fillId="0" borderId="89" xfId="0" applyFont="1" applyFill="1" applyBorder="1" applyAlignment="1">
      <alignment horizontal="left" vertical="center" wrapText="1"/>
    </xf>
    <xf numFmtId="3" fontId="21" fillId="0" borderId="98" xfId="0" applyNumberFormat="1" applyFont="1" applyFill="1" applyBorder="1" applyAlignment="1">
      <alignment vertical="center" wrapText="1"/>
    </xf>
    <xf numFmtId="3" fontId="21" fillId="0" borderId="142" xfId="0" applyNumberFormat="1" applyFont="1" applyFill="1" applyBorder="1" applyAlignment="1">
      <alignment vertical="center" wrapText="1"/>
    </xf>
    <xf numFmtId="3" fontId="21" fillId="0" borderId="143" xfId="0" applyNumberFormat="1" applyFont="1" applyFill="1" applyBorder="1" applyAlignment="1">
      <alignment vertical="center" wrapText="1"/>
    </xf>
    <xf numFmtId="3" fontId="21" fillId="0" borderId="144" xfId="0" applyNumberFormat="1" applyFont="1" applyFill="1" applyBorder="1" applyAlignment="1">
      <alignment vertical="center" wrapText="1"/>
    </xf>
    <xf numFmtId="166" fontId="21" fillId="0" borderId="144" xfId="0" applyNumberFormat="1" applyFont="1" applyFill="1" applyBorder="1" applyAlignment="1">
      <alignment vertical="center" wrapText="1"/>
    </xf>
    <xf numFmtId="3" fontId="21" fillId="0" borderId="27" xfId="0" applyNumberFormat="1" applyFont="1" applyFill="1" applyBorder="1" applyAlignment="1">
      <alignment vertical="center" wrapText="1"/>
    </xf>
    <xf numFmtId="3" fontId="21" fillId="0" borderId="74" xfId="0" applyNumberFormat="1" applyFont="1" applyFill="1" applyBorder="1" applyAlignment="1">
      <alignment vertical="center" wrapText="1"/>
    </xf>
    <xf numFmtId="0" fontId="28" fillId="0" borderId="39" xfId="0" applyFont="1" applyFill="1" applyBorder="1" applyAlignment="1">
      <alignment horizontal="left" vertical="center" wrapText="1"/>
    </xf>
    <xf numFmtId="0" fontId="36" fillId="0" borderId="49" xfId="75" applyFont="1" applyFill="1" applyBorder="1" applyAlignment="1">
      <alignment vertical="center" wrapText="1"/>
    </xf>
    <xf numFmtId="0" fontId="36" fillId="0" borderId="64" xfId="75" applyFont="1" applyFill="1" applyBorder="1" applyAlignment="1">
      <alignment vertical="center" wrapText="1"/>
    </xf>
    <xf numFmtId="0" fontId="37" fillId="0" borderId="40" xfId="75" applyFont="1" applyFill="1" applyBorder="1" applyAlignment="1">
      <alignment vertical="center" wrapText="1"/>
    </xf>
    <xf numFmtId="171" fontId="38" fillId="0" borderId="49" xfId="75" applyNumberFormat="1" applyFont="1" applyFill="1" applyBorder="1" applyAlignment="1">
      <alignment horizontal="left" vertical="center" wrapText="1"/>
    </xf>
    <xf numFmtId="0" fontId="29" fillId="0" borderId="64" xfId="75" applyFont="1" applyFill="1" applyBorder="1" applyAlignment="1">
      <alignment horizontal="left" vertical="center" wrapText="1"/>
    </xf>
    <xf numFmtId="0" fontId="37" fillId="0" borderId="114" xfId="0" applyFont="1" applyFill="1" applyBorder="1" applyAlignment="1">
      <alignment horizontal="left" vertical="center" wrapText="1"/>
    </xf>
    <xf numFmtId="0" fontId="28" fillId="0" borderId="89" xfId="0" applyFont="1" applyFill="1" applyBorder="1" applyAlignment="1">
      <alignment vertical="center" wrapText="1"/>
    </xf>
    <xf numFmtId="166" fontId="21" fillId="0" borderId="73" xfId="0" applyNumberFormat="1" applyFont="1" applyFill="1" applyBorder="1" applyAlignment="1">
      <alignment vertical="center" wrapText="1"/>
    </xf>
    <xf numFmtId="166" fontId="21" fillId="0" borderId="17" xfId="0" applyNumberFormat="1" applyFont="1" applyFill="1" applyBorder="1" applyAlignment="1">
      <alignment vertical="center" wrapText="1"/>
    </xf>
    <xf numFmtId="166" fontId="21" fillId="0" borderId="51" xfId="0" applyNumberFormat="1" applyFont="1" applyFill="1" applyBorder="1" applyAlignment="1">
      <alignment vertical="center" wrapText="1"/>
    </xf>
    <xf numFmtId="166" fontId="21" fillId="0" borderId="74" xfId="0" applyNumberFormat="1" applyFont="1" applyFill="1" applyBorder="1" applyAlignment="1">
      <alignment vertical="center" wrapText="1"/>
    </xf>
    <xf numFmtId="3" fontId="21" fillId="0" borderId="148" xfId="0" applyNumberFormat="1" applyFont="1" applyFill="1" applyBorder="1" applyAlignment="1">
      <alignment vertical="center" wrapText="1"/>
    </xf>
    <xf numFmtId="3" fontId="21" fillId="0" borderId="149" xfId="0" applyNumberFormat="1" applyFont="1" applyFill="1" applyBorder="1" applyAlignment="1">
      <alignment vertical="center" wrapText="1"/>
    </xf>
    <xf numFmtId="3" fontId="21" fillId="0" borderId="151" xfId="0" applyNumberFormat="1" applyFont="1" applyFill="1" applyBorder="1" applyAlignment="1">
      <alignment vertical="center" wrapText="1"/>
    </xf>
    <xf numFmtId="3" fontId="21" fillId="0" borderId="152" xfId="0" applyNumberFormat="1" applyFont="1" applyFill="1" applyBorder="1" applyAlignment="1">
      <alignment vertical="center" wrapText="1"/>
    </xf>
    <xf numFmtId="166" fontId="21" fillId="0" borderId="152" xfId="0" applyNumberFormat="1" applyFont="1" applyFill="1" applyBorder="1" applyAlignment="1">
      <alignment vertical="center" wrapText="1"/>
    </xf>
    <xf numFmtId="3" fontId="21" fillId="0" borderId="153" xfId="0" applyNumberFormat="1" applyFont="1" applyFill="1" applyBorder="1" applyAlignment="1">
      <alignment vertical="center" wrapText="1"/>
    </xf>
    <xf numFmtId="3" fontId="21" fillId="0" borderId="154" xfId="0" applyNumberFormat="1" applyFont="1" applyFill="1" applyBorder="1" applyAlignment="1">
      <alignment vertical="center" wrapText="1"/>
    </xf>
    <xf numFmtId="3" fontId="21" fillId="0" borderId="155" xfId="0" applyNumberFormat="1" applyFont="1" applyFill="1" applyBorder="1" applyAlignment="1">
      <alignment vertical="center" wrapText="1"/>
    </xf>
    <xf numFmtId="166" fontId="21" fillId="0" borderId="155" xfId="0" applyNumberFormat="1" applyFont="1" applyFill="1" applyBorder="1" applyAlignment="1">
      <alignment vertical="center" wrapText="1"/>
    </xf>
    <xf numFmtId="3" fontId="21" fillId="0" borderId="156" xfId="0" applyNumberFormat="1" applyFont="1" applyFill="1" applyBorder="1" applyAlignment="1">
      <alignment vertical="center" wrapText="1"/>
    </xf>
    <xf numFmtId="0" fontId="28" fillId="0" borderId="94" xfId="0" applyFont="1" applyFill="1" applyBorder="1" applyAlignment="1">
      <alignment horizontal="left" vertical="center"/>
    </xf>
    <xf numFmtId="0" fontId="21" fillId="0" borderId="60" xfId="0" applyFont="1" applyFill="1" applyBorder="1" applyAlignment="1">
      <alignment horizontal="left" vertical="center" wrapText="1"/>
    </xf>
    <xf numFmtId="0" fontId="21" fillId="0" borderId="81" xfId="0" applyFont="1" applyFill="1" applyBorder="1" applyAlignment="1">
      <alignment horizontal="left" vertical="center" wrapText="1"/>
    </xf>
    <xf numFmtId="0" fontId="29" fillId="0" borderId="81" xfId="0" applyFont="1" applyFill="1" applyBorder="1" applyAlignment="1">
      <alignment horizontal="left" vertical="center" wrapText="1"/>
    </xf>
    <xf numFmtId="3" fontId="29" fillId="0" borderId="33" xfId="0" applyNumberFormat="1" applyFont="1" applyFill="1" applyBorder="1" applyAlignment="1">
      <alignment vertical="center" wrapText="1"/>
    </xf>
    <xf numFmtId="3" fontId="29" fillId="0" borderId="79" xfId="0" applyNumberFormat="1" applyFont="1" applyFill="1" applyBorder="1" applyAlignment="1">
      <alignment vertical="center" wrapText="1"/>
    </xf>
    <xf numFmtId="3" fontId="29" fillId="0" borderId="117" xfId="0" applyNumberFormat="1" applyFont="1" applyFill="1" applyBorder="1" applyAlignment="1">
      <alignment vertical="center" wrapText="1"/>
    </xf>
    <xf numFmtId="166" fontId="29" fillId="0" borderId="117" xfId="0" applyNumberFormat="1" applyFont="1" applyFill="1" applyBorder="1" applyAlignment="1">
      <alignment vertical="center" wrapText="1"/>
    </xf>
    <xf numFmtId="3" fontId="29" fillId="0" borderId="17" xfId="0" applyNumberFormat="1" applyFont="1" applyFill="1" applyBorder="1" applyAlignment="1">
      <alignment vertical="center" wrapText="1"/>
    </xf>
    <xf numFmtId="0" fontId="29" fillId="0" borderId="0" xfId="0" applyFont="1" applyFill="1" applyBorder="1" applyAlignment="1">
      <alignment vertical="center" wrapText="1"/>
    </xf>
    <xf numFmtId="0" fontId="28" fillId="0" borderId="92" xfId="0" applyFont="1" applyFill="1" applyBorder="1" applyAlignment="1">
      <alignment horizontal="left" vertical="center" wrapText="1"/>
    </xf>
    <xf numFmtId="166" fontId="21" fillId="0" borderId="156" xfId="0" applyNumberFormat="1" applyFont="1" applyFill="1" applyBorder="1" applyAlignment="1">
      <alignment vertical="center" wrapText="1"/>
    </xf>
    <xf numFmtId="166" fontId="29" fillId="0" borderId="17" xfId="0" applyNumberFormat="1" applyFont="1" applyFill="1" applyBorder="1" applyAlignment="1">
      <alignment vertical="center" wrapText="1"/>
    </xf>
    <xf numFmtId="0" fontId="29" fillId="0" borderId="0" xfId="0" applyFont="1" applyFill="1" applyBorder="1" applyAlignment="1">
      <alignment wrapText="1"/>
    </xf>
    <xf numFmtId="3" fontId="28" fillId="0" borderId="23" xfId="0" applyNumberFormat="1" applyFont="1" applyFill="1" applyBorder="1" applyAlignment="1">
      <alignment vertical="center" wrapText="1"/>
    </xf>
    <xf numFmtId="3" fontId="29" fillId="0" borderId="34" xfId="0" applyNumberFormat="1" applyFont="1" applyFill="1" applyBorder="1" applyAlignment="1">
      <alignment vertical="center" wrapText="1"/>
    </xf>
    <xf numFmtId="3" fontId="29" fillId="0" borderId="51" xfId="0" applyNumberFormat="1" applyFont="1" applyFill="1" applyBorder="1" applyAlignment="1">
      <alignment vertical="center" wrapText="1"/>
    </xf>
    <xf numFmtId="3" fontId="29" fillId="0" borderId="134" xfId="0" applyNumberFormat="1" applyFont="1" applyFill="1" applyBorder="1" applyAlignment="1">
      <alignment vertical="center" wrapText="1"/>
    </xf>
    <xf numFmtId="166" fontId="29" fillId="0" borderId="51" xfId="0" applyNumberFormat="1" applyFont="1" applyFill="1" applyBorder="1" applyAlignment="1">
      <alignment vertical="center" wrapText="1"/>
    </xf>
    <xf numFmtId="3" fontId="28" fillId="0" borderId="35" xfId="0" applyNumberFormat="1" applyFont="1" applyFill="1" applyBorder="1" applyAlignment="1">
      <alignment vertical="center" wrapText="1"/>
    </xf>
    <xf numFmtId="3" fontId="28" fillId="0" borderId="15" xfId="0" applyNumberFormat="1" applyFont="1" applyFill="1" applyBorder="1" applyAlignment="1">
      <alignment vertical="center" wrapText="1"/>
    </xf>
    <xf numFmtId="3" fontId="28" fillId="0" borderId="137" xfId="0" applyNumberFormat="1" applyFont="1" applyFill="1" applyBorder="1" applyAlignment="1">
      <alignment vertical="center" wrapText="1"/>
    </xf>
    <xf numFmtId="3" fontId="28" fillId="0" borderId="138" xfId="0" applyNumberFormat="1" applyFont="1" applyFill="1" applyBorder="1" applyAlignment="1">
      <alignment vertical="center" wrapText="1"/>
    </xf>
    <xf numFmtId="166" fontId="28" fillId="0" borderId="15" xfId="0" applyNumberFormat="1" applyFont="1" applyFill="1" applyBorder="1" applyAlignment="1">
      <alignment vertical="center" wrapText="1"/>
    </xf>
    <xf numFmtId="3" fontId="28" fillId="0" borderId="158" xfId="0" applyNumberFormat="1" applyFont="1" applyFill="1" applyBorder="1" applyAlignment="1">
      <alignment vertical="center" wrapText="1"/>
    </xf>
    <xf numFmtId="3" fontId="28" fillId="0" borderId="159" xfId="0" applyNumberFormat="1" applyFont="1" applyFill="1" applyBorder="1" applyAlignment="1">
      <alignment vertical="center" wrapText="1"/>
    </xf>
    <xf numFmtId="3" fontId="28" fillId="0" borderId="160" xfId="0" applyNumberFormat="1" applyFont="1" applyFill="1" applyBorder="1" applyAlignment="1">
      <alignment vertical="center" wrapText="1"/>
    </xf>
    <xf numFmtId="3" fontId="28" fillId="0" borderId="161" xfId="0" applyNumberFormat="1" applyFont="1" applyFill="1" applyBorder="1" applyAlignment="1">
      <alignment vertical="center" wrapText="1"/>
    </xf>
    <xf numFmtId="166" fontId="28" fillId="0" borderId="160" xfId="0" applyNumberFormat="1" applyFont="1" applyFill="1" applyBorder="1" applyAlignment="1">
      <alignment vertical="center" wrapText="1"/>
    </xf>
    <xf numFmtId="3" fontId="28" fillId="0" borderId="26" xfId="0" applyNumberFormat="1" applyFont="1" applyFill="1" applyBorder="1" applyAlignment="1">
      <alignment vertical="center" wrapText="1"/>
    </xf>
    <xf numFmtId="3" fontId="28" fillId="0" borderId="57" xfId="0" applyNumberFormat="1" applyFont="1" applyFill="1" applyBorder="1" applyAlignment="1">
      <alignment vertical="center" wrapText="1"/>
    </xf>
    <xf numFmtId="3" fontId="28" fillId="0" borderId="32" xfId="0" applyNumberFormat="1" applyFont="1" applyFill="1" applyBorder="1" applyAlignment="1">
      <alignment vertical="center" wrapText="1"/>
    </xf>
    <xf numFmtId="3" fontId="28" fillId="0" borderId="61" xfId="0" applyNumberFormat="1" applyFont="1" applyFill="1" applyBorder="1" applyAlignment="1">
      <alignment vertical="center" wrapText="1"/>
    </xf>
    <xf numFmtId="3" fontId="28" fillId="0" borderId="146" xfId="0" applyNumberFormat="1" applyFont="1" applyFill="1" applyBorder="1" applyAlignment="1">
      <alignment vertical="center" wrapText="1"/>
    </xf>
    <xf numFmtId="166" fontId="28" fillId="0" borderId="32" xfId="0" applyNumberFormat="1" applyFont="1" applyFill="1" applyBorder="1" applyAlignment="1">
      <alignment vertical="center" wrapText="1"/>
    </xf>
    <xf numFmtId="3" fontId="28" fillId="0" borderId="98" xfId="0" applyNumberFormat="1" applyFont="1" applyFill="1" applyBorder="1" applyAlignment="1">
      <alignment vertical="center" wrapText="1"/>
    </xf>
    <xf numFmtId="3" fontId="28" fillId="0" borderId="74" xfId="0" applyNumberFormat="1" applyFont="1" applyFill="1" applyBorder="1" applyAlignment="1">
      <alignment vertical="center" wrapText="1"/>
    </xf>
    <xf numFmtId="3" fontId="28" fillId="0" borderId="142" xfId="0" applyNumberFormat="1" applyFont="1" applyFill="1" applyBorder="1" applyAlignment="1">
      <alignment vertical="center" wrapText="1"/>
    </xf>
    <xf numFmtId="166" fontId="28" fillId="0" borderId="74" xfId="0" applyNumberFormat="1" applyFont="1" applyFill="1" applyBorder="1" applyAlignment="1">
      <alignment vertical="center" wrapText="1"/>
    </xf>
    <xf numFmtId="0" fontId="36" fillId="0" borderId="59" xfId="75" applyFont="1" applyFill="1" applyBorder="1" applyAlignment="1">
      <alignment horizontal="left" vertical="center" wrapText="1"/>
    </xf>
    <xf numFmtId="0" fontId="21" fillId="0" borderId="42" xfId="75" applyFont="1" applyFill="1" applyBorder="1" applyAlignment="1">
      <alignment vertical="center" wrapText="1"/>
    </xf>
    <xf numFmtId="0" fontId="21" fillId="0" borderId="44" xfId="75" applyFont="1" applyFill="1" applyBorder="1" applyAlignment="1">
      <alignment horizontal="left" vertical="center" wrapText="1"/>
    </xf>
    <xf numFmtId="3" fontId="28" fillId="0" borderId="139" xfId="0" applyNumberFormat="1" applyFont="1" applyFill="1" applyBorder="1" applyAlignment="1">
      <alignment vertical="center" wrapText="1"/>
    </xf>
    <xf numFmtId="3" fontId="28" fillId="0" borderId="140" xfId="0" applyNumberFormat="1" applyFont="1" applyFill="1" applyBorder="1" applyAlignment="1">
      <alignment vertical="center" wrapText="1"/>
    </xf>
    <xf numFmtId="166" fontId="28" fillId="0" borderId="140" xfId="0" applyNumberFormat="1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 wrapText="1"/>
    </xf>
    <xf numFmtId="3" fontId="28" fillId="0" borderId="143" xfId="0" applyNumberFormat="1" applyFont="1" applyFill="1" applyBorder="1" applyAlignment="1">
      <alignment vertical="center" wrapText="1"/>
    </xf>
    <xf numFmtId="3" fontId="28" fillId="0" borderId="144" xfId="0" applyNumberFormat="1" applyFont="1" applyFill="1" applyBorder="1" applyAlignment="1">
      <alignment vertical="center" wrapText="1"/>
    </xf>
    <xf numFmtId="166" fontId="28" fillId="0" borderId="144" xfId="0" applyNumberFormat="1" applyFont="1" applyFill="1" applyBorder="1" applyAlignment="1">
      <alignment vertical="center" wrapText="1"/>
    </xf>
    <xf numFmtId="3" fontId="28" fillId="0" borderId="147" xfId="0" applyNumberFormat="1" applyFont="1" applyFill="1" applyBorder="1" applyAlignment="1">
      <alignment vertical="center" wrapText="1"/>
    </xf>
    <xf numFmtId="3" fontId="28" fillId="0" borderId="145" xfId="0" applyNumberFormat="1" applyFont="1" applyFill="1" applyBorder="1" applyAlignment="1">
      <alignment vertical="center" wrapText="1"/>
    </xf>
    <xf numFmtId="166" fontId="28" fillId="0" borderId="145" xfId="0" applyNumberFormat="1" applyFont="1" applyFill="1" applyBorder="1" applyAlignment="1">
      <alignment vertical="center" wrapText="1"/>
    </xf>
    <xf numFmtId="2" fontId="21" fillId="0" borderId="0" xfId="0" applyNumberFormat="1" applyFont="1" applyFill="1" applyAlignment="1">
      <alignment vertical="center" wrapText="1"/>
    </xf>
    <xf numFmtId="166" fontId="21" fillId="0" borderId="0" xfId="0" applyNumberFormat="1" applyFont="1" applyFill="1" applyBorder="1" applyAlignment="1">
      <alignment vertical="center" wrapText="1"/>
    </xf>
    <xf numFmtId="10" fontId="21" fillId="0" borderId="0" xfId="90" applyNumberFormat="1" applyFont="1" applyFill="1" applyAlignment="1">
      <alignment vertical="center" wrapText="1"/>
    </xf>
    <xf numFmtId="167" fontId="21" fillId="0" borderId="0" xfId="0" applyNumberFormat="1" applyFont="1" applyFill="1" applyAlignment="1">
      <alignment vertical="center" wrapText="1"/>
    </xf>
    <xf numFmtId="166" fontId="27" fillId="0" borderId="0" xfId="0" applyNumberFormat="1" applyFont="1" applyFill="1" applyBorder="1" applyAlignment="1">
      <alignment vertical="center" wrapText="1"/>
    </xf>
    <xf numFmtId="3" fontId="21" fillId="0" borderId="0" xfId="0" applyNumberFormat="1" applyFont="1" applyFill="1" applyBorder="1" applyAlignment="1" applyProtection="1">
      <alignment horizontal="right" vertical="center"/>
      <protection hidden="1"/>
    </xf>
    <xf numFmtId="4" fontId="21" fillId="0" borderId="0" xfId="0" applyNumberFormat="1" applyFont="1" applyFill="1" applyAlignment="1">
      <alignment vertical="center" wrapText="1"/>
    </xf>
    <xf numFmtId="3" fontId="28" fillId="0" borderId="162" xfId="0" applyNumberFormat="1" applyFont="1" applyFill="1" applyBorder="1" applyAlignment="1">
      <alignment vertical="center" wrapText="1"/>
    </xf>
    <xf numFmtId="3" fontId="21" fillId="0" borderId="120" xfId="54" applyNumberFormat="1" applyFont="1" applyFill="1" applyBorder="1"/>
    <xf numFmtId="3" fontId="21" fillId="0" borderId="70" xfId="54" applyNumberFormat="1" applyFont="1" applyFill="1" applyBorder="1"/>
    <xf numFmtId="3" fontId="29" fillId="0" borderId="70" xfId="54" applyNumberFormat="1" applyFont="1" applyFill="1" applyBorder="1"/>
    <xf numFmtId="3" fontId="21" fillId="0" borderId="133" xfId="54" applyNumberFormat="1" applyFont="1" applyFill="1" applyBorder="1"/>
    <xf numFmtId="3" fontId="21" fillId="0" borderId="34" xfId="0" applyNumberFormat="1" applyFont="1" applyFill="1" applyBorder="1"/>
    <xf numFmtId="3" fontId="21" fillId="0" borderId="51" xfId="0" applyNumberFormat="1" applyFont="1" applyFill="1" applyBorder="1"/>
    <xf numFmtId="3" fontId="28" fillId="0" borderId="0" xfId="0" applyNumberFormat="1" applyFont="1" applyFill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3" fontId="29" fillId="0" borderId="133" xfId="54" applyNumberFormat="1" applyFont="1" applyFill="1" applyBorder="1"/>
    <xf numFmtId="3" fontId="29" fillId="0" borderId="34" xfId="0" applyNumberFormat="1" applyFont="1" applyFill="1" applyBorder="1"/>
    <xf numFmtId="3" fontId="21" fillId="0" borderId="36" xfId="0" applyNumberFormat="1" applyFont="1" applyFill="1" applyBorder="1"/>
    <xf numFmtId="3" fontId="28" fillId="0" borderId="137" xfId="54" applyNumberFormat="1" applyFont="1" applyFill="1" applyBorder="1" applyAlignment="1">
      <alignment vertical="center"/>
    </xf>
    <xf numFmtId="3" fontId="28" fillId="0" borderId="35" xfId="0" applyNumberFormat="1" applyFont="1" applyFill="1" applyBorder="1" applyAlignment="1">
      <alignment vertical="center"/>
    </xf>
    <xf numFmtId="3" fontId="28" fillId="0" borderId="137" xfId="54" applyNumberFormat="1" applyFont="1" applyFill="1" applyBorder="1"/>
    <xf numFmtId="3" fontId="28" fillId="0" borderId="35" xfId="0" applyNumberFormat="1" applyFont="1" applyFill="1" applyBorder="1"/>
    <xf numFmtId="3" fontId="21" fillId="0" borderId="141" xfId="54" applyNumberFormat="1" applyFont="1" applyFill="1" applyBorder="1"/>
    <xf numFmtId="3" fontId="21" fillId="0" borderId="98" xfId="0" applyNumberFormat="1" applyFont="1" applyFill="1" applyBorder="1"/>
    <xf numFmtId="0" fontId="28" fillId="0" borderId="93" xfId="0" applyFont="1" applyFill="1" applyBorder="1" applyAlignment="1">
      <alignment horizontal="left" vertical="center"/>
    </xf>
    <xf numFmtId="3" fontId="39" fillId="0" borderId="35" xfId="54" applyNumberFormat="1" applyFont="1" applyFill="1" applyBorder="1"/>
    <xf numFmtId="3" fontId="28" fillId="0" borderId="35" xfId="54" applyNumberFormat="1" applyFont="1" applyFill="1" applyBorder="1"/>
    <xf numFmtId="3" fontId="28" fillId="0" borderId="164" xfId="54" applyNumberFormat="1" applyFont="1" applyFill="1" applyBorder="1"/>
    <xf numFmtId="3" fontId="28" fillId="0" borderId="159" xfId="0" applyNumberFormat="1" applyFont="1" applyFill="1" applyBorder="1"/>
    <xf numFmtId="3" fontId="28" fillId="0" borderId="61" xfId="54" applyNumberFormat="1" applyFont="1" applyFill="1" applyBorder="1"/>
    <xf numFmtId="3" fontId="39" fillId="0" borderId="0" xfId="0" applyNumberFormat="1" applyFont="1" applyFill="1" applyBorder="1"/>
    <xf numFmtId="0" fontId="39" fillId="0" borderId="0" xfId="0" applyFont="1" applyFill="1" applyBorder="1"/>
    <xf numFmtId="0" fontId="21" fillId="0" borderId="19" xfId="0" applyFont="1" applyFill="1" applyBorder="1" applyAlignment="1">
      <alignment horizontal="left" wrapText="1" indent="4"/>
    </xf>
    <xf numFmtId="0" fontId="29" fillId="0" borderId="64" xfId="0" applyFont="1" applyFill="1" applyBorder="1" applyAlignment="1">
      <alignment horizontal="left" vertical="center" wrapText="1" indent="2"/>
    </xf>
    <xf numFmtId="3" fontId="28" fillId="0" borderId="27" xfId="54" applyNumberFormat="1" applyFont="1" applyFill="1" applyBorder="1" applyAlignment="1">
      <alignment horizontal="right"/>
    </xf>
    <xf numFmtId="3" fontId="28" fillId="0" borderId="98" xfId="54" applyNumberFormat="1" applyFont="1" applyFill="1" applyBorder="1" applyAlignment="1">
      <alignment horizontal="right"/>
    </xf>
    <xf numFmtId="3" fontId="28" fillId="0" borderId="98" xfId="0" applyNumberFormat="1" applyFont="1" applyFill="1" applyBorder="1" applyAlignment="1">
      <alignment wrapText="1"/>
    </xf>
    <xf numFmtId="3" fontId="28" fillId="0" borderId="26" xfId="54" applyNumberFormat="1" applyFont="1" applyFill="1" applyBorder="1" applyAlignment="1">
      <alignment horizontal="right"/>
    </xf>
    <xf numFmtId="3" fontId="28" fillId="0" borderId="57" xfId="54" applyNumberFormat="1" applyFont="1" applyFill="1" applyBorder="1" applyAlignment="1">
      <alignment horizontal="right"/>
    </xf>
    <xf numFmtId="0" fontId="28" fillId="0" borderId="0" xfId="0" applyFont="1" applyFill="1" applyBorder="1"/>
    <xf numFmtId="0" fontId="21" fillId="0" borderId="0" xfId="0" applyFont="1" applyFill="1" applyBorder="1" applyAlignment="1">
      <alignment horizontal="right"/>
    </xf>
    <xf numFmtId="10" fontId="21" fillId="0" borderId="0" xfId="90" applyNumberFormat="1" applyFont="1" applyFill="1" applyBorder="1"/>
    <xf numFmtId="166" fontId="21" fillId="0" borderId="0" xfId="0" applyNumberFormat="1" applyFont="1" applyFill="1" applyBorder="1"/>
    <xf numFmtId="2" fontId="21" fillId="0" borderId="0" xfId="0" applyNumberFormat="1" applyFont="1" applyFill="1" applyBorder="1"/>
    <xf numFmtId="3" fontId="21" fillId="0" borderId="0" xfId="0" applyNumberFormat="1" applyFont="1" applyFill="1" applyBorder="1" applyAlignment="1">
      <alignment horizontal="right"/>
    </xf>
    <xf numFmtId="0" fontId="21" fillId="0" borderId="64" xfId="0" applyFont="1" applyFill="1" applyBorder="1" applyAlignment="1">
      <alignment horizontal="left" vertical="center" wrapText="1" indent="2"/>
    </xf>
    <xf numFmtId="3" fontId="29" fillId="0" borderId="24" xfId="54" applyNumberFormat="1" applyFont="1" applyFill="1" applyBorder="1" applyAlignment="1">
      <alignment horizontal="right"/>
    </xf>
    <xf numFmtId="3" fontId="29" fillId="0" borderId="33" xfId="54" applyNumberFormat="1" applyFont="1" applyFill="1" applyBorder="1" applyAlignment="1">
      <alignment horizontal="right"/>
    </xf>
    <xf numFmtId="3" fontId="29" fillId="0" borderId="0" xfId="0" applyNumberFormat="1" applyFont="1" applyFill="1" applyBorder="1" applyAlignment="1">
      <alignment wrapText="1"/>
    </xf>
    <xf numFmtId="3" fontId="29" fillId="0" borderId="21" xfId="54" applyNumberFormat="1" applyFont="1" applyFill="1" applyBorder="1" applyAlignment="1">
      <alignment horizontal="right"/>
    </xf>
    <xf numFmtId="3" fontId="29" fillId="0" borderId="34" xfId="54" applyNumberFormat="1" applyFont="1" applyFill="1" applyBorder="1" applyAlignment="1">
      <alignment horizontal="right"/>
    </xf>
    <xf numFmtId="3" fontId="29" fillId="0" borderId="0" xfId="0" applyNumberFormat="1" applyFont="1" applyFill="1" applyBorder="1" applyAlignment="1">
      <alignment vertical="center" wrapText="1"/>
    </xf>
    <xf numFmtId="3" fontId="29" fillId="0" borderId="34" xfId="0" applyNumberFormat="1" applyFont="1" applyFill="1" applyBorder="1" applyAlignment="1">
      <alignment wrapText="1"/>
    </xf>
    <xf numFmtId="3" fontId="29" fillId="0" borderId="36" xfId="54" applyNumberFormat="1" applyFont="1" applyFill="1" applyBorder="1" applyAlignment="1">
      <alignment horizontal="right"/>
    </xf>
    <xf numFmtId="3" fontId="29" fillId="0" borderId="20" xfId="0" applyNumberFormat="1" applyFont="1" applyFill="1" applyBorder="1" applyAlignment="1">
      <alignment wrapText="1"/>
    </xf>
    <xf numFmtId="3" fontId="29" fillId="0" borderId="36" xfId="0" applyNumberFormat="1" applyFont="1" applyFill="1" applyBorder="1" applyAlignment="1">
      <alignment wrapText="1"/>
    </xf>
    <xf numFmtId="3" fontId="29" fillId="0" borderId="24" xfId="0" applyNumberFormat="1" applyFont="1" applyFill="1" applyBorder="1" applyAlignment="1">
      <alignment wrapText="1"/>
    </xf>
    <xf numFmtId="3" fontId="29" fillId="0" borderId="33" xfId="0" applyNumberFormat="1" applyFont="1" applyFill="1" applyBorder="1" applyAlignment="1">
      <alignment wrapText="1"/>
    </xf>
    <xf numFmtId="3" fontId="29" fillId="0" borderId="33" xfId="54" applyNumberFormat="1" applyFont="1" applyFill="1" applyBorder="1" applyAlignment="1">
      <alignment wrapText="1"/>
    </xf>
    <xf numFmtId="3" fontId="29" fillId="0" borderId="34" xfId="54" applyNumberFormat="1" applyFont="1" applyFill="1" applyBorder="1" applyAlignment="1">
      <alignment wrapText="1"/>
    </xf>
    <xf numFmtId="3" fontId="28" fillId="0" borderId="23" xfId="54" applyNumberFormat="1" applyFont="1" applyFill="1" applyBorder="1" applyAlignment="1">
      <alignment horizontal="right"/>
    </xf>
    <xf numFmtId="3" fontId="28" fillId="0" borderId="35" xfId="54" applyNumberFormat="1" applyFont="1" applyFill="1" applyBorder="1" applyAlignment="1">
      <alignment horizontal="right"/>
    </xf>
    <xf numFmtId="3" fontId="28" fillId="0" borderId="23" xfId="0" applyNumberFormat="1" applyFont="1" applyFill="1" applyBorder="1" applyAlignment="1">
      <alignment wrapText="1"/>
    </xf>
    <xf numFmtId="3" fontId="28" fillId="0" borderId="35" xfId="0" applyNumberFormat="1" applyFont="1" applyFill="1" applyBorder="1" applyAlignment="1">
      <alignment wrapText="1"/>
    </xf>
    <xf numFmtId="3" fontId="28" fillId="0" borderId="35" xfId="54" applyNumberFormat="1" applyFont="1" applyFill="1" applyBorder="1" applyAlignment="1">
      <alignment wrapText="1"/>
    </xf>
    <xf numFmtId="0" fontId="28" fillId="0" borderId="0" xfId="0" applyFont="1" applyFill="1" applyAlignment="1">
      <alignment wrapText="1"/>
    </xf>
    <xf numFmtId="3" fontId="28" fillId="0" borderId="0" xfId="54" applyNumberFormat="1" applyFont="1" applyFill="1" applyAlignment="1">
      <alignment wrapText="1"/>
    </xf>
    <xf numFmtId="168" fontId="28" fillId="0" borderId="0" xfId="54" applyNumberFormat="1" applyFont="1" applyFill="1" applyAlignment="1">
      <alignment wrapText="1"/>
    </xf>
    <xf numFmtId="3" fontId="28" fillId="0" borderId="0" xfId="0" applyNumberFormat="1" applyFont="1" applyFill="1" applyAlignment="1">
      <alignment wrapText="1"/>
    </xf>
    <xf numFmtId="3" fontId="28" fillId="0" borderId="0" xfId="54" applyNumberFormat="1" applyFont="1" applyFill="1" applyBorder="1" applyAlignment="1">
      <alignment horizontal="center" vertical="center" wrapText="1"/>
    </xf>
    <xf numFmtId="3" fontId="29" fillId="0" borderId="0" xfId="54" applyNumberFormat="1" applyFont="1" applyFill="1" applyBorder="1"/>
    <xf numFmtId="3" fontId="39" fillId="0" borderId="0" xfId="54" applyNumberFormat="1" applyFont="1" applyFill="1" applyBorder="1"/>
    <xf numFmtId="3" fontId="28" fillId="0" borderId="0" xfId="54" applyNumberFormat="1" applyFont="1" applyFill="1" applyBorder="1"/>
    <xf numFmtId="3" fontId="28" fillId="0" borderId="30" xfId="0" applyNumberFormat="1" applyFont="1" applyFill="1" applyBorder="1" applyAlignment="1">
      <alignment vertical="center" wrapText="1"/>
    </xf>
    <xf numFmtId="3" fontId="28" fillId="0" borderId="0" xfId="0" applyNumberFormat="1" applyFont="1" applyFill="1" applyBorder="1" applyAlignment="1">
      <alignment vertical="center" wrapText="1"/>
    </xf>
    <xf numFmtId="0" fontId="21" fillId="0" borderId="0" xfId="0" applyFont="1" applyFill="1" applyBorder="1" applyAlignment="1"/>
    <xf numFmtId="0" fontId="29" fillId="0" borderId="65" xfId="0" applyFont="1" applyFill="1" applyBorder="1" applyAlignment="1">
      <alignment horizontal="left" vertical="center" wrapText="1"/>
    </xf>
    <xf numFmtId="0" fontId="29" fillId="0" borderId="64" xfId="0" applyFont="1" applyFill="1" applyBorder="1" applyAlignment="1">
      <alignment horizontal="left" vertical="center" wrapText="1"/>
    </xf>
    <xf numFmtId="0" fontId="21" fillId="0" borderId="42" xfId="0" applyFont="1" applyFill="1" applyBorder="1" applyAlignment="1">
      <alignment horizontal="left" vertical="center" wrapText="1"/>
    </xf>
    <xf numFmtId="2" fontId="21" fillId="0" borderId="0" xfId="0" applyNumberFormat="1" applyFont="1" applyFill="1" applyBorder="1" applyAlignment="1">
      <alignment vertical="center" wrapText="1"/>
    </xf>
    <xf numFmtId="0" fontId="40" fillId="0" borderId="0" xfId="0" applyFont="1" applyAlignment="1">
      <alignment horizontal="justify" vertical="center"/>
    </xf>
    <xf numFmtId="0" fontId="0" fillId="0" borderId="0" xfId="0" applyAlignment="1">
      <alignment vertical="center"/>
    </xf>
    <xf numFmtId="0" fontId="36" fillId="0" borderId="81" xfId="75" applyFont="1" applyFill="1" applyBorder="1" applyAlignment="1">
      <alignment horizontal="left" vertical="center" wrapText="1"/>
    </xf>
    <xf numFmtId="0" fontId="21" fillId="0" borderId="46" xfId="75" applyFont="1" applyFill="1" applyBorder="1" applyAlignment="1">
      <alignment horizontal="left" vertical="center" wrapText="1"/>
    </xf>
    <xf numFmtId="0" fontId="38" fillId="0" borderId="81" xfId="75" applyFont="1" applyFill="1" applyBorder="1" applyAlignment="1">
      <alignment horizontal="left" vertical="center" wrapText="1"/>
    </xf>
    <xf numFmtId="0" fontId="29" fillId="0" borderId="46" xfId="75" applyFont="1" applyFill="1" applyBorder="1" applyAlignment="1">
      <alignment horizontal="left" vertical="center" wrapText="1"/>
    </xf>
    <xf numFmtId="10" fontId="21" fillId="0" borderId="0" xfId="0" applyNumberFormat="1" applyFont="1" applyFill="1" applyAlignment="1">
      <alignment vertical="center" wrapText="1"/>
    </xf>
    <xf numFmtId="0" fontId="28" fillId="29" borderId="22" xfId="0" applyFont="1" applyFill="1" applyBorder="1" applyAlignment="1">
      <alignment horizontal="left" vertical="center" wrapText="1"/>
    </xf>
    <xf numFmtId="0" fontId="28" fillId="29" borderId="85" xfId="0" applyFont="1" applyFill="1" applyBorder="1" applyAlignment="1">
      <alignment horizontal="left" vertical="center" wrapText="1"/>
    </xf>
    <xf numFmtId="3" fontId="28" fillId="29" borderId="23" xfId="0" applyNumberFormat="1" applyFont="1" applyFill="1" applyBorder="1" applyAlignment="1">
      <alignment vertical="center" wrapText="1"/>
    </xf>
    <xf numFmtId="3" fontId="28" fillId="29" borderId="35" xfId="54" applyNumberFormat="1" applyFont="1" applyFill="1" applyBorder="1" applyAlignment="1">
      <alignment horizontal="right"/>
    </xf>
    <xf numFmtId="3" fontId="28" fillId="29" borderId="23" xfId="54" applyNumberFormat="1" applyFont="1" applyFill="1" applyBorder="1" applyAlignment="1">
      <alignment horizontal="right"/>
    </xf>
    <xf numFmtId="3" fontId="28" fillId="29" borderId="23" xfId="0" applyNumberFormat="1" applyFont="1" applyFill="1" applyBorder="1" applyAlignment="1">
      <alignment wrapText="1"/>
    </xf>
    <xf numFmtId="3" fontId="28" fillId="29" borderId="35" xfId="0" applyNumberFormat="1" applyFont="1" applyFill="1" applyBorder="1" applyAlignment="1">
      <alignment wrapText="1"/>
    </xf>
    <xf numFmtId="0" fontId="37" fillId="29" borderId="91" xfId="0" applyFont="1" applyFill="1" applyBorder="1" applyAlignment="1">
      <alignment horizontal="left" vertical="center" wrapText="1"/>
    </xf>
    <xf numFmtId="0" fontId="28" fillId="29" borderId="47" xfId="0" applyFont="1" applyFill="1" applyBorder="1" applyAlignment="1">
      <alignment vertical="center" wrapText="1"/>
    </xf>
    <xf numFmtId="3" fontId="28" fillId="29" borderId="27" xfId="0" applyNumberFormat="1" applyFont="1" applyFill="1" applyBorder="1" applyAlignment="1">
      <alignment vertical="center" wrapText="1"/>
    </xf>
    <xf numFmtId="3" fontId="28" fillId="29" borderId="34" xfId="54" applyNumberFormat="1" applyFont="1" applyFill="1" applyBorder="1" applyAlignment="1">
      <alignment wrapText="1"/>
    </xf>
    <xf numFmtId="0" fontId="28" fillId="29" borderId="34" xfId="0" applyFont="1" applyFill="1" applyBorder="1" applyAlignment="1">
      <alignment wrapText="1"/>
    </xf>
    <xf numFmtId="3" fontId="28" fillId="29" borderId="21" xfId="0" applyNumberFormat="1" applyFont="1" applyFill="1" applyBorder="1" applyAlignment="1">
      <alignment wrapText="1"/>
    </xf>
    <xf numFmtId="3" fontId="28" fillId="29" borderId="34" xfId="0" applyNumberFormat="1" applyFont="1" applyFill="1" applyBorder="1" applyAlignment="1">
      <alignment wrapText="1"/>
    </xf>
    <xf numFmtId="3" fontId="28" fillId="29" borderId="21" xfId="54" applyNumberFormat="1" applyFont="1" applyFill="1" applyBorder="1" applyAlignment="1">
      <alignment horizontal="right"/>
    </xf>
    <xf numFmtId="3" fontId="21" fillId="0" borderId="166" xfId="0" applyNumberFormat="1" applyFont="1" applyFill="1" applyBorder="1"/>
    <xf numFmtId="0" fontId="21" fillId="0" borderId="167" xfId="0" applyFont="1" applyFill="1" applyBorder="1"/>
    <xf numFmtId="3" fontId="21" fillId="0" borderId="21" xfId="0" applyNumberFormat="1" applyFont="1" applyFill="1" applyBorder="1"/>
    <xf numFmtId="0" fontId="21" fillId="0" borderId="30" xfId="0" applyFont="1" applyFill="1" applyBorder="1" applyAlignment="1"/>
    <xf numFmtId="0" fontId="28" fillId="0" borderId="29" xfId="0" applyFont="1" applyFill="1" applyBorder="1" applyAlignment="1">
      <alignment vertical="center"/>
    </xf>
    <xf numFmtId="3" fontId="28" fillId="0" borderId="168" xfId="0" applyNumberFormat="1" applyFont="1" applyFill="1" applyBorder="1" applyAlignment="1">
      <alignment vertical="center"/>
    </xf>
    <xf numFmtId="3" fontId="28" fillId="0" borderId="159" xfId="0" applyNumberFormat="1" applyFont="1" applyFill="1" applyBorder="1" applyAlignment="1">
      <alignment vertical="center"/>
    </xf>
    <xf numFmtId="0" fontId="28" fillId="0" borderId="169" xfId="0" applyFont="1" applyFill="1" applyBorder="1" applyAlignment="1">
      <alignment vertical="center"/>
    </xf>
    <xf numFmtId="3" fontId="28" fillId="0" borderId="78" xfId="0" applyNumberFormat="1" applyFont="1" applyFill="1" applyBorder="1" applyAlignment="1">
      <alignment vertical="center"/>
    </xf>
    <xf numFmtId="3" fontId="28" fillId="0" borderId="170" xfId="0" applyNumberFormat="1" applyFont="1" applyFill="1" applyBorder="1" applyAlignment="1">
      <alignment vertical="center"/>
    </xf>
    <xf numFmtId="3" fontId="28" fillId="0" borderId="165" xfId="0" applyNumberFormat="1" applyFont="1" applyFill="1" applyBorder="1" applyAlignment="1">
      <alignment vertical="center"/>
    </xf>
    <xf numFmtId="3" fontId="28" fillId="0" borderId="171" xfId="0" applyNumberFormat="1" applyFont="1" applyFill="1" applyBorder="1" applyAlignment="1">
      <alignment vertical="center"/>
    </xf>
    <xf numFmtId="3" fontId="21" fillId="0" borderId="166" xfId="0" applyNumberFormat="1" applyFont="1" applyFill="1" applyBorder="1" applyAlignment="1"/>
    <xf numFmtId="3" fontId="21" fillId="0" borderId="141" xfId="0" applyNumberFormat="1" applyFont="1" applyFill="1" applyBorder="1" applyAlignment="1"/>
    <xf numFmtId="3" fontId="21" fillId="0" borderId="98" xfId="0" applyNumberFormat="1" applyFont="1" applyFill="1" applyBorder="1" applyAlignment="1"/>
    <xf numFmtId="3" fontId="21" fillId="0" borderId="142" xfId="0" applyNumberFormat="1" applyFont="1" applyFill="1" applyBorder="1" applyAlignment="1"/>
    <xf numFmtId="3" fontId="28" fillId="0" borderId="104" xfId="91" applyNumberFormat="1" applyFont="1" applyFill="1" applyBorder="1" applyAlignment="1" applyProtection="1">
      <alignment horizontal="center" vertical="center"/>
    </xf>
    <xf numFmtId="3" fontId="28" fillId="0" borderId="104" xfId="91" applyNumberFormat="1" applyFont="1" applyFill="1" applyBorder="1" applyAlignment="1" applyProtection="1">
      <alignment horizontal="center" vertical="center" wrapText="1"/>
    </xf>
    <xf numFmtId="3" fontId="28" fillId="0" borderId="106" xfId="91" applyNumberFormat="1" applyFont="1" applyFill="1" applyBorder="1" applyAlignment="1" applyProtection="1">
      <alignment horizontal="center" vertical="center"/>
    </xf>
    <xf numFmtId="3" fontId="28" fillId="0" borderId="0" xfId="91" applyNumberFormat="1" applyFont="1" applyFill="1" applyBorder="1" applyAlignment="1" applyProtection="1">
      <alignment vertical="center"/>
    </xf>
    <xf numFmtId="3" fontId="28" fillId="0" borderId="40" xfId="75" applyNumberFormat="1" applyFont="1" applyFill="1" applyBorder="1" applyAlignment="1">
      <alignment horizontal="right" vertical="center" wrapText="1"/>
    </xf>
    <xf numFmtId="3" fontId="28" fillId="0" borderId="41" xfId="75" applyNumberFormat="1" applyFont="1" applyFill="1" applyBorder="1" applyAlignment="1">
      <alignment horizontal="right" vertical="center" wrapText="1"/>
    </xf>
    <xf numFmtId="3" fontId="28" fillId="0" borderId="36" xfId="91" applyNumberFormat="1" applyFont="1" applyFill="1" applyBorder="1" applyAlignment="1" applyProtection="1">
      <alignment horizontal="center" vertical="center"/>
    </xf>
    <xf numFmtId="3" fontId="28" fillId="0" borderId="35" xfId="75" applyNumberFormat="1" applyFont="1" applyFill="1" applyBorder="1" applyAlignment="1">
      <alignment horizontal="right" vertical="center" wrapText="1"/>
    </xf>
    <xf numFmtId="3" fontId="28" fillId="0" borderId="103" xfId="91" applyNumberFormat="1" applyFont="1" applyFill="1" applyBorder="1" applyAlignment="1" applyProtection="1">
      <alignment horizontal="center" vertical="center"/>
    </xf>
    <xf numFmtId="3" fontId="28" fillId="0" borderId="16" xfId="91" applyNumberFormat="1" applyFont="1" applyFill="1" applyBorder="1" applyAlignment="1" applyProtection="1">
      <alignment horizontal="left"/>
    </xf>
    <xf numFmtId="0" fontId="21" fillId="0" borderId="13" xfId="0" applyFont="1" applyFill="1" applyBorder="1" applyAlignment="1">
      <alignment horizontal="left" vertical="center" wrapText="1"/>
    </xf>
    <xf numFmtId="0" fontId="21" fillId="0" borderId="18" xfId="0" applyFont="1" applyFill="1" applyBorder="1" applyAlignment="1">
      <alignment horizontal="left" vertical="center" wrapText="1"/>
    </xf>
    <xf numFmtId="0" fontId="28" fillId="0" borderId="22" xfId="75" applyFont="1" applyFill="1" applyBorder="1" applyAlignment="1">
      <alignment horizontal="left" vertical="center" wrapText="1"/>
    </xf>
    <xf numFmtId="0" fontId="21" fillId="0" borderId="16" xfId="0" applyFont="1" applyFill="1" applyBorder="1" applyAlignment="1">
      <alignment horizontal="left" vertical="center" wrapText="1"/>
    </xf>
    <xf numFmtId="3" fontId="28" fillId="0" borderId="22" xfId="91" applyNumberFormat="1" applyFont="1" applyFill="1" applyBorder="1" applyAlignment="1" applyProtection="1">
      <alignment horizontal="left" vertical="center"/>
    </xf>
    <xf numFmtId="0" fontId="36" fillId="0" borderId="13" xfId="75" applyFont="1" applyFill="1" applyBorder="1" applyAlignment="1">
      <alignment vertical="center" wrapText="1"/>
    </xf>
    <xf numFmtId="0" fontId="21" fillId="0" borderId="13" xfId="75" applyFont="1" applyFill="1" applyBorder="1" applyAlignment="1">
      <alignment vertical="center" wrapText="1"/>
    </xf>
    <xf numFmtId="0" fontId="36" fillId="0" borderId="18" xfId="75" applyFont="1" applyFill="1" applyBorder="1" applyAlignment="1">
      <alignment vertical="center" wrapText="1"/>
    </xf>
    <xf numFmtId="0" fontId="36" fillId="0" borderId="16" xfId="75" applyFont="1" applyFill="1" applyBorder="1" applyAlignment="1">
      <alignment vertical="center" wrapText="1"/>
    </xf>
    <xf numFmtId="0" fontId="28" fillId="0" borderId="22" xfId="0" applyFont="1" applyFill="1" applyBorder="1" applyAlignment="1">
      <alignment vertical="center" wrapText="1"/>
    </xf>
    <xf numFmtId="3" fontId="28" fillId="0" borderId="169" xfId="91" applyNumberFormat="1" applyFont="1" applyFill="1" applyBorder="1" applyAlignment="1" applyProtection="1">
      <alignment vertical="center"/>
    </xf>
    <xf numFmtId="3" fontId="28" fillId="0" borderId="172" xfId="91" applyNumberFormat="1" applyFont="1" applyFill="1" applyBorder="1" applyAlignment="1" applyProtection="1">
      <alignment horizontal="center" vertical="center"/>
    </xf>
    <xf numFmtId="3" fontId="28" fillId="0" borderId="120" xfId="91" applyNumberFormat="1" applyFont="1" applyFill="1" applyBorder="1" applyAlignment="1" applyProtection="1">
      <alignment horizontal="center" vertical="center"/>
    </xf>
    <xf numFmtId="3" fontId="28" fillId="0" borderId="137" xfId="75" applyNumberFormat="1" applyFont="1" applyFill="1" applyBorder="1" applyAlignment="1">
      <alignment horizontal="right" vertical="center" wrapText="1"/>
    </xf>
    <xf numFmtId="3" fontId="28" fillId="0" borderId="49" xfId="91" applyNumberFormat="1" applyFont="1" applyFill="1" applyBorder="1" applyAlignment="1" applyProtection="1">
      <alignment horizontal="center" vertical="center" wrapText="1"/>
    </xf>
    <xf numFmtId="3" fontId="28" fillId="0" borderId="108" xfId="91" applyNumberFormat="1" applyFont="1" applyFill="1" applyBorder="1" applyAlignment="1" applyProtection="1">
      <alignment horizontal="center" vertical="center"/>
    </xf>
    <xf numFmtId="3" fontId="28" fillId="0" borderId="121" xfId="91" applyNumberFormat="1" applyFont="1" applyFill="1" applyBorder="1" applyAlignment="1" applyProtection="1">
      <alignment horizontal="center" vertical="center"/>
    </xf>
    <xf numFmtId="3" fontId="28" fillId="0" borderId="138" xfId="75" applyNumberFormat="1" applyFont="1" applyFill="1" applyBorder="1" applyAlignment="1">
      <alignment horizontal="right" vertical="center" wrapText="1"/>
    </xf>
    <xf numFmtId="3" fontId="28" fillId="0" borderId="50" xfId="91" applyNumberFormat="1" applyFont="1" applyFill="1" applyBorder="1" applyAlignment="1" applyProtection="1">
      <alignment horizontal="center" vertical="center"/>
    </xf>
    <xf numFmtId="3" fontId="28" fillId="0" borderId="40" xfId="91" applyNumberFormat="1" applyFont="1" applyFill="1" applyBorder="1" applyAlignment="1" applyProtection="1">
      <alignment horizontal="center"/>
      <protection locked="0"/>
    </xf>
    <xf numFmtId="0" fontId="26" fillId="0" borderId="0" xfId="78" applyFont="1" applyFill="1" applyAlignment="1">
      <alignment horizontal="center" vertical="center"/>
    </xf>
    <xf numFmtId="0" fontId="32" fillId="0" borderId="0" xfId="78" applyFont="1" applyFill="1" applyAlignment="1">
      <alignment horizontal="center" vertical="center"/>
    </xf>
    <xf numFmtId="0" fontId="26" fillId="0" borderId="0" xfId="78" applyFont="1" applyFill="1" applyBorder="1" applyAlignment="1">
      <alignment horizontal="center" vertical="center"/>
    </xf>
    <xf numFmtId="0" fontId="26" fillId="0" borderId="45" xfId="78" applyFont="1" applyFill="1" applyBorder="1" applyAlignment="1">
      <alignment horizontal="center" vertical="center"/>
    </xf>
    <xf numFmtId="0" fontId="26" fillId="0" borderId="46" xfId="78" applyFont="1" applyFill="1" applyBorder="1" applyAlignment="1">
      <alignment horizontal="center" vertical="center"/>
    </xf>
    <xf numFmtId="0" fontId="26" fillId="0" borderId="47" xfId="78" applyFont="1" applyFill="1" applyBorder="1" applyAlignment="1">
      <alignment horizontal="center" vertical="center"/>
    </xf>
    <xf numFmtId="3" fontId="21" fillId="0" borderId="65" xfId="0" applyNumberFormat="1" applyFont="1" applyFill="1" applyBorder="1" applyAlignment="1">
      <alignment horizontal="right" vertical="center"/>
    </xf>
    <xf numFmtId="3" fontId="21" fillId="0" borderId="70" xfId="91" applyNumberFormat="1" applyFont="1" applyFill="1" applyBorder="1" applyAlignment="1" applyProtection="1">
      <alignment horizontal="right" vertical="center"/>
      <protection locked="0"/>
    </xf>
    <xf numFmtId="3" fontId="28" fillId="0" borderId="48" xfId="91" applyNumberFormat="1" applyFont="1" applyFill="1" applyBorder="1" applyAlignment="1" applyProtection="1">
      <alignment horizontal="right" vertical="center"/>
    </xf>
    <xf numFmtId="3" fontId="21" fillId="0" borderId="33" xfId="91" applyNumberFormat="1" applyFont="1" applyFill="1" applyBorder="1" applyAlignment="1" applyProtection="1">
      <alignment horizontal="right" vertical="center"/>
      <protection locked="0"/>
    </xf>
    <xf numFmtId="3" fontId="21" fillId="0" borderId="79" xfId="91" applyNumberFormat="1" applyFont="1" applyFill="1" applyBorder="1" applyAlignment="1" applyProtection="1">
      <alignment horizontal="right" vertical="center"/>
      <protection locked="0"/>
    </xf>
    <xf numFmtId="3" fontId="21" fillId="0" borderId="64" xfId="0" applyNumberFormat="1" applyFont="1" applyFill="1" applyBorder="1" applyAlignment="1">
      <alignment horizontal="right" vertical="center"/>
    </xf>
    <xf numFmtId="3" fontId="21" fillId="0" borderId="133" xfId="91" applyNumberFormat="1" applyFont="1" applyFill="1" applyBorder="1" applyAlignment="1" applyProtection="1">
      <alignment horizontal="right" vertical="center"/>
      <protection locked="0"/>
    </xf>
    <xf numFmtId="3" fontId="21" fillId="0" borderId="34" xfId="91" applyNumberFormat="1" applyFont="1" applyFill="1" applyBorder="1" applyAlignment="1" applyProtection="1">
      <alignment horizontal="right" vertical="center"/>
      <protection locked="0"/>
    </xf>
    <xf numFmtId="3" fontId="21" fillId="0" borderId="134" xfId="91" applyNumberFormat="1" applyFont="1" applyFill="1" applyBorder="1" applyAlignment="1" applyProtection="1">
      <alignment horizontal="right" vertical="center"/>
      <protection locked="0"/>
    </xf>
    <xf numFmtId="3" fontId="28" fillId="0" borderId="66" xfId="91" applyNumberFormat="1" applyFont="1" applyFill="1" applyBorder="1" applyAlignment="1" applyProtection="1">
      <alignment horizontal="right" vertical="center"/>
    </xf>
    <xf numFmtId="3" fontId="28" fillId="0" borderId="40" xfId="0" applyNumberFormat="1" applyFont="1" applyFill="1" applyBorder="1" applyAlignment="1">
      <alignment horizontal="right" vertical="center"/>
    </xf>
    <xf numFmtId="3" fontId="28" fillId="0" borderId="137" xfId="0" applyNumberFormat="1" applyFont="1" applyFill="1" applyBorder="1" applyAlignment="1">
      <alignment horizontal="right" vertical="center"/>
    </xf>
    <xf numFmtId="3" fontId="28" fillId="0" borderId="35" xfId="0" applyNumberFormat="1" applyFont="1" applyFill="1" applyBorder="1" applyAlignment="1">
      <alignment horizontal="right" vertical="center"/>
    </xf>
    <xf numFmtId="3" fontId="28" fillId="0" borderId="138" xfId="0" applyNumberFormat="1" applyFont="1" applyFill="1" applyBorder="1" applyAlignment="1">
      <alignment horizontal="right" vertical="center"/>
    </xf>
    <xf numFmtId="3" fontId="28" fillId="0" borderId="41" xfId="0" applyNumberFormat="1" applyFont="1" applyFill="1" applyBorder="1" applyAlignment="1">
      <alignment horizontal="right" vertical="center"/>
    </xf>
    <xf numFmtId="3" fontId="21" fillId="0" borderId="49" xfId="0" applyNumberFormat="1" applyFont="1" applyFill="1" applyBorder="1" applyAlignment="1">
      <alignment horizontal="right" vertical="center"/>
    </xf>
    <xf numFmtId="3" fontId="21" fillId="0" borderId="120" xfId="91" applyNumberFormat="1" applyFont="1" applyFill="1" applyBorder="1" applyAlignment="1" applyProtection="1">
      <alignment horizontal="right" vertical="center"/>
      <protection locked="0"/>
    </xf>
    <xf numFmtId="3" fontId="21" fillId="0" borderId="36" xfId="91" applyNumberFormat="1" applyFont="1" applyFill="1" applyBorder="1" applyAlignment="1" applyProtection="1">
      <alignment horizontal="right" vertical="center"/>
      <protection locked="0"/>
    </xf>
    <xf numFmtId="3" fontId="21" fillId="0" borderId="121" xfId="91" applyNumberFormat="1" applyFont="1" applyFill="1" applyBorder="1" applyAlignment="1" applyProtection="1">
      <alignment horizontal="right" vertical="center"/>
      <protection locked="0"/>
    </xf>
    <xf numFmtId="3" fontId="28" fillId="0" borderId="50" xfId="91" applyNumberFormat="1" applyFont="1" applyFill="1" applyBorder="1" applyAlignment="1" applyProtection="1">
      <alignment horizontal="right" vertical="center"/>
      <protection locked="0"/>
    </xf>
    <xf numFmtId="3" fontId="28" fillId="0" borderId="48" xfId="91" applyNumberFormat="1" applyFont="1" applyFill="1" applyBorder="1" applyAlignment="1" applyProtection="1">
      <alignment horizontal="right" vertical="center"/>
      <protection locked="0"/>
    </xf>
    <xf numFmtId="3" fontId="28" fillId="0" borderId="66" xfId="91" applyNumberFormat="1" applyFont="1" applyFill="1" applyBorder="1" applyAlignment="1" applyProtection="1">
      <alignment horizontal="right" vertical="center"/>
      <protection locked="0"/>
    </xf>
    <xf numFmtId="3" fontId="28" fillId="0" borderId="40" xfId="91" applyNumberFormat="1" applyFont="1" applyFill="1" applyBorder="1" applyAlignment="1" applyProtection="1">
      <alignment horizontal="right" vertical="center"/>
    </xf>
    <xf numFmtId="3" fontId="28" fillId="0" borderId="137" xfId="91" applyNumberFormat="1" applyFont="1" applyFill="1" applyBorder="1" applyAlignment="1" applyProtection="1">
      <alignment horizontal="right" vertical="center"/>
    </xf>
    <xf numFmtId="3" fontId="28" fillId="0" borderId="35" xfId="91" applyNumberFormat="1" applyFont="1" applyFill="1" applyBorder="1" applyAlignment="1" applyProtection="1">
      <alignment horizontal="right" vertical="center"/>
    </xf>
    <xf numFmtId="3" fontId="28" fillId="0" borderId="138" xfId="91" applyNumberFormat="1" applyFont="1" applyFill="1" applyBorder="1" applyAlignment="1" applyProtection="1">
      <alignment horizontal="right" vertical="center"/>
    </xf>
    <xf numFmtId="3" fontId="28" fillId="0" borderId="41" xfId="91" applyNumberFormat="1" applyFont="1" applyFill="1" applyBorder="1" applyAlignment="1" applyProtection="1">
      <alignment horizontal="right" vertical="center"/>
    </xf>
    <xf numFmtId="3" fontId="28" fillId="0" borderId="49" xfId="91" applyNumberFormat="1" applyFont="1" applyFill="1" applyBorder="1" applyAlignment="1" applyProtection="1">
      <alignment horizontal="right" vertical="center"/>
    </xf>
    <xf numFmtId="3" fontId="28" fillId="0" borderId="120" xfId="91" applyNumberFormat="1" applyFont="1" applyFill="1" applyBorder="1" applyAlignment="1" applyProtection="1">
      <alignment horizontal="right" vertical="center"/>
    </xf>
    <xf numFmtId="3" fontId="28" fillId="0" borderId="36" xfId="91" applyNumberFormat="1" applyFont="1" applyFill="1" applyBorder="1" applyAlignment="1" applyProtection="1">
      <alignment horizontal="right" vertical="center"/>
    </xf>
    <xf numFmtId="3" fontId="28" fillId="0" borderId="121" xfId="91" applyNumberFormat="1" applyFont="1" applyFill="1" applyBorder="1" applyAlignment="1" applyProtection="1">
      <alignment horizontal="right" vertical="center"/>
    </xf>
    <xf numFmtId="3" fontId="28" fillId="0" borderId="50" xfId="91" applyNumberFormat="1" applyFont="1" applyFill="1" applyBorder="1" applyAlignment="1" applyProtection="1">
      <alignment horizontal="right" vertical="center"/>
    </xf>
    <xf numFmtId="3" fontId="21" fillId="0" borderId="137" xfId="91" applyNumberFormat="1" applyFont="1" applyFill="1" applyBorder="1" applyAlignment="1" applyProtection="1">
      <alignment horizontal="right" vertical="center"/>
      <protection locked="0"/>
    </xf>
    <xf numFmtId="3" fontId="21" fillId="0" borderId="35" xfId="91" applyNumberFormat="1" applyFont="1" applyFill="1" applyBorder="1" applyAlignment="1" applyProtection="1">
      <alignment horizontal="right" vertical="center"/>
      <protection locked="0"/>
    </xf>
    <xf numFmtId="3" fontId="21" fillId="0" borderId="138" xfId="91" applyNumberFormat="1" applyFont="1" applyFill="1" applyBorder="1" applyAlignment="1" applyProtection="1">
      <alignment horizontal="right" vertical="center"/>
      <protection locked="0"/>
    </xf>
    <xf numFmtId="3" fontId="28" fillId="0" borderId="109" xfId="91" applyNumberFormat="1" applyFont="1" applyFill="1" applyBorder="1" applyAlignment="1" applyProtection="1">
      <alignment horizontal="right" vertical="center"/>
    </xf>
    <xf numFmtId="3" fontId="28" fillId="0" borderId="170" xfId="91" applyNumberFormat="1" applyFont="1" applyFill="1" applyBorder="1" applyAlignment="1" applyProtection="1">
      <alignment horizontal="right" vertical="center"/>
    </xf>
    <xf numFmtId="3" fontId="28" fillId="0" borderId="165" xfId="91" applyNumberFormat="1" applyFont="1" applyFill="1" applyBorder="1" applyAlignment="1" applyProtection="1">
      <alignment horizontal="right" vertical="center"/>
    </xf>
    <xf numFmtId="3" fontId="28" fillId="0" borderId="171" xfId="91" applyNumberFormat="1" applyFont="1" applyFill="1" applyBorder="1" applyAlignment="1" applyProtection="1">
      <alignment horizontal="right" vertical="center"/>
    </xf>
    <xf numFmtId="3" fontId="28" fillId="0" borderId="110" xfId="91" applyNumberFormat="1" applyFont="1" applyFill="1" applyBorder="1" applyAlignment="1" applyProtection="1">
      <alignment horizontal="right" vertical="center"/>
    </xf>
    <xf numFmtId="3" fontId="28" fillId="0" borderId="0" xfId="91" applyNumberFormat="1" applyFont="1" applyFill="1" applyBorder="1" applyAlignment="1" applyProtection="1">
      <alignment horizontal="right" vertical="center"/>
    </xf>
    <xf numFmtId="9" fontId="28" fillId="0" borderId="108" xfId="0" applyNumberFormat="1" applyFont="1" applyBorder="1" applyAlignment="1">
      <alignment horizontal="center" vertical="center" wrapText="1"/>
    </xf>
    <xf numFmtId="9" fontId="21" fillId="0" borderId="83" xfId="0" applyNumberFormat="1" applyFont="1" applyBorder="1"/>
    <xf numFmtId="9" fontId="21" fillId="0" borderId="82" xfId="0" applyNumberFormat="1" applyFont="1" applyBorder="1"/>
    <xf numFmtId="9" fontId="21" fillId="0" borderId="84" xfId="0" applyNumberFormat="1" applyFont="1" applyBorder="1"/>
    <xf numFmtId="9" fontId="21" fillId="0" borderId="85" xfId="0" applyNumberFormat="1" applyFont="1" applyBorder="1"/>
    <xf numFmtId="9" fontId="21" fillId="0" borderId="88" xfId="0" applyNumberFormat="1" applyFont="1" applyBorder="1"/>
    <xf numFmtId="9" fontId="21" fillId="0" borderId="157" xfId="0" applyNumberFormat="1" applyFont="1" applyBorder="1"/>
    <xf numFmtId="9" fontId="21" fillId="0" borderId="173" xfId="0" applyNumberFormat="1" applyFont="1" applyBorder="1"/>
    <xf numFmtId="0" fontId="28" fillId="0" borderId="111" xfId="0" applyFont="1" applyBorder="1" applyAlignment="1">
      <alignment horizontal="center" vertical="center"/>
    </xf>
    <xf numFmtId="0" fontId="21" fillId="0" borderId="90" xfId="0" applyFont="1" applyBorder="1"/>
    <xf numFmtId="0" fontId="21" fillId="0" borderId="81" xfId="0" applyFont="1" applyBorder="1"/>
    <xf numFmtId="0" fontId="21" fillId="0" borderId="81" xfId="0" applyFont="1" applyFill="1" applyBorder="1"/>
    <xf numFmtId="0" fontId="35" fillId="27" borderId="91" xfId="0" applyFont="1" applyFill="1" applyBorder="1"/>
    <xf numFmtId="0" fontId="28" fillId="0" borderId="39" xfId="0" applyFont="1" applyBorder="1" applyAlignment="1">
      <alignment vertical="center"/>
    </xf>
    <xf numFmtId="0" fontId="28" fillId="0" borderId="60" xfId="0" applyFont="1" applyBorder="1" applyAlignment="1">
      <alignment vertical="center"/>
    </xf>
    <xf numFmtId="0" fontId="21" fillId="0" borderId="91" xfId="0" applyFont="1" applyBorder="1"/>
    <xf numFmtId="0" fontId="28" fillId="0" borderId="92" xfId="0" applyFont="1" applyBorder="1" applyAlignment="1">
      <alignment vertical="center"/>
    </xf>
    <xf numFmtId="3" fontId="28" fillId="28" borderId="63" xfId="0" applyNumberFormat="1" applyFont="1" applyFill="1" applyBorder="1" applyAlignment="1">
      <alignment horizontal="center" vertical="center"/>
    </xf>
    <xf numFmtId="166" fontId="21" fillId="0" borderId="83" xfId="0" applyNumberFormat="1" applyFont="1" applyBorder="1"/>
    <xf numFmtId="166" fontId="21" fillId="0" borderId="82" xfId="0" applyNumberFormat="1" applyFont="1" applyBorder="1"/>
    <xf numFmtId="166" fontId="21" fillId="0" borderId="84" xfId="0" applyNumberFormat="1" applyFont="1" applyBorder="1"/>
    <xf numFmtId="166" fontId="28" fillId="0" borderId="85" xfId="0" applyNumberFormat="1" applyFont="1" applyBorder="1"/>
    <xf numFmtId="166" fontId="21" fillId="0" borderId="88" xfId="0" applyNumberFormat="1" applyFont="1" applyBorder="1"/>
    <xf numFmtId="166" fontId="21" fillId="0" borderId="157" xfId="0" applyNumberFormat="1" applyFont="1" applyBorder="1"/>
    <xf numFmtId="166" fontId="28" fillId="0" borderId="173" xfId="0" applyNumberFormat="1" applyFont="1" applyBorder="1"/>
    <xf numFmtId="166" fontId="21" fillId="0" borderId="50" xfId="0" applyNumberFormat="1" applyFont="1" applyBorder="1"/>
    <xf numFmtId="166" fontId="21" fillId="0" borderId="48" xfId="0" applyNumberFormat="1" applyFont="1" applyBorder="1"/>
    <xf numFmtId="166" fontId="21" fillId="0" borderId="66" xfId="0" applyNumberFormat="1" applyFont="1" applyBorder="1"/>
    <xf numFmtId="166" fontId="28" fillId="0" borderId="41" xfId="0" applyNumberFormat="1" applyFont="1" applyBorder="1"/>
    <xf numFmtId="166" fontId="21" fillId="0" borderId="43" xfId="0" applyNumberFormat="1" applyFont="1" applyBorder="1"/>
    <xf numFmtId="166" fontId="28" fillId="0" borderId="95" xfId="0" applyNumberFormat="1" applyFont="1" applyBorder="1"/>
    <xf numFmtId="166" fontId="28" fillId="0" borderId="38" xfId="0" applyNumberFormat="1" applyFont="1" applyBorder="1"/>
    <xf numFmtId="3" fontId="29" fillId="0" borderId="79" xfId="0" applyNumberFormat="1" applyFont="1" applyFill="1" applyBorder="1"/>
    <xf numFmtId="3" fontId="29" fillId="0" borderId="134" xfId="0" applyNumberFormat="1" applyFont="1" applyFill="1" applyBorder="1"/>
    <xf numFmtId="3" fontId="21" fillId="0" borderId="134" xfId="0" applyNumberFormat="1" applyFont="1" applyFill="1" applyBorder="1"/>
    <xf numFmtId="3" fontId="28" fillId="0" borderId="138" xfId="0" applyNumberFormat="1" applyFont="1" applyFill="1" applyBorder="1" applyAlignment="1">
      <alignment vertical="center"/>
    </xf>
    <xf numFmtId="3" fontId="21" fillId="0" borderId="121" xfId="0" applyNumberFormat="1" applyFont="1" applyFill="1" applyBorder="1"/>
    <xf numFmtId="3" fontId="28" fillId="0" borderId="138" xfId="0" applyNumberFormat="1" applyFont="1" applyFill="1" applyBorder="1"/>
    <xf numFmtId="3" fontId="29" fillId="0" borderId="79" xfId="54" applyNumberFormat="1" applyFont="1" applyFill="1" applyBorder="1"/>
    <xf numFmtId="3" fontId="21" fillId="0" borderId="142" xfId="0" applyNumberFormat="1" applyFont="1" applyFill="1" applyBorder="1"/>
    <xf numFmtId="3" fontId="39" fillId="0" borderId="138" xfId="54" applyNumberFormat="1" applyFont="1" applyFill="1" applyBorder="1"/>
    <xf numFmtId="3" fontId="28" fillId="0" borderId="138" xfId="54" applyNumberFormat="1" applyFont="1" applyFill="1" applyBorder="1"/>
    <xf numFmtId="3" fontId="28" fillId="0" borderId="161" xfId="0" applyNumberFormat="1" applyFont="1" applyFill="1" applyBorder="1"/>
    <xf numFmtId="3" fontId="28" fillId="0" borderId="146" xfId="0" applyNumberFormat="1" applyFont="1" applyFill="1" applyBorder="1"/>
    <xf numFmtId="165" fontId="21" fillId="0" borderId="0" xfId="54" applyNumberFormat="1" applyFont="1" applyFill="1" applyBorder="1"/>
    <xf numFmtId="166" fontId="29" fillId="0" borderId="66" xfId="0" applyNumberFormat="1" applyFont="1" applyFill="1" applyBorder="1"/>
    <xf numFmtId="166" fontId="21" fillId="0" borderId="66" xfId="0" applyNumberFormat="1" applyFont="1" applyFill="1" applyBorder="1"/>
    <xf numFmtId="166" fontId="21" fillId="0" borderId="50" xfId="0" applyNumberFormat="1" applyFont="1" applyFill="1" applyBorder="1"/>
    <xf numFmtId="166" fontId="21" fillId="0" borderId="48" xfId="0" applyNumberFormat="1" applyFont="1" applyFill="1" applyBorder="1"/>
    <xf numFmtId="166" fontId="28" fillId="0" borderId="41" xfId="0" applyNumberFormat="1" applyFont="1" applyFill="1" applyBorder="1"/>
    <xf numFmtId="166" fontId="21" fillId="0" borderId="176" xfId="0" applyNumberFormat="1" applyFont="1" applyFill="1" applyBorder="1"/>
    <xf numFmtId="166" fontId="28" fillId="0" borderId="38" xfId="0" applyNumberFormat="1" applyFont="1" applyFill="1" applyBorder="1"/>
    <xf numFmtId="166" fontId="21" fillId="0" borderId="41" xfId="0" applyNumberFormat="1" applyFont="1" applyFill="1" applyBorder="1"/>
    <xf numFmtId="166" fontId="21" fillId="0" borderId="95" xfId="0" applyNumberFormat="1" applyFont="1" applyFill="1" applyBorder="1"/>
    <xf numFmtId="0" fontId="28" fillId="0" borderId="0" xfId="0" applyFont="1" applyFill="1"/>
    <xf numFmtId="0" fontId="32" fillId="0" borderId="103" xfId="0" applyFont="1" applyFill="1" applyBorder="1" applyAlignment="1">
      <alignment horizontal="center" vertical="center"/>
    </xf>
    <xf numFmtId="0" fontId="26" fillId="0" borderId="22" xfId="0" applyFont="1" applyFill="1" applyBorder="1" applyAlignment="1">
      <alignment horizontal="left" vertical="center"/>
    </xf>
    <xf numFmtId="0" fontId="32" fillId="0" borderId="16" xfId="0" applyFont="1" applyFill="1" applyBorder="1" applyAlignment="1">
      <alignment horizontal="left" vertical="center"/>
    </xf>
    <xf numFmtId="0" fontId="26" fillId="0" borderId="13" xfId="0" applyFont="1" applyFill="1" applyBorder="1" applyAlignment="1">
      <alignment horizontal="left" vertical="center"/>
    </xf>
    <xf numFmtId="164" fontId="26" fillId="0" borderId="40" xfId="0" applyNumberFormat="1" applyFont="1" applyFill="1" applyBorder="1" applyAlignment="1">
      <alignment horizontal="center" vertical="center" wrapText="1"/>
    </xf>
    <xf numFmtId="164" fontId="32" fillId="0" borderId="49" xfId="0" applyNumberFormat="1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3" fontId="26" fillId="0" borderId="0" xfId="0" applyNumberFormat="1" applyFont="1" applyFill="1" applyAlignment="1">
      <alignment horizontal="center" vertical="center" wrapText="1"/>
    </xf>
    <xf numFmtId="4" fontId="28" fillId="0" borderId="0" xfId="0" applyNumberFormat="1" applyFont="1" applyFill="1"/>
    <xf numFmtId="0" fontId="29" fillId="0" borderId="91" xfId="0" applyFont="1" applyFill="1" applyBorder="1" applyAlignment="1">
      <alignment horizontal="left" vertical="center" wrapText="1"/>
    </xf>
    <xf numFmtId="3" fontId="29" fillId="0" borderId="136" xfId="0" applyNumberFormat="1" applyFont="1" applyFill="1" applyBorder="1" applyAlignment="1">
      <alignment vertical="center" wrapText="1"/>
    </xf>
    <xf numFmtId="166" fontId="29" fillId="0" borderId="136" xfId="0" applyNumberFormat="1" applyFont="1" applyFill="1" applyBorder="1" applyAlignment="1">
      <alignment vertical="center" wrapText="1"/>
    </xf>
    <xf numFmtId="3" fontId="28" fillId="0" borderId="179" xfId="0" applyNumberFormat="1" applyFont="1" applyFill="1" applyBorder="1" applyAlignment="1">
      <alignment vertical="center" wrapText="1"/>
    </xf>
    <xf numFmtId="166" fontId="28" fillId="0" borderId="179" xfId="0" applyNumberFormat="1" applyFont="1" applyFill="1" applyBorder="1" applyAlignment="1">
      <alignment vertical="center" wrapText="1"/>
    </xf>
    <xf numFmtId="3" fontId="28" fillId="29" borderId="35" xfId="0" applyNumberFormat="1" applyFont="1" applyFill="1" applyBorder="1" applyAlignment="1">
      <alignment vertical="center" wrapText="1"/>
    </xf>
    <xf numFmtId="3" fontId="28" fillId="29" borderId="98" xfId="0" applyNumberFormat="1" applyFont="1" applyFill="1" applyBorder="1" applyAlignment="1">
      <alignment vertical="center" wrapText="1"/>
    </xf>
    <xf numFmtId="3" fontId="28" fillId="29" borderId="34" xfId="54" applyNumberFormat="1" applyFont="1" applyFill="1" applyBorder="1" applyAlignment="1">
      <alignment horizontal="right"/>
    </xf>
    <xf numFmtId="166" fontId="28" fillId="0" borderId="15" xfId="90" applyNumberFormat="1" applyFont="1" applyFill="1" applyBorder="1" applyAlignment="1">
      <alignment horizontal="center" vertical="center" wrapText="1"/>
    </xf>
    <xf numFmtId="166" fontId="21" fillId="0" borderId="73" xfId="90" applyNumberFormat="1" applyFont="1" applyFill="1" applyBorder="1" applyAlignment="1">
      <alignment horizontal="right"/>
    </xf>
    <xf numFmtId="166" fontId="21" fillId="0" borderId="17" xfId="90" applyNumberFormat="1" applyFont="1" applyFill="1" applyBorder="1" applyAlignment="1">
      <alignment horizontal="right"/>
    </xf>
    <xf numFmtId="166" fontId="29" fillId="0" borderId="51" xfId="90" applyNumberFormat="1" applyFont="1" applyFill="1" applyBorder="1" applyAlignment="1">
      <alignment horizontal="right"/>
    </xf>
    <xf numFmtId="166" fontId="28" fillId="0" borderId="15" xfId="90" applyNumberFormat="1" applyFont="1" applyFill="1" applyBorder="1" applyAlignment="1">
      <alignment horizontal="right"/>
    </xf>
    <xf numFmtId="166" fontId="21" fillId="0" borderId="51" xfId="90" applyNumberFormat="1" applyFont="1" applyFill="1" applyBorder="1" applyAlignment="1">
      <alignment horizontal="right"/>
    </xf>
    <xf numFmtId="166" fontId="21" fillId="0" borderId="74" xfId="90" applyNumberFormat="1" applyFont="1" applyFill="1" applyBorder="1" applyAlignment="1">
      <alignment horizontal="right"/>
    </xf>
    <xf numFmtId="166" fontId="28" fillId="29" borderId="15" xfId="90" applyNumberFormat="1" applyFont="1" applyFill="1" applyBorder="1" applyAlignment="1">
      <alignment horizontal="right"/>
    </xf>
    <xf numFmtId="166" fontId="28" fillId="0" borderId="74" xfId="90" applyNumberFormat="1" applyFont="1" applyFill="1" applyBorder="1" applyAlignment="1">
      <alignment horizontal="right"/>
    </xf>
    <xf numFmtId="166" fontId="28" fillId="0" borderId="32" xfId="90" applyNumberFormat="1" applyFont="1" applyFill="1" applyBorder="1" applyAlignment="1">
      <alignment horizontal="right"/>
    </xf>
    <xf numFmtId="166" fontId="28" fillId="0" borderId="15" xfId="90" applyNumberFormat="1" applyFont="1" applyFill="1" applyBorder="1" applyAlignment="1">
      <alignment wrapText="1"/>
    </xf>
    <xf numFmtId="166" fontId="21" fillId="0" borderId="73" xfId="90" applyNumberFormat="1" applyFont="1" applyFill="1" applyBorder="1" applyAlignment="1">
      <alignment wrapText="1"/>
    </xf>
    <xf numFmtId="166" fontId="21" fillId="0" borderId="51" xfId="90" applyNumberFormat="1" applyFont="1" applyFill="1" applyBorder="1" applyAlignment="1">
      <alignment wrapText="1"/>
    </xf>
    <xf numFmtId="166" fontId="21" fillId="0" borderId="17" xfId="90" applyNumberFormat="1" applyFont="1" applyFill="1" applyBorder="1" applyAlignment="1">
      <alignment wrapText="1"/>
    </xf>
    <xf numFmtId="166" fontId="29" fillId="0" borderId="17" xfId="90" applyNumberFormat="1" applyFont="1" applyFill="1" applyBorder="1" applyAlignment="1">
      <alignment wrapText="1"/>
    </xf>
    <xf numFmtId="166" fontId="29" fillId="0" borderId="51" xfId="90" applyNumberFormat="1" applyFont="1" applyFill="1" applyBorder="1" applyAlignment="1">
      <alignment wrapText="1"/>
    </xf>
    <xf numFmtId="166" fontId="28" fillId="29" borderId="51" xfId="90" applyNumberFormat="1" applyFont="1" applyFill="1" applyBorder="1" applyAlignment="1">
      <alignment wrapText="1"/>
    </xf>
    <xf numFmtId="166" fontId="28" fillId="0" borderId="32" xfId="90" applyNumberFormat="1" applyFont="1" applyFill="1" applyBorder="1" applyAlignment="1">
      <alignment wrapText="1"/>
    </xf>
    <xf numFmtId="166" fontId="28" fillId="0" borderId="0" xfId="90" applyNumberFormat="1" applyFont="1" applyFill="1" applyAlignment="1">
      <alignment wrapText="1"/>
    </xf>
    <xf numFmtId="166" fontId="28" fillId="0" borderId="145" xfId="90" applyNumberFormat="1" applyFont="1" applyFill="1" applyBorder="1" applyAlignment="1">
      <alignment vertical="center" wrapText="1"/>
    </xf>
    <xf numFmtId="166" fontId="21" fillId="0" borderId="0" xfId="90" applyNumberFormat="1" applyFont="1" applyFill="1" applyAlignment="1">
      <alignment wrapText="1"/>
    </xf>
    <xf numFmtId="166" fontId="21" fillId="0" borderId="74" xfId="90" applyNumberFormat="1" applyFont="1" applyFill="1" applyBorder="1" applyAlignment="1">
      <alignment wrapText="1"/>
    </xf>
    <xf numFmtId="166" fontId="28" fillId="29" borderId="15" xfId="90" applyNumberFormat="1" applyFont="1" applyFill="1" applyBorder="1" applyAlignment="1">
      <alignment wrapText="1"/>
    </xf>
    <xf numFmtId="166" fontId="28" fillId="0" borderId="74" xfId="90" applyNumberFormat="1" applyFont="1" applyFill="1" applyBorder="1" applyAlignment="1">
      <alignment wrapText="1"/>
    </xf>
    <xf numFmtId="166" fontId="29" fillId="0" borderId="73" xfId="90" applyNumberFormat="1" applyFont="1" applyFill="1" applyBorder="1" applyAlignment="1">
      <alignment wrapText="1"/>
    </xf>
    <xf numFmtId="166" fontId="28" fillId="0" borderId="32" xfId="90" applyNumberFormat="1" applyFont="1" applyFill="1" applyBorder="1" applyAlignment="1">
      <alignment vertical="center" wrapText="1"/>
    </xf>
    <xf numFmtId="0" fontId="28" fillId="0" borderId="103" xfId="0" applyFont="1" applyFill="1" applyBorder="1"/>
    <xf numFmtId="3" fontId="28" fillId="0" borderId="180" xfId="0" applyNumberFormat="1" applyFont="1" applyFill="1" applyBorder="1"/>
    <xf numFmtId="3" fontId="28" fillId="0" borderId="128" xfId="0" applyNumberFormat="1" applyFont="1" applyFill="1" applyBorder="1"/>
    <xf numFmtId="3" fontId="28" fillId="0" borderId="125" xfId="0" applyNumberFormat="1" applyFont="1" applyFill="1" applyBorder="1"/>
    <xf numFmtId="3" fontId="28" fillId="0" borderId="126" xfId="0" applyNumberFormat="1" applyFont="1" applyFill="1" applyBorder="1"/>
    <xf numFmtId="3" fontId="28" fillId="0" borderId="180" xfId="0" applyNumberFormat="1" applyFont="1" applyFill="1" applyBorder="1" applyAlignment="1"/>
    <xf numFmtId="166" fontId="21" fillId="0" borderId="149" xfId="0" applyNumberFormat="1" applyFont="1" applyFill="1" applyBorder="1" applyAlignment="1">
      <alignment vertical="center" wrapText="1"/>
    </xf>
    <xf numFmtId="3" fontId="42" fillId="0" borderId="65" xfId="0" applyNumberFormat="1" applyFont="1" applyBorder="1"/>
    <xf numFmtId="0" fontId="28" fillId="0" borderId="0" xfId="0" applyFont="1" applyFill="1" applyAlignment="1">
      <alignment horizontal="justify"/>
    </xf>
    <xf numFmtId="0" fontId="21" fillId="0" borderId="65" xfId="0" applyFont="1" applyFill="1" applyBorder="1" applyAlignment="1">
      <alignment horizontal="left" indent="6"/>
    </xf>
    <xf numFmtId="0" fontId="21" fillId="0" borderId="0" xfId="0" applyFont="1" applyFill="1" applyAlignment="1">
      <alignment horizontal="justify"/>
    </xf>
    <xf numFmtId="0" fontId="21" fillId="0" borderId="64" xfId="0" applyFont="1" applyFill="1" applyBorder="1" applyAlignment="1">
      <alignment horizontal="left" indent="6"/>
    </xf>
    <xf numFmtId="0" fontId="21" fillId="0" borderId="53" xfId="0" applyFont="1" applyFill="1" applyBorder="1" applyAlignment="1">
      <alignment horizontal="left" indent="6"/>
    </xf>
    <xf numFmtId="164" fontId="26" fillId="0" borderId="41" xfId="0" applyNumberFormat="1" applyFont="1" applyFill="1" applyBorder="1" applyAlignment="1">
      <alignment horizontal="center" vertical="center" wrapText="1"/>
    </xf>
    <xf numFmtId="164" fontId="32" fillId="0" borderId="50" xfId="0" applyNumberFormat="1" applyFont="1" applyFill="1" applyBorder="1" applyAlignment="1">
      <alignment horizontal="center" vertical="center" wrapText="1"/>
    </xf>
    <xf numFmtId="0" fontId="33" fillId="0" borderId="177" xfId="0" applyFont="1" applyFill="1" applyBorder="1" applyAlignment="1">
      <alignment horizontal="left" vertical="center"/>
    </xf>
    <xf numFmtId="164" fontId="33" fillId="0" borderId="178" xfId="0" applyNumberFormat="1" applyFont="1" applyFill="1" applyBorder="1" applyAlignment="1">
      <alignment vertical="center" wrapText="1"/>
    </xf>
    <xf numFmtId="0" fontId="26" fillId="0" borderId="81" xfId="0" applyFont="1" applyFill="1" applyBorder="1" applyAlignment="1">
      <alignment vertical="center" wrapText="1"/>
    </xf>
    <xf numFmtId="0" fontId="26" fillId="0" borderId="111" xfId="0" applyFont="1" applyFill="1" applyBorder="1" applyAlignment="1">
      <alignment vertical="center" wrapText="1"/>
    </xf>
    <xf numFmtId="0" fontId="32" fillId="0" borderId="60" xfId="0" applyFont="1" applyFill="1" applyBorder="1" applyAlignment="1">
      <alignment vertical="center" wrapText="1"/>
    </xf>
    <xf numFmtId="0" fontId="26" fillId="0" borderId="42" xfId="0" applyFont="1" applyFill="1" applyBorder="1" applyAlignment="1">
      <alignment horizontal="center" vertical="center" wrapText="1"/>
    </xf>
    <xf numFmtId="0" fontId="26" fillId="0" borderId="91" xfId="0" applyFont="1" applyFill="1" applyBorder="1" applyAlignment="1">
      <alignment vertical="center" wrapText="1"/>
    </xf>
    <xf numFmtId="0" fontId="32" fillId="0" borderId="92" xfId="0" applyFont="1" applyFill="1" applyBorder="1" applyAlignment="1">
      <alignment vertical="center" wrapText="1"/>
    </xf>
    <xf numFmtId="3" fontId="32" fillId="0" borderId="94" xfId="0" applyNumberFormat="1" applyFont="1" applyFill="1" applyBorder="1" applyAlignment="1">
      <alignment horizontal="right" vertical="center" wrapText="1"/>
    </xf>
    <xf numFmtId="0" fontId="32" fillId="0" borderId="104" xfId="0" applyFont="1" applyFill="1" applyBorder="1" applyAlignment="1">
      <alignment horizontal="center" vertical="center" wrapText="1"/>
    </xf>
    <xf numFmtId="0" fontId="29" fillId="0" borderId="53" xfId="0" applyFont="1" applyFill="1" applyBorder="1" applyAlignment="1">
      <alignment horizontal="left" vertical="center" wrapText="1" indent="5"/>
    </xf>
    <xf numFmtId="3" fontId="43" fillId="0" borderId="0" xfId="0" applyNumberFormat="1" applyFont="1" applyFill="1" applyBorder="1"/>
    <xf numFmtId="0" fontId="43" fillId="0" borderId="0" xfId="0" applyFont="1" applyFill="1" applyBorder="1"/>
    <xf numFmtId="3" fontId="44" fillId="0" borderId="0" xfId="0" applyNumberFormat="1" applyFont="1" applyFill="1" applyBorder="1" applyAlignment="1">
      <alignment horizontal="right" vertical="center"/>
    </xf>
    <xf numFmtId="0" fontId="45" fillId="0" borderId="0" xfId="0" applyFont="1" applyFill="1" applyBorder="1" applyAlignment="1">
      <alignment vertical="center"/>
    </xf>
    <xf numFmtId="3" fontId="43" fillId="0" borderId="0" xfId="0" applyNumberFormat="1" applyFont="1" applyFill="1" applyBorder="1" applyAlignment="1">
      <alignment horizontal="right"/>
    </xf>
    <xf numFmtId="3" fontId="44" fillId="0" borderId="0" xfId="0" applyNumberFormat="1" applyFont="1" applyFill="1" applyBorder="1"/>
    <xf numFmtId="3" fontId="28" fillId="0" borderId="158" xfId="54" applyNumberFormat="1" applyFont="1" applyFill="1" applyBorder="1" applyAlignment="1">
      <alignment horizontal="right"/>
    </xf>
    <xf numFmtId="3" fontId="21" fillId="0" borderId="23" xfId="54" applyNumberFormat="1" applyFont="1" applyFill="1" applyBorder="1" applyAlignment="1">
      <alignment horizontal="right"/>
    </xf>
    <xf numFmtId="3" fontId="21" fillId="0" borderId="35" xfId="54" applyNumberFormat="1" applyFont="1" applyFill="1" applyBorder="1" applyAlignment="1">
      <alignment horizontal="right"/>
    </xf>
    <xf numFmtId="164" fontId="26" fillId="0" borderId="48" xfId="0" applyNumberFormat="1" applyFont="1" applyFill="1" applyBorder="1" applyAlignment="1">
      <alignment vertical="center" wrapText="1"/>
    </xf>
    <xf numFmtId="164" fontId="33" fillId="0" borderId="181" xfId="0" applyNumberFormat="1" applyFont="1" applyFill="1" applyBorder="1" applyAlignment="1">
      <alignment vertical="center" wrapText="1"/>
    </xf>
    <xf numFmtId="3" fontId="26" fillId="0" borderId="65" xfId="0" applyNumberFormat="1" applyFont="1" applyFill="1" applyBorder="1" applyAlignment="1">
      <alignment horizontal="right" vertical="center"/>
    </xf>
    <xf numFmtId="4" fontId="21" fillId="0" borderId="0" xfId="0" applyNumberFormat="1" applyFont="1" applyFill="1" applyBorder="1"/>
    <xf numFmtId="0" fontId="21" fillId="0" borderId="0" xfId="0" applyFont="1" applyFill="1" applyBorder="1" applyAlignment="1">
      <alignment horizontal="left" wrapText="1"/>
    </xf>
    <xf numFmtId="3" fontId="29" fillId="0" borderId="20" xfId="0" applyNumberFormat="1" applyFont="1" applyFill="1" applyBorder="1" applyAlignment="1">
      <alignment vertical="center" wrapText="1"/>
    </xf>
    <xf numFmtId="3" fontId="29" fillId="0" borderId="24" xfId="0" applyNumberFormat="1" applyFont="1" applyFill="1" applyBorder="1" applyAlignment="1">
      <alignment vertical="center" wrapText="1"/>
    </xf>
    <xf numFmtId="3" fontId="29" fillId="0" borderId="21" xfId="0" applyNumberFormat="1" applyFont="1" applyFill="1" applyBorder="1" applyAlignment="1">
      <alignment vertical="center" wrapText="1"/>
    </xf>
    <xf numFmtId="3" fontId="42" fillId="0" borderId="0" xfId="0" applyNumberFormat="1" applyFont="1" applyBorder="1"/>
    <xf numFmtId="0" fontId="21" fillId="0" borderId="0" xfId="0" applyFont="1" applyFill="1" applyAlignment="1">
      <alignment horizontal="center"/>
    </xf>
    <xf numFmtId="0" fontId="21" fillId="0" borderId="0" xfId="0" applyFont="1" applyFill="1" applyBorder="1" applyAlignment="1">
      <alignment horizontal="justify"/>
    </xf>
    <xf numFmtId="3" fontId="26" fillId="0" borderId="0" xfId="0" applyNumberFormat="1" applyFont="1" applyFill="1" applyAlignment="1">
      <alignment horizontal="left" vertical="center"/>
    </xf>
    <xf numFmtId="3" fontId="42" fillId="0" borderId="65" xfId="0" applyNumberFormat="1" applyFont="1" applyFill="1" applyBorder="1"/>
    <xf numFmtId="1" fontId="26" fillId="0" borderId="0" xfId="0" applyNumberFormat="1" applyFont="1" applyFill="1" applyBorder="1" applyAlignment="1">
      <alignment horizontal="right" vertical="center"/>
    </xf>
    <xf numFmtId="3" fontId="26" fillId="0" borderId="0" xfId="0" applyNumberFormat="1" applyFont="1" applyFill="1" applyBorder="1" applyAlignment="1">
      <alignment horizontal="right" vertical="center"/>
    </xf>
    <xf numFmtId="3" fontId="46" fillId="0" borderId="0" xfId="0" applyNumberFormat="1" applyFont="1" applyFill="1" applyBorder="1"/>
    <xf numFmtId="0" fontId="46" fillId="0" borderId="0" xfId="0" applyFont="1" applyFill="1" applyBorder="1"/>
    <xf numFmtId="0" fontId="36" fillId="0" borderId="91" xfId="75" applyFont="1" applyFill="1" applyBorder="1" applyAlignment="1">
      <alignment horizontal="left" vertical="center" wrapText="1"/>
    </xf>
    <xf numFmtId="0" fontId="21" fillId="0" borderId="47" xfId="75" applyFont="1" applyFill="1" applyBorder="1" applyAlignment="1">
      <alignment horizontal="left" vertical="center" wrapText="1"/>
    </xf>
    <xf numFmtId="0" fontId="21" fillId="0" borderId="81" xfId="0" applyFont="1" applyBorder="1" applyAlignment="1">
      <alignment wrapText="1"/>
    </xf>
    <xf numFmtId="0" fontId="21" fillId="0" borderId="13" xfId="0" applyFont="1" applyBorder="1" applyAlignment="1">
      <alignment vertical="center"/>
    </xf>
    <xf numFmtId="0" fontId="21" fillId="0" borderId="90" xfId="0" applyFont="1" applyFill="1" applyBorder="1" applyAlignment="1">
      <alignment horizontal="left" vertical="center" wrapText="1"/>
    </xf>
    <xf numFmtId="3" fontId="21" fillId="0" borderId="182" xfId="0" applyNumberFormat="1" applyFont="1" applyFill="1" applyBorder="1" applyAlignment="1">
      <alignment vertical="center" wrapText="1"/>
    </xf>
    <xf numFmtId="3" fontId="21" fillId="0" borderId="183" xfId="0" applyNumberFormat="1" applyFont="1" applyFill="1" applyBorder="1" applyAlignment="1">
      <alignment vertical="center" wrapText="1"/>
    </xf>
    <xf numFmtId="0" fontId="32" fillId="0" borderId="68" xfId="0" applyFont="1" applyFill="1" applyBorder="1" applyAlignment="1">
      <alignment vertical="center" wrapText="1"/>
    </xf>
    <xf numFmtId="3" fontId="32" fillId="0" borderId="42" xfId="0" applyNumberFormat="1" applyFont="1" applyFill="1" applyBorder="1" applyAlignment="1">
      <alignment horizontal="right" vertical="center"/>
    </xf>
    <xf numFmtId="0" fontId="26" fillId="0" borderId="13" xfId="0" applyFont="1" applyFill="1" applyBorder="1" applyAlignment="1">
      <alignment vertical="center" wrapText="1"/>
    </xf>
    <xf numFmtId="0" fontId="26" fillId="0" borderId="18" xfId="0" applyFont="1" applyFill="1" applyBorder="1" applyAlignment="1">
      <alignment vertical="center" wrapText="1"/>
    </xf>
    <xf numFmtId="0" fontId="32" fillId="0" borderId="22" xfId="0" applyFont="1" applyFill="1" applyBorder="1" applyAlignment="1">
      <alignment vertical="center" wrapText="1"/>
    </xf>
    <xf numFmtId="3" fontId="32" fillId="0" borderId="40" xfId="0" applyNumberFormat="1" applyFont="1" applyFill="1" applyBorder="1" applyAlignment="1">
      <alignment horizontal="right" vertical="center"/>
    </xf>
    <xf numFmtId="0" fontId="26" fillId="0" borderId="16" xfId="0" applyFont="1" applyFill="1" applyBorder="1" applyAlignment="1">
      <alignment vertical="center" wrapText="1"/>
    </xf>
    <xf numFmtId="3" fontId="26" fillId="0" borderId="49" xfId="0" applyNumberFormat="1" applyFont="1" applyFill="1" applyBorder="1" applyAlignment="1">
      <alignment horizontal="right" vertical="center"/>
    </xf>
    <xf numFmtId="0" fontId="26" fillId="0" borderId="30" xfId="0" applyFont="1" applyFill="1" applyBorder="1" applyAlignment="1">
      <alignment vertical="center" wrapText="1"/>
    </xf>
    <xf numFmtId="3" fontId="26" fillId="0" borderId="89" xfId="0" applyNumberFormat="1" applyFont="1" applyFill="1" applyBorder="1" applyAlignment="1">
      <alignment horizontal="right" vertical="center"/>
    </xf>
    <xf numFmtId="0" fontId="32" fillId="0" borderId="25" xfId="0" applyFont="1" applyFill="1" applyBorder="1" applyAlignment="1">
      <alignment vertical="center" wrapText="1"/>
    </xf>
    <xf numFmtId="3" fontId="32" fillId="0" borderId="37" xfId="0" applyNumberFormat="1" applyFont="1" applyFill="1" applyBorder="1" applyAlignment="1">
      <alignment horizontal="right" vertical="center"/>
    </xf>
    <xf numFmtId="4" fontId="26" fillId="0" borderId="0" xfId="0" applyNumberFormat="1" applyFont="1" applyFill="1" applyBorder="1" applyAlignment="1">
      <alignment horizontal="right" vertical="center"/>
    </xf>
    <xf numFmtId="0" fontId="32" fillId="0" borderId="58" xfId="0" applyFont="1" applyFill="1" applyBorder="1" applyAlignment="1">
      <alignment vertical="center" wrapText="1"/>
    </xf>
    <xf numFmtId="0" fontId="26" fillId="0" borderId="80" xfId="0" applyFont="1" applyFill="1" applyBorder="1" applyAlignment="1">
      <alignment horizontal="center" vertical="center" wrapText="1"/>
    </xf>
    <xf numFmtId="0" fontId="26" fillId="0" borderId="80" xfId="0" applyFont="1" applyFill="1" applyBorder="1" applyAlignment="1">
      <alignment horizontal="center" vertical="center"/>
    </xf>
    <xf numFmtId="169" fontId="26" fillId="0" borderId="80" xfId="0" applyNumberFormat="1" applyFont="1" applyFill="1" applyBorder="1" applyAlignment="1">
      <alignment horizontal="center" vertical="center" wrapText="1"/>
    </xf>
    <xf numFmtId="3" fontId="26" fillId="0" borderId="184" xfId="0" applyNumberFormat="1" applyFont="1" applyFill="1" applyBorder="1" applyAlignment="1">
      <alignment horizontal="center" vertical="center" wrapText="1"/>
    </xf>
    <xf numFmtId="170" fontId="26" fillId="0" borderId="65" xfId="0" applyNumberFormat="1" applyFont="1" applyFill="1" applyBorder="1" applyAlignment="1">
      <alignment vertical="center"/>
    </xf>
    <xf numFmtId="170" fontId="26" fillId="0" borderId="65" xfId="0" applyNumberFormat="1" applyFont="1" applyFill="1" applyBorder="1" applyAlignment="1">
      <alignment vertical="center" shrinkToFit="1"/>
    </xf>
    <xf numFmtId="3" fontId="26" fillId="0" borderId="65" xfId="0" applyNumberFormat="1" applyFont="1" applyFill="1" applyBorder="1" applyAlignment="1">
      <alignment horizontal="right" vertical="center" wrapText="1"/>
    </xf>
    <xf numFmtId="3" fontId="26" fillId="0" borderId="48" xfId="0" applyNumberFormat="1" applyFont="1" applyFill="1" applyBorder="1" applyAlignment="1">
      <alignment vertical="center"/>
    </xf>
    <xf numFmtId="3" fontId="26" fillId="0" borderId="65" xfId="0" applyNumberFormat="1" applyFont="1" applyFill="1" applyBorder="1" applyAlignment="1">
      <alignment vertical="center"/>
    </xf>
    <xf numFmtId="165" fontId="26" fillId="0" borderId="65" xfId="0" applyNumberFormat="1" applyFont="1" applyFill="1" applyBorder="1" applyAlignment="1">
      <alignment vertical="center"/>
    </xf>
    <xf numFmtId="165" fontId="26" fillId="0" borderId="65" xfId="0" applyNumberFormat="1" applyFont="1" applyFill="1" applyBorder="1" applyAlignment="1">
      <alignment vertical="center" shrinkToFit="1"/>
    </xf>
    <xf numFmtId="3" fontId="26" fillId="0" borderId="64" xfId="0" applyNumberFormat="1" applyFont="1" applyFill="1" applyBorder="1" applyAlignment="1">
      <alignment vertical="center"/>
    </xf>
    <xf numFmtId="3" fontId="26" fillId="0" borderId="64" xfId="0" applyNumberFormat="1" applyFont="1" applyFill="1" applyBorder="1" applyAlignment="1">
      <alignment horizontal="right" vertical="center"/>
    </xf>
    <xf numFmtId="3" fontId="26" fillId="0" borderId="66" xfId="0" applyNumberFormat="1" applyFont="1" applyFill="1" applyBorder="1" applyAlignment="1">
      <alignment vertical="center"/>
    </xf>
    <xf numFmtId="4" fontId="26" fillId="0" borderId="94" xfId="0" applyNumberFormat="1" applyFont="1" applyFill="1" applyBorder="1" applyAlignment="1">
      <alignment horizontal="right" vertical="center"/>
    </xf>
    <xf numFmtId="3" fontId="26" fillId="0" borderId="94" xfId="0" applyNumberFormat="1" applyFont="1" applyFill="1" applyBorder="1" applyAlignment="1">
      <alignment horizontal="right" vertical="center"/>
    </xf>
    <xf numFmtId="0" fontId="26" fillId="0" borderId="94" xfId="0" applyFont="1" applyFill="1" applyBorder="1" applyAlignment="1">
      <alignment vertical="center"/>
    </xf>
    <xf numFmtId="3" fontId="32" fillId="0" borderId="95" xfId="0" applyNumberFormat="1" applyFont="1" applyFill="1" applyBorder="1" applyAlignment="1">
      <alignment vertical="center"/>
    </xf>
    <xf numFmtId="3" fontId="42" fillId="0" borderId="0" xfId="0" applyNumberFormat="1" applyFont="1" applyFill="1" applyBorder="1" applyAlignment="1">
      <alignment horizontal="right"/>
    </xf>
    <xf numFmtId="3" fontId="28" fillId="0" borderId="33" xfId="54" applyNumberFormat="1" applyFont="1" applyFill="1" applyBorder="1" applyAlignment="1">
      <alignment horizontal="right"/>
    </xf>
    <xf numFmtId="0" fontId="21" fillId="0" borderId="64" xfId="0" applyFont="1" applyFill="1" applyBorder="1" applyAlignment="1">
      <alignment wrapText="1"/>
    </xf>
    <xf numFmtId="1" fontId="32" fillId="0" borderId="108" xfId="0" applyNumberFormat="1" applyFont="1" applyFill="1" applyBorder="1" applyAlignment="1">
      <alignment horizontal="center" vertical="center" wrapText="1"/>
    </xf>
    <xf numFmtId="3" fontId="26" fillId="0" borderId="88" xfId="0" applyNumberFormat="1" applyFont="1" applyFill="1" applyBorder="1" applyAlignment="1">
      <alignment horizontal="right" vertical="center"/>
    </xf>
    <xf numFmtId="3" fontId="26" fillId="0" borderId="82" xfId="0" applyNumberFormat="1" applyFont="1" applyFill="1" applyBorder="1" applyAlignment="1">
      <alignment horizontal="right" vertical="center"/>
    </xf>
    <xf numFmtId="3" fontId="26" fillId="0" borderId="84" xfId="0" applyNumberFormat="1" applyFont="1" applyFill="1" applyBorder="1" applyAlignment="1">
      <alignment horizontal="right" vertical="center"/>
    </xf>
    <xf numFmtId="3" fontId="32" fillId="0" borderId="157" xfId="0" applyNumberFormat="1" applyFont="1" applyFill="1" applyBorder="1" applyAlignment="1">
      <alignment horizontal="right" vertical="center"/>
    </xf>
    <xf numFmtId="3" fontId="32" fillId="0" borderId="88" xfId="0" applyNumberFormat="1" applyFont="1" applyFill="1" applyBorder="1" applyAlignment="1">
      <alignment horizontal="right" vertical="center"/>
    </xf>
    <xf numFmtId="3" fontId="26" fillId="0" borderId="83" xfId="0" applyNumberFormat="1" applyFont="1" applyFill="1" applyBorder="1" applyAlignment="1">
      <alignment horizontal="right" vertical="center"/>
    </xf>
    <xf numFmtId="3" fontId="26" fillId="0" borderId="116" xfId="0" applyNumberFormat="1" applyFont="1" applyFill="1" applyBorder="1" applyAlignment="1">
      <alignment horizontal="right" vertical="center"/>
    </xf>
    <xf numFmtId="3" fontId="26" fillId="0" borderId="186" xfId="0" applyNumberFormat="1" applyFont="1" applyFill="1" applyBorder="1" applyAlignment="1">
      <alignment horizontal="right" vertical="center"/>
    </xf>
    <xf numFmtId="3" fontId="32" fillId="0" borderId="85" xfId="0" applyNumberFormat="1" applyFont="1" applyFill="1" applyBorder="1" applyAlignment="1">
      <alignment horizontal="right" vertical="center"/>
    </xf>
    <xf numFmtId="3" fontId="32" fillId="0" borderId="173" xfId="0" applyNumberFormat="1" applyFont="1" applyFill="1" applyBorder="1" applyAlignment="1">
      <alignment horizontal="right" vertical="center"/>
    </xf>
    <xf numFmtId="0" fontId="36" fillId="0" borderId="65" xfId="75" applyFont="1" applyFill="1" applyBorder="1" applyAlignment="1">
      <alignment vertical="center"/>
    </xf>
    <xf numFmtId="3" fontId="35" fillId="0" borderId="0" xfId="0" applyNumberFormat="1" applyFont="1" applyFill="1" applyBorder="1"/>
    <xf numFmtId="0" fontId="35" fillId="0" borderId="0" xfId="0" applyFont="1" applyFill="1" applyBorder="1"/>
    <xf numFmtId="10" fontId="35" fillId="0" borderId="0" xfId="0" applyNumberFormat="1" applyFont="1" applyFill="1" applyBorder="1"/>
    <xf numFmtId="2" fontId="35" fillId="0" borderId="0" xfId="0" applyNumberFormat="1" applyFont="1" applyFill="1" applyBorder="1"/>
    <xf numFmtId="3" fontId="21" fillId="30" borderId="0" xfId="0" applyNumberFormat="1" applyFont="1" applyFill="1" applyAlignment="1">
      <alignment vertical="center" wrapText="1"/>
    </xf>
    <xf numFmtId="3" fontId="21" fillId="30" borderId="0" xfId="90" applyNumberFormat="1" applyFont="1" applyFill="1" applyAlignment="1">
      <alignment vertical="center" wrapText="1"/>
    </xf>
    <xf numFmtId="0" fontId="32" fillId="0" borderId="41" xfId="0" applyFont="1" applyFill="1" applyBorder="1" applyAlignment="1">
      <alignment horizontal="center" vertical="center" wrapText="1"/>
    </xf>
    <xf numFmtId="0" fontId="26" fillId="0" borderId="43" xfId="0" applyFont="1" applyFill="1" applyBorder="1" applyAlignment="1">
      <alignment horizontal="center" vertical="center" wrapText="1"/>
    </xf>
    <xf numFmtId="10" fontId="26" fillId="0" borderId="48" xfId="0" applyNumberFormat="1" applyFont="1" applyFill="1" applyBorder="1" applyAlignment="1">
      <alignment horizontal="right" vertical="center" wrapText="1"/>
    </xf>
    <xf numFmtId="3" fontId="32" fillId="0" borderId="184" xfId="0" applyNumberFormat="1" applyFont="1" applyFill="1" applyBorder="1" applyAlignment="1">
      <alignment vertical="center"/>
    </xf>
    <xf numFmtId="3" fontId="26" fillId="0" borderId="187" xfId="0" applyNumberFormat="1" applyFont="1" applyFill="1" applyBorder="1" applyAlignment="1">
      <alignment vertical="center"/>
    </xf>
    <xf numFmtId="3" fontId="26" fillId="0" borderId="41" xfId="0" applyNumberFormat="1" applyFont="1" applyFill="1" applyBorder="1" applyAlignment="1">
      <alignment vertical="center"/>
    </xf>
    <xf numFmtId="3" fontId="26" fillId="0" borderId="43" xfId="0" applyNumberFormat="1" applyFont="1" applyFill="1" applyBorder="1" applyAlignment="1">
      <alignment vertical="center"/>
    </xf>
    <xf numFmtId="3" fontId="26" fillId="0" borderId="188" xfId="0" applyNumberFormat="1" applyFont="1" applyFill="1" applyBorder="1" applyAlignment="1">
      <alignment vertical="center"/>
    </xf>
    <xf numFmtId="10" fontId="32" fillId="0" borderId="38" xfId="0" applyNumberFormat="1" applyFont="1" applyFill="1" applyBorder="1" applyAlignment="1">
      <alignment vertical="center"/>
    </xf>
    <xf numFmtId="3" fontId="21" fillId="0" borderId="0" xfId="0" applyNumberFormat="1" applyFont="1" applyBorder="1"/>
    <xf numFmtId="10" fontId="21" fillId="0" borderId="0" xfId="0" applyNumberFormat="1" applyFont="1" applyFill="1" applyBorder="1"/>
    <xf numFmtId="3" fontId="47" fillId="0" borderId="0" xfId="0" applyNumberFormat="1" applyFont="1" applyFill="1" applyBorder="1"/>
    <xf numFmtId="4" fontId="21" fillId="0" borderId="36" xfId="0" applyNumberFormat="1" applyFont="1" applyFill="1" applyBorder="1" applyAlignment="1">
      <alignment vertical="center" wrapText="1"/>
    </xf>
    <xf numFmtId="4" fontId="21" fillId="0" borderId="119" xfId="0" applyNumberFormat="1" applyFont="1" applyFill="1" applyBorder="1" applyAlignment="1">
      <alignment vertical="center" wrapText="1"/>
    </xf>
    <xf numFmtId="4" fontId="21" fillId="0" borderId="123" xfId="0" applyNumberFormat="1" applyFont="1" applyFill="1" applyBorder="1" applyAlignment="1">
      <alignment vertical="center" wrapText="1"/>
    </xf>
    <xf numFmtId="0" fontId="29" fillId="0" borderId="114" xfId="0" applyFont="1" applyFill="1" applyBorder="1" applyAlignment="1">
      <alignment horizontal="left" vertical="center"/>
    </xf>
    <xf numFmtId="0" fontId="29" fillId="0" borderId="89" xfId="0" applyFont="1" applyFill="1" applyBorder="1" applyAlignment="1">
      <alignment horizontal="left" vertical="center" wrapText="1" indent="5"/>
    </xf>
    <xf numFmtId="3" fontId="29" fillId="0" borderId="141" xfId="54" applyNumberFormat="1" applyFont="1" applyFill="1" applyBorder="1"/>
    <xf numFmtId="3" fontId="29" fillId="0" borderId="98" xfId="0" applyNumberFormat="1" applyFont="1" applyFill="1" applyBorder="1"/>
    <xf numFmtId="3" fontId="29" fillId="0" borderId="142" xfId="0" applyNumberFormat="1" applyFont="1" applyFill="1" applyBorder="1"/>
    <xf numFmtId="10" fontId="46" fillId="0" borderId="0" xfId="0" applyNumberFormat="1" applyFont="1" applyFill="1" applyBorder="1"/>
    <xf numFmtId="2" fontId="46" fillId="0" borderId="0" xfId="0" applyNumberFormat="1" applyFont="1" applyFill="1" applyBorder="1"/>
    <xf numFmtId="1" fontId="46" fillId="0" borderId="0" xfId="0" applyNumberFormat="1" applyFont="1" applyFill="1" applyBorder="1"/>
    <xf numFmtId="3" fontId="48" fillId="0" borderId="0" xfId="0" applyNumberFormat="1" applyFont="1" applyFill="1" applyBorder="1"/>
    <xf numFmtId="3" fontId="48" fillId="0" borderId="0" xfId="0" applyNumberFormat="1" applyFont="1" applyFill="1" applyBorder="1" applyAlignment="1">
      <alignment wrapText="1"/>
    </xf>
    <xf numFmtId="10" fontId="46" fillId="0" borderId="0" xfId="0" applyNumberFormat="1" applyFont="1" applyFill="1" applyBorder="1" applyAlignment="1">
      <alignment wrapText="1"/>
    </xf>
    <xf numFmtId="49" fontId="46" fillId="0" borderId="0" xfId="0" applyNumberFormat="1" applyFont="1" applyFill="1" applyBorder="1" applyAlignment="1">
      <alignment horizontal="right"/>
    </xf>
    <xf numFmtId="166" fontId="21" fillId="0" borderId="73" xfId="90" applyNumberFormat="1" applyFont="1" applyFill="1" applyBorder="1" applyAlignment="1">
      <alignment horizontal="right" vertical="center"/>
    </xf>
    <xf numFmtId="166" fontId="21" fillId="0" borderId="73" xfId="90" applyNumberFormat="1" applyFont="1" applyFill="1" applyBorder="1" applyAlignment="1">
      <alignment vertical="center" wrapText="1"/>
    </xf>
    <xf numFmtId="3" fontId="29" fillId="0" borderId="36" xfId="0" applyNumberFormat="1" applyFont="1" applyFill="1" applyBorder="1" applyAlignment="1">
      <alignment vertical="center" wrapText="1"/>
    </xf>
    <xf numFmtId="3" fontId="28" fillId="0" borderId="76" xfId="54" applyNumberFormat="1" applyFont="1" applyFill="1" applyBorder="1" applyAlignment="1">
      <alignment horizontal="center" vertical="center" wrapText="1"/>
    </xf>
    <xf numFmtId="3" fontId="28" fillId="0" borderId="100" xfId="54" applyNumberFormat="1" applyFont="1" applyFill="1" applyBorder="1" applyAlignment="1">
      <alignment horizontal="center" vertical="center" wrapText="1"/>
    </xf>
    <xf numFmtId="3" fontId="28" fillId="0" borderId="87" xfId="54" applyNumberFormat="1" applyFont="1" applyFill="1" applyBorder="1" applyAlignment="1">
      <alignment horizontal="center" vertical="center" wrapText="1"/>
    </xf>
    <xf numFmtId="3" fontId="28" fillId="0" borderId="101" xfId="0" applyNumberFormat="1" applyFont="1" applyFill="1" applyBorder="1" applyAlignment="1">
      <alignment horizontal="center" vertical="center" wrapText="1"/>
    </xf>
    <xf numFmtId="3" fontId="28" fillId="0" borderId="125" xfId="0" applyNumberFormat="1" applyFont="1" applyFill="1" applyBorder="1" applyAlignment="1">
      <alignment horizontal="center" vertical="center" wrapText="1"/>
    </xf>
    <xf numFmtId="3" fontId="28" fillId="0" borderId="102" xfId="0" applyNumberFormat="1" applyFont="1" applyFill="1" applyBorder="1" applyAlignment="1">
      <alignment horizontal="center" vertical="center" wrapText="1"/>
    </xf>
    <xf numFmtId="0" fontId="28" fillId="0" borderId="26" xfId="0" applyFont="1" applyFill="1" applyBorder="1" applyAlignment="1">
      <alignment horizontal="center" vertical="center" wrapText="1"/>
    </xf>
    <xf numFmtId="0" fontId="28" fillId="0" borderId="145" xfId="0" applyFont="1" applyFill="1" applyBorder="1" applyAlignment="1">
      <alignment horizontal="center" vertical="center" wrapText="1"/>
    </xf>
    <xf numFmtId="0" fontId="28" fillId="0" borderId="25" xfId="0" applyFont="1" applyFill="1" applyBorder="1" applyAlignment="1">
      <alignment horizontal="center" vertical="center" wrapText="1"/>
    </xf>
    <xf numFmtId="0" fontId="28" fillId="0" borderId="72" xfId="0" applyFont="1" applyFill="1" applyBorder="1" applyAlignment="1">
      <alignment horizontal="center" vertical="center" wrapText="1"/>
    </xf>
    <xf numFmtId="0" fontId="28" fillId="0" borderId="25" xfId="0" applyFont="1" applyFill="1" applyBorder="1" applyAlignment="1">
      <alignment horizontal="center" wrapText="1"/>
    </xf>
    <xf numFmtId="0" fontId="28" fillId="0" borderId="72" xfId="0" applyFont="1" applyFill="1" applyBorder="1" applyAlignment="1">
      <alignment horizontal="center" wrapText="1"/>
    </xf>
    <xf numFmtId="0" fontId="28" fillId="0" borderId="111" xfId="75" applyFont="1" applyFill="1" applyBorder="1" applyAlignment="1">
      <alignment horizontal="center" vertical="center" wrapText="1"/>
    </xf>
    <xf numFmtId="0" fontId="28" fillId="0" borderId="39" xfId="75" applyFont="1" applyFill="1" applyBorder="1" applyAlignment="1">
      <alignment horizontal="center" vertical="center" wrapText="1"/>
    </xf>
    <xf numFmtId="0" fontId="28" fillId="0" borderId="115" xfId="0" applyFont="1" applyFill="1" applyBorder="1" applyAlignment="1">
      <alignment horizontal="center" vertical="center"/>
    </xf>
    <xf numFmtId="0" fontId="28" fillId="0" borderId="113" xfId="0" applyFont="1" applyFill="1" applyBorder="1" applyAlignment="1">
      <alignment horizontal="center" vertical="center"/>
    </xf>
    <xf numFmtId="3" fontId="28" fillId="0" borderId="77" xfId="54" applyNumberFormat="1" applyFont="1" applyFill="1" applyBorder="1" applyAlignment="1">
      <alignment horizontal="center" vertical="center" wrapText="1"/>
    </xf>
    <xf numFmtId="3" fontId="28" fillId="0" borderId="148" xfId="54" applyNumberFormat="1" applyFont="1" applyFill="1" applyBorder="1" applyAlignment="1">
      <alignment horizontal="center" vertical="center" wrapText="1"/>
    </xf>
    <xf numFmtId="3" fontId="28" fillId="0" borderId="96" xfId="54" applyNumberFormat="1" applyFont="1" applyFill="1" applyBorder="1" applyAlignment="1">
      <alignment horizontal="center" vertical="center" wrapText="1"/>
    </xf>
    <xf numFmtId="3" fontId="28" fillId="0" borderId="150" xfId="54" applyNumberFormat="1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wrapText="1"/>
    </xf>
    <xf numFmtId="165" fontId="28" fillId="0" borderId="112" xfId="54" applyNumberFormat="1" applyFont="1" applyFill="1" applyBorder="1" applyAlignment="1">
      <alignment horizontal="center" vertical="center" wrapText="1"/>
    </xf>
    <xf numFmtId="165" fontId="28" fillId="0" borderId="175" xfId="54" applyNumberFormat="1" applyFont="1" applyFill="1" applyBorder="1" applyAlignment="1">
      <alignment horizontal="center" vertical="center" wrapText="1"/>
    </xf>
    <xf numFmtId="3" fontId="28" fillId="0" borderId="174" xfId="54" applyNumberFormat="1" applyFont="1" applyFill="1" applyBorder="1" applyAlignment="1">
      <alignment horizontal="center" vertical="center" wrapText="1"/>
    </xf>
    <xf numFmtId="3" fontId="28" fillId="0" borderId="130" xfId="54" applyNumberFormat="1" applyFont="1" applyFill="1" applyBorder="1" applyAlignment="1">
      <alignment horizontal="center" vertical="center" wrapText="1"/>
    </xf>
    <xf numFmtId="0" fontId="28" fillId="0" borderId="58" xfId="75" applyFont="1" applyFill="1" applyBorder="1" applyAlignment="1">
      <alignment horizontal="center" vertical="center" wrapText="1"/>
    </xf>
    <xf numFmtId="0" fontId="28" fillId="0" borderId="59" xfId="75" applyFont="1" applyFill="1" applyBorder="1" applyAlignment="1">
      <alignment horizontal="center" vertical="center" wrapText="1"/>
    </xf>
    <xf numFmtId="0" fontId="28" fillId="0" borderId="71" xfId="0" applyFont="1" applyFill="1" applyBorder="1" applyAlignment="1">
      <alignment horizontal="center" vertical="center"/>
    </xf>
    <xf numFmtId="0" fontId="28" fillId="0" borderId="163" xfId="0" applyFont="1" applyFill="1" applyBorder="1" applyAlignment="1">
      <alignment horizontal="center" vertical="center"/>
    </xf>
    <xf numFmtId="0" fontId="28" fillId="0" borderId="101" xfId="0" applyFont="1" applyFill="1" applyBorder="1" applyAlignment="1">
      <alignment horizontal="center" vertical="center" wrapText="1"/>
    </xf>
    <xf numFmtId="0" fontId="28" fillId="0" borderId="125" xfId="0" applyFont="1" applyFill="1" applyBorder="1" applyAlignment="1">
      <alignment horizontal="center" vertical="center" wrapText="1"/>
    </xf>
    <xf numFmtId="0" fontId="28" fillId="0" borderId="102" xfId="0" applyFont="1" applyFill="1" applyBorder="1" applyAlignment="1">
      <alignment horizontal="center" vertical="center" wrapText="1"/>
    </xf>
    <xf numFmtId="166" fontId="28" fillId="0" borderId="124" xfId="0" applyNumberFormat="1" applyFont="1" applyFill="1" applyBorder="1" applyAlignment="1">
      <alignment horizontal="center" vertical="center" wrapText="1"/>
    </xf>
    <xf numFmtId="166" fontId="28" fillId="0" borderId="125" xfId="0" applyNumberFormat="1" applyFont="1" applyFill="1" applyBorder="1" applyAlignment="1">
      <alignment horizontal="center" vertical="center" wrapText="1"/>
    </xf>
    <xf numFmtId="166" fontId="28" fillId="0" borderId="127" xfId="0" applyNumberFormat="1" applyFont="1" applyFill="1" applyBorder="1" applyAlignment="1">
      <alignment horizontal="center" vertical="center" wrapText="1"/>
    </xf>
    <xf numFmtId="166" fontId="28" fillId="0" borderId="102" xfId="0" applyNumberFormat="1" applyFont="1" applyFill="1" applyBorder="1" applyAlignment="1">
      <alignment horizontal="center" vertical="center" wrapText="1"/>
    </xf>
    <xf numFmtId="0" fontId="28" fillId="0" borderId="124" xfId="0" applyFont="1" applyFill="1" applyBorder="1" applyAlignment="1">
      <alignment horizontal="center" vertical="center" wrapText="1"/>
    </xf>
    <xf numFmtId="0" fontId="28" fillId="0" borderId="127" xfId="0" applyFont="1" applyFill="1" applyBorder="1" applyAlignment="1">
      <alignment horizontal="center" vertical="center" wrapText="1"/>
    </xf>
    <xf numFmtId="0" fontId="28" fillId="0" borderId="80" xfId="0" applyFont="1" applyFill="1" applyBorder="1" applyAlignment="1">
      <alignment horizontal="center" vertical="center"/>
    </xf>
    <xf numFmtId="0" fontId="28" fillId="0" borderId="44" xfId="0" applyFont="1" applyFill="1" applyBorder="1" applyAlignment="1">
      <alignment horizontal="center" vertical="center"/>
    </xf>
    <xf numFmtId="3" fontId="28" fillId="0" borderId="124" xfId="0" applyNumberFormat="1" applyFont="1" applyFill="1" applyBorder="1" applyAlignment="1">
      <alignment horizontal="center" vertical="center" wrapText="1"/>
    </xf>
    <xf numFmtId="3" fontId="28" fillId="0" borderId="126" xfId="0" applyNumberFormat="1" applyFont="1" applyFill="1" applyBorder="1" applyAlignment="1">
      <alignment horizontal="center" vertical="center" wrapText="1"/>
    </xf>
    <xf numFmtId="0" fontId="28" fillId="0" borderId="118" xfId="0" applyFont="1" applyFill="1" applyBorder="1" applyAlignment="1">
      <alignment horizontal="center" vertical="center" wrapText="1"/>
    </xf>
    <xf numFmtId="170" fontId="26" fillId="0" borderId="82" xfId="0" applyNumberFormat="1" applyFont="1" applyFill="1" applyBorder="1" applyAlignment="1">
      <alignment horizontal="center" vertical="center" shrinkToFit="1"/>
    </xf>
    <xf numFmtId="170" fontId="26" fillId="0" borderId="46" xfId="0" applyNumberFormat="1" applyFont="1" applyFill="1" applyBorder="1" applyAlignment="1">
      <alignment horizontal="center" vertical="center" shrinkToFit="1"/>
    </xf>
    <xf numFmtId="170" fontId="26" fillId="0" borderId="19" xfId="0" applyNumberFormat="1" applyFont="1" applyFill="1" applyBorder="1" applyAlignment="1">
      <alignment horizontal="center" vertical="center" shrinkToFit="1"/>
    </xf>
    <xf numFmtId="0" fontId="26" fillId="0" borderId="91" xfId="0" applyFont="1" applyFill="1" applyBorder="1" applyAlignment="1">
      <alignment horizontal="left" vertical="center" wrapText="1"/>
    </xf>
    <xf numFmtId="0" fontId="26" fillId="0" borderId="185" xfId="0" applyFont="1" applyFill="1" applyBorder="1" applyAlignment="1">
      <alignment horizontal="left" vertical="center" wrapText="1"/>
    </xf>
    <xf numFmtId="170" fontId="26" fillId="0" borderId="82" xfId="0" applyNumberFormat="1" applyFont="1" applyFill="1" applyBorder="1" applyAlignment="1">
      <alignment horizontal="center" vertical="center" wrapText="1" shrinkToFit="1"/>
    </xf>
    <xf numFmtId="170" fontId="26" fillId="0" borderId="46" xfId="0" applyNumberFormat="1" applyFont="1" applyFill="1" applyBorder="1" applyAlignment="1">
      <alignment horizontal="center" vertical="center" wrapText="1" shrinkToFit="1"/>
    </xf>
    <xf numFmtId="170" fontId="26" fillId="0" borderId="19" xfId="0" applyNumberFormat="1" applyFont="1" applyFill="1" applyBorder="1" applyAlignment="1">
      <alignment horizontal="center" vertical="center" wrapText="1" shrinkToFit="1"/>
    </xf>
    <xf numFmtId="0" fontId="32" fillId="0" borderId="108" xfId="0" applyFont="1" applyFill="1" applyBorder="1" applyAlignment="1">
      <alignment horizontal="center" vertical="center" wrapText="1"/>
    </xf>
    <xf numFmtId="0" fontId="32" fillId="0" borderId="107" xfId="0" applyFont="1" applyFill="1" applyBorder="1" applyAlignment="1">
      <alignment horizontal="center" vertical="center" wrapText="1"/>
    </xf>
  </cellXfs>
  <cellStyles count="92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20% - Accent1" xfId="7" xr:uid="{00000000-0005-0000-0000-000008000000}"/>
    <cellStyle name="20% - Accent2" xfId="8" xr:uid="{00000000-0005-0000-0000-000009000000}"/>
    <cellStyle name="20% - Accent3" xfId="9" xr:uid="{00000000-0005-0000-0000-00000A000000}"/>
    <cellStyle name="20% - Accent4" xfId="10" xr:uid="{00000000-0005-0000-0000-00000B000000}"/>
    <cellStyle name="20% - Accent5" xfId="11" xr:uid="{00000000-0005-0000-0000-00000C000000}"/>
    <cellStyle name="20% - Accent6" xfId="12" xr:uid="{00000000-0005-0000-0000-00000D000000}"/>
    <cellStyle name="40% - 1. jelölőszín" xfId="13" builtinId="31" customBuiltin="1"/>
    <cellStyle name="40% - 2. jelölőszín" xfId="14" builtinId="35" customBuiltin="1"/>
    <cellStyle name="40% - 3. jelölőszín" xfId="15" builtinId="39" customBuiltin="1"/>
    <cellStyle name="40% - 4. jelölőszín" xfId="16" builtinId="43" customBuiltin="1"/>
    <cellStyle name="40% - 5. jelölőszín" xfId="17" builtinId="47" customBuiltin="1"/>
    <cellStyle name="40% - 6. jelölőszín" xfId="18" builtinId="51" customBuiltin="1"/>
    <cellStyle name="40% - Accent1" xfId="19" xr:uid="{00000000-0005-0000-0000-000016000000}"/>
    <cellStyle name="40% - Accent2" xfId="20" xr:uid="{00000000-0005-0000-0000-000017000000}"/>
    <cellStyle name="40% - Accent3" xfId="21" xr:uid="{00000000-0005-0000-0000-000018000000}"/>
    <cellStyle name="40% - Accent4" xfId="22" xr:uid="{00000000-0005-0000-0000-000019000000}"/>
    <cellStyle name="40% - Accent5" xfId="23" xr:uid="{00000000-0005-0000-0000-00001A000000}"/>
    <cellStyle name="40% - Accent6" xfId="24" xr:uid="{00000000-0005-0000-0000-00001B000000}"/>
    <cellStyle name="60% - 1. jelölőszín" xfId="25" builtinId="32" customBuiltin="1"/>
    <cellStyle name="60% - 2. jelölőszín" xfId="26" builtinId="36" customBuiltin="1"/>
    <cellStyle name="60% - 3. jelölőszín" xfId="27" builtinId="40" customBuiltin="1"/>
    <cellStyle name="60% - 4. jelölőszín" xfId="28" builtinId="44" customBuiltin="1"/>
    <cellStyle name="60% - 5. jelölőszín" xfId="29" builtinId="48" customBuiltin="1"/>
    <cellStyle name="60% - 6. jelölőszín" xfId="30" builtinId="52" customBuiltin="1"/>
    <cellStyle name="60% - Accent1" xfId="31" xr:uid="{00000000-0005-0000-0000-000024000000}"/>
    <cellStyle name="60% - Accent2" xfId="32" xr:uid="{00000000-0005-0000-0000-000025000000}"/>
    <cellStyle name="60% - Accent3" xfId="33" xr:uid="{00000000-0005-0000-0000-000026000000}"/>
    <cellStyle name="60% - Accent4" xfId="34" xr:uid="{00000000-0005-0000-0000-000027000000}"/>
    <cellStyle name="60% - Accent5" xfId="35" xr:uid="{00000000-0005-0000-0000-000028000000}"/>
    <cellStyle name="60% - Accent6" xfId="36" xr:uid="{00000000-0005-0000-0000-000029000000}"/>
    <cellStyle name="Accent1" xfId="37" xr:uid="{00000000-0005-0000-0000-00002A000000}"/>
    <cellStyle name="Accent2" xfId="38" xr:uid="{00000000-0005-0000-0000-00002B000000}"/>
    <cellStyle name="Accent3" xfId="39" xr:uid="{00000000-0005-0000-0000-00002C000000}"/>
    <cellStyle name="Accent4" xfId="40" xr:uid="{00000000-0005-0000-0000-00002D000000}"/>
    <cellStyle name="Accent5" xfId="41" xr:uid="{00000000-0005-0000-0000-00002E000000}"/>
    <cellStyle name="Accent6" xfId="42" xr:uid="{00000000-0005-0000-0000-00002F000000}"/>
    <cellStyle name="Bad" xfId="43" xr:uid="{00000000-0005-0000-0000-000030000000}"/>
    <cellStyle name="Bevitel" xfId="44" builtinId="20" customBuiltin="1"/>
    <cellStyle name="Calculation" xfId="45" xr:uid="{00000000-0005-0000-0000-000032000000}"/>
    <cellStyle name="Check Cell" xfId="46" xr:uid="{00000000-0005-0000-0000-000033000000}"/>
    <cellStyle name="Cím" xfId="47" builtinId="15" customBuiltin="1"/>
    <cellStyle name="Címsor 1" xfId="48" builtinId="16" customBuiltin="1"/>
    <cellStyle name="Címsor 2" xfId="49" builtinId="17" customBuiltin="1"/>
    <cellStyle name="Címsor 3" xfId="50" builtinId="18" customBuiltin="1"/>
    <cellStyle name="Címsor 4" xfId="51" builtinId="19" customBuiltin="1"/>
    <cellStyle name="Ellenőrzőcella" xfId="52" builtinId="23" customBuiltin="1"/>
    <cellStyle name="Explanatory Text" xfId="53" xr:uid="{00000000-0005-0000-0000-00003A000000}"/>
    <cellStyle name="Ezres" xfId="54" builtinId="3"/>
    <cellStyle name="Figyelmeztetés" xfId="55" builtinId="11" customBuiltin="1"/>
    <cellStyle name="Good" xfId="56" xr:uid="{00000000-0005-0000-0000-00003D000000}"/>
    <cellStyle name="Heading 1" xfId="57" xr:uid="{00000000-0005-0000-0000-00003E000000}"/>
    <cellStyle name="Heading 2" xfId="58" xr:uid="{00000000-0005-0000-0000-00003F000000}"/>
    <cellStyle name="Heading 3" xfId="59" xr:uid="{00000000-0005-0000-0000-000040000000}"/>
    <cellStyle name="Heading 4" xfId="60" xr:uid="{00000000-0005-0000-0000-000041000000}"/>
    <cellStyle name="Hivatkozott cella" xfId="61" builtinId="24" customBuiltin="1"/>
    <cellStyle name="Input" xfId="62" xr:uid="{00000000-0005-0000-0000-000043000000}"/>
    <cellStyle name="Jegyzet" xfId="63" builtinId="10" customBuiltin="1"/>
    <cellStyle name="Jelölőszín 1" xfId="64" builtinId="29" customBuiltin="1"/>
    <cellStyle name="Jelölőszín 2" xfId="65" builtinId="33" customBuiltin="1"/>
    <cellStyle name="Jelölőszín 3" xfId="66" builtinId="37" customBuiltin="1"/>
    <cellStyle name="Jelölőszín 4" xfId="67" builtinId="41" customBuiltin="1"/>
    <cellStyle name="Jelölőszín 5" xfId="68" builtinId="45" customBuiltin="1"/>
    <cellStyle name="Jelölőszín 6" xfId="69" builtinId="49" customBuiltin="1"/>
    <cellStyle name="Jó" xfId="70" builtinId="26" customBuiltin="1"/>
    <cellStyle name="Kimenet" xfId="71" builtinId="21" customBuiltin="1"/>
    <cellStyle name="Linked Cell" xfId="72" xr:uid="{00000000-0005-0000-0000-000047000000}"/>
    <cellStyle name="Magyarázó szöveg" xfId="73" builtinId="53" customBuiltin="1"/>
    <cellStyle name="Neutral" xfId="74" xr:uid="{00000000-0005-0000-0000-000049000000}"/>
    <cellStyle name="Normál" xfId="0" builtinId="0"/>
    <cellStyle name="Normál 2" xfId="75" xr:uid="{00000000-0005-0000-0000-00004B000000}"/>
    <cellStyle name="Normál 3" xfId="76" xr:uid="{00000000-0005-0000-0000-00004C000000}"/>
    <cellStyle name="Normál 4" xfId="77" xr:uid="{00000000-0005-0000-0000-00004D000000}"/>
    <cellStyle name="Normál_CSP2005-KTG-1" xfId="78" xr:uid="{00000000-0005-0000-0000-00004E000000}"/>
    <cellStyle name="Normal_KARSZJ3" xfId="79" xr:uid="{00000000-0005-0000-0000-00004F000000}"/>
    <cellStyle name="Normál_SEGEDLETEK" xfId="91" xr:uid="{00000000-0005-0000-0000-000050000000}"/>
    <cellStyle name="Note" xfId="80" xr:uid="{00000000-0005-0000-0000-000051000000}"/>
    <cellStyle name="Output" xfId="81" xr:uid="{00000000-0005-0000-0000-000052000000}"/>
    <cellStyle name="Összesen" xfId="82" builtinId="25" customBuiltin="1"/>
    <cellStyle name="Rossz" xfId="83" builtinId="27" customBuiltin="1"/>
    <cellStyle name="Semleges" xfId="84" builtinId="28" customBuiltin="1"/>
    <cellStyle name="Számítás" xfId="85" builtinId="22" customBuiltin="1"/>
    <cellStyle name="Százalék" xfId="90" builtinId="5"/>
    <cellStyle name="Százalék 2" xfId="86" xr:uid="{00000000-0005-0000-0000-000058000000}"/>
    <cellStyle name="Title" xfId="87" xr:uid="{00000000-0005-0000-0000-000059000000}"/>
    <cellStyle name="Total" xfId="88" xr:uid="{00000000-0005-0000-0000-00005A000000}"/>
    <cellStyle name="Warning Text" xfId="89" xr:uid="{00000000-0005-0000-0000-00005B000000}"/>
  </cellStyles>
  <dxfs count="0"/>
  <tableStyles count="0" defaultTableStyle="TableStyleMedium9" defaultPivotStyle="PivotStyleLight16"/>
  <colors>
    <mruColors>
      <color rgb="FF000000"/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&#246;z&#246;s\Public\Users\cora\AppData\Local\Microsoft\Messenger\irodavezeto@rkt.hu\Sharing%20Folders\csermenyih@freemail.hu\Normat&#237;va\2008\Szent%20L&#225;szl&#243;%20V&#246;lgye%20T&#246;bbc&#233;l&#250;%20Kist&#233;rs&#233;gi%20T&#225;rsul&#225;s,700107,20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&#246;z&#246;s\Users\cora\AppData\Local\Microsoft\Messenger\irodavezeto@rkt.hu\Sharing%20Folders\csermenyih@freemail.hu\Normat&#237;va\2008\Szent%20L&#225;szl&#243;%20V&#246;lgye%20T&#246;bbc&#233;l&#250;%20Kist&#233;rs&#233;gi%20T&#225;rsul&#225;s,700107,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elhaszn&#225;l&#243;\Documents\TKT\2020.&#233;vi%20koncepci&#243;\2019%20&#233;vi%20k&#246;lts&#233;gvet&#233;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K&#246;lts&#233;gvet&#233;s\2020.&#233;vi%20k&#246;lts&#233;gvet&#233;s\2020%20&#233;vi%20k&#246;lts&#233;gvet&#233;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K&#246;lts&#233;gvet&#233;s\2023.&#233;vi%20koncepci&#243;\2023%20%20&#233;vi%20szem&#233;lyi%20296-1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K&#246;lts&#233;gvet&#233;s\2023.&#233;vi%20koncepci&#243;\2023.%20&#233;vi%20dolog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07-2008)"/>
      <sheetName val="2.2.1. (TKT fennt.2008-2009)"/>
      <sheetName val="2.2.2.-2.3. feladatok"/>
      <sheetName val="szakszolgálati adatok"/>
      <sheetName val="2.4. feladat-szoc. étkeztetés"/>
      <sheetName val="2.4. feladat"/>
      <sheetName val="2.5.-2.8. feladatok"/>
      <sheetName val="info"/>
    </sheetNames>
    <sheetDataSet>
      <sheetData sheetId="0" refreshError="1">
        <row r="34">
          <cell r="BT34" t="e">
            <v>#N/A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e">
            <v>#N/A</v>
          </cell>
        </row>
        <row r="44">
          <cell r="BT44" t="e">
            <v>#N/A</v>
          </cell>
        </row>
        <row r="45">
          <cell r="BT45" t="e">
            <v>#N/A</v>
          </cell>
        </row>
        <row r="46">
          <cell r="BT46" t="e">
            <v>#N/A</v>
          </cell>
        </row>
        <row r="47">
          <cell r="BT47" t="e">
            <v>#N/A</v>
          </cell>
        </row>
        <row r="48">
          <cell r="BT48" t="str">
            <v>Ács</v>
          </cell>
        </row>
        <row r="49">
          <cell r="BT49" t="e">
            <v>#N/A</v>
          </cell>
        </row>
        <row r="50">
          <cell r="BT50" t="str">
            <v>Acsád</v>
          </cell>
        </row>
        <row r="51">
          <cell r="BT51" t="e">
            <v>#N/A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e">
            <v>#N/A</v>
          </cell>
        </row>
        <row r="55">
          <cell r="BT55" t="e">
            <v>#N/A</v>
          </cell>
        </row>
        <row r="56">
          <cell r="BT56" t="str">
            <v>Adony</v>
          </cell>
        </row>
        <row r="57">
          <cell r="BT57" t="e">
            <v>#N/A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e">
            <v>#N/A</v>
          </cell>
        </row>
        <row r="61">
          <cell r="BT61" t="e">
            <v>#N/A</v>
          </cell>
        </row>
        <row r="62">
          <cell r="BT62" t="e">
            <v>#N/A</v>
          </cell>
        </row>
        <row r="63">
          <cell r="BT63" t="e">
            <v>#N/A</v>
          </cell>
        </row>
        <row r="64">
          <cell r="BT64" t="e">
            <v>#N/A</v>
          </cell>
        </row>
        <row r="65">
          <cell r="BT65" t="str">
            <v>Ajka</v>
          </cell>
        </row>
        <row r="66">
          <cell r="BT66" t="e">
            <v>#N/A</v>
          </cell>
        </row>
        <row r="67">
          <cell r="BT67" t="e">
            <v>#N/A</v>
          </cell>
        </row>
        <row r="68">
          <cell r="BT68" t="e">
            <v>#N/A</v>
          </cell>
        </row>
        <row r="69">
          <cell r="BT69" t="e">
            <v>#N/A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e">
            <v>#N/A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e">
            <v>#N/A</v>
          </cell>
        </row>
        <row r="81">
          <cell r="BT81" t="e">
            <v>#N/A</v>
          </cell>
        </row>
        <row r="82">
          <cell r="BT82" t="e">
            <v>#N/A</v>
          </cell>
        </row>
        <row r="83">
          <cell r="BT83" t="e">
            <v>#N/A</v>
          </cell>
        </row>
        <row r="84">
          <cell r="BT84" t="e">
            <v>#N/A</v>
          </cell>
        </row>
        <row r="85">
          <cell r="BT85" t="e">
            <v>#N/A</v>
          </cell>
        </row>
        <row r="86">
          <cell r="BT86" t="e">
            <v>#N/A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e">
            <v>#N/A</v>
          </cell>
        </row>
        <row r="90">
          <cell r="BT90" t="str">
            <v>Alsónyék</v>
          </cell>
        </row>
        <row r="91">
          <cell r="BT91" t="e">
            <v>#N/A</v>
          </cell>
        </row>
        <row r="92">
          <cell r="BT92" t="str">
            <v>Szücs Attila Gábor</v>
          </cell>
        </row>
        <row r="93">
          <cell r="BT93" t="str">
            <v>Alsópetény</v>
          </cell>
        </row>
        <row r="94">
          <cell r="BT94" t="str">
            <v>Szent István u. 8.</v>
          </cell>
        </row>
        <row r="95">
          <cell r="BT95" t="e">
            <v>#N/A</v>
          </cell>
        </row>
        <row r="96">
          <cell r="BT96" t="str">
            <v>500_1000</v>
          </cell>
        </row>
        <row r="97">
          <cell r="BT97" t="e">
            <v>#N/A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e">
            <v>#N/A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e">
            <v>#N/A</v>
          </cell>
        </row>
        <row r="108">
          <cell r="BT108" t="e">
            <v>#N/A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e">
            <v>#N/A</v>
          </cell>
        </row>
        <row r="113">
          <cell r="BT113" t="e">
            <v>#N/A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e">
            <v>#N/A</v>
          </cell>
        </row>
        <row r="117">
          <cell r="BT117" t="str">
            <v>Apátistvánfalva</v>
          </cell>
        </row>
        <row r="118">
          <cell r="BT118" t="e">
            <v>#N/A</v>
          </cell>
        </row>
        <row r="119">
          <cell r="BT119" t="str">
            <v>Apc</v>
          </cell>
        </row>
        <row r="120">
          <cell r="BT120" t="e">
            <v>#N/A</v>
          </cell>
        </row>
        <row r="121">
          <cell r="BT121" t="e">
            <v>#N/A</v>
          </cell>
        </row>
        <row r="122">
          <cell r="BT122" t="e">
            <v>#N/A</v>
          </cell>
        </row>
        <row r="123">
          <cell r="BT123" t="e">
            <v>#N/A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e">
            <v>#N/A</v>
          </cell>
        </row>
        <row r="128">
          <cell r="BT128" t="e">
            <v>#N/A</v>
          </cell>
        </row>
        <row r="129">
          <cell r="BT129" t="e">
            <v>#N/A</v>
          </cell>
        </row>
        <row r="130">
          <cell r="BT130" t="e">
            <v>#N/A</v>
          </cell>
        </row>
        <row r="131">
          <cell r="BT131" t="e">
            <v>#N/A</v>
          </cell>
        </row>
        <row r="132">
          <cell r="BT132" t="e">
            <v>#N/A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e">
            <v>#N/A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e">
            <v>#N/A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e">
            <v>#N/A</v>
          </cell>
        </row>
        <row r="148">
          <cell r="BT148" t="str">
            <v>Bácsalmás</v>
          </cell>
        </row>
        <row r="149">
          <cell r="BT149" t="e">
            <v>#N/A</v>
          </cell>
        </row>
        <row r="150">
          <cell r="BT150" t="e">
            <v>#N/A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e">
            <v>#N/A</v>
          </cell>
        </row>
        <row r="154">
          <cell r="BT154" t="e">
            <v>#N/A</v>
          </cell>
        </row>
        <row r="155">
          <cell r="BT155" t="e">
            <v>#N/A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e">
            <v>#N/A</v>
          </cell>
        </row>
        <row r="159">
          <cell r="BT159" t="e">
            <v>#N/A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e">
            <v>#N/A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e">
            <v>#N/A</v>
          </cell>
        </row>
        <row r="173">
          <cell r="BT173" t="e">
            <v>#N/A</v>
          </cell>
        </row>
        <row r="174">
          <cell r="BT174" t="e">
            <v>#N/A</v>
          </cell>
        </row>
        <row r="175">
          <cell r="BT175" t="e">
            <v>#N/A</v>
          </cell>
        </row>
        <row r="176">
          <cell r="BT176" t="e">
            <v>#N/A</v>
          </cell>
        </row>
        <row r="177">
          <cell r="BT177" t="e">
            <v>#N/A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e">
            <v>#N/A</v>
          </cell>
        </row>
        <row r="181">
          <cell r="BT181" t="e">
            <v>#N/A</v>
          </cell>
        </row>
        <row r="182">
          <cell r="BT182" t="str">
            <v>Bakonysárkány</v>
          </cell>
        </row>
        <row r="183">
          <cell r="BT183" t="e">
            <v>#N/A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e">
            <v>#N/A</v>
          </cell>
        </row>
        <row r="192">
          <cell r="BT192" t="e">
            <v>#N/A</v>
          </cell>
        </row>
        <row r="193">
          <cell r="BT193" t="str">
            <v>Baktüttös</v>
          </cell>
        </row>
        <row r="194">
          <cell r="BT194" t="e">
            <v>#N/A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e">
            <v>#N/A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e">
            <v>#N/A</v>
          </cell>
        </row>
        <row r="205">
          <cell r="BT205" t="e">
            <v>#N/A</v>
          </cell>
        </row>
        <row r="206">
          <cell r="BT206" t="str">
            <v>Balatonfőkajár</v>
          </cell>
        </row>
        <row r="207">
          <cell r="BT207" t="e">
            <v>#N/A</v>
          </cell>
        </row>
        <row r="208">
          <cell r="BT208" t="str">
            <v>Balatonfüred</v>
          </cell>
        </row>
        <row r="209">
          <cell r="BT209" t="e">
            <v>#N/A</v>
          </cell>
        </row>
        <row r="210">
          <cell r="BT210" t="e">
            <v>#N/A</v>
          </cell>
        </row>
        <row r="211">
          <cell r="BT211" t="e">
            <v>#N/A</v>
          </cell>
        </row>
        <row r="212">
          <cell r="BT212" t="e">
            <v>#N/A</v>
          </cell>
        </row>
        <row r="213">
          <cell r="BT213" t="str">
            <v>Balatonkeresztúr</v>
          </cell>
        </row>
        <row r="214">
          <cell r="BT214" t="e">
            <v>#N/A</v>
          </cell>
        </row>
        <row r="215">
          <cell r="BT215" t="e">
            <v>#N/A</v>
          </cell>
        </row>
        <row r="216">
          <cell r="BT216" t="e">
            <v>#N/A</v>
          </cell>
        </row>
        <row r="217">
          <cell r="BT217" t="e">
            <v>#N/A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e">
            <v>#N/A</v>
          </cell>
        </row>
        <row r="229">
          <cell r="BT229" t="e">
            <v>#N/A</v>
          </cell>
        </row>
        <row r="230">
          <cell r="BT230" t="e">
            <v>#N/A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e">
            <v>#N/A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e">
            <v>#N/A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e">
            <v>#N/A</v>
          </cell>
        </row>
        <row r="244">
          <cell r="BT244" t="e">
            <v>#N/A</v>
          </cell>
        </row>
        <row r="245">
          <cell r="BT245" t="e">
            <v>#N/A</v>
          </cell>
        </row>
        <row r="246">
          <cell r="BT246" t="e">
            <v>#N/A</v>
          </cell>
        </row>
        <row r="247">
          <cell r="BT247" t="str">
            <v>Báránd</v>
          </cell>
        </row>
        <row r="248">
          <cell r="BT248" t="e">
            <v>#N/A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e">
            <v>#N/A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e">
            <v>#N/A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e">
            <v>#N/A</v>
          </cell>
        </row>
        <row r="258">
          <cell r="BT258" t="str">
            <v>Basal</v>
          </cell>
        </row>
        <row r="259">
          <cell r="BT259" t="e">
            <v>#N/A</v>
          </cell>
        </row>
        <row r="260">
          <cell r="BT260" t="str">
            <v>Báta</v>
          </cell>
        </row>
        <row r="261">
          <cell r="BT261" t="e">
            <v>#N/A</v>
          </cell>
        </row>
        <row r="262">
          <cell r="BT262" t="e">
            <v>#N/A</v>
          </cell>
        </row>
        <row r="263">
          <cell r="BT263" t="e">
            <v>#N/A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e">
            <v>#N/A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e">
            <v>#N/A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e">
            <v>#N/A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e">
            <v>#N/A</v>
          </cell>
        </row>
        <row r="290">
          <cell r="BT290" t="e">
            <v>#N/A</v>
          </cell>
        </row>
        <row r="291">
          <cell r="BT291" t="e">
            <v>#N/A</v>
          </cell>
        </row>
        <row r="292">
          <cell r="BT292" t="e">
            <v>#N/A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e">
            <v>#N/A</v>
          </cell>
        </row>
        <row r="296">
          <cell r="BT296" t="str">
            <v>Belsősárd</v>
          </cell>
        </row>
        <row r="297">
          <cell r="BT297" t="e">
            <v>#N/A</v>
          </cell>
        </row>
        <row r="298">
          <cell r="BT298" t="e">
            <v>#N/A</v>
          </cell>
        </row>
        <row r="299">
          <cell r="BT299" t="e">
            <v>#N/A</v>
          </cell>
        </row>
        <row r="300">
          <cell r="BT300" t="e">
            <v>#N/A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e">
            <v>#N/A</v>
          </cell>
        </row>
        <row r="304">
          <cell r="BT304" t="e">
            <v>#N/A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e">
            <v>#N/A</v>
          </cell>
        </row>
        <row r="313">
          <cell r="BT313" t="str">
            <v>Berkesd</v>
          </cell>
        </row>
        <row r="314">
          <cell r="BT314" t="e">
            <v>#N/A</v>
          </cell>
        </row>
        <row r="315">
          <cell r="BT315" t="e">
            <v>#N/A</v>
          </cell>
        </row>
        <row r="316">
          <cell r="BT316" t="str">
            <v>Berzék</v>
          </cell>
        </row>
        <row r="317">
          <cell r="BT317" t="e">
            <v>#N/A</v>
          </cell>
        </row>
        <row r="318">
          <cell r="BT318" t="str">
            <v>Besence</v>
          </cell>
        </row>
        <row r="319">
          <cell r="BT319" t="e">
            <v>#N/A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e">
            <v>#N/A</v>
          </cell>
        </row>
        <row r="323">
          <cell r="BT323" t="e">
            <v>#N/A</v>
          </cell>
        </row>
        <row r="324">
          <cell r="BT324" t="e">
            <v>#N/A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e">
            <v>#N/A</v>
          </cell>
        </row>
        <row r="329">
          <cell r="BT329" t="str">
            <v>Bicsérd</v>
          </cell>
        </row>
        <row r="330">
          <cell r="BT330" t="e">
            <v>#N/A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e">
            <v>#N/A</v>
          </cell>
        </row>
        <row r="337">
          <cell r="BT337" t="str">
            <v>Bikal</v>
          </cell>
        </row>
        <row r="338">
          <cell r="BT338" t="e">
            <v>#N/A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e">
            <v>#N/A</v>
          </cell>
        </row>
        <row r="349">
          <cell r="BT349" t="e">
            <v>#N/A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e">
            <v>#N/A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e">
            <v>#N/A</v>
          </cell>
        </row>
        <row r="360">
          <cell r="BT360" t="str">
            <v>步渠灡扺湥⁩汥慳E⠀戲 湉浺滩楹琠狡畳⁳泡慴⁬汥潴瑴朠敹浲步步渠灡扺湥⁩汥慳ó؉䄀 ㄀　 　　　 昀儀渁氀 渀愀最礀漀戀戀 氀愀欀漀猀猀最猀稀洀切 渀欀漀爀洀渀礀稀愀琀 氀琀愀氀 渀氀氀愀渀 昀攀渀渀琀愀爀琀漀琀琀 瘀漀搀欀戀愀渀 愀稀 渀氀氀愀渀 攀氀椀渀搀琀漀琀琀 ㄀⸀ 渀攀瘀攀氀猀椀 瘀 渀攀洀 瘀攀最礀攀猀 挀猀漀瀀漀爀琀樀愀椀戀愀 樀爀 最礀攀爀洀攀欀攀欀 猀稀洀愀 ⠀愀 ㄀　 　　　 昀儀渁氀 渀愀最礀漀戀戀 氀愀欀漀猀猀最猀稀洀</v>
          </cell>
        </row>
        <row r="361">
          <cell r="BT361" t="e">
            <v>#N/A</v>
          </cell>
        </row>
        <row r="362">
          <cell r="BT362" t="str">
            <v>Bogács</v>
          </cell>
        </row>
        <row r="363">
          <cell r="BT363" t="e">
            <v>#N/A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e">
            <v>#N/A</v>
          </cell>
        </row>
        <row r="367">
          <cell r="BT367" t="str">
            <v>Bogyoszló</v>
          </cell>
        </row>
        <row r="368">
          <cell r="BT368" t="str">
            <v>Dr. Ferencz Márton</v>
          </cell>
        </row>
        <row r="369">
          <cell r="BT369" t="str">
            <v>Bókaháza</v>
          </cell>
        </row>
        <row r="370">
          <cell r="BT370" t="e">
            <v>#N/A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e">
            <v>#N/A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e">
            <v>#N/A</v>
          </cell>
        </row>
        <row r="377">
          <cell r="BT377" t="e">
            <v>#N/A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e">
            <v>#N/A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e">
            <v>#N/A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e">
            <v>#N/A</v>
          </cell>
        </row>
        <row r="399">
          <cell r="BT399" t="e">
            <v>#N/A</v>
          </cell>
        </row>
        <row r="400">
          <cell r="BT400" t="e">
            <v>#N/A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e">
            <v>#N/A</v>
          </cell>
        </row>
        <row r="404">
          <cell r="BT404" t="e">
            <v>#N/A</v>
          </cell>
        </row>
        <row r="405">
          <cell r="BT405" t="e">
            <v>#N/A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e">
            <v>#N/A</v>
          </cell>
        </row>
        <row r="412">
          <cell r="BT412" t="e">
            <v>#N/A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e">
            <v>#N/A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e">
            <v>#N/A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e">
            <v>#N/A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e">
            <v>#N/A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e">
            <v>#N/A</v>
          </cell>
        </row>
        <row r="433">
          <cell r="BT433" t="e">
            <v>#N/A</v>
          </cell>
        </row>
        <row r="434">
          <cell r="BT434" t="e">
            <v>#N/A</v>
          </cell>
        </row>
        <row r="435">
          <cell r="BT435" t="e">
            <v>#N/A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e">
            <v>#N/A</v>
          </cell>
        </row>
        <row r="440">
          <cell r="BT440" t="str">
            <v>Bükkszentmárton</v>
          </cell>
        </row>
        <row r="441">
          <cell r="BT441" t="e">
            <v>#N/A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e">
            <v>#N/A</v>
          </cell>
        </row>
        <row r="445">
          <cell r="BT445" t="e">
            <v>#N/A</v>
          </cell>
        </row>
        <row r="446">
          <cell r="BT446" t="str">
            <v>Cakóháza</v>
          </cell>
        </row>
        <row r="447">
          <cell r="BT447" t="e">
            <v>#N/A</v>
          </cell>
        </row>
        <row r="448">
          <cell r="BT448" t="e">
            <v>#N/A</v>
          </cell>
        </row>
        <row r="449">
          <cell r="BT449" t="e">
            <v>#N/A</v>
          </cell>
        </row>
        <row r="450">
          <cell r="BT450" t="str">
            <v>Dr. Jakab Róbert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e">
            <v>#N/A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e">
            <v>#N/A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e">
            <v>#N/A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e">
            <v>#N/A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e">
            <v>#N/A</v>
          </cell>
        </row>
        <row r="467">
          <cell r="BT467" t="e">
            <v>#N/A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e">
            <v>#N/A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e">
            <v>#N/A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e">
            <v>#N/A</v>
          </cell>
        </row>
        <row r="488">
          <cell r="BT488" t="str">
            <v>Csávoly</v>
          </cell>
        </row>
        <row r="489">
          <cell r="BT489" t="e">
            <v>#N/A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e">
            <v>#N/A</v>
          </cell>
        </row>
        <row r="494">
          <cell r="BT494" t="e">
            <v>#N/A</v>
          </cell>
        </row>
        <row r="495">
          <cell r="BT495" t="str">
            <v>Csém</v>
          </cell>
        </row>
        <row r="496">
          <cell r="BT496" t="str">
            <v>Kossuth  L. u. 28.</v>
          </cell>
        </row>
        <row r="497">
          <cell r="BT497" t="e">
            <v>#N/A</v>
          </cell>
        </row>
        <row r="498">
          <cell r="BT498" t="str">
            <v>Csengele</v>
          </cell>
        </row>
        <row r="499">
          <cell r="BT499" t="e">
            <v>#N/A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e">
            <v>#N/A</v>
          </cell>
        </row>
        <row r="504">
          <cell r="BT504" t="e">
            <v>#N/A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e">
            <v>#N/A</v>
          </cell>
        </row>
        <row r="509">
          <cell r="BT509" t="e">
            <v>#N/A</v>
          </cell>
        </row>
        <row r="510">
          <cell r="BT510" t="e">
            <v>#N/A</v>
          </cell>
        </row>
        <row r="511">
          <cell r="BT511" t="e">
            <v>#N/A</v>
          </cell>
        </row>
        <row r="512">
          <cell r="BT512" t="e">
            <v>#N/A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e">
            <v>#N/A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Bonyhádvarasd</v>
          </cell>
        </row>
        <row r="527">
          <cell r="BT527" t="e">
            <v>#N/A</v>
          </cell>
        </row>
        <row r="528">
          <cell r="BT528" t="e">
            <v>#N/A</v>
          </cell>
        </row>
        <row r="529">
          <cell r="BT529" t="e">
            <v>#N/A</v>
          </cell>
        </row>
        <row r="530">
          <cell r="BT530" t="e">
            <v>#N/A</v>
          </cell>
        </row>
        <row r="531">
          <cell r="BT531" t="e">
            <v>#N/A</v>
          </cell>
        </row>
        <row r="532">
          <cell r="BT532" t="e">
            <v>#N/A</v>
          </cell>
        </row>
        <row r="533">
          <cell r="BT533" t="str">
            <v>Csitár</v>
          </cell>
        </row>
        <row r="534">
          <cell r="BT534" t="e">
            <v>#N/A</v>
          </cell>
        </row>
        <row r="535">
          <cell r="BT535" t="e">
            <v>#N/A</v>
          </cell>
        </row>
        <row r="536">
          <cell r="BT536" t="e">
            <v>#N/A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e">
            <v>#N/A</v>
          </cell>
        </row>
        <row r="542">
          <cell r="BT542" t="str">
            <v>Csoma</v>
          </cell>
        </row>
        <row r="543">
          <cell r="BT543" t="e">
            <v>#N/A</v>
          </cell>
        </row>
        <row r="544">
          <cell r="BT544" t="e">
            <v>#N/A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Orbán Zsolt</v>
          </cell>
        </row>
        <row r="550">
          <cell r="BT550" t="e">
            <v>#N/A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e">
            <v>#N/A</v>
          </cell>
        </row>
        <row r="557">
          <cell r="BT557" t="e">
            <v>#N/A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e">
            <v>#N/A</v>
          </cell>
        </row>
        <row r="561">
          <cell r="BT561" t="str">
            <v>Csörnyeföld</v>
          </cell>
        </row>
        <row r="562">
          <cell r="BT562" t="e">
            <v>#N/A</v>
          </cell>
        </row>
        <row r="563">
          <cell r="BT563" t="e">
            <v>#N/A</v>
          </cell>
        </row>
        <row r="564">
          <cell r="BT564" t="str">
            <v>Vaszari Dezső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e">
            <v>#N/A</v>
          </cell>
        </row>
        <row r="568">
          <cell r="BT568" t="str">
            <v>Zalaszentlőrinc</v>
          </cell>
        </row>
        <row r="569">
          <cell r="BT569" t="e">
            <v>#N/A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e">
            <v>#N/A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e">
            <v>#N/A</v>
          </cell>
        </row>
        <row r="581">
          <cell r="BT581" t="e">
            <v>#N/A</v>
          </cell>
        </row>
        <row r="582">
          <cell r="BT582" t="str">
            <v>Darnó</v>
          </cell>
        </row>
        <row r="583">
          <cell r="BT583" t="e">
            <v>#N/A</v>
          </cell>
        </row>
        <row r="584">
          <cell r="BT584" t="e">
            <v>#N/A</v>
          </cell>
        </row>
        <row r="585">
          <cell r="BT585" t="str">
            <v>Darvas</v>
          </cell>
        </row>
        <row r="586">
          <cell r="BT586" t="e">
            <v>#N/A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e">
            <v>#N/A</v>
          </cell>
        </row>
        <row r="591">
          <cell r="BT591" t="str">
            <v>Dédestapolcsány</v>
          </cell>
        </row>
        <row r="592">
          <cell r="BT592" t="str">
            <v>Rákóczi u. 57.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Zalaújlak</v>
          </cell>
        </row>
        <row r="598">
          <cell r="BT598" t="e">
            <v>#N/A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e">
            <v>#N/A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e">
            <v>#N/A</v>
          </cell>
        </row>
        <row r="615">
          <cell r="BT615" t="e">
            <v>#N/A</v>
          </cell>
        </row>
        <row r="616">
          <cell r="BT616" t="e">
            <v>#N/A</v>
          </cell>
        </row>
        <row r="617">
          <cell r="BT617" t="str">
            <v>Domaháza</v>
          </cell>
        </row>
        <row r="618">
          <cell r="BT618" t="e">
            <v>#N/A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e">
            <v>#N/A</v>
          </cell>
        </row>
        <row r="629">
          <cell r="BT629" t="e">
            <v>#N/A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e">
            <v>#N/A</v>
          </cell>
        </row>
        <row r="634">
          <cell r="BT634" t="e">
            <v>#N/A</v>
          </cell>
        </row>
        <row r="635">
          <cell r="BT635" t="str">
            <v>Dömsöd</v>
          </cell>
        </row>
        <row r="636">
          <cell r="BT636" t="e">
            <v>#N/A</v>
          </cell>
        </row>
        <row r="637">
          <cell r="BT637" t="str">
            <v>Dörgicse</v>
          </cell>
        </row>
        <row r="638">
          <cell r="BT638" t="e">
            <v>#N/A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e">
            <v>#N/A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e">
            <v>#N/A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e">
            <v>#N/A</v>
          </cell>
        </row>
        <row r="654">
          <cell r="BT654" t="str">
            <v>Drégelypalánk</v>
          </cell>
        </row>
        <row r="655">
          <cell r="BT655" t="e">
            <v>#N/A</v>
          </cell>
        </row>
        <row r="656">
          <cell r="BT656" t="str">
            <v>Dudar</v>
          </cell>
        </row>
        <row r="657">
          <cell r="BT657" t="e">
            <v>#N/A</v>
          </cell>
        </row>
        <row r="658">
          <cell r="BT658" t="e">
            <v>#N/A</v>
          </cell>
        </row>
        <row r="659">
          <cell r="BT659" t="str">
            <v>Dunabogdány</v>
          </cell>
        </row>
        <row r="660">
          <cell r="BT660" t="e">
            <v>#N/A</v>
          </cell>
        </row>
        <row r="661">
          <cell r="BT661" t="e">
            <v>#N/A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e">
            <v>#N/A</v>
          </cell>
        </row>
        <row r="665">
          <cell r="BT665" t="e">
            <v>#N/A</v>
          </cell>
        </row>
        <row r="666">
          <cell r="BT666" t="e">
            <v>#N/A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e">
            <v>#N/A</v>
          </cell>
        </row>
        <row r="670">
          <cell r="BT670" t="e">
            <v>#N/A</v>
          </cell>
        </row>
        <row r="671">
          <cell r="BT671" t="str">
            <v>Dunaszentgyörgy</v>
          </cell>
        </row>
        <row r="672">
          <cell r="BT672" t="e">
            <v>#N/A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e">
            <v>#N/A</v>
          </cell>
        </row>
        <row r="676">
          <cell r="BT676" t="str">
            <v>Dunaújváros</v>
          </cell>
        </row>
        <row r="677">
          <cell r="BT677" t="str">
            <v>潨⁬瑬穯珡瘠湡਩_x0000_汁敭楤_x0011_䐀⹲䜠杲⁹慂獺_x0007_䘁儀 甀 㔀㠀Ѐ_x0000_灁橡	一癯毡倠泡_x000F_䠁攀最攀搀焀猁 䰀愀樀漀猀渀ࠀĀFő tér 2_x000F_䐀竳慳䜠⹹甠‮⸳_x000B_䄀獬瓳汥步獥_x000C_䈀摯⁲楔潢୲_x0000_敫甠‮㘳ਮ_x0000_汁慶穳_x000D_䬀獩⁳穳_x001F_䬀獩⁳穳䜠潲正⁩敖潲楮慫	䘁儀 切琀 㘀㌀⸀਀_x0000_汁獺汯慣_x000F_娀楳潲⁳摮牯_x0012_䬀獯畳桴䰠‮⹵ㄠ㠲Ю_x0000_牁慫_x000E_嘀牡湡楡䰠珡決ჳ_x0000_畈祮摡⁩瑵慣㈠⸹_x0004_䄀汲ෳ_x0000_獚杩慲⁹狁൤_x0000_獚杩慲⁩狁ཤ_x0000_摁⁹⹅瑵慣ㄠ㈶Ԯ_x0000_牁൴_x0000_潋敬歮⃳潢ၲĀPetőfi utca 120._x0006_䄀穳污ೳ_x0000_狁慶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e">
            <v>#N/A</v>
          </cell>
        </row>
        <row r="688">
          <cell r="BT688" t="e">
            <v>#N/A</v>
          </cell>
        </row>
        <row r="689">
          <cell r="BT689" t="e">
            <v>#N/A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e">
            <v>#N/A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e">
            <v>#N/A</v>
          </cell>
        </row>
        <row r="700">
          <cell r="BT700" t="e">
            <v>#N/A</v>
          </cell>
        </row>
        <row r="701">
          <cell r="BT701" t="e">
            <v>#N/A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e">
            <v>#N/A</v>
          </cell>
        </row>
        <row r="705">
          <cell r="BT705" t="e">
            <v>#N/A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Zsálek Ferenc Csaba</v>
          </cell>
        </row>
        <row r="711">
          <cell r="BT711" t="e">
            <v>#N/A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e">
            <v>#N/A</v>
          </cell>
        </row>
        <row r="721">
          <cell r="BT721" t="str">
            <v>Encs</v>
          </cell>
        </row>
        <row r="722">
          <cell r="BT722" t="e">
            <v>#N/A</v>
          </cell>
        </row>
        <row r="723">
          <cell r="BT723" t="str">
            <v>Lovászi, Kútfej u. 112.</v>
          </cell>
        </row>
        <row r="724">
          <cell r="BT724" t="e">
            <v>#N/A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e">
            <v>#N/A</v>
          </cell>
        </row>
        <row r="728">
          <cell r="BT728" t="e">
            <v>#N/A</v>
          </cell>
        </row>
        <row r="729">
          <cell r="BT729" t="str">
            <v>Eplény</v>
          </cell>
        </row>
        <row r="730">
          <cell r="BT730" t="e">
            <v>#N/A</v>
          </cell>
        </row>
        <row r="731">
          <cell r="BT731" t="e">
            <v>#N/A</v>
          </cell>
        </row>
        <row r="732">
          <cell r="BT732" t="e">
            <v>#N/A</v>
          </cell>
        </row>
        <row r="733">
          <cell r="BT733" t="e">
            <v>#N/A</v>
          </cell>
        </row>
        <row r="734">
          <cell r="BT734" t="e">
            <v>#N/A</v>
          </cell>
        </row>
        <row r="735">
          <cell r="BT735" t="e">
            <v>#N/A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e">
            <v>#N/A</v>
          </cell>
        </row>
        <row r="739">
          <cell r="BT739" t="str">
            <v>Erdősmecske</v>
          </cell>
        </row>
        <row r="740">
          <cell r="BT740" t="str">
            <v>Kiss u. 2.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Kanizsai u. 6.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Blatt Antal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e">
            <v>#N/A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e">
            <v>#N/A</v>
          </cell>
        </row>
        <row r="767">
          <cell r="BT767" t="e">
            <v>#N/A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e">
            <v>#N/A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e">
            <v>#N/A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e">
            <v>#N/A</v>
          </cell>
        </row>
        <row r="778">
          <cell r="BT778" t="str">
            <v>Felpéc</v>
          </cell>
        </row>
        <row r="779">
          <cell r="BT779" t="e">
            <v>#N/A</v>
          </cell>
        </row>
        <row r="780">
          <cell r="BT780" t="str">
            <v>Felsőcsatár</v>
          </cell>
        </row>
        <row r="781">
          <cell r="BT781" t="e">
            <v>#N/A</v>
          </cell>
        </row>
        <row r="782">
          <cell r="BT782" t="str">
            <v>Felsőegerszeg</v>
          </cell>
        </row>
        <row r="783">
          <cell r="BT783" t="e">
            <v>#N/A</v>
          </cell>
        </row>
        <row r="784">
          <cell r="BT784" t="str">
            <v>Felsőjánosfa</v>
          </cell>
        </row>
        <row r="785">
          <cell r="BT785" t="e">
            <v>#N/A</v>
          </cell>
        </row>
        <row r="786">
          <cell r="BT786" t="e">
            <v>#N/A</v>
          </cell>
        </row>
        <row r="787">
          <cell r="BT787" t="e">
            <v>#N/A</v>
          </cell>
        </row>
        <row r="788">
          <cell r="BT788" t="e">
            <v>#N/A</v>
          </cell>
        </row>
        <row r="789">
          <cell r="BT789" t="str">
            <v>Felsőnána</v>
          </cell>
        </row>
        <row r="790">
          <cell r="BT790" t="e">
            <v>#N/A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e">
            <v>#N/A</v>
          </cell>
        </row>
        <row r="795">
          <cell r="BT795" t="str">
            <v>Kossuth L. u. 112.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e">
            <v>#N/A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e">
            <v>#N/A</v>
          </cell>
        </row>
        <row r="806">
          <cell r="BT806" t="e">
            <v>#N/A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e">
            <v>#N/A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e">
            <v>#N/A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e">
            <v>#N/A</v>
          </cell>
        </row>
        <row r="818">
          <cell r="BT818" t="e">
            <v>#N/A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e">
            <v>#N/A</v>
          </cell>
        </row>
        <row r="823">
          <cell r="BT823" t="e">
            <v>#N/A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e">
            <v>#N/A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e">
            <v>#N/A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e">
            <v>#N/A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e">
            <v>#N/A</v>
          </cell>
        </row>
        <row r="869">
          <cell r="BT869" t="e">
            <v>#N/A</v>
          </cell>
        </row>
        <row r="870">
          <cell r="BT870" t="str">
            <v>Garabonc</v>
          </cell>
        </row>
        <row r="871">
          <cell r="BT871" t="e">
            <v>#N/A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e">
            <v>#N/A</v>
          </cell>
        </row>
        <row r="875">
          <cell r="BT875" t="str">
            <v>Gasztony</v>
          </cell>
        </row>
        <row r="876">
          <cell r="BT876" t="e">
            <v>#N/A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e">
            <v>#N/A</v>
          </cell>
        </row>
        <row r="881">
          <cell r="BT881" t="str">
            <v>Gégény</v>
          </cell>
        </row>
        <row r="882">
          <cell r="BT882" t="e">
            <v>#N/A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e">
            <v>#N/A</v>
          </cell>
        </row>
        <row r="891">
          <cell r="BT891" t="str">
            <v>Gerendás</v>
          </cell>
        </row>
        <row r="892">
          <cell r="BT892" t="e">
            <v>#N/A</v>
          </cell>
        </row>
        <row r="893">
          <cell r="BT893" t="e">
            <v>#N/A</v>
          </cell>
        </row>
        <row r="894">
          <cell r="BT894" t="e">
            <v>#N/A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e">
            <v>#N/A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e">
            <v>#N/A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e">
            <v>#N/A</v>
          </cell>
        </row>
        <row r="904">
          <cell r="BT904" t="e">
            <v>#N/A</v>
          </cell>
        </row>
        <row r="905">
          <cell r="BT905" t="str">
            <v>Gógánfa</v>
          </cell>
        </row>
        <row r="906">
          <cell r="BT906" t="e">
            <v>#N/A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e">
            <v>#N/A</v>
          </cell>
        </row>
        <row r="913">
          <cell r="BT913" t="e">
            <v>#N/A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e">
            <v>#N/A</v>
          </cell>
        </row>
        <row r="917">
          <cell r="BT917" t="e">
            <v>#N/A</v>
          </cell>
        </row>
        <row r="918">
          <cell r="BT918" t="e">
            <v>#N/A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e">
            <v>#N/A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e">
            <v>#N/A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e">
            <v>#N/A</v>
          </cell>
        </row>
        <row r="951">
          <cell r="BT951" t="e">
            <v>#N/A</v>
          </cell>
        </row>
        <row r="952">
          <cell r="BT952" t="str">
            <v>Győrasszonyfa</v>
          </cell>
        </row>
        <row r="953">
          <cell r="BT953" t="e">
            <v>#N/A</v>
          </cell>
        </row>
        <row r="954">
          <cell r="BT954" t="e">
            <v>#N/A</v>
          </cell>
        </row>
        <row r="955">
          <cell r="BT955" t="e">
            <v>#N/A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e">
            <v>#N/A</v>
          </cell>
        </row>
        <row r="969">
          <cell r="BT969" t="e">
            <v>#N/A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e">
            <v>#N/A</v>
          </cell>
        </row>
        <row r="973">
          <cell r="BT973" t="e">
            <v>#N/A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e">
            <v>#N/A</v>
          </cell>
        </row>
        <row r="980">
          <cell r="BT980" t="str">
            <v>Hajdúdorog</v>
          </cell>
        </row>
        <row r="981">
          <cell r="BT981" t="str">
            <v>Zalaszentmárton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e">
            <v>#N/A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e">
            <v>#N/A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e">
            <v>#N/A</v>
          </cell>
        </row>
        <row r="992">
          <cell r="BT992" t="e">
            <v>#N/A</v>
          </cell>
        </row>
        <row r="993">
          <cell r="BT993" t="e">
            <v>#N/A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e">
            <v>#N/A</v>
          </cell>
        </row>
        <row r="997">
          <cell r="BT997" t="e">
            <v>#N/A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e">
            <v>#N/A</v>
          </cell>
        </row>
        <row r="1001">
          <cell r="BT1001" t="str">
            <v>Harka</v>
          </cell>
        </row>
        <row r="1002">
          <cell r="BT1002" t="e">
            <v>#N/A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e">
            <v>#N/A</v>
          </cell>
        </row>
        <row r="1006">
          <cell r="BT1006" t="e">
            <v>#N/A</v>
          </cell>
        </row>
        <row r="1007">
          <cell r="BT1007" t="e">
            <v>#N/A</v>
          </cell>
        </row>
        <row r="1008">
          <cell r="BT1008" t="e">
            <v>#N/A</v>
          </cell>
        </row>
        <row r="1009">
          <cell r="BT1009" t="str">
            <v>Hásságy</v>
          </cell>
        </row>
        <row r="1010">
          <cell r="BT1010" t="e">
            <v>#N/A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e">
            <v>#N/A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e">
            <v>#N/A</v>
          </cell>
        </row>
        <row r="1021">
          <cell r="BT1021" t="e">
            <v>#N/A</v>
          </cell>
        </row>
        <row r="1022">
          <cell r="BT1022" t="str">
            <v>Hegykő</v>
          </cell>
        </row>
        <row r="1023">
          <cell r="BT1023" t="e">
            <v>#N/A</v>
          </cell>
        </row>
        <row r="1024">
          <cell r="BT1024" t="e">
            <v>#N/A</v>
          </cell>
        </row>
        <row r="1025">
          <cell r="BT1025" t="str">
            <v>Hegyszentmárton</v>
          </cell>
        </row>
        <row r="1026">
          <cell r="BT1026" t="e">
            <v>#N/A</v>
          </cell>
        </row>
        <row r="1027">
          <cell r="BT1027" t="e">
            <v>#N/A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Balmazújvárosi</v>
          </cell>
        </row>
        <row r="1034">
          <cell r="BT1034" t="e">
            <v>#N/A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e">
            <v>#N/A</v>
          </cell>
        </row>
        <row r="1038">
          <cell r="BT1038" t="e">
            <v>#N/A</v>
          </cell>
        </row>
        <row r="1039">
          <cell r="BT1039" t="e">
            <v>#N/A</v>
          </cell>
        </row>
        <row r="1040">
          <cell r="BT1040" t="e">
            <v>#N/A</v>
          </cell>
        </row>
        <row r="1041">
          <cell r="BT1041" t="e">
            <v>#N/A</v>
          </cell>
        </row>
        <row r="1042">
          <cell r="BT1042" t="e">
            <v>#N/A</v>
          </cell>
        </row>
        <row r="1043">
          <cell r="BT1043" t="e">
            <v>#N/A</v>
          </cell>
        </row>
        <row r="1044">
          <cell r="BT1044" t="e">
            <v>#N/A</v>
          </cell>
        </row>
        <row r="1045">
          <cell r="BT1045" t="e">
            <v>#N/A</v>
          </cell>
        </row>
        <row r="1046">
          <cell r="BT1046" t="str">
            <v>Hernád</v>
          </cell>
        </row>
        <row r="1047">
          <cell r="BT1047" t="e">
            <v>#N/A</v>
          </cell>
        </row>
        <row r="1048">
          <cell r="BT1048" t="e">
            <v>#N/A</v>
          </cell>
        </row>
        <row r="1049">
          <cell r="BT1049" t="e">
            <v>#N/A</v>
          </cell>
        </row>
        <row r="1050">
          <cell r="BT1050" t="e">
            <v>#N/A</v>
          </cell>
        </row>
        <row r="1051">
          <cell r="BT1051" t="e">
            <v>#N/A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e">
            <v>#N/A</v>
          </cell>
        </row>
        <row r="1060">
          <cell r="BT1060" t="str">
            <v>Hajdúhadházi Többcélú Kistérségi Társulás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e">
            <v>#N/A</v>
          </cell>
        </row>
        <row r="1073">
          <cell r="BT1073" t="str">
            <v>Himod</v>
          </cell>
        </row>
        <row r="1074">
          <cell r="BT1074" t="e">
            <v>#N/A</v>
          </cell>
        </row>
        <row r="1075">
          <cell r="BT1075" t="e">
            <v>#N/A</v>
          </cell>
        </row>
        <row r="1076">
          <cell r="BT1076" t="str">
            <v>Hodász</v>
          </cell>
        </row>
        <row r="1077">
          <cell r="BT1077" t="e">
            <v>#N/A</v>
          </cell>
        </row>
        <row r="1078">
          <cell r="BT1078" t="e">
            <v>#N/A</v>
          </cell>
        </row>
        <row r="1079">
          <cell r="BT1079" t="str">
            <v>Hollóháza</v>
          </cell>
        </row>
        <row r="1080">
          <cell r="BT1080" t="e">
            <v>#N/A</v>
          </cell>
        </row>
        <row r="1081">
          <cell r="BT1081" t="e">
            <v>#N/A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e">
            <v>#N/A</v>
          </cell>
        </row>
        <row r="1085">
          <cell r="BT1085" t="e">
            <v>#N/A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e">
            <v>#N/A</v>
          </cell>
        </row>
        <row r="1098">
          <cell r="BT1098" t="str">
            <v>Hosszúvölgy</v>
          </cell>
        </row>
        <row r="1099">
          <cell r="BT1099" t="e">
            <v>#N/A</v>
          </cell>
        </row>
        <row r="1100">
          <cell r="BT1100" t="str">
            <v>Hottó</v>
          </cell>
        </row>
        <row r="1101">
          <cell r="BT1101" t="e">
            <v>#N/A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e">
            <v>#N/A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e">
            <v>#N/A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e">
            <v>#N/A</v>
          </cell>
        </row>
        <row r="1133">
          <cell r="BT1133" t="str">
            <v>Ipolyvece</v>
          </cell>
        </row>
        <row r="1134">
          <cell r="BT1134" t="e">
            <v>#N/A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e">
            <v>#N/A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e">
            <v>#N/A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Baráth Béla</v>
          </cell>
        </row>
        <row r="1146">
          <cell r="BT1146" t="e">
            <v>#N/A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e">
            <v>#N/A</v>
          </cell>
        </row>
        <row r="1152">
          <cell r="BT1152" t="str">
            <v>Jágónak</v>
          </cell>
        </row>
        <row r="1153">
          <cell r="BT1153" t="e">
            <v>#N/A</v>
          </cell>
        </row>
        <row r="1154">
          <cell r="BT1154" t="str">
            <v>Jakabszállás</v>
          </cell>
        </row>
        <row r="1155">
          <cell r="BT1155" t="e">
            <v>#N/A</v>
          </cell>
        </row>
        <row r="1156">
          <cell r="BT1156" t="e">
            <v>#N/A</v>
          </cell>
        </row>
        <row r="1157">
          <cell r="BT1157" t="str">
            <v>Jákó</v>
          </cell>
        </row>
        <row r="1158">
          <cell r="BT1158" t="e">
            <v>#N/A</v>
          </cell>
        </row>
        <row r="1159">
          <cell r="BT1159" t="e">
            <v>#N/A</v>
          </cell>
        </row>
        <row r="1160">
          <cell r="BT1160" t="e">
            <v>#N/A</v>
          </cell>
        </row>
        <row r="1161">
          <cell r="BT1161" t="str">
            <v>Jánosháza</v>
          </cell>
        </row>
        <row r="1162">
          <cell r="BT1162" t="e">
            <v>#N/A</v>
          </cell>
        </row>
        <row r="1163">
          <cell r="BT1163" t="e">
            <v>#N/A</v>
          </cell>
        </row>
        <row r="1164">
          <cell r="BT1164" t="e">
            <v>#N/A</v>
          </cell>
        </row>
        <row r="1165">
          <cell r="BT1165" t="e">
            <v>#N/A</v>
          </cell>
        </row>
        <row r="1166">
          <cell r="BT1166" t="e">
            <v>#N/A</v>
          </cell>
        </row>
        <row r="1167">
          <cell r="BT1167" t="str">
            <v>Jászágó</v>
          </cell>
        </row>
        <row r="1168">
          <cell r="BT1168" t="e">
            <v>#N/A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k_x0000_a_x0000_r_x0000_a_x0000_j_x0000_e_x0000_n_x0000_Q_x0001__x0014__x0000__x0000_Dióskál, Béke tér 1._x0007__x0000__x0000_Egervár_x000C__x0000__x0001_G_x0000_y_x0000_Q_x0001_r_x0000_i_x0000_ _x0000_J_x0000_ó_x0000_z_x0000_s_x0000_e_x0000_f_x0000__x0008__x0000__x0000_Vár u. 2_x000E__x0000__x0000_Bátonyterenyei#_x0000__x0000_Pásztó Kistérség Többcélú Társulása_x0006__x0000__x0000_454052_x0011__x0000__x0000_Kölcsey F. u. 35._x0007__x0000__x0000_Pásztói_x0013__x0000__x0000_Szentgyörgyi József_x000D__x0000__x0000_Stoffán Antal_x0000__x0000_Postaköz 1_x000B__x0000__x0000_Herceghalom	_x0000__x0001_F_x0000_Q_x0001_ _x0000_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e">
            <v>#N/A</v>
          </cell>
        </row>
        <row r="1185">
          <cell r="BT1185" t="str">
            <v>Jenő</v>
          </cell>
        </row>
        <row r="1186">
          <cell r="BT1186" t="e">
            <v>#N/A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e">
            <v>#N/A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Kadarkút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e">
            <v>#N/A</v>
          </cell>
        </row>
        <row r="1204">
          <cell r="BT1204" t="str">
            <v>Kálló</v>
          </cell>
        </row>
        <row r="1205">
          <cell r="BT1205" t="e">
            <v>#N/A</v>
          </cell>
        </row>
        <row r="1206">
          <cell r="BT1206" t="e">
            <v>#N/A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e">
            <v>#N/A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e">
            <v>#N/A</v>
          </cell>
        </row>
        <row r="1213">
          <cell r="BT1213" t="e">
            <v>#N/A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e">
            <v>#N/A</v>
          </cell>
        </row>
        <row r="1220">
          <cell r="BT1220" t="e">
            <v>#N/A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e">
            <v>#N/A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e">
            <v>#N/A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e">
            <v>#N/A</v>
          </cell>
        </row>
        <row r="1232">
          <cell r="BT1232" t="e">
            <v>#N/A</v>
          </cell>
        </row>
        <row r="1233">
          <cell r="BT1233" t="str">
            <v>Kaposvár</v>
          </cell>
        </row>
        <row r="1234">
          <cell r="BT1234" t="e">
            <v>#N/A</v>
          </cell>
        </row>
        <row r="1235">
          <cell r="BT1235" t="e">
            <v>#N/A</v>
          </cell>
        </row>
        <row r="1236">
          <cell r="BT1236" t="e">
            <v>#N/A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e">
            <v>#N/A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e">
            <v>#N/A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e">
            <v>#N/A</v>
          </cell>
        </row>
        <row r="1253">
          <cell r="BT1253" t="e">
            <v>#N/A</v>
          </cell>
        </row>
        <row r="1254">
          <cell r="BT1254" t="str">
            <v>Karos</v>
          </cell>
        </row>
        <row r="1255">
          <cell r="BT1255" t="str">
            <v>E_1.78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e">
            <v>#N/A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e">
            <v>#N/A</v>
          </cell>
        </row>
        <row r="1266">
          <cell r="BT1266" t="e">
            <v>#N/A</v>
          </cell>
        </row>
        <row r="1267">
          <cell r="BT1267" t="str">
            <v>Kazár</v>
          </cell>
        </row>
        <row r="1268">
          <cell r="BT1268" t="e">
            <v>#N/A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e">
            <v>#N/A</v>
          </cell>
        </row>
        <row r="1273">
          <cell r="BT1273" t="str">
            <v>Kecskemét</v>
          </cell>
        </row>
        <row r="1274">
          <cell r="BT1274" t="e">
            <v>#N/A</v>
          </cell>
        </row>
        <row r="1275">
          <cell r="BT1275" t="e">
            <v>#N/A</v>
          </cell>
        </row>
        <row r="1276">
          <cell r="BT1276" t="e">
            <v>#N/A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e">
            <v>#N/A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e">
            <v>#N/A</v>
          </cell>
        </row>
        <row r="1286">
          <cell r="BT1286" t="e">
            <v>#N/A</v>
          </cell>
        </row>
        <row r="1287">
          <cell r="BT1287" t="e">
            <v>#N/A</v>
          </cell>
        </row>
        <row r="1288">
          <cell r="BT1288" t="str">
            <v>Kemeneshőgyész</v>
          </cell>
        </row>
        <row r="1289">
          <cell r="BT1289" t="e">
            <v>#N/A</v>
          </cell>
        </row>
        <row r="1290">
          <cell r="BT1290" t="e">
            <v>#N/A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e">
            <v>#N/A</v>
          </cell>
        </row>
        <row r="1311">
          <cell r="BT1311" t="str">
            <v>Kereki</v>
          </cell>
        </row>
        <row r="1312">
          <cell r="BT1312" t="e">
            <v>#N/A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e">
            <v>#N/A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e">
            <v>#N/A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e">
            <v>#N/A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e">
            <v>#N/A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e">
            <v>#N/A</v>
          </cell>
        </row>
        <row r="1339">
          <cell r="BT1339" t="str">
            <v>Kilimán</v>
          </cell>
        </row>
        <row r="1340">
          <cell r="BT1340" t="e">
            <v>#N/A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e">
            <v>#N/A</v>
          </cell>
        </row>
        <row r="1344">
          <cell r="BT1344" t="e">
            <v>#N/A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e">
            <v>#N/A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e">
            <v>#N/A</v>
          </cell>
        </row>
        <row r="1352">
          <cell r="BT1352" t="str">
            <v>Kisbágyon</v>
          </cell>
        </row>
        <row r="1353">
          <cell r="BT1353" t="e">
            <v>#N/A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e">
            <v>#N/A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e">
            <v>#N/A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e">
            <v>#N/A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e">
            <v>#N/A</v>
          </cell>
        </row>
        <row r="1369">
          <cell r="BT1369" t="e">
            <v>#N/A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e">
            <v>#N/A</v>
          </cell>
        </row>
        <row r="1373">
          <cell r="BT1373" t="str">
            <v>Kisfüzes</v>
          </cell>
        </row>
        <row r="1374">
          <cell r="BT1374" t="e">
            <v>#N/A</v>
          </cell>
        </row>
        <row r="1375">
          <cell r="BT1375" t="str">
            <v>Kisgyalán</v>
          </cell>
        </row>
        <row r="1376">
          <cell r="BT1376" t="e">
            <v>#N/A</v>
          </cell>
        </row>
        <row r="1377">
          <cell r="BT1377" t="e">
            <v>#N/A</v>
          </cell>
        </row>
        <row r="1378">
          <cell r="BT1378" t="e">
            <v>#N/A</v>
          </cell>
        </row>
        <row r="1379">
          <cell r="BT1379" t="str">
            <v>zsgó_x0013__x0000__x0000_Ölbei Mihály Zoltán_x000C__x0000__x0000_Ölbei Mihály_x0010__x0000__x0000_Batthyány u. 15._x0005__x0000__x0000_T_8.1_x0005__x0000__x0000_K_8.1_x0000__x0000_Nagybudmér_x000B__x0000__x0000_Tetz Ferenc_x000D__x0000__x0001_P_x0000_e_x0000_t_x0000_Q_x0001_f_x0000_i_x0000_ _x0000_ú_x0000_t_x0000_ _x0000_1_x0000_7_x0000_._x0000__x0005__x0000__x0000_T_8.2_x0005__x0000__x0000_K_8.2_x0010__x0000__x0000_Csizmadia Attila_x0004__x0000__x0000_Igal_x000E__x0000__x0000_Köteles László_x0010__x0000__x0000_Bajcsy-Zs. u. 6._x0005__x0000__x0000_Kondó_x000E__x0000__x0000_Lovas Bertalan_x0016__x0000__x0001_S_x0000_o_x0000_l_x0000_t_x0000_é_x0000_s_x0000_z_x0000_ _x0000_K</v>
          </cell>
        </row>
        <row r="1380">
          <cell r="BT1380" t="str">
            <v>Kisherend</v>
          </cell>
        </row>
        <row r="1381">
          <cell r="BT1381" t="e">
            <v>#N/A</v>
          </cell>
        </row>
        <row r="1382">
          <cell r="BT1382" t="e">
            <v>#N/A</v>
          </cell>
        </row>
        <row r="1383">
          <cell r="BT1383" t="e">
            <v>#N/A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e">
            <v>#N/A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e">
            <v>#N/A</v>
          </cell>
        </row>
        <row r="1390">
          <cell r="BT1390" t="e">
            <v>#N/A</v>
          </cell>
        </row>
        <row r="1391">
          <cell r="BT1391" t="e">
            <v>#N/A</v>
          </cell>
        </row>
        <row r="1392">
          <cell r="BT1392" t="str">
            <v>Kiskunlacháza</v>
          </cell>
        </row>
        <row r="1393">
          <cell r="BT1393" t="e">
            <v>#N/A</v>
          </cell>
        </row>
        <row r="1394">
          <cell r="BT1394" t="e">
            <v>#N/A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e">
            <v>#N/A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e">
            <v>#N/A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e">
            <v>#N/A</v>
          </cell>
        </row>
        <row r="1412">
          <cell r="BT1412" t="e">
            <v>#N/A</v>
          </cell>
        </row>
        <row r="1413">
          <cell r="BT1413" t="e">
            <v>#N/A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e">
            <v>#N/A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e">
            <v>#N/A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e">
            <v>#N/A</v>
          </cell>
        </row>
        <row r="1425">
          <cell r="BT1425" t="e">
            <v>#N/A</v>
          </cell>
        </row>
        <row r="1426">
          <cell r="BT1426" t="e">
            <v>#N/A</v>
          </cell>
        </row>
        <row r="1427">
          <cell r="BT1427" t="e">
            <v>#N/A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e">
            <v>#N/A</v>
          </cell>
        </row>
        <row r="1434">
          <cell r="BT1434" t="str">
            <v>Kisvaszar</v>
          </cell>
        </row>
        <row r="1435">
          <cell r="BT1435" t="e">
            <v>#N/A</v>
          </cell>
        </row>
        <row r="1436">
          <cell r="BT1436" t="e">
            <v>#N/A</v>
          </cell>
        </row>
        <row r="1437">
          <cell r="BT1437" t="str">
            <v>Kiszsidány</v>
          </cell>
        </row>
        <row r="1438">
          <cell r="BT1438" t="e">
            <v>#N/A</v>
          </cell>
        </row>
        <row r="1439">
          <cell r="BT1439" t="e">
            <v>#N/A</v>
          </cell>
        </row>
        <row r="1440">
          <cell r="BT1440" t="str">
            <v>Kocsér</v>
          </cell>
        </row>
        <row r="1441">
          <cell r="BT1441" t="e">
            <v>#N/A</v>
          </cell>
        </row>
        <row r="1442">
          <cell r="BT1442" t="e">
            <v>#N/A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e">
            <v>#N/A</v>
          </cell>
        </row>
        <row r="1449">
          <cell r="BT1449" t="e">
            <v>#N/A</v>
          </cell>
        </row>
        <row r="1450">
          <cell r="BT1450" t="e">
            <v>#N/A</v>
          </cell>
        </row>
        <row r="1451">
          <cell r="BT1451" t="str">
            <v>Komlósd</v>
          </cell>
        </row>
        <row r="1452">
          <cell r="BT1452" t="e">
            <v>#N/A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e">
            <v>#N/A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e">
            <v>#N/A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e">
            <v>#N/A</v>
          </cell>
        </row>
        <row r="1472">
          <cell r="BT1472" t="str">
            <v>Kozármisleny</v>
          </cell>
        </row>
        <row r="1473">
          <cell r="BT1473" t="e">
            <v>#N/A</v>
          </cell>
        </row>
        <row r="1474">
          <cell r="BT1474" t="e">
            <v>#N/A</v>
          </cell>
        </row>
        <row r="1475">
          <cell r="BT1475" t="str">
            <v>Köcsk</v>
          </cell>
        </row>
        <row r="1476">
          <cell r="BT1476" t="e">
            <v>#N/A</v>
          </cell>
        </row>
        <row r="1477">
          <cell r="BT1477" t="e">
            <v>#N/A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e">
            <v>#N/A</v>
          </cell>
        </row>
        <row r="1483">
          <cell r="BT1483" t="e">
            <v>#N/A</v>
          </cell>
        </row>
        <row r="1484">
          <cell r="BT1484" t="e">
            <v>#N/A</v>
          </cell>
        </row>
        <row r="1485">
          <cell r="BT1485" t="str">
            <v>Körmend</v>
          </cell>
        </row>
        <row r="1486">
          <cell r="BT1486" t="e">
            <v>#N/A</v>
          </cell>
        </row>
        <row r="1487">
          <cell r="BT1487" t="str">
            <v>Köröm</v>
          </cell>
        </row>
        <row r="1488">
          <cell r="BT1488" t="e">
            <v>#N/A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e">
            <v>#N/A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e">
            <v>#N/A</v>
          </cell>
        </row>
        <row r="1512">
          <cell r="BT1512" t="str">
            <v>Kunágota</v>
          </cell>
        </row>
        <row r="1513">
          <cell r="BT1513" t="e">
            <v>#N/A</v>
          </cell>
        </row>
        <row r="1514">
          <cell r="BT1514" t="e">
            <v>#N/A</v>
          </cell>
        </row>
        <row r="1515">
          <cell r="BT1515" t="str">
            <v>Kuncsorba</v>
          </cell>
        </row>
        <row r="1516">
          <cell r="BT1516" t="e">
            <v>#N/A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e">
            <v>#N/A</v>
          </cell>
        </row>
        <row r="1520">
          <cell r="BT1520" t="e">
            <v>#N/A</v>
          </cell>
        </row>
        <row r="1521">
          <cell r="BT1521" t="str">
            <v>Kunszentmárton</v>
          </cell>
        </row>
        <row r="1522">
          <cell r="BT1522" t="e">
            <v>#N/A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e">
            <v>#N/A</v>
          </cell>
        </row>
        <row r="1529">
          <cell r="BT1529" t="str">
            <v>Kutas</v>
          </cell>
        </row>
        <row r="1530">
          <cell r="BT1530" t="e">
            <v>#N/A</v>
          </cell>
        </row>
        <row r="1531">
          <cell r="BT1531" t="str">
            <v>Kübekháza</v>
          </cell>
        </row>
        <row r="1532">
          <cell r="BT1532" t="e">
            <v>#N/A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e">
            <v>#N/A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e">
            <v>#N/A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e">
            <v>#N/A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e">
            <v>#N/A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e">
            <v>#N/A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e">
            <v>#N/A</v>
          </cell>
        </row>
        <row r="1557">
          <cell r="BT1557" t="e">
            <v>#N/A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e">
            <v>#N/A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e">
            <v>#N/A</v>
          </cell>
        </row>
        <row r="1567">
          <cell r="BT1567" t="str">
            <v>Lesencefalu</v>
          </cell>
        </row>
        <row r="1568">
          <cell r="BT1568" t="e">
            <v>#N/A</v>
          </cell>
        </row>
        <row r="1569">
          <cell r="BT1569" t="e">
            <v>#N/A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e">
            <v>#N/A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e">
            <v>#N/A</v>
          </cell>
        </row>
        <row r="1577">
          <cell r="BT1577" t="e">
            <v>#N/A</v>
          </cell>
        </row>
        <row r="1578">
          <cell r="BT1578" t="str">
            <v>Ligetfalva</v>
          </cell>
        </row>
        <row r="1579">
          <cell r="BT1579" t="e">
            <v>#N/A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e">
            <v>#N/A</v>
          </cell>
        </row>
        <row r="1585">
          <cell r="BT1585" t="str">
            <v>Litka</v>
          </cell>
        </row>
        <row r="1586">
          <cell r="BT1586" t="e">
            <v>#N/A</v>
          </cell>
        </row>
        <row r="1587">
          <cell r="BT1587" t="str">
            <v>Lócs</v>
          </cell>
        </row>
        <row r="1588">
          <cell r="BT1588" t="e">
            <v>#N/A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e">
            <v>#N/A</v>
          </cell>
        </row>
        <row r="1593">
          <cell r="BT1593" t="e">
            <v>#N/A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e">
            <v>#N/A</v>
          </cell>
        </row>
        <row r="1597">
          <cell r="BT1597" t="str">
            <v>571553</v>
          </cell>
        </row>
        <row r="1598">
          <cell r="BT1598" t="e">
            <v>#N/A</v>
          </cell>
        </row>
        <row r="1599">
          <cell r="BT1599" t="e">
            <v>#N/A</v>
          </cell>
        </row>
        <row r="1600">
          <cell r="BT1600" t="str">
            <v>Lövőpetri</v>
          </cell>
        </row>
        <row r="1601">
          <cell r="BT1601" t="e">
            <v>#N/A</v>
          </cell>
        </row>
        <row r="1602">
          <cell r="BT1602" t="e">
            <v>#N/A</v>
          </cell>
        </row>
        <row r="1603">
          <cell r="BT1603" t="e">
            <v>#N/A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e">
            <v>#N/A</v>
          </cell>
        </row>
        <row r="1610">
          <cell r="BT1610" t="e">
            <v>#N/A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e">
            <v>#N/A</v>
          </cell>
        </row>
        <row r="1617">
          <cell r="BT1617" t="str">
            <v>Krachun Szilárd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e">
            <v>#N/A</v>
          </cell>
        </row>
        <row r="1623">
          <cell r="BT1623" t="str">
            <v>Magyarföld</v>
          </cell>
        </row>
        <row r="1624">
          <cell r="BT1624" t="e">
            <v>#N/A</v>
          </cell>
        </row>
        <row r="1625">
          <cell r="BT1625" t="e">
            <v>#N/A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e">
            <v>#N/A</v>
          </cell>
        </row>
        <row r="1629">
          <cell r="BT1629" t="e">
            <v>#N/A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e">
            <v>#N/A</v>
          </cell>
        </row>
        <row r="1635">
          <cell r="BT1635" t="e">
            <v>#N/A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e">
            <v>#N/A</v>
          </cell>
        </row>
        <row r="1641">
          <cell r="BT1641" t="e">
            <v>#N/A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e">
            <v>#N/A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e">
            <v>#N/A</v>
          </cell>
        </row>
        <row r="1654">
          <cell r="BT1654" t="str">
            <v>Mánfa</v>
          </cell>
        </row>
        <row r="1655">
          <cell r="BT1655" t="e">
            <v>#N/A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Salamon Gyula</v>
          </cell>
        </row>
        <row r="1661">
          <cell r="BT1661" t="str">
            <v>Máriahalom</v>
          </cell>
        </row>
        <row r="1662">
          <cell r="BT1662" t="e">
            <v>#N/A</v>
          </cell>
        </row>
        <row r="1663">
          <cell r="BT1663" t="e">
            <v>#N/A</v>
          </cell>
        </row>
        <row r="1664">
          <cell r="BT1664" t="str">
            <v>Márianosztra</v>
          </cell>
        </row>
        <row r="1665">
          <cell r="BT1665" t="e">
            <v>#N/A</v>
          </cell>
        </row>
        <row r="1666">
          <cell r="BT1666" t="str">
            <v>Markaz</v>
          </cell>
        </row>
        <row r="1667">
          <cell r="BT1667" t="e">
            <v>#N/A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e">
            <v>#N/A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汩慬_x000E_䬀獯畳桴甠‮㠵ਮ_x0000_穓浡獯穳来_x0011_伀⁨潮⁳楍汫珳伀⁨潮๳_x0000_敂捲祮⁩⹵⸶_x0010_匀慺潭瑳瑡狡慦癬ཡ_x0000_潐歲汯拡䐠满敩ཬ_x0000_⁮牋獩瑺ᕮ_x0000_敦ⱪ删毡揳楺甠‮㠴മ_x0000_慂慬潴杮ᅫ_x0000_楋獳䰠珡決⃳楔潢ᅲ_x0000_潋獳瑵⁨⹌甠‮㤲༮_x0000_慂慬潴浮条慹੤_x0000_潲灳瑡歡_x000B_匀牡獯慰慴楫_x0006_䤀ㅟ㌮ص_x0000_彔⸱㔳_x0006_䬀ㅟ㌮ص_x0000_彅⸱㔳_x0005_䤀㍟㔮_x0006_䈀扡牡ౣ_x0000_獣⁩摮牯_x000B_䈀毩⁥⹵㐠⸱_x000F_匀瓡牯污慪櫺敨祬_x0010_匀瑡牯污慪橵敨祬٩_x0000_彉⸱㘳_x0006_吀ㅟ㌮ض_x0000_彋⸱㘳_x0006_䔀ㅟ㌮Զ_x0000_彉⸳ض_x0000_彉⸲㘱_x000C_䈁愀戀愀爀挀猀稀儀氁儀猁ഀ_x0000_畒灰牥⁴湁慴੬_x0000_浬满慺_x0016_一擡獡祳䄠摮⁳</v>
          </cell>
        </row>
        <row r="1674">
          <cell r="BT1674" t="str">
            <v>Márokföld</v>
          </cell>
        </row>
        <row r="1675">
          <cell r="BT1675" t="e">
            <v>#N/A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e">
            <v>#N/A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e">
            <v>#N/A</v>
          </cell>
        </row>
        <row r="1687">
          <cell r="BT1687" t="e">
            <v>#N/A</v>
          </cell>
        </row>
        <row r="1688">
          <cell r="BT1688" t="e">
            <v>#N/A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e">
            <v>#N/A</v>
          </cell>
        </row>
        <row r="1694">
          <cell r="BT1694" t="str">
            <v>Matty</v>
          </cell>
        </row>
        <row r="1695">
          <cell r="BT1695" t="e">
            <v>#N/A</v>
          </cell>
        </row>
        <row r="1696">
          <cell r="BT1696" t="str">
            <v>Máza</v>
          </cell>
        </row>
        <row r="1697">
          <cell r="BT1697" t="e">
            <v>#N/A</v>
          </cell>
        </row>
        <row r="1698">
          <cell r="BT1698" t="e">
            <v>#N/A</v>
          </cell>
        </row>
        <row r="1699">
          <cell r="BT1699" t="e">
            <v>#N/A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e">
            <v>#N/A</v>
          </cell>
        </row>
        <row r="1703">
          <cell r="BT1703" t="e">
            <v>#N/A</v>
          </cell>
        </row>
        <row r="1704">
          <cell r="BT1704" t="e">
            <v>#N/A</v>
          </cell>
        </row>
        <row r="1705">
          <cell r="BT1705" t="e">
            <v>#N/A</v>
          </cell>
        </row>
        <row r="1706">
          <cell r="BT1706" t="str">
            <v>Megyer</v>
          </cell>
        </row>
        <row r="1707">
          <cell r="BT1707" t="e">
            <v>#N/A</v>
          </cell>
        </row>
        <row r="1708">
          <cell r="BT1708" t="str">
            <v>Méhtelek</v>
          </cell>
        </row>
        <row r="1709">
          <cell r="BT1709" t="e">
            <v>#N/A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e">
            <v>#N/A</v>
          </cell>
        </row>
        <row r="1715">
          <cell r="BT1715" t="e">
            <v>#N/A</v>
          </cell>
        </row>
        <row r="1716">
          <cell r="BT1716" t="str">
            <v>Mérk</v>
          </cell>
        </row>
        <row r="1717">
          <cell r="BT1717" t="e">
            <v>#N/A</v>
          </cell>
        </row>
        <row r="1718">
          <cell r="BT1718" t="e">
            <v>#N/A</v>
          </cell>
        </row>
        <row r="1719">
          <cell r="BT1719" t="e">
            <v>#N/A</v>
          </cell>
        </row>
        <row r="1720">
          <cell r="BT1720" t="e">
            <v>#N/A</v>
          </cell>
        </row>
        <row r="1721">
          <cell r="BT1721" t="str">
            <v>Mesterszállás</v>
          </cell>
        </row>
        <row r="1722">
          <cell r="BT1722" t="e">
            <v>#N/A</v>
          </cell>
        </row>
        <row r="1723">
          <cell r="BT1723" t="e">
            <v>#N/A</v>
          </cell>
        </row>
        <row r="1724">
          <cell r="BT1724" t="e">
            <v>#N/A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e">
            <v>#N/A</v>
          </cell>
        </row>
        <row r="1728">
          <cell r="BT1728" t="e">
            <v>#N/A</v>
          </cell>
        </row>
        <row r="1729">
          <cell r="BT1729" t="e">
            <v>#N/A</v>
          </cell>
        </row>
        <row r="1730">
          <cell r="BT1730" t="str">
            <v>Mezőgyán</v>
          </cell>
        </row>
        <row r="1731">
          <cell r="BT1731" t="e">
            <v>#N/A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e">
            <v>#N/A</v>
          </cell>
        </row>
        <row r="1735">
          <cell r="BT1735" t="str">
            <v>Mezőkovácsháza</v>
          </cell>
        </row>
        <row r="1736">
          <cell r="BT1736" t="e">
            <v>#N/A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e">
            <v>#N/A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e">
            <v>#N/A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e">
            <v>#N/A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e">
            <v>#N/A</v>
          </cell>
        </row>
        <row r="1760">
          <cell r="BT1760" t="e">
            <v>#N/A</v>
          </cell>
        </row>
        <row r="1761">
          <cell r="BT1761" t="str">
            <v>Mikóháza</v>
          </cell>
        </row>
        <row r="1762">
          <cell r="BT1762" t="e">
            <v>#N/A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e">
            <v>#N/A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e">
            <v>#N/A</v>
          </cell>
        </row>
        <row r="1770">
          <cell r="BT1770" t="e">
            <v>#N/A</v>
          </cell>
        </row>
        <row r="1771">
          <cell r="BT1771" t="e">
            <v>#N/A</v>
          </cell>
        </row>
        <row r="1772">
          <cell r="BT1772" t="e">
            <v>#N/A</v>
          </cell>
        </row>
        <row r="1773">
          <cell r="BT1773" t="str">
            <v>Mogyoród</v>
          </cell>
        </row>
        <row r="1774">
          <cell r="BT1774" t="e">
            <v>#N/A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e">
            <v>#N/A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e">
            <v>#N/A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e">
            <v>#N/A</v>
          </cell>
        </row>
        <row r="1795">
          <cell r="BT1795" t="e">
            <v>#N/A</v>
          </cell>
        </row>
        <row r="1796">
          <cell r="BT1796" t="e">
            <v>#N/A</v>
          </cell>
        </row>
        <row r="1797">
          <cell r="BT1797" t="e">
            <v>#N/A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e">
            <v>#N/A</v>
          </cell>
        </row>
        <row r="1811">
          <cell r="BT1811" t="e">
            <v>#N/A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e">
            <v>#N/A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e">
            <v>#N/A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e">
            <v>#N/A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e">
            <v>#N/A</v>
          </cell>
        </row>
        <row r="1844">
          <cell r="BT1844" t="e">
            <v>#N/A</v>
          </cell>
        </row>
        <row r="1845">
          <cell r="BT1845" t="e">
            <v>#N/A</v>
          </cell>
        </row>
        <row r="1846">
          <cell r="BT1846" t="str">
            <v>Nagygörbő</v>
          </cell>
        </row>
        <row r="1847">
          <cell r="BT1847" t="e">
            <v>#N/A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e">
            <v>#N/A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e">
            <v>#N/A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e">
            <v>#N/A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e">
            <v>#N/A</v>
          </cell>
        </row>
        <row r="1869">
          <cell r="BT1869" t="str">
            <v>Nagykökényes</v>
          </cell>
        </row>
        <row r="1870">
          <cell r="BT1870" t="e">
            <v>#N/A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e">
            <v>#N/A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e">
            <v>#N/A</v>
          </cell>
        </row>
        <row r="1888">
          <cell r="BT1888" t="e">
            <v>#N/A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e">
            <v>#N/A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e">
            <v>#N/A</v>
          </cell>
        </row>
        <row r="1897">
          <cell r="BT1897" t="e">
            <v>#N/A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e">
            <v>#N/A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e">
            <v>#N/A</v>
          </cell>
        </row>
        <row r="1907">
          <cell r="BT1907" t="e">
            <v>#N/A</v>
          </cell>
        </row>
        <row r="1908">
          <cell r="BT1908" t="str">
            <v>Nagytótfalu</v>
          </cell>
        </row>
        <row r="1909">
          <cell r="BT1909" t="e">
            <v>#N/A</v>
          </cell>
        </row>
        <row r="1910">
          <cell r="BT1910" t="str">
            <v>Nagyút</v>
          </cell>
        </row>
        <row r="1911">
          <cell r="BT1911" t="e">
            <v>#N/A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e">
            <v>#N/A</v>
          </cell>
        </row>
        <row r="1920">
          <cell r="BT1920" t="str">
            <v>Nárai</v>
          </cell>
        </row>
        <row r="1921">
          <cell r="BT1921" t="e">
            <v>#N/A</v>
          </cell>
        </row>
        <row r="1922">
          <cell r="BT1922" t="e">
            <v>#N/A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e">
            <v>#N/A</v>
          </cell>
        </row>
        <row r="1928">
          <cell r="BT1928" t="str">
            <v>Nemesbőd</v>
          </cell>
        </row>
        <row r="1929">
          <cell r="BT1929" t="e">
            <v>#N/A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e">
            <v>#N/A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e">
            <v>#N/A</v>
          </cell>
        </row>
        <row r="1946">
          <cell r="BT1946" t="e">
            <v>#N/A</v>
          </cell>
        </row>
        <row r="1947">
          <cell r="BT1947" t="e">
            <v>#N/A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e">
            <v>#N/A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e">
            <v>#N/A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e">
            <v>#N/A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e">
            <v>#N/A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e">
            <v>#N/A</v>
          </cell>
        </row>
        <row r="1984">
          <cell r="BT1984" t="str">
            <v>Zvekán László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e">
            <v>#N/A</v>
          </cell>
        </row>
        <row r="1999">
          <cell r="BT1999" t="e">
            <v>#N/A</v>
          </cell>
        </row>
        <row r="2000">
          <cell r="BT2000" t="str">
            <v>Fiad</v>
          </cell>
        </row>
        <row r="2001">
          <cell r="BT2001" t="e">
            <v>#N/A</v>
          </cell>
        </row>
        <row r="2002">
          <cell r="BT2002" t="e">
            <v>#N/A</v>
          </cell>
        </row>
        <row r="2003">
          <cell r="BT2003" t="e">
            <v>#N/A</v>
          </cell>
        </row>
        <row r="2004">
          <cell r="BT2004" t="e">
            <v>#N/A</v>
          </cell>
        </row>
        <row r="2005">
          <cell r="BT2005" t="e">
            <v>#N/A</v>
          </cell>
        </row>
        <row r="2006">
          <cell r="BT2006" t="e">
            <v>#N/A</v>
          </cell>
        </row>
        <row r="2007">
          <cell r="BT2007" t="e">
            <v>#N/A</v>
          </cell>
        </row>
        <row r="2008">
          <cell r="BT2008" t="e">
            <v>#N/A</v>
          </cell>
        </row>
        <row r="2009">
          <cell r="BT2009" t="str">
            <v>Nyírmártonfalva</v>
          </cell>
        </row>
        <row r="2010">
          <cell r="BT2010" t="e">
            <v>#N/A</v>
          </cell>
        </row>
        <row r="2011">
          <cell r="BT2011" t="e">
            <v>#N/A</v>
          </cell>
        </row>
        <row r="2012">
          <cell r="BT2012" t="e">
            <v>#N/A</v>
          </cell>
        </row>
        <row r="2013">
          <cell r="BT2013" t="e">
            <v>#N/A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e">
            <v>#N/A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e">
            <v>#N/A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e">
            <v>#N/A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e">
            <v>#N/A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e">
            <v>#N/A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e">
            <v>#N/A</v>
          </cell>
        </row>
        <row r="2046">
          <cell r="BT2046" t="e">
            <v>#N/A</v>
          </cell>
        </row>
        <row r="2047">
          <cell r="BT2047" t="str">
            <v>Ópályi</v>
          </cell>
        </row>
        <row r="2048">
          <cell r="BT2048" t="e">
            <v>#N/A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e">
            <v>#N/A</v>
          </cell>
        </row>
        <row r="2055">
          <cell r="BT2055" t="e">
            <v>#N/A</v>
          </cell>
        </row>
        <row r="2056">
          <cell r="BT2056" t="str">
            <v>Ormándlak</v>
          </cell>
        </row>
        <row r="2057">
          <cell r="BT2057" t="e">
            <v>#N/A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e">
            <v>#N/A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e">
            <v>#N/A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e">
            <v>#N/A</v>
          </cell>
        </row>
        <row r="2068">
          <cell r="BT2068" t="e">
            <v>#N/A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e">
            <v>#N/A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e">
            <v>#N/A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e">
            <v>#N/A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e">
            <v>#N/A</v>
          </cell>
        </row>
        <row r="2097">
          <cell r="BT2097" t="str">
            <v>Ötvöskónyi</v>
          </cell>
        </row>
        <row r="2098">
          <cell r="BT2098" t="e">
            <v>#N/A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e">
            <v>#N/A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e">
            <v>#N/A</v>
          </cell>
        </row>
        <row r="2108">
          <cell r="BT2108" t="str">
            <v>Pálfa</v>
          </cell>
        </row>
        <row r="2109">
          <cell r="BT2109" t="e">
            <v>#N/A</v>
          </cell>
        </row>
        <row r="2110">
          <cell r="BT2110" t="e">
            <v>#N/A</v>
          </cell>
        </row>
        <row r="2111">
          <cell r="BT2111" t="e">
            <v>#N/A</v>
          </cell>
        </row>
        <row r="2112">
          <cell r="BT2112" t="e">
            <v>#N/A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e">
            <v>#N/A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e">
            <v>#N/A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e">
            <v>#N/A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e">
            <v>#N/A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e">
            <v>#N/A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e">
            <v>#N/A</v>
          </cell>
        </row>
        <row r="2160">
          <cell r="BT2160" t="e">
            <v>#N/A</v>
          </cell>
        </row>
        <row r="2161">
          <cell r="BT2161" t="str">
            <v>Pécsely</v>
          </cell>
        </row>
        <row r="2162">
          <cell r="BT2162" t="e">
            <v>#N/A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e">
            <v>#N/A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e">
            <v>#N/A</v>
          </cell>
        </row>
        <row r="2177">
          <cell r="BT2177" t="e">
            <v>#N/A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e">
            <v>#N/A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e">
            <v>#N/A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e">
            <v>#N/A</v>
          </cell>
        </row>
        <row r="2191">
          <cell r="BT2191" t="e">
            <v>#N/A</v>
          </cell>
        </row>
        <row r="2192">
          <cell r="BT2192" t="e">
            <v>#N/A</v>
          </cell>
        </row>
        <row r="2193">
          <cell r="BT2193" t="str">
            <v>Petrivente</v>
          </cell>
        </row>
        <row r="2194">
          <cell r="BT2194" t="e">
            <v>#N/A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e">
            <v>#N/A</v>
          </cell>
        </row>
        <row r="2200">
          <cell r="BT2200" t="str">
            <v>Pilisjászfalu</v>
          </cell>
        </row>
        <row r="2201">
          <cell r="BT2201" t="e">
            <v>#N/A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e">
            <v>#N/A</v>
          </cell>
        </row>
        <row r="2209">
          <cell r="BT2209" t="e">
            <v>#N/A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e">
            <v>#N/A</v>
          </cell>
        </row>
        <row r="2213">
          <cell r="BT2213" t="e">
            <v>#N/A</v>
          </cell>
        </row>
        <row r="2214">
          <cell r="BT2214" t="e">
            <v>#N/A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e">
            <v>#N/A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e">
            <v>#N/A</v>
          </cell>
        </row>
        <row r="2227">
          <cell r="BT2227" t="str">
            <v>Poroszló</v>
          </cell>
        </row>
        <row r="2228">
          <cell r="BT2228" t="e">
            <v>#N/A</v>
          </cell>
        </row>
        <row r="2229">
          <cell r="BT2229" t="e">
            <v>#N/A</v>
          </cell>
        </row>
        <row r="2230">
          <cell r="BT2230" t="e">
            <v>#N/A</v>
          </cell>
        </row>
        <row r="2231">
          <cell r="BT2231" t="e">
            <v>#N/A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e">
            <v>#N/A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e">
            <v>#N/A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_x0000_Rákóczibánya_x000C__x0000__x0001_B_x0000_e_x0000_n_x0000_c_x0000_s_x0000_i_x0000_k_x0000_ _x0000_E_x0000_r_x0000_n_x0000_Q_x0001__x0005__x0000__x0000_Abony_x001A__x0000__x0000_Romhányiné Dr. Balogh Edit_x0011__x0000__x0000_Dr. Gajdos István_x0004__x0000__x0000_Pest_x0004__x0000__x0000_Acsa_x000E__x0000__x0001_S_x0000_z_x0000_e_x0000_k_x0000_e_x0000_r_x0000_e_x0000_s_x0000_ _x0000_R_x0000_e_x0000_z_x0000_s_x0000_Q_x0001__x0006__x0000__x0000_Gerjen_x0006__x0000__x0000_Grábóc_x0013__x0000__x0000_Tüske László Károly_x000E__x0000__x0000_Rákóczi u. 84._x0005__x0000__x0000_Gyönk_x0000__x0000_Katz Gyula_x0012__x0000__x0000_Ady E. u. 561-562._x0005__x0000__x0000_Györe_x000C__x0000__x0000_Cso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e">
            <v>#N/A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e">
            <v>#N/A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e">
            <v>#N/A</v>
          </cell>
        </row>
        <row r="2274">
          <cell r="BT2274" t="e">
            <v>#N/A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e">
            <v>#N/A</v>
          </cell>
        </row>
        <row r="2278">
          <cell r="BT2278" t="e">
            <v>#N/A</v>
          </cell>
        </row>
        <row r="2279">
          <cell r="BT2279" t="str">
            <v>Rábapaty</v>
          </cell>
        </row>
        <row r="2280">
          <cell r="BT2280" t="e">
            <v>#N/A</v>
          </cell>
        </row>
        <row r="2281">
          <cell r="BT2281" t="e">
            <v>#N/A</v>
          </cell>
        </row>
        <row r="2282">
          <cell r="BT2282" t="e">
            <v>#N/A</v>
          </cell>
        </row>
        <row r="2283">
          <cell r="BT2283" t="e">
            <v>#N/A</v>
          </cell>
        </row>
        <row r="2284">
          <cell r="BT2284" t="e">
            <v>#N/A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e">
            <v>#N/A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e">
            <v>#N/A</v>
          </cell>
        </row>
        <row r="2295">
          <cell r="BT2295" t="e">
            <v>#N/A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e">
            <v>#N/A</v>
          </cell>
        </row>
        <row r="2300">
          <cell r="BT2300" t="e">
            <v>#N/A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e">
            <v>#N/A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e">
            <v>#N/A</v>
          </cell>
        </row>
        <row r="2312">
          <cell r="BT2312" t="str">
            <v>Recsk</v>
          </cell>
        </row>
        <row r="2313">
          <cell r="BT2313" t="e">
            <v>#N/A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e">
            <v>#N/A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e">
            <v>#N/A</v>
          </cell>
        </row>
        <row r="2327">
          <cell r="BT2327" t="e">
            <v>#N/A</v>
          </cell>
        </row>
        <row r="2328">
          <cell r="BT2328" t="e">
            <v>#N/A</v>
          </cell>
        </row>
        <row r="2329">
          <cell r="BT2329" t="e">
            <v>#N/A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e">
            <v>#N/A</v>
          </cell>
        </row>
        <row r="2334">
          <cell r="BT2334" t="str">
            <v>I_1.23</v>
          </cell>
        </row>
        <row r="2335">
          <cell r="BT2335" t="str">
            <v>Rimóc</v>
          </cell>
        </row>
        <row r="2336">
          <cell r="BT2336" t="e">
            <v>#N/A</v>
          </cell>
        </row>
        <row r="2337">
          <cell r="BT2337" t="e">
            <v>#N/A</v>
          </cell>
        </row>
        <row r="2338">
          <cell r="BT2338" t="e">
            <v>#N/A</v>
          </cell>
        </row>
        <row r="2339">
          <cell r="BT2339" t="e">
            <v>#N/A</v>
          </cell>
        </row>
        <row r="2340">
          <cell r="BT2340" t="e">
            <v>#N/A</v>
          </cell>
        </row>
        <row r="2341">
          <cell r="BT2341" t="e">
            <v>#N/A</v>
          </cell>
        </row>
        <row r="2342">
          <cell r="BT2342" t="e">
            <v>#N/A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e">
            <v>#N/A</v>
          </cell>
        </row>
        <row r="2349">
          <cell r="BT2349" t="e">
            <v>#N/A</v>
          </cell>
        </row>
        <row r="2350">
          <cell r="BT2350" t="e">
            <v>#N/A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e">
            <v>#N/A</v>
          </cell>
        </row>
        <row r="2354">
          <cell r="BT2354" t="e">
            <v>#N/A</v>
          </cell>
        </row>
        <row r="2355">
          <cell r="BT2355" t="str">
            <v>Ságújfalu</v>
          </cell>
        </row>
        <row r="2356">
          <cell r="BT2356" t="e">
            <v>#N/A</v>
          </cell>
        </row>
        <row r="2357">
          <cell r="BT2357" t="e">
            <v>#N/A</v>
          </cell>
        </row>
        <row r="2358">
          <cell r="BT2358" t="e">
            <v>#N/A</v>
          </cell>
        </row>
        <row r="2359">
          <cell r="BT2359" t="e">
            <v>#N/A</v>
          </cell>
        </row>
        <row r="2360">
          <cell r="BT2360" t="e">
            <v>#N/A</v>
          </cell>
        </row>
        <row r="2361">
          <cell r="BT2361" t="e">
            <v>#N/A</v>
          </cell>
        </row>
        <row r="2362">
          <cell r="BT2362" t="e">
            <v>#N/A</v>
          </cell>
        </row>
        <row r="2363">
          <cell r="BT2363" t="e">
            <v>#N/A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e">
            <v>#N/A</v>
          </cell>
        </row>
        <row r="2369">
          <cell r="BT2369" t="e">
            <v>#N/A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e">
            <v>#N/A</v>
          </cell>
        </row>
        <row r="2376">
          <cell r="BT2376" t="e">
            <v>#N/A</v>
          </cell>
        </row>
        <row r="2377">
          <cell r="BT2377" t="e">
            <v>#N/A</v>
          </cell>
        </row>
        <row r="2378">
          <cell r="BT2378" t="e">
            <v>#N/A</v>
          </cell>
        </row>
        <row r="2379">
          <cell r="BT2379" t="str">
            <v>Salföld</v>
          </cell>
        </row>
        <row r="2380">
          <cell r="BT2380" t="e">
            <v>#N/A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e">
            <v>#N/A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e">
            <v>#N/A</v>
          </cell>
        </row>
        <row r="2388">
          <cell r="BT2388" t="e">
            <v>#N/A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e">
            <v>#N/A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e">
            <v>#N/A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e">
            <v>#N/A</v>
          </cell>
        </row>
        <row r="2412">
          <cell r="BT2412" t="str">
            <v>Sarud</v>
          </cell>
        </row>
        <row r="2413">
          <cell r="BT2413" t="e">
            <v>#N/A</v>
          </cell>
        </row>
        <row r="2414">
          <cell r="BT2414" t="e">
            <v>#N/A</v>
          </cell>
        </row>
        <row r="2415">
          <cell r="BT2415" t="str">
            <v>Sáska</v>
          </cell>
        </row>
        <row r="2416">
          <cell r="BT2416" t="e">
            <v>#N/A</v>
          </cell>
        </row>
        <row r="2417">
          <cell r="BT2417" t="str">
            <v>Sátoraljaújhely</v>
          </cell>
        </row>
        <row r="2418">
          <cell r="BT2418" t="str">
            <v>Gyömöre</v>
          </cell>
        </row>
        <row r="2419">
          <cell r="BT2419" t="str">
            <v>Sávoly</v>
          </cell>
        </row>
        <row r="2420">
          <cell r="BT2420" t="e">
            <v>#N/A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e">
            <v>#N/A</v>
          </cell>
        </row>
        <row r="2424">
          <cell r="BT2424" t="e">
            <v>#N/A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e">
            <v>#N/A</v>
          </cell>
        </row>
        <row r="2429">
          <cell r="BT2429" t="e">
            <v>#N/A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e">
            <v>#N/A</v>
          </cell>
        </row>
        <row r="2436">
          <cell r="BT2436" t="e">
            <v>#N/A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Dózsa Gy. u. 17-19.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e">
            <v>#N/A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祬_x000C_䨀桵珡⁺楔潢ི_x0000_楔楬杮牥䘠牥湥ལ_x0000_牄‮敤⁩獚汯൴_x0000_潴楳䘠牥湥ୣ_x0000_敫琠狩㜠ਮ_x0000_ﱓ敭灧慧_x000C_䠀橵敢⁲潮ٳ_x0000_穓烡狡_x000D_䈀泡湩⁴摮牯_x000C_䘀拡歩䘠牥湥ᙣ_x0000_穣⁩敆敲据甠‮⼱⹁_x000C_匀敺瑮湡慴晬ൡ_x0000_穓湥扴毩汬๡_x0000_癲狡⁩瑁楴慬_x000C_䌀潳扭⃳慌潪ࡳ_x0000_穓湥杴泡_x000D_嘀捥敳⁹敆敲据_x000E_䈀桩牡敫敲穳整๳_x0000_慂慲⁳敆敲据_x0013_䘀泼烶䴠桩泡⁹獉癴满_x0010_匀档湥楹甠‮㜵ฮ_x0000_楂慨湲条批橡浯_x000C_匀楺匠满潤ੲ_x0000_楂慨瑲牯慤_x0010_䐀⹲匠慺䨠竳敳๦_x0000_潋獳瑵⁨⹵㐠⸳_x000B_䈀捯歳楡敫瑲_x000E_匁稀儀氁氀儀猁 匀渀搀漀爀ༀ_x0000_汁潫浴满⁹瓺㠠ମĀFelsőregmec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e">
            <v>#N/A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e">
            <v>#N/A</v>
          </cell>
        </row>
        <row r="2463">
          <cell r="BT2463" t="e">
            <v>#N/A</v>
          </cell>
        </row>
        <row r="2464">
          <cell r="BT2464" t="e">
            <v>#N/A</v>
          </cell>
        </row>
        <row r="2465">
          <cell r="BT2465" t="e">
            <v>#N/A</v>
          </cell>
        </row>
        <row r="2466">
          <cell r="BT2466" t="e">
            <v>#N/A</v>
          </cell>
        </row>
        <row r="2467">
          <cell r="BT2467" t="e">
            <v>#N/A</v>
          </cell>
        </row>
        <row r="2468">
          <cell r="BT2468" t="e">
            <v>#N/A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e">
            <v>#N/A</v>
          </cell>
        </row>
        <row r="2472">
          <cell r="BT2472" t="e">
            <v>#N/A</v>
          </cell>
        </row>
        <row r="2473">
          <cell r="BT2473" t="e">
            <v>#N/A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e">
            <v>#N/A</v>
          </cell>
        </row>
        <row r="2480">
          <cell r="BT2480" t="e">
            <v>#N/A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e">
            <v>#N/A</v>
          </cell>
        </row>
        <row r="2493">
          <cell r="BT2493" t="e">
            <v>#N/A</v>
          </cell>
        </row>
        <row r="2494">
          <cell r="BT2494" t="str">
            <v>Sormás</v>
          </cell>
        </row>
        <row r="2495">
          <cell r="BT2495" t="e">
            <v>#N/A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Fonó</v>
          </cell>
        </row>
        <row r="2502">
          <cell r="BT2502" t="str">
            <v>Söpte</v>
          </cell>
        </row>
        <row r="2503">
          <cell r="BT2503" t="e">
            <v>#N/A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Nagykátai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Veresegyházi</v>
          </cell>
        </row>
        <row r="2512">
          <cell r="BT2512" t="e">
            <v>#N/A</v>
          </cell>
        </row>
        <row r="2513">
          <cell r="BT2513" t="str">
            <v>Süttő</v>
          </cell>
        </row>
        <row r="2514">
          <cell r="BT2514" t="e">
            <v>#N/A</v>
          </cell>
        </row>
        <row r="2515">
          <cell r="BT2515" t="e">
            <v>#N/A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e">
            <v>#N/A</v>
          </cell>
        </row>
        <row r="2523">
          <cell r="BT2523" t="e">
            <v>#N/A</v>
          </cell>
        </row>
        <row r="2524">
          <cell r="BT2524" t="e">
            <v>#N/A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e">
            <v>#N/A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e">
            <v>#N/A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e">
            <v>#N/A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e">
            <v>#N/A</v>
          </cell>
        </row>
        <row r="2551">
          <cell r="BT2551" t="e">
            <v>#N/A</v>
          </cell>
        </row>
        <row r="2552">
          <cell r="BT2552" t="e">
            <v>#N/A</v>
          </cell>
        </row>
        <row r="2553">
          <cell r="BT2553" t="e">
            <v>#N/A</v>
          </cell>
        </row>
        <row r="2554">
          <cell r="BT2554" t="e">
            <v>#N/A</v>
          </cell>
        </row>
        <row r="2555">
          <cell r="BT2555" t="e">
            <v>#N/A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e">
            <v>#N/A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e">
            <v>#N/A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6.12_x0006__x0000__x0000_E_6.12_x0005__x0000__x0000_Mánfa_x000E__x0000__x0000_Hohn Krisztina_x000E__x0000__x0000_Schmidt Zoltán_x000F__x0000__x0000_Fábián B. u. 58_x0006__x0000__x0000_T_6.13_x0006__x0000__x0000_K_6.13_x0006__x0000__x0000_E_6.13_x000B__x0000__x0000_Tisztaberek_x0000__x0000_Kónya Géza_x0015__x0000__x0001_T_x0000_i_x0000_s_x0000_z_x0000_t_x0000_a_x0000_b_x0000_e_x0000_r_x0000_e_x0000_k_x0000_,_x0000_ _x0000_F_x0000_Q_x0001_ _x0000_u_x0000_._x0000_ _x0000_6_x0000_._x0000__x0007__x0000__x0000_Tivadar_x000F__x0000__x0000_ifj Danó Sándor_x0010__x0000__x0000_Ifj. Danó Sándor_x0016__x0000__x0001_T_x0000_i_x0000_v_x0000_a_x0000_d_x0000_a_x0000_r_x0000_,_x0000_ _x0000_P_x0000_e_x0000_t_x0000_Q_x0001_f_x0000_i_x0000_ _x0000_u</v>
          </cell>
        </row>
        <row r="2573">
          <cell r="BT2573" t="e">
            <v>#N/A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e">
            <v>#N/A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e">
            <v>#N/A</v>
          </cell>
        </row>
        <row r="2584">
          <cell r="BT2584" t="str">
            <v>Szécsényfelfalu</v>
          </cell>
        </row>
        <row r="2585">
          <cell r="BT2585" t="e">
            <v>#N/A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e">
            <v>#N/A</v>
          </cell>
        </row>
        <row r="2592">
          <cell r="BT2592" t="e">
            <v>#N/A</v>
          </cell>
        </row>
        <row r="2593">
          <cell r="BT2593" t="e">
            <v>#N/A</v>
          </cell>
        </row>
        <row r="2594">
          <cell r="BT2594" t="str">
            <v>Székely</v>
          </cell>
        </row>
        <row r="2595">
          <cell r="BT2595" t="e">
            <v>#N/A</v>
          </cell>
        </row>
        <row r="2596">
          <cell r="BT2596" t="e">
            <v>#N/A</v>
          </cell>
        </row>
        <row r="2597">
          <cell r="BT2597" t="e">
            <v>#N/A</v>
          </cell>
        </row>
        <row r="2598">
          <cell r="BT2598" t="str">
            <v>Szekszárd</v>
          </cell>
        </row>
        <row r="2599">
          <cell r="BT2599" t="e">
            <v>#N/A</v>
          </cell>
        </row>
        <row r="2600">
          <cell r="BT2600" t="e">
            <v>#N/A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e">
            <v>#N/A</v>
          </cell>
        </row>
        <row r="2604">
          <cell r="BT2604" t="e">
            <v>#N/A</v>
          </cell>
        </row>
        <row r="2605">
          <cell r="BT2605" t="str">
            <v>Szendehely</v>
          </cell>
        </row>
        <row r="2606">
          <cell r="BT2606" t="e">
            <v>#N/A</v>
          </cell>
        </row>
        <row r="2607">
          <cell r="BT2607" t="e">
            <v>#N/A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e">
            <v>#N/A</v>
          </cell>
        </row>
        <row r="2611">
          <cell r="BT2611" t="e">
            <v>#N/A</v>
          </cell>
        </row>
        <row r="2612">
          <cell r="BT2612" t="e">
            <v>#N/A</v>
          </cell>
        </row>
        <row r="2613">
          <cell r="BT2613" t="e">
            <v>#N/A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e">
            <v>#N/A</v>
          </cell>
        </row>
        <row r="2623">
          <cell r="BT2623" t="e">
            <v>#N/A</v>
          </cell>
        </row>
        <row r="2624">
          <cell r="BT2624" t="e">
            <v>#N/A</v>
          </cell>
        </row>
        <row r="2625">
          <cell r="BT2625" t="str">
            <v>Szentimrefalva</v>
          </cell>
        </row>
        <row r="2626">
          <cell r="BT2626" t="e">
            <v>#N/A</v>
          </cell>
        </row>
        <row r="2627">
          <cell r="BT2627" t="e">
            <v>#N/A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e">
            <v>#N/A</v>
          </cell>
        </row>
        <row r="2633">
          <cell r="BT2633" t="str">
            <v>Szentlászló</v>
          </cell>
        </row>
        <row r="2634">
          <cell r="BT2634" t="e">
            <v>#N/A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e">
            <v>#N/A</v>
          </cell>
        </row>
        <row r="2638">
          <cell r="BT2638" t="str">
            <v>Szentmártonkáta</v>
          </cell>
        </row>
        <row r="2639">
          <cell r="BT2639" t="e">
            <v>#N/A</v>
          </cell>
        </row>
        <row r="2640">
          <cell r="BT2640" t="e">
            <v>#N/A</v>
          </cell>
        </row>
        <row r="2641">
          <cell r="BT2641" t="str">
            <v>Szentpéterszeg</v>
          </cell>
        </row>
        <row r="2642">
          <cell r="BT2642" t="e">
            <v>#N/A</v>
          </cell>
        </row>
        <row r="2643">
          <cell r="BT2643" t="str">
            <v>Szenyér</v>
          </cell>
        </row>
        <row r="2644">
          <cell r="BT2644" t="e">
            <v>#N/A</v>
          </cell>
        </row>
        <row r="2645">
          <cell r="BT2645" t="e">
            <v>#N/A</v>
          </cell>
        </row>
        <row r="2646">
          <cell r="BT2646" t="e">
            <v>#N/A</v>
          </cell>
        </row>
        <row r="2647">
          <cell r="BT2647" t="e">
            <v>#N/A</v>
          </cell>
        </row>
        <row r="2648">
          <cell r="BT2648" t="str">
            <v>Szerep</v>
          </cell>
        </row>
        <row r="2649">
          <cell r="BT2649" t="e">
            <v>#N/A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e">
            <v>#N/A</v>
          </cell>
        </row>
        <row r="2661">
          <cell r="BT2661" t="str">
            <v>Szikszó</v>
          </cell>
        </row>
        <row r="2662">
          <cell r="BT2662" t="e">
            <v>#N/A</v>
          </cell>
        </row>
        <row r="2663">
          <cell r="BT2663" t="e">
            <v>#N/A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e">
            <v>#N/A</v>
          </cell>
        </row>
        <row r="2667">
          <cell r="BT2667" t="e">
            <v>#N/A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e">
            <v>#N/A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e">
            <v>#N/A</v>
          </cell>
        </row>
        <row r="2680">
          <cell r="BT2680" t="str">
            <v>Szomolya</v>
          </cell>
        </row>
        <row r="2681">
          <cell r="BT2681" t="e">
            <v>#N/A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e">
            <v>#N/A</v>
          </cell>
        </row>
        <row r="2688">
          <cell r="BT2688" t="str">
            <v>Szögliget</v>
          </cell>
        </row>
        <row r="2689">
          <cell r="BT2689" t="e">
            <v>#N/A</v>
          </cell>
        </row>
        <row r="2690">
          <cell r="BT2690" t="e">
            <v>#N/A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e">
            <v>#N/A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e">
            <v>#N/A</v>
          </cell>
        </row>
        <row r="2699">
          <cell r="BT2699" t="e">
            <v>#N/A</v>
          </cell>
        </row>
        <row r="2700">
          <cell r="BT2700" t="e">
            <v>#N/A</v>
          </cell>
        </row>
        <row r="2701">
          <cell r="BT2701" t="str">
            <v>Szulok</v>
          </cell>
        </row>
        <row r="2702">
          <cell r="BT2702" t="e">
            <v>#N/A</v>
          </cell>
        </row>
        <row r="2703">
          <cell r="BT2703" t="str">
            <v>Szűcsi</v>
          </cell>
        </row>
        <row r="2704">
          <cell r="BT2704" t="e">
            <v>#N/A</v>
          </cell>
        </row>
        <row r="2705">
          <cell r="BT2705" t="e">
            <v>#N/A</v>
          </cell>
        </row>
        <row r="2706">
          <cell r="BT2706" t="str">
            <v>Tab</v>
          </cell>
        </row>
        <row r="2707">
          <cell r="BT2707" t="e">
            <v>#N/A</v>
          </cell>
        </row>
        <row r="2708">
          <cell r="BT2708" t="e">
            <v>#N/A</v>
          </cell>
        </row>
        <row r="2709">
          <cell r="BT2709" t="str">
            <v>Táborfalva</v>
          </cell>
        </row>
        <row r="2710">
          <cell r="BT2710" t="e">
            <v>#N/A</v>
          </cell>
        </row>
        <row r="2711">
          <cell r="BT2711" t="str">
            <v>Tagyon</v>
          </cell>
        </row>
        <row r="2712">
          <cell r="BT2712" t="e">
            <v>#N/A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e">
            <v>#N/A</v>
          </cell>
        </row>
        <row r="2716">
          <cell r="BT2716" t="e">
            <v>#N/A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e">
            <v>#N/A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e">
            <v>#N/A</v>
          </cell>
        </row>
        <row r="2725">
          <cell r="BT2725" t="e">
            <v>#N/A</v>
          </cell>
        </row>
        <row r="2726">
          <cell r="BT2726" t="e">
            <v>#N/A</v>
          </cell>
        </row>
        <row r="2727">
          <cell r="BT2727" t="e">
            <v>#N/A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e">
            <v>#N/A</v>
          </cell>
        </row>
        <row r="2736">
          <cell r="BT2736" t="e">
            <v>#N/A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e">
            <v>#N/A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e">
            <v>#N/A</v>
          </cell>
        </row>
        <row r="2754">
          <cell r="BT2754" t="e">
            <v>#N/A</v>
          </cell>
        </row>
        <row r="2755">
          <cell r="BT2755" t="str">
            <v>Tarpa</v>
          </cell>
        </row>
        <row r="2756">
          <cell r="BT2756" t="e">
            <v>#N/A</v>
          </cell>
        </row>
        <row r="2757">
          <cell r="BT2757" t="str">
            <v>Táska</v>
          </cell>
        </row>
        <row r="2758">
          <cell r="BT2758" t="e">
            <v>#N/A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e">
            <v>#N/A</v>
          </cell>
        </row>
        <row r="2762">
          <cell r="BT2762" t="str">
            <v>Tatabánya</v>
          </cell>
        </row>
        <row r="2763">
          <cell r="BT2763" t="e">
            <v>#N/A</v>
          </cell>
        </row>
        <row r="2764">
          <cell r="BT2764" t="str">
            <v>Tatárszentgyörgy</v>
          </cell>
        </row>
        <row r="2765">
          <cell r="BT2765" t="e">
            <v>#N/A</v>
          </cell>
        </row>
        <row r="2766">
          <cell r="BT2766" t="str">
            <v>Téglás</v>
          </cell>
        </row>
        <row r="2767">
          <cell r="BT2767" t="e">
            <v>#N/A</v>
          </cell>
        </row>
        <row r="2768">
          <cell r="BT2768" t="e">
            <v>#N/A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e">
            <v>#N/A</v>
          </cell>
        </row>
        <row r="2776">
          <cell r="BT2776" t="e">
            <v>#N/A</v>
          </cell>
        </row>
        <row r="2777">
          <cell r="BT2777" t="str">
            <v>Tenk</v>
          </cell>
        </row>
        <row r="2778">
          <cell r="BT2778" t="e">
            <v>#N/A</v>
          </cell>
        </row>
        <row r="2779">
          <cell r="BT2779" t="e">
            <v>#N/A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e">
            <v>#N/A</v>
          </cell>
        </row>
        <row r="2786">
          <cell r="BT2786" t="str">
            <v>Tésa</v>
          </cell>
        </row>
        <row r="2787">
          <cell r="BT2787" t="e">
            <v>#N/A</v>
          </cell>
        </row>
        <row r="2788">
          <cell r="BT2788" t="e">
            <v>#N/A</v>
          </cell>
        </row>
        <row r="2789">
          <cell r="BT2789" t="e">
            <v>#N/A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e">
            <v>#N/A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e">
            <v>#N/A</v>
          </cell>
        </row>
        <row r="2807">
          <cell r="BT2807" t="e">
            <v>#N/A</v>
          </cell>
        </row>
        <row r="2808">
          <cell r="BT2808" t="e">
            <v>#N/A</v>
          </cell>
        </row>
        <row r="2809">
          <cell r="BT2809" t="e">
            <v>#N/A</v>
          </cell>
        </row>
        <row r="2810">
          <cell r="BT2810" t="str">
            <v>Tiszacsermely</v>
          </cell>
        </row>
        <row r="2811">
          <cell r="BT2811" t="e">
            <v>#N/A</v>
          </cell>
        </row>
        <row r="2812">
          <cell r="BT2812" t="e">
            <v>#N/A</v>
          </cell>
        </row>
        <row r="2813">
          <cell r="BT2813" t="e">
            <v>#N/A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e">
            <v>#N/A</v>
          </cell>
        </row>
        <row r="2817">
          <cell r="BT2817" t="str">
            <v>Tiszafüred</v>
          </cell>
        </row>
        <row r="2818">
          <cell r="BT2818" t="e">
            <v>#N/A</v>
          </cell>
        </row>
        <row r="2819">
          <cell r="BT2819" t="str">
            <v>Tiszagyulaháza</v>
          </cell>
        </row>
        <row r="2820">
          <cell r="BT2820" t="e">
            <v>#N/A</v>
          </cell>
        </row>
        <row r="2821">
          <cell r="BT2821" t="e">
            <v>#N/A</v>
          </cell>
        </row>
        <row r="2822">
          <cell r="BT2822" t="e">
            <v>#N/A</v>
          </cell>
        </row>
        <row r="2823">
          <cell r="BT2823" t="str">
            <v>Tiszakanyár</v>
          </cell>
        </row>
        <row r="2824">
          <cell r="BT2824" t="e">
            <v>#N/A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e">
            <v>#N/A</v>
          </cell>
        </row>
        <row r="2828">
          <cell r="BT2828" t="str">
            <v>Tiszakóród</v>
          </cell>
        </row>
        <row r="2829">
          <cell r="BT2829" t="e">
            <v>#N/A</v>
          </cell>
        </row>
        <row r="2830">
          <cell r="BT2830" t="e">
            <v>#N/A</v>
          </cell>
        </row>
        <row r="2831">
          <cell r="BT2831" t="str">
            <v>Tiszalök</v>
          </cell>
        </row>
        <row r="2832">
          <cell r="BT2832" t="e">
            <v>#N/A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e">
            <v>#N/A</v>
          </cell>
        </row>
        <row r="2837">
          <cell r="BT2837" t="e">
            <v>#N/A</v>
          </cell>
        </row>
        <row r="2838">
          <cell r="BT2838" t="e">
            <v>#N/A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e">
            <v>#N/A</v>
          </cell>
        </row>
        <row r="2848">
          <cell r="BT2848" t="e">
            <v>#N/A</v>
          </cell>
        </row>
        <row r="2849">
          <cell r="BT2849" t="e">
            <v>#N/A</v>
          </cell>
        </row>
        <row r="2850">
          <cell r="BT2850" t="str">
            <v>Tiszatelek</v>
          </cell>
        </row>
        <row r="2851">
          <cell r="BT2851" t="e">
            <v>#N/A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e">
            <v>#N/A</v>
          </cell>
        </row>
        <row r="2855">
          <cell r="BT2855" t="e">
            <v>#N/A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e">
            <v>#N/A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e">
            <v>#N/A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e">
            <v>#N/A</v>
          </cell>
        </row>
        <row r="2874">
          <cell r="BT2874" t="e">
            <v>#N/A</v>
          </cell>
        </row>
        <row r="2875">
          <cell r="BT2875" t="e">
            <v>#N/A</v>
          </cell>
        </row>
        <row r="2876">
          <cell r="BT2876" t="e">
            <v>#N/A</v>
          </cell>
        </row>
        <row r="2877">
          <cell r="BT2877" t="e">
            <v>#N/A</v>
          </cell>
        </row>
        <row r="2878">
          <cell r="BT2878" t="str">
            <v>Tormafölde</v>
          </cell>
        </row>
        <row r="2879">
          <cell r="BT2879" t="e">
            <v>#N/A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e">
            <v>#N/A</v>
          </cell>
        </row>
        <row r="2884">
          <cell r="BT2884" t="e">
            <v>#N/A</v>
          </cell>
        </row>
        <row r="2885">
          <cell r="BT2885" t="e">
            <v>#N/A</v>
          </cell>
        </row>
        <row r="2886">
          <cell r="BT2886" t="str">
            <v>Tornyiszentmiklós</v>
          </cell>
        </row>
        <row r="2887">
          <cell r="BT2887" t="e">
            <v>#N/A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e">
            <v>#N/A</v>
          </cell>
        </row>
        <row r="2892">
          <cell r="BT2892" t="str">
            <v>Tótkomlós</v>
          </cell>
        </row>
        <row r="2893">
          <cell r="BT2893" t="e">
            <v>#N/A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e">
            <v>#N/A</v>
          </cell>
        </row>
        <row r="2907">
          <cell r="BT2907" t="e">
            <v>#N/A</v>
          </cell>
        </row>
        <row r="2908">
          <cell r="BT2908" t="e">
            <v>#N/A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e">
            <v>#N/A</v>
          </cell>
        </row>
        <row r="2913">
          <cell r="BT2913" t="e">
            <v>#N/A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e">
            <v>#N/A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e">
            <v>#N/A</v>
          </cell>
        </row>
        <row r="2923">
          <cell r="BT2923" t="e">
            <v>#N/A</v>
          </cell>
        </row>
        <row r="2924">
          <cell r="BT2924" t="e">
            <v>#N/A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e">
            <v>#N/A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e">
            <v>#N/A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e">
            <v>#N/A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e">
            <v>#N/A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e">
            <v>#N/A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e">
            <v>#N/A</v>
          </cell>
        </row>
        <row r="2957">
          <cell r="BT2957" t="e">
            <v>#N/A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e">
            <v>#N/A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e">
            <v>#N/A</v>
          </cell>
        </row>
        <row r="2968">
          <cell r="BT2968" t="str">
            <v>Vácszentlászló</v>
          </cell>
        </row>
        <row r="2969">
          <cell r="BT2969" t="e">
            <v>#N/A</v>
          </cell>
        </row>
        <row r="2970">
          <cell r="BT2970" t="str">
            <v>Vadosfa</v>
          </cell>
        </row>
        <row r="2971">
          <cell r="BT2971" t="e">
            <v>#N/A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e">
            <v>#N/A</v>
          </cell>
        </row>
        <row r="2975">
          <cell r="BT2975" t="e">
            <v>#N/A</v>
          </cell>
        </row>
        <row r="2976">
          <cell r="BT2976" t="e">
            <v>#N/A</v>
          </cell>
        </row>
        <row r="2977">
          <cell r="BT2977" t="e">
            <v>#N/A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e">
            <v>#N/A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e">
            <v>#N/A</v>
          </cell>
        </row>
        <row r="2994">
          <cell r="BT2994" t="str">
            <v>Váralja</v>
          </cell>
        </row>
        <row r="2995">
          <cell r="BT2995" t="e">
            <v>#N/A</v>
          </cell>
        </row>
        <row r="2996">
          <cell r="BT2996" t="str">
            <v>Váraszó</v>
          </cell>
        </row>
        <row r="2997">
          <cell r="BT2997" t="e">
            <v>#N/A</v>
          </cell>
        </row>
        <row r="2998">
          <cell r="BT2998" t="e">
            <v>#N/A</v>
          </cell>
        </row>
        <row r="2999">
          <cell r="BT2999" t="e">
            <v>#N/A</v>
          </cell>
        </row>
        <row r="3000">
          <cell r="BT3000" t="e">
            <v>#N/A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e">
            <v>#N/A</v>
          </cell>
        </row>
        <row r="3004">
          <cell r="BT3004" t="str">
            <v>Várgesztes</v>
          </cell>
        </row>
        <row r="3005">
          <cell r="BT3005" t="e">
            <v>#N/A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e">
            <v>#N/A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e">
            <v>#N/A</v>
          </cell>
        </row>
        <row r="3016">
          <cell r="BT3016" t="e">
            <v>#N/A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e">
            <v>#N/A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e">
            <v>#N/A</v>
          </cell>
        </row>
        <row r="3029">
          <cell r="BT3029" t="e">
            <v>#N/A</v>
          </cell>
        </row>
        <row r="3030">
          <cell r="BT3030" t="e">
            <v>#N/A</v>
          </cell>
        </row>
        <row r="3031">
          <cell r="BT3031" t="e">
            <v>#N/A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e">
            <v>#N/A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e">
            <v>#N/A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e">
            <v>#N/A</v>
          </cell>
        </row>
        <row r="3041">
          <cell r="BT3041" t="e">
            <v>#N/A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e">
            <v>#N/A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e">
            <v>#N/A</v>
          </cell>
        </row>
        <row r="3054">
          <cell r="BT3054" t="str">
            <v>Verpelét</v>
          </cell>
        </row>
        <row r="3055">
          <cell r="BT3055" t="str">
            <v>穳揩敳祮_x000E_娀潳湬楡娠汯୮_x0000_慖獳楺癬柡๹_x0000_穣⁩⹵㈠⸵_x0008_䘁儀 甀⸀ ㌀㈀ఀĀFelsőberecki_x000D_䘀橥敪⁬獉癴满_x0011_䬀獯畳桴䰠‮⹵㔠⸹_x000B_䘁攀氀猀儀搁漀戀猀稀愀ᤀ_x0000_ﱆ⁰潚瑬满䈠湥⁥汋狡੡_x0000_楓⁫浉敲_x000F_䬀獯畳桴甠捴⁡⸶	䘁攀氀猀儀朁愀最礀ఀ_x0000_潂潧祬䨠满獯_x000E_刀毡揳楺蘒⁴㠷ฮĀFelsőkelecsény_x000B_䄀摮⃳_x0010_匀慺慢獤柡甠‮〲ମĀFelsőnyárád_x000D_䬀物汩⁡敆敲据_x0006_㌀㘷㤷സ_x0000_ﱐ灳毶慬祮⩩_x0000_慬晴污慶⁩楋瑳狩⁧扢𤋮吠狡畳慳_x0006_㌀㈸㐸ื_x0000_噉‮慬蘒⁴⸱_x000D_䈀泩灡瓡慦癬楡!䔀牧⁩楋瑳狩⁧</v>
          </cell>
        </row>
        <row r="3056">
          <cell r="BT3056" t="e">
            <v>#N/A</v>
          </cell>
        </row>
        <row r="3057">
          <cell r="BT3057" t="str">
            <v>Vértesacsa</v>
          </cell>
        </row>
        <row r="3058">
          <cell r="BT3058" t="e">
            <v>#N/A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e">
            <v>#N/A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e">
            <v>#N/A</v>
          </cell>
        </row>
        <row r="3067">
          <cell r="BT3067" t="e">
            <v>#N/A</v>
          </cell>
        </row>
        <row r="3068">
          <cell r="BT3068" t="str">
            <v>Veszprémvarsány</v>
          </cell>
        </row>
        <row r="3069">
          <cell r="BT3069" t="e">
            <v>#N/A</v>
          </cell>
        </row>
        <row r="3070">
          <cell r="BT3070" t="e">
            <v>#N/A</v>
          </cell>
        </row>
        <row r="3071">
          <cell r="BT3071" t="e">
            <v>#N/A</v>
          </cell>
        </row>
        <row r="3072">
          <cell r="BT3072" t="e">
            <v>#N/A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e">
            <v>#N/A</v>
          </cell>
        </row>
        <row r="3077">
          <cell r="BT3077" t="str">
            <v>Vilyvitány</v>
          </cell>
        </row>
        <row r="3078">
          <cell r="BT3078" t="e">
            <v>#N/A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e">
            <v>#N/A</v>
          </cell>
        </row>
        <row r="3083">
          <cell r="BT3083" t="e">
            <v>#N/A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e">
            <v>#N/A</v>
          </cell>
        </row>
        <row r="3087">
          <cell r="BT3087" t="str">
            <v>Viszák</v>
          </cell>
        </row>
        <row r="3088">
          <cell r="BT3088" t="e">
            <v>#N/A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e">
            <v>#N/A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e">
            <v>#N/A</v>
          </cell>
        </row>
        <row r="3097">
          <cell r="BT3097" t="str">
            <v>t Zsolt_x0000__x0000_Gáva János_x000E__x0000__x0000_Kossuth u. 23._x0006__x0000__x0000_Nábrád_x000C__x0000__x0000_Varga Attila_x000C__x0000__x0000_Varga Károly_x000C__x0000__x0000_Árpád u. 40._x000C__x0000__x0000_Nemesborzova_x0013__x0000__x0000_Nagy Gábor Zsigmond_x000D__x0000__x0000_Balla Jánosné_x0010__x0000__x0000_Szabadság tér 7.-_x0000__x0000_Keszthely-Hévízi Kistérségi Többcélú Társulás_x0006__x0000__x0000_558808_x0010__x0000__x0001_K_x0000_e_x0000_s_x0000_z_x0000_t_x0000_h_x0000_e_x0000_l_x0000_y_x0000__x0013_ H_x0000_é_x0000_v_x0000_í_x0000_z_x0000_i_x0000_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e">
            <v>#N/A</v>
          </cell>
        </row>
        <row r="3101">
          <cell r="BT3101" t="e">
            <v>#N/A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e">
            <v>#N/A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e">
            <v>#N/A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e">
            <v>#N/A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e">
            <v>#N/A</v>
          </cell>
        </row>
        <row r="3143">
          <cell r="BT3143" t="e">
            <v>#N/A</v>
          </cell>
        </row>
        <row r="3144">
          <cell r="BT3144" t="e">
            <v>#N/A</v>
          </cell>
        </row>
        <row r="3145">
          <cell r="BT3145" t="e">
            <v>#N/A</v>
          </cell>
        </row>
        <row r="3146">
          <cell r="BT3146" t="str">
            <v>Zaláta</v>
          </cell>
        </row>
        <row r="3147">
          <cell r="BT3147" t="e">
            <v>#N/A</v>
          </cell>
        </row>
        <row r="3148">
          <cell r="BT3148" t="e">
            <v>#N/A</v>
          </cell>
        </row>
        <row r="3149">
          <cell r="BT3149" t="e">
            <v>#N/A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e">
            <v>#N/A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e">
            <v>#N/A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e">
            <v>#N/A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e">
            <v>#N/A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e">
            <v>#N/A</v>
          </cell>
        </row>
        <row r="3171">
          <cell r="BT3171" t="e">
            <v>#N/A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e">
            <v>#N/A</v>
          </cell>
        </row>
        <row r="3175">
          <cell r="BT3175" t="e">
            <v>#N/A</v>
          </cell>
        </row>
        <row r="3176">
          <cell r="BT3176" t="str">
            <v>Zselickisfalud</v>
          </cell>
        </row>
        <row r="3177">
          <cell r="BT3177" t="e">
            <v>#N/A</v>
          </cell>
        </row>
        <row r="3178">
          <cell r="BT3178" t="e">
            <v>#N/A</v>
          </cell>
        </row>
        <row r="3179">
          <cell r="BT3179" t="e">
            <v>#N/A</v>
          </cell>
        </row>
        <row r="3180">
          <cell r="BT3180" t="e">
            <v>#N/A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07-2008)"/>
      <sheetName val="2.2.1. (TKT fennt.2008-2009)"/>
      <sheetName val="2.2.2.-2.3. feladatok"/>
      <sheetName val="szakszolgálati adatok"/>
      <sheetName val="2.4. feladat-szoc. étkeztetés"/>
      <sheetName val="2.4. feladat"/>
      <sheetName val="2.5.-2.8. feladatok"/>
      <sheetName val="info"/>
    </sheetNames>
    <sheetDataSet>
      <sheetData sheetId="0" refreshError="1">
        <row r="34">
          <cell r="BT34" t="e">
            <v>#N/A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e">
            <v>#N/A</v>
          </cell>
        </row>
        <row r="44">
          <cell r="BT44" t="e">
            <v>#N/A</v>
          </cell>
        </row>
        <row r="45">
          <cell r="BT45" t="e">
            <v>#N/A</v>
          </cell>
        </row>
        <row r="46">
          <cell r="BT46" t="e">
            <v>#N/A</v>
          </cell>
        </row>
        <row r="47">
          <cell r="BT47" t="e">
            <v>#N/A</v>
          </cell>
        </row>
        <row r="48">
          <cell r="BT48" t="str">
            <v>Ács</v>
          </cell>
        </row>
        <row r="49">
          <cell r="BT49" t="e">
            <v>#N/A</v>
          </cell>
        </row>
        <row r="50">
          <cell r="BT50" t="str">
            <v>Acsád</v>
          </cell>
        </row>
        <row r="51">
          <cell r="BT51" t="e">
            <v>#N/A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e">
            <v>#N/A</v>
          </cell>
        </row>
        <row r="55">
          <cell r="BT55" t="e">
            <v>#N/A</v>
          </cell>
        </row>
        <row r="56">
          <cell r="BT56" t="str">
            <v>Adony</v>
          </cell>
        </row>
        <row r="57">
          <cell r="BT57" t="e">
            <v>#N/A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e">
            <v>#N/A</v>
          </cell>
        </row>
        <row r="61">
          <cell r="BT61" t="e">
            <v>#N/A</v>
          </cell>
        </row>
        <row r="62">
          <cell r="BT62" t="e">
            <v>#N/A</v>
          </cell>
        </row>
        <row r="63">
          <cell r="BT63" t="e">
            <v>#N/A</v>
          </cell>
        </row>
        <row r="64">
          <cell r="BT64" t="e">
            <v>#N/A</v>
          </cell>
        </row>
        <row r="65">
          <cell r="BT65" t="str">
            <v>Ajka</v>
          </cell>
        </row>
        <row r="66">
          <cell r="BT66" t="e">
            <v>#N/A</v>
          </cell>
        </row>
        <row r="67">
          <cell r="BT67" t="e">
            <v>#N/A</v>
          </cell>
        </row>
        <row r="68">
          <cell r="BT68" t="e">
            <v>#N/A</v>
          </cell>
        </row>
        <row r="69">
          <cell r="BT69" t="e">
            <v>#N/A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e">
            <v>#N/A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e">
            <v>#N/A</v>
          </cell>
        </row>
        <row r="81">
          <cell r="BT81" t="e">
            <v>#N/A</v>
          </cell>
        </row>
        <row r="82">
          <cell r="BT82" t="e">
            <v>#N/A</v>
          </cell>
        </row>
        <row r="83">
          <cell r="BT83" t="e">
            <v>#N/A</v>
          </cell>
        </row>
        <row r="84">
          <cell r="BT84" t="e">
            <v>#N/A</v>
          </cell>
        </row>
        <row r="85">
          <cell r="BT85" t="e">
            <v>#N/A</v>
          </cell>
        </row>
        <row r="86">
          <cell r="BT86" t="e">
            <v>#N/A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e">
            <v>#N/A</v>
          </cell>
        </row>
        <row r="90">
          <cell r="BT90" t="str">
            <v>Alsónyék</v>
          </cell>
        </row>
        <row r="91">
          <cell r="BT91" t="e">
            <v>#N/A</v>
          </cell>
        </row>
        <row r="92">
          <cell r="BT92" t="str">
            <v>Szücs Attila Gábor</v>
          </cell>
        </row>
        <row r="93">
          <cell r="BT93" t="str">
            <v>Alsópetény</v>
          </cell>
        </row>
        <row r="94">
          <cell r="BT94" t="str">
            <v>Szent István u. 8.</v>
          </cell>
        </row>
        <row r="95">
          <cell r="BT95" t="e">
            <v>#N/A</v>
          </cell>
        </row>
        <row r="96">
          <cell r="BT96" t="str">
            <v>500_1000</v>
          </cell>
        </row>
        <row r="97">
          <cell r="BT97" t="e">
            <v>#N/A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e">
            <v>#N/A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e">
            <v>#N/A</v>
          </cell>
        </row>
        <row r="108">
          <cell r="BT108" t="e">
            <v>#N/A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e">
            <v>#N/A</v>
          </cell>
        </row>
        <row r="113">
          <cell r="BT113" t="e">
            <v>#N/A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e">
            <v>#N/A</v>
          </cell>
        </row>
        <row r="117">
          <cell r="BT117" t="str">
            <v>Apátistvánfalva</v>
          </cell>
        </row>
        <row r="118">
          <cell r="BT118" t="e">
            <v>#N/A</v>
          </cell>
        </row>
        <row r="119">
          <cell r="BT119" t="str">
            <v>Apc</v>
          </cell>
        </row>
        <row r="120">
          <cell r="BT120" t="e">
            <v>#N/A</v>
          </cell>
        </row>
        <row r="121">
          <cell r="BT121" t="e">
            <v>#N/A</v>
          </cell>
        </row>
        <row r="122">
          <cell r="BT122" t="e">
            <v>#N/A</v>
          </cell>
        </row>
        <row r="123">
          <cell r="BT123" t="e">
            <v>#N/A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e">
            <v>#N/A</v>
          </cell>
        </row>
        <row r="128">
          <cell r="BT128" t="e">
            <v>#N/A</v>
          </cell>
        </row>
        <row r="129">
          <cell r="BT129" t="e">
            <v>#N/A</v>
          </cell>
        </row>
        <row r="130">
          <cell r="BT130" t="e">
            <v>#N/A</v>
          </cell>
        </row>
        <row r="131">
          <cell r="BT131" t="e">
            <v>#N/A</v>
          </cell>
        </row>
        <row r="132">
          <cell r="BT132" t="e">
            <v>#N/A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e">
            <v>#N/A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e">
            <v>#N/A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e">
            <v>#N/A</v>
          </cell>
        </row>
        <row r="148">
          <cell r="BT148" t="str">
            <v>Bácsalmás</v>
          </cell>
        </row>
        <row r="149">
          <cell r="BT149" t="e">
            <v>#N/A</v>
          </cell>
        </row>
        <row r="150">
          <cell r="BT150" t="e">
            <v>#N/A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e">
            <v>#N/A</v>
          </cell>
        </row>
        <row r="154">
          <cell r="BT154" t="e">
            <v>#N/A</v>
          </cell>
        </row>
        <row r="155">
          <cell r="BT155" t="e">
            <v>#N/A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e">
            <v>#N/A</v>
          </cell>
        </row>
        <row r="159">
          <cell r="BT159" t="e">
            <v>#N/A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e">
            <v>#N/A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e">
            <v>#N/A</v>
          </cell>
        </row>
        <row r="173">
          <cell r="BT173" t="e">
            <v>#N/A</v>
          </cell>
        </row>
        <row r="174">
          <cell r="BT174" t="e">
            <v>#N/A</v>
          </cell>
        </row>
        <row r="175">
          <cell r="BT175" t="e">
            <v>#N/A</v>
          </cell>
        </row>
        <row r="176">
          <cell r="BT176" t="e">
            <v>#N/A</v>
          </cell>
        </row>
        <row r="177">
          <cell r="BT177" t="e">
            <v>#N/A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e">
            <v>#N/A</v>
          </cell>
        </row>
        <row r="181">
          <cell r="BT181" t="e">
            <v>#N/A</v>
          </cell>
        </row>
        <row r="182">
          <cell r="BT182" t="str">
            <v>Bakonysárkány</v>
          </cell>
        </row>
        <row r="183">
          <cell r="BT183" t="e">
            <v>#N/A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e">
            <v>#N/A</v>
          </cell>
        </row>
        <row r="192">
          <cell r="BT192" t="e">
            <v>#N/A</v>
          </cell>
        </row>
        <row r="193">
          <cell r="BT193" t="str">
            <v>Baktüttös</v>
          </cell>
        </row>
        <row r="194">
          <cell r="BT194" t="e">
            <v>#N/A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e">
            <v>#N/A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e">
            <v>#N/A</v>
          </cell>
        </row>
        <row r="205">
          <cell r="BT205" t="e">
            <v>#N/A</v>
          </cell>
        </row>
        <row r="206">
          <cell r="BT206" t="str">
            <v>Balatonfőkajár</v>
          </cell>
        </row>
        <row r="207">
          <cell r="BT207" t="e">
            <v>#N/A</v>
          </cell>
        </row>
        <row r="208">
          <cell r="BT208" t="str">
            <v>Balatonfüred</v>
          </cell>
        </row>
        <row r="209">
          <cell r="BT209" t="e">
            <v>#N/A</v>
          </cell>
        </row>
        <row r="210">
          <cell r="BT210" t="e">
            <v>#N/A</v>
          </cell>
        </row>
        <row r="211">
          <cell r="BT211" t="e">
            <v>#N/A</v>
          </cell>
        </row>
        <row r="212">
          <cell r="BT212" t="e">
            <v>#N/A</v>
          </cell>
        </row>
        <row r="213">
          <cell r="BT213" t="str">
            <v>Balatonkeresztúr</v>
          </cell>
        </row>
        <row r="214">
          <cell r="BT214" t="e">
            <v>#N/A</v>
          </cell>
        </row>
        <row r="215">
          <cell r="BT215" t="e">
            <v>#N/A</v>
          </cell>
        </row>
        <row r="216">
          <cell r="BT216" t="e">
            <v>#N/A</v>
          </cell>
        </row>
        <row r="217">
          <cell r="BT217" t="e">
            <v>#N/A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e">
            <v>#N/A</v>
          </cell>
        </row>
        <row r="229">
          <cell r="BT229" t="e">
            <v>#N/A</v>
          </cell>
        </row>
        <row r="230">
          <cell r="BT230" t="e">
            <v>#N/A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e">
            <v>#N/A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e">
            <v>#N/A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e">
            <v>#N/A</v>
          </cell>
        </row>
        <row r="244">
          <cell r="BT244" t="e">
            <v>#N/A</v>
          </cell>
        </row>
        <row r="245">
          <cell r="BT245" t="e">
            <v>#N/A</v>
          </cell>
        </row>
        <row r="246">
          <cell r="BT246" t="e">
            <v>#N/A</v>
          </cell>
        </row>
        <row r="247">
          <cell r="BT247" t="str">
            <v>Báránd</v>
          </cell>
        </row>
        <row r="248">
          <cell r="BT248" t="e">
            <v>#N/A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e">
            <v>#N/A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e">
            <v>#N/A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e">
            <v>#N/A</v>
          </cell>
        </row>
        <row r="258">
          <cell r="BT258" t="str">
            <v>Basal</v>
          </cell>
        </row>
        <row r="259">
          <cell r="BT259" t="e">
            <v>#N/A</v>
          </cell>
        </row>
        <row r="260">
          <cell r="BT260" t="str">
            <v>Báta</v>
          </cell>
        </row>
        <row r="261">
          <cell r="BT261" t="e">
            <v>#N/A</v>
          </cell>
        </row>
        <row r="262">
          <cell r="BT262" t="e">
            <v>#N/A</v>
          </cell>
        </row>
        <row r="263">
          <cell r="BT263" t="e">
            <v>#N/A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e">
            <v>#N/A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e">
            <v>#N/A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e">
            <v>#N/A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e">
            <v>#N/A</v>
          </cell>
        </row>
        <row r="290">
          <cell r="BT290" t="e">
            <v>#N/A</v>
          </cell>
        </row>
        <row r="291">
          <cell r="BT291" t="e">
            <v>#N/A</v>
          </cell>
        </row>
        <row r="292">
          <cell r="BT292" t="e">
            <v>#N/A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e">
            <v>#N/A</v>
          </cell>
        </row>
        <row r="296">
          <cell r="BT296" t="str">
            <v>Belsősárd</v>
          </cell>
        </row>
        <row r="297">
          <cell r="BT297" t="e">
            <v>#N/A</v>
          </cell>
        </row>
        <row r="298">
          <cell r="BT298" t="e">
            <v>#N/A</v>
          </cell>
        </row>
        <row r="299">
          <cell r="BT299" t="e">
            <v>#N/A</v>
          </cell>
        </row>
        <row r="300">
          <cell r="BT300" t="e">
            <v>#N/A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e">
            <v>#N/A</v>
          </cell>
        </row>
        <row r="304">
          <cell r="BT304" t="e">
            <v>#N/A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e">
            <v>#N/A</v>
          </cell>
        </row>
        <row r="313">
          <cell r="BT313" t="str">
            <v>Berkesd</v>
          </cell>
        </row>
        <row r="314">
          <cell r="BT314" t="e">
            <v>#N/A</v>
          </cell>
        </row>
        <row r="315">
          <cell r="BT315" t="e">
            <v>#N/A</v>
          </cell>
        </row>
        <row r="316">
          <cell r="BT316" t="str">
            <v>Berzék</v>
          </cell>
        </row>
        <row r="317">
          <cell r="BT317" t="e">
            <v>#N/A</v>
          </cell>
        </row>
        <row r="318">
          <cell r="BT318" t="str">
            <v>Besence</v>
          </cell>
        </row>
        <row r="319">
          <cell r="BT319" t="e">
            <v>#N/A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e">
            <v>#N/A</v>
          </cell>
        </row>
        <row r="323">
          <cell r="BT323" t="e">
            <v>#N/A</v>
          </cell>
        </row>
        <row r="324">
          <cell r="BT324" t="e">
            <v>#N/A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e">
            <v>#N/A</v>
          </cell>
        </row>
        <row r="329">
          <cell r="BT329" t="str">
            <v>Bicsérd</v>
          </cell>
        </row>
        <row r="330">
          <cell r="BT330" t="e">
            <v>#N/A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e">
            <v>#N/A</v>
          </cell>
        </row>
        <row r="337">
          <cell r="BT337" t="str">
            <v>Bikal</v>
          </cell>
        </row>
        <row r="338">
          <cell r="BT338" t="e">
            <v>#N/A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e">
            <v>#N/A</v>
          </cell>
        </row>
        <row r="349">
          <cell r="BT349" t="e">
            <v>#N/A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e">
            <v>#N/A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e">
            <v>#N/A</v>
          </cell>
        </row>
        <row r="360">
          <cell r="BT360" t="str">
            <v>步渠灡扺湥⁩汥慳E⠀戲 湉浺滩楹琠狡畳⁳泡慴⁬汥潴瑴朠敹浲步步渠灡扺湥⁩汥慳ó؉䄀 ㄀　 　　　 昀儀渁氀 渀愀最礀漀戀戀 氀愀欀漀猀猀最猀稀洀切 渀欀漀爀洀渀礀稀愀琀 氀琀愀氀 渀氀氀愀渀 昀攀渀渀琀愀爀琀漀琀琀 瘀漀搀欀戀愀渀 愀稀 渀氀氀愀渀 攀氀椀渀搀琀漀琀琀 ㄀⸀ 渀攀瘀攀氀猀椀 瘀 渀攀洀 瘀攀最礀攀猀 挀猀漀瀀漀爀琀樀愀椀戀愀 樀爀 最礀攀爀洀攀欀攀欀 猀稀洀愀 ⠀愀 ㄀　 　　　 昀儀渁氀 渀愀最礀漀戀戀 氀愀欀漀猀猀最猀稀洀</v>
          </cell>
        </row>
        <row r="361">
          <cell r="BT361" t="e">
            <v>#N/A</v>
          </cell>
        </row>
        <row r="362">
          <cell r="BT362" t="str">
            <v>Bogács</v>
          </cell>
        </row>
        <row r="363">
          <cell r="BT363" t="e">
            <v>#N/A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e">
            <v>#N/A</v>
          </cell>
        </row>
        <row r="367">
          <cell r="BT367" t="str">
            <v>Bogyoszló</v>
          </cell>
        </row>
        <row r="368">
          <cell r="BT368" t="str">
            <v>Dr. Ferencz Márton</v>
          </cell>
        </row>
        <row r="369">
          <cell r="BT369" t="str">
            <v>Bókaháza</v>
          </cell>
        </row>
        <row r="370">
          <cell r="BT370" t="e">
            <v>#N/A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e">
            <v>#N/A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e">
            <v>#N/A</v>
          </cell>
        </row>
        <row r="377">
          <cell r="BT377" t="e">
            <v>#N/A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e">
            <v>#N/A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e">
            <v>#N/A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e">
            <v>#N/A</v>
          </cell>
        </row>
        <row r="399">
          <cell r="BT399" t="e">
            <v>#N/A</v>
          </cell>
        </row>
        <row r="400">
          <cell r="BT400" t="e">
            <v>#N/A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e">
            <v>#N/A</v>
          </cell>
        </row>
        <row r="404">
          <cell r="BT404" t="e">
            <v>#N/A</v>
          </cell>
        </row>
        <row r="405">
          <cell r="BT405" t="e">
            <v>#N/A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e">
            <v>#N/A</v>
          </cell>
        </row>
        <row r="412">
          <cell r="BT412" t="e">
            <v>#N/A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e">
            <v>#N/A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e">
            <v>#N/A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e">
            <v>#N/A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e">
            <v>#N/A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e">
            <v>#N/A</v>
          </cell>
        </row>
        <row r="433">
          <cell r="BT433" t="e">
            <v>#N/A</v>
          </cell>
        </row>
        <row r="434">
          <cell r="BT434" t="e">
            <v>#N/A</v>
          </cell>
        </row>
        <row r="435">
          <cell r="BT435" t="e">
            <v>#N/A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e">
            <v>#N/A</v>
          </cell>
        </row>
        <row r="440">
          <cell r="BT440" t="str">
            <v>Bükkszentmárton</v>
          </cell>
        </row>
        <row r="441">
          <cell r="BT441" t="e">
            <v>#N/A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e">
            <v>#N/A</v>
          </cell>
        </row>
        <row r="445">
          <cell r="BT445" t="e">
            <v>#N/A</v>
          </cell>
        </row>
        <row r="446">
          <cell r="BT446" t="str">
            <v>Cakóháza</v>
          </cell>
        </row>
        <row r="447">
          <cell r="BT447" t="e">
            <v>#N/A</v>
          </cell>
        </row>
        <row r="448">
          <cell r="BT448" t="e">
            <v>#N/A</v>
          </cell>
        </row>
        <row r="449">
          <cell r="BT449" t="e">
            <v>#N/A</v>
          </cell>
        </row>
        <row r="450">
          <cell r="BT450" t="str">
            <v>Dr. Jakab Róbert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e">
            <v>#N/A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e">
            <v>#N/A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e">
            <v>#N/A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e">
            <v>#N/A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e">
            <v>#N/A</v>
          </cell>
        </row>
        <row r="467">
          <cell r="BT467" t="e">
            <v>#N/A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e">
            <v>#N/A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e">
            <v>#N/A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e">
            <v>#N/A</v>
          </cell>
        </row>
        <row r="488">
          <cell r="BT488" t="str">
            <v>Csávoly</v>
          </cell>
        </row>
        <row r="489">
          <cell r="BT489" t="e">
            <v>#N/A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e">
            <v>#N/A</v>
          </cell>
        </row>
        <row r="494">
          <cell r="BT494" t="e">
            <v>#N/A</v>
          </cell>
        </row>
        <row r="495">
          <cell r="BT495" t="str">
            <v>Csém</v>
          </cell>
        </row>
        <row r="496">
          <cell r="BT496" t="str">
            <v>Kossuth  L. u. 28.</v>
          </cell>
        </row>
        <row r="497">
          <cell r="BT497" t="e">
            <v>#N/A</v>
          </cell>
        </row>
        <row r="498">
          <cell r="BT498" t="str">
            <v>Csengele</v>
          </cell>
        </row>
        <row r="499">
          <cell r="BT499" t="e">
            <v>#N/A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e">
            <v>#N/A</v>
          </cell>
        </row>
        <row r="504">
          <cell r="BT504" t="e">
            <v>#N/A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e">
            <v>#N/A</v>
          </cell>
        </row>
        <row r="509">
          <cell r="BT509" t="e">
            <v>#N/A</v>
          </cell>
        </row>
        <row r="510">
          <cell r="BT510" t="e">
            <v>#N/A</v>
          </cell>
        </row>
        <row r="511">
          <cell r="BT511" t="e">
            <v>#N/A</v>
          </cell>
        </row>
        <row r="512">
          <cell r="BT512" t="e">
            <v>#N/A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e">
            <v>#N/A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Bonyhádvarasd</v>
          </cell>
        </row>
        <row r="527">
          <cell r="BT527" t="e">
            <v>#N/A</v>
          </cell>
        </row>
        <row r="528">
          <cell r="BT528" t="e">
            <v>#N/A</v>
          </cell>
        </row>
        <row r="529">
          <cell r="BT529" t="e">
            <v>#N/A</v>
          </cell>
        </row>
        <row r="530">
          <cell r="BT530" t="e">
            <v>#N/A</v>
          </cell>
        </row>
        <row r="531">
          <cell r="BT531" t="e">
            <v>#N/A</v>
          </cell>
        </row>
        <row r="532">
          <cell r="BT532" t="e">
            <v>#N/A</v>
          </cell>
        </row>
        <row r="533">
          <cell r="BT533" t="str">
            <v>Csitár</v>
          </cell>
        </row>
        <row r="534">
          <cell r="BT534" t="e">
            <v>#N/A</v>
          </cell>
        </row>
        <row r="535">
          <cell r="BT535" t="e">
            <v>#N/A</v>
          </cell>
        </row>
        <row r="536">
          <cell r="BT536" t="e">
            <v>#N/A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e">
            <v>#N/A</v>
          </cell>
        </row>
        <row r="542">
          <cell r="BT542" t="str">
            <v>Csoma</v>
          </cell>
        </row>
        <row r="543">
          <cell r="BT543" t="e">
            <v>#N/A</v>
          </cell>
        </row>
        <row r="544">
          <cell r="BT544" t="e">
            <v>#N/A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Orbán Zsolt</v>
          </cell>
        </row>
        <row r="550">
          <cell r="BT550" t="e">
            <v>#N/A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e">
            <v>#N/A</v>
          </cell>
        </row>
        <row r="557">
          <cell r="BT557" t="e">
            <v>#N/A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e">
            <v>#N/A</v>
          </cell>
        </row>
        <row r="561">
          <cell r="BT561" t="str">
            <v>Csörnyeföld</v>
          </cell>
        </row>
        <row r="562">
          <cell r="BT562" t="e">
            <v>#N/A</v>
          </cell>
        </row>
        <row r="563">
          <cell r="BT563" t="e">
            <v>#N/A</v>
          </cell>
        </row>
        <row r="564">
          <cell r="BT564" t="str">
            <v>Vaszari Dezső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e">
            <v>#N/A</v>
          </cell>
        </row>
        <row r="568">
          <cell r="BT568" t="str">
            <v>Zalaszentlőrinc</v>
          </cell>
        </row>
        <row r="569">
          <cell r="BT569" t="e">
            <v>#N/A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e">
            <v>#N/A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e">
            <v>#N/A</v>
          </cell>
        </row>
        <row r="581">
          <cell r="BT581" t="e">
            <v>#N/A</v>
          </cell>
        </row>
        <row r="582">
          <cell r="BT582" t="str">
            <v>Darnó</v>
          </cell>
        </row>
        <row r="583">
          <cell r="BT583" t="e">
            <v>#N/A</v>
          </cell>
        </row>
        <row r="584">
          <cell r="BT584" t="e">
            <v>#N/A</v>
          </cell>
        </row>
        <row r="585">
          <cell r="BT585" t="str">
            <v>Darvas</v>
          </cell>
        </row>
        <row r="586">
          <cell r="BT586" t="e">
            <v>#N/A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e">
            <v>#N/A</v>
          </cell>
        </row>
        <row r="591">
          <cell r="BT591" t="str">
            <v>Dédestapolcsány</v>
          </cell>
        </row>
        <row r="592">
          <cell r="BT592" t="str">
            <v>Rákóczi u. 57.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Zalaújlak</v>
          </cell>
        </row>
        <row r="598">
          <cell r="BT598" t="e">
            <v>#N/A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e">
            <v>#N/A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e">
            <v>#N/A</v>
          </cell>
        </row>
        <row r="615">
          <cell r="BT615" t="e">
            <v>#N/A</v>
          </cell>
        </row>
        <row r="616">
          <cell r="BT616" t="e">
            <v>#N/A</v>
          </cell>
        </row>
        <row r="617">
          <cell r="BT617" t="str">
            <v>Domaháza</v>
          </cell>
        </row>
        <row r="618">
          <cell r="BT618" t="e">
            <v>#N/A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e">
            <v>#N/A</v>
          </cell>
        </row>
        <row r="629">
          <cell r="BT629" t="e">
            <v>#N/A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e">
            <v>#N/A</v>
          </cell>
        </row>
        <row r="634">
          <cell r="BT634" t="e">
            <v>#N/A</v>
          </cell>
        </row>
        <row r="635">
          <cell r="BT635" t="str">
            <v>Dömsöd</v>
          </cell>
        </row>
        <row r="636">
          <cell r="BT636" t="e">
            <v>#N/A</v>
          </cell>
        </row>
        <row r="637">
          <cell r="BT637" t="str">
            <v>Dörgicse</v>
          </cell>
        </row>
        <row r="638">
          <cell r="BT638" t="e">
            <v>#N/A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e">
            <v>#N/A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e">
            <v>#N/A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e">
            <v>#N/A</v>
          </cell>
        </row>
        <row r="654">
          <cell r="BT654" t="str">
            <v>Drégelypalánk</v>
          </cell>
        </row>
        <row r="655">
          <cell r="BT655" t="e">
            <v>#N/A</v>
          </cell>
        </row>
        <row r="656">
          <cell r="BT656" t="str">
            <v>Dudar</v>
          </cell>
        </row>
        <row r="657">
          <cell r="BT657" t="e">
            <v>#N/A</v>
          </cell>
        </row>
        <row r="658">
          <cell r="BT658" t="e">
            <v>#N/A</v>
          </cell>
        </row>
        <row r="659">
          <cell r="BT659" t="str">
            <v>Dunabogdány</v>
          </cell>
        </row>
        <row r="660">
          <cell r="BT660" t="e">
            <v>#N/A</v>
          </cell>
        </row>
        <row r="661">
          <cell r="BT661" t="e">
            <v>#N/A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e">
            <v>#N/A</v>
          </cell>
        </row>
        <row r="665">
          <cell r="BT665" t="e">
            <v>#N/A</v>
          </cell>
        </row>
        <row r="666">
          <cell r="BT666" t="e">
            <v>#N/A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e">
            <v>#N/A</v>
          </cell>
        </row>
        <row r="670">
          <cell r="BT670" t="e">
            <v>#N/A</v>
          </cell>
        </row>
        <row r="671">
          <cell r="BT671" t="str">
            <v>Dunaszentgyörgy</v>
          </cell>
        </row>
        <row r="672">
          <cell r="BT672" t="e">
            <v>#N/A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e">
            <v>#N/A</v>
          </cell>
        </row>
        <row r="676">
          <cell r="BT676" t="str">
            <v>Dunaújváros</v>
          </cell>
        </row>
        <row r="677">
          <cell r="BT677" t="str">
            <v>潨⁬瑬穯珡瘠湡਩_x0000_汁敭楤_x0011_䐀⹲䜠杲⁹慂獺_x0007_䘁儀 甀 㔀㠀Ѐ_x0000_灁橡	一癯毡倠泡_x000F_䠁攀最攀搀焀猁 䰀愀樀漀猀渀ࠀĀFő tér 2_x000F_䐀竳慳䜠⹹甠‮⸳_x000B_䄀獬瓳汥步獥_x000C_䈀摯⁲楔潢୲_x0000_敫甠‮㘳ਮ_x0000_汁慶穳_x000D_䬀獩⁳穳_x001F_䬀獩⁳穳䜠潲正⁩敖潲楮慫	䘁儀 切琀 㘀㌀⸀਀_x0000_汁獺汯慣_x000F_娀楳潲⁳摮牯_x0012_䬀獯畳桴䰠‮⹵ㄠ㠲Ю_x0000_牁慫_x000E_嘀牡湡楡䰠珡決ჳ_x0000_畈祮摡⁩瑵慣㈠⸹_x0004_䄀汲ෳ_x0000_獚杩慲⁹狁൤_x0000_獚杩慲⁩狁ཤ_x0000_摁⁹⹅瑵慣ㄠ㈶Ԯ_x0000_牁൴_x0000_潋敬歮⃳潢ၲĀPetőfi utca 120._x0006_䄀穳污ೳ_x0000_狁慶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e">
            <v>#N/A</v>
          </cell>
        </row>
        <row r="688">
          <cell r="BT688" t="e">
            <v>#N/A</v>
          </cell>
        </row>
        <row r="689">
          <cell r="BT689" t="e">
            <v>#N/A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e">
            <v>#N/A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e">
            <v>#N/A</v>
          </cell>
        </row>
        <row r="700">
          <cell r="BT700" t="e">
            <v>#N/A</v>
          </cell>
        </row>
        <row r="701">
          <cell r="BT701" t="e">
            <v>#N/A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e">
            <v>#N/A</v>
          </cell>
        </row>
        <row r="705">
          <cell r="BT705" t="e">
            <v>#N/A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Zsálek Ferenc Csaba</v>
          </cell>
        </row>
        <row r="711">
          <cell r="BT711" t="e">
            <v>#N/A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e">
            <v>#N/A</v>
          </cell>
        </row>
        <row r="721">
          <cell r="BT721" t="str">
            <v>Encs</v>
          </cell>
        </row>
        <row r="722">
          <cell r="BT722" t="e">
            <v>#N/A</v>
          </cell>
        </row>
        <row r="723">
          <cell r="BT723" t="str">
            <v>Lovászi, Kútfej u. 112.</v>
          </cell>
        </row>
        <row r="724">
          <cell r="BT724" t="e">
            <v>#N/A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e">
            <v>#N/A</v>
          </cell>
        </row>
        <row r="728">
          <cell r="BT728" t="e">
            <v>#N/A</v>
          </cell>
        </row>
        <row r="729">
          <cell r="BT729" t="str">
            <v>Eplény</v>
          </cell>
        </row>
        <row r="730">
          <cell r="BT730" t="e">
            <v>#N/A</v>
          </cell>
        </row>
        <row r="731">
          <cell r="BT731" t="e">
            <v>#N/A</v>
          </cell>
        </row>
        <row r="732">
          <cell r="BT732" t="e">
            <v>#N/A</v>
          </cell>
        </row>
        <row r="733">
          <cell r="BT733" t="e">
            <v>#N/A</v>
          </cell>
        </row>
        <row r="734">
          <cell r="BT734" t="e">
            <v>#N/A</v>
          </cell>
        </row>
        <row r="735">
          <cell r="BT735" t="e">
            <v>#N/A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e">
            <v>#N/A</v>
          </cell>
        </row>
        <row r="739">
          <cell r="BT739" t="str">
            <v>Erdősmecske</v>
          </cell>
        </row>
        <row r="740">
          <cell r="BT740" t="str">
            <v>Kiss u. 2.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Kanizsai u. 6.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Blatt Antal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e">
            <v>#N/A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e">
            <v>#N/A</v>
          </cell>
        </row>
        <row r="767">
          <cell r="BT767" t="e">
            <v>#N/A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e">
            <v>#N/A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e">
            <v>#N/A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e">
            <v>#N/A</v>
          </cell>
        </row>
        <row r="778">
          <cell r="BT778" t="str">
            <v>Felpéc</v>
          </cell>
        </row>
        <row r="779">
          <cell r="BT779" t="e">
            <v>#N/A</v>
          </cell>
        </row>
        <row r="780">
          <cell r="BT780" t="str">
            <v>Felsőcsatár</v>
          </cell>
        </row>
        <row r="781">
          <cell r="BT781" t="e">
            <v>#N/A</v>
          </cell>
        </row>
        <row r="782">
          <cell r="BT782" t="str">
            <v>Felsőegerszeg</v>
          </cell>
        </row>
        <row r="783">
          <cell r="BT783" t="e">
            <v>#N/A</v>
          </cell>
        </row>
        <row r="784">
          <cell r="BT784" t="str">
            <v>Felsőjánosfa</v>
          </cell>
        </row>
        <row r="785">
          <cell r="BT785" t="e">
            <v>#N/A</v>
          </cell>
        </row>
        <row r="786">
          <cell r="BT786" t="e">
            <v>#N/A</v>
          </cell>
        </row>
        <row r="787">
          <cell r="BT787" t="e">
            <v>#N/A</v>
          </cell>
        </row>
        <row r="788">
          <cell r="BT788" t="e">
            <v>#N/A</v>
          </cell>
        </row>
        <row r="789">
          <cell r="BT789" t="str">
            <v>Felsőnána</v>
          </cell>
        </row>
        <row r="790">
          <cell r="BT790" t="e">
            <v>#N/A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e">
            <v>#N/A</v>
          </cell>
        </row>
        <row r="795">
          <cell r="BT795" t="str">
            <v>Kossuth L. u. 112.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e">
            <v>#N/A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e">
            <v>#N/A</v>
          </cell>
        </row>
        <row r="806">
          <cell r="BT806" t="e">
            <v>#N/A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e">
            <v>#N/A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e">
            <v>#N/A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e">
            <v>#N/A</v>
          </cell>
        </row>
        <row r="818">
          <cell r="BT818" t="e">
            <v>#N/A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e">
            <v>#N/A</v>
          </cell>
        </row>
        <row r="823">
          <cell r="BT823" t="e">
            <v>#N/A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e">
            <v>#N/A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e">
            <v>#N/A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e">
            <v>#N/A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e">
            <v>#N/A</v>
          </cell>
        </row>
        <row r="869">
          <cell r="BT869" t="e">
            <v>#N/A</v>
          </cell>
        </row>
        <row r="870">
          <cell r="BT870" t="str">
            <v>Garabonc</v>
          </cell>
        </row>
        <row r="871">
          <cell r="BT871" t="e">
            <v>#N/A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e">
            <v>#N/A</v>
          </cell>
        </row>
        <row r="875">
          <cell r="BT875" t="str">
            <v>Gasztony</v>
          </cell>
        </row>
        <row r="876">
          <cell r="BT876" t="e">
            <v>#N/A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e">
            <v>#N/A</v>
          </cell>
        </row>
        <row r="881">
          <cell r="BT881" t="str">
            <v>Gégény</v>
          </cell>
        </row>
        <row r="882">
          <cell r="BT882" t="e">
            <v>#N/A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e">
            <v>#N/A</v>
          </cell>
        </row>
        <row r="891">
          <cell r="BT891" t="str">
            <v>Gerendás</v>
          </cell>
        </row>
        <row r="892">
          <cell r="BT892" t="e">
            <v>#N/A</v>
          </cell>
        </row>
        <row r="893">
          <cell r="BT893" t="e">
            <v>#N/A</v>
          </cell>
        </row>
        <row r="894">
          <cell r="BT894" t="e">
            <v>#N/A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e">
            <v>#N/A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e">
            <v>#N/A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e">
            <v>#N/A</v>
          </cell>
        </row>
        <row r="904">
          <cell r="BT904" t="e">
            <v>#N/A</v>
          </cell>
        </row>
        <row r="905">
          <cell r="BT905" t="str">
            <v>Gógánfa</v>
          </cell>
        </row>
        <row r="906">
          <cell r="BT906" t="e">
            <v>#N/A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e">
            <v>#N/A</v>
          </cell>
        </row>
        <row r="913">
          <cell r="BT913" t="e">
            <v>#N/A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e">
            <v>#N/A</v>
          </cell>
        </row>
        <row r="917">
          <cell r="BT917" t="e">
            <v>#N/A</v>
          </cell>
        </row>
        <row r="918">
          <cell r="BT918" t="e">
            <v>#N/A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e">
            <v>#N/A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e">
            <v>#N/A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e">
            <v>#N/A</v>
          </cell>
        </row>
        <row r="951">
          <cell r="BT951" t="e">
            <v>#N/A</v>
          </cell>
        </row>
        <row r="952">
          <cell r="BT952" t="str">
            <v>Győrasszonyfa</v>
          </cell>
        </row>
        <row r="953">
          <cell r="BT953" t="e">
            <v>#N/A</v>
          </cell>
        </row>
        <row r="954">
          <cell r="BT954" t="e">
            <v>#N/A</v>
          </cell>
        </row>
        <row r="955">
          <cell r="BT955" t="e">
            <v>#N/A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e">
            <v>#N/A</v>
          </cell>
        </row>
        <row r="969">
          <cell r="BT969" t="e">
            <v>#N/A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e">
            <v>#N/A</v>
          </cell>
        </row>
        <row r="973">
          <cell r="BT973" t="e">
            <v>#N/A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e">
            <v>#N/A</v>
          </cell>
        </row>
        <row r="980">
          <cell r="BT980" t="str">
            <v>Hajdúdorog</v>
          </cell>
        </row>
        <row r="981">
          <cell r="BT981" t="str">
            <v>Zalaszentmárton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e">
            <v>#N/A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e">
            <v>#N/A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e">
            <v>#N/A</v>
          </cell>
        </row>
        <row r="992">
          <cell r="BT992" t="e">
            <v>#N/A</v>
          </cell>
        </row>
        <row r="993">
          <cell r="BT993" t="e">
            <v>#N/A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e">
            <v>#N/A</v>
          </cell>
        </row>
        <row r="997">
          <cell r="BT997" t="e">
            <v>#N/A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e">
            <v>#N/A</v>
          </cell>
        </row>
        <row r="1001">
          <cell r="BT1001" t="str">
            <v>Harka</v>
          </cell>
        </row>
        <row r="1002">
          <cell r="BT1002" t="e">
            <v>#N/A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e">
            <v>#N/A</v>
          </cell>
        </row>
        <row r="1006">
          <cell r="BT1006" t="e">
            <v>#N/A</v>
          </cell>
        </row>
        <row r="1007">
          <cell r="BT1007" t="e">
            <v>#N/A</v>
          </cell>
        </row>
        <row r="1008">
          <cell r="BT1008" t="e">
            <v>#N/A</v>
          </cell>
        </row>
        <row r="1009">
          <cell r="BT1009" t="str">
            <v>Hásságy</v>
          </cell>
        </row>
        <row r="1010">
          <cell r="BT1010" t="e">
            <v>#N/A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e">
            <v>#N/A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e">
            <v>#N/A</v>
          </cell>
        </row>
        <row r="1021">
          <cell r="BT1021" t="e">
            <v>#N/A</v>
          </cell>
        </row>
        <row r="1022">
          <cell r="BT1022" t="str">
            <v>Hegykő</v>
          </cell>
        </row>
        <row r="1023">
          <cell r="BT1023" t="e">
            <v>#N/A</v>
          </cell>
        </row>
        <row r="1024">
          <cell r="BT1024" t="e">
            <v>#N/A</v>
          </cell>
        </row>
        <row r="1025">
          <cell r="BT1025" t="str">
            <v>Hegyszentmárton</v>
          </cell>
        </row>
        <row r="1026">
          <cell r="BT1026" t="e">
            <v>#N/A</v>
          </cell>
        </row>
        <row r="1027">
          <cell r="BT1027" t="e">
            <v>#N/A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Balmazújvárosi</v>
          </cell>
        </row>
        <row r="1034">
          <cell r="BT1034" t="e">
            <v>#N/A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e">
            <v>#N/A</v>
          </cell>
        </row>
        <row r="1038">
          <cell r="BT1038" t="e">
            <v>#N/A</v>
          </cell>
        </row>
        <row r="1039">
          <cell r="BT1039" t="e">
            <v>#N/A</v>
          </cell>
        </row>
        <row r="1040">
          <cell r="BT1040" t="e">
            <v>#N/A</v>
          </cell>
        </row>
        <row r="1041">
          <cell r="BT1041" t="e">
            <v>#N/A</v>
          </cell>
        </row>
        <row r="1042">
          <cell r="BT1042" t="e">
            <v>#N/A</v>
          </cell>
        </row>
        <row r="1043">
          <cell r="BT1043" t="e">
            <v>#N/A</v>
          </cell>
        </row>
        <row r="1044">
          <cell r="BT1044" t="e">
            <v>#N/A</v>
          </cell>
        </row>
        <row r="1045">
          <cell r="BT1045" t="e">
            <v>#N/A</v>
          </cell>
        </row>
        <row r="1046">
          <cell r="BT1046" t="str">
            <v>Hernád</v>
          </cell>
        </row>
        <row r="1047">
          <cell r="BT1047" t="e">
            <v>#N/A</v>
          </cell>
        </row>
        <row r="1048">
          <cell r="BT1048" t="e">
            <v>#N/A</v>
          </cell>
        </row>
        <row r="1049">
          <cell r="BT1049" t="e">
            <v>#N/A</v>
          </cell>
        </row>
        <row r="1050">
          <cell r="BT1050" t="e">
            <v>#N/A</v>
          </cell>
        </row>
        <row r="1051">
          <cell r="BT1051" t="e">
            <v>#N/A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e">
            <v>#N/A</v>
          </cell>
        </row>
        <row r="1060">
          <cell r="BT1060" t="str">
            <v>Hajdúhadházi Többcélú Kistérségi Társulás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e">
            <v>#N/A</v>
          </cell>
        </row>
        <row r="1073">
          <cell r="BT1073" t="str">
            <v>Himod</v>
          </cell>
        </row>
        <row r="1074">
          <cell r="BT1074" t="e">
            <v>#N/A</v>
          </cell>
        </row>
        <row r="1075">
          <cell r="BT1075" t="e">
            <v>#N/A</v>
          </cell>
        </row>
        <row r="1076">
          <cell r="BT1076" t="str">
            <v>Hodász</v>
          </cell>
        </row>
        <row r="1077">
          <cell r="BT1077" t="e">
            <v>#N/A</v>
          </cell>
        </row>
        <row r="1078">
          <cell r="BT1078" t="e">
            <v>#N/A</v>
          </cell>
        </row>
        <row r="1079">
          <cell r="BT1079" t="str">
            <v>Hollóháza</v>
          </cell>
        </row>
        <row r="1080">
          <cell r="BT1080" t="e">
            <v>#N/A</v>
          </cell>
        </row>
        <row r="1081">
          <cell r="BT1081" t="e">
            <v>#N/A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e">
            <v>#N/A</v>
          </cell>
        </row>
        <row r="1085">
          <cell r="BT1085" t="e">
            <v>#N/A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e">
            <v>#N/A</v>
          </cell>
        </row>
        <row r="1098">
          <cell r="BT1098" t="str">
            <v>Hosszúvölgy</v>
          </cell>
        </row>
        <row r="1099">
          <cell r="BT1099" t="e">
            <v>#N/A</v>
          </cell>
        </row>
        <row r="1100">
          <cell r="BT1100" t="str">
            <v>Hottó</v>
          </cell>
        </row>
        <row r="1101">
          <cell r="BT1101" t="e">
            <v>#N/A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e">
            <v>#N/A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e">
            <v>#N/A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e">
            <v>#N/A</v>
          </cell>
        </row>
        <row r="1133">
          <cell r="BT1133" t="str">
            <v>Ipolyvece</v>
          </cell>
        </row>
        <row r="1134">
          <cell r="BT1134" t="e">
            <v>#N/A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e">
            <v>#N/A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e">
            <v>#N/A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Baráth Béla</v>
          </cell>
        </row>
        <row r="1146">
          <cell r="BT1146" t="e">
            <v>#N/A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e">
            <v>#N/A</v>
          </cell>
        </row>
        <row r="1152">
          <cell r="BT1152" t="str">
            <v>Jágónak</v>
          </cell>
        </row>
        <row r="1153">
          <cell r="BT1153" t="e">
            <v>#N/A</v>
          </cell>
        </row>
        <row r="1154">
          <cell r="BT1154" t="str">
            <v>Jakabszállás</v>
          </cell>
        </row>
        <row r="1155">
          <cell r="BT1155" t="e">
            <v>#N/A</v>
          </cell>
        </row>
        <row r="1156">
          <cell r="BT1156" t="e">
            <v>#N/A</v>
          </cell>
        </row>
        <row r="1157">
          <cell r="BT1157" t="str">
            <v>Jákó</v>
          </cell>
        </row>
        <row r="1158">
          <cell r="BT1158" t="e">
            <v>#N/A</v>
          </cell>
        </row>
        <row r="1159">
          <cell r="BT1159" t="e">
            <v>#N/A</v>
          </cell>
        </row>
        <row r="1160">
          <cell r="BT1160" t="e">
            <v>#N/A</v>
          </cell>
        </row>
        <row r="1161">
          <cell r="BT1161" t="str">
            <v>Jánosháza</v>
          </cell>
        </row>
        <row r="1162">
          <cell r="BT1162" t="e">
            <v>#N/A</v>
          </cell>
        </row>
        <row r="1163">
          <cell r="BT1163" t="e">
            <v>#N/A</v>
          </cell>
        </row>
        <row r="1164">
          <cell r="BT1164" t="e">
            <v>#N/A</v>
          </cell>
        </row>
        <row r="1165">
          <cell r="BT1165" t="e">
            <v>#N/A</v>
          </cell>
        </row>
        <row r="1166">
          <cell r="BT1166" t="e">
            <v>#N/A</v>
          </cell>
        </row>
        <row r="1167">
          <cell r="BT1167" t="str">
            <v>Jászágó</v>
          </cell>
        </row>
        <row r="1168">
          <cell r="BT1168" t="e">
            <v>#N/A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k_x0000_a_x0000_r_x0000_a_x0000_j_x0000_e_x0000_n_x0000_Q_x0001__x0014__x0000__x0000_Dióskál, Béke tér 1._x0007__x0000__x0000_Egervár_x000C__x0000__x0001_G_x0000_y_x0000_Q_x0001_r_x0000_i_x0000_ _x0000_J_x0000_ó_x0000_z_x0000_s_x0000_e_x0000_f_x0000__x0008__x0000__x0000_Vár u. 2_x000E__x0000__x0000_Bátonyterenyei#_x0000__x0000_Pásztó Kistérség Többcélú Társulása_x0006__x0000__x0000_454052_x0011__x0000__x0000_Kölcsey F. u. 35._x0007__x0000__x0000_Pásztói_x0013__x0000__x0000_Szentgyörgyi József_x000D__x0000__x0000_Stoffán Antal_x0000__x0000_Postaköz 1_x000B__x0000__x0000_Herceghalom	_x0000__x0001_F_x0000_Q_x0001_ _x0000_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e">
            <v>#N/A</v>
          </cell>
        </row>
        <row r="1185">
          <cell r="BT1185" t="str">
            <v>Jenő</v>
          </cell>
        </row>
        <row r="1186">
          <cell r="BT1186" t="e">
            <v>#N/A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e">
            <v>#N/A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Kadarkút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e">
            <v>#N/A</v>
          </cell>
        </row>
        <row r="1204">
          <cell r="BT1204" t="str">
            <v>Kálló</v>
          </cell>
        </row>
        <row r="1205">
          <cell r="BT1205" t="e">
            <v>#N/A</v>
          </cell>
        </row>
        <row r="1206">
          <cell r="BT1206" t="e">
            <v>#N/A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e">
            <v>#N/A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e">
            <v>#N/A</v>
          </cell>
        </row>
        <row r="1213">
          <cell r="BT1213" t="e">
            <v>#N/A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e">
            <v>#N/A</v>
          </cell>
        </row>
        <row r="1220">
          <cell r="BT1220" t="e">
            <v>#N/A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e">
            <v>#N/A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e">
            <v>#N/A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e">
            <v>#N/A</v>
          </cell>
        </row>
        <row r="1232">
          <cell r="BT1232" t="e">
            <v>#N/A</v>
          </cell>
        </row>
        <row r="1233">
          <cell r="BT1233" t="str">
            <v>Kaposvár</v>
          </cell>
        </row>
        <row r="1234">
          <cell r="BT1234" t="e">
            <v>#N/A</v>
          </cell>
        </row>
        <row r="1235">
          <cell r="BT1235" t="e">
            <v>#N/A</v>
          </cell>
        </row>
        <row r="1236">
          <cell r="BT1236" t="e">
            <v>#N/A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e">
            <v>#N/A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e">
            <v>#N/A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e">
            <v>#N/A</v>
          </cell>
        </row>
        <row r="1253">
          <cell r="BT1253" t="e">
            <v>#N/A</v>
          </cell>
        </row>
        <row r="1254">
          <cell r="BT1254" t="str">
            <v>Karos</v>
          </cell>
        </row>
        <row r="1255">
          <cell r="BT1255" t="str">
            <v>E_1.78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e">
            <v>#N/A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e">
            <v>#N/A</v>
          </cell>
        </row>
        <row r="1266">
          <cell r="BT1266" t="e">
            <v>#N/A</v>
          </cell>
        </row>
        <row r="1267">
          <cell r="BT1267" t="str">
            <v>Kazár</v>
          </cell>
        </row>
        <row r="1268">
          <cell r="BT1268" t="e">
            <v>#N/A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e">
            <v>#N/A</v>
          </cell>
        </row>
        <row r="1273">
          <cell r="BT1273" t="str">
            <v>Kecskemét</v>
          </cell>
        </row>
        <row r="1274">
          <cell r="BT1274" t="e">
            <v>#N/A</v>
          </cell>
        </row>
        <row r="1275">
          <cell r="BT1275" t="e">
            <v>#N/A</v>
          </cell>
        </row>
        <row r="1276">
          <cell r="BT1276" t="e">
            <v>#N/A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e">
            <v>#N/A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e">
            <v>#N/A</v>
          </cell>
        </row>
        <row r="1286">
          <cell r="BT1286" t="e">
            <v>#N/A</v>
          </cell>
        </row>
        <row r="1287">
          <cell r="BT1287" t="e">
            <v>#N/A</v>
          </cell>
        </row>
        <row r="1288">
          <cell r="BT1288" t="str">
            <v>Kemeneshőgyész</v>
          </cell>
        </row>
        <row r="1289">
          <cell r="BT1289" t="e">
            <v>#N/A</v>
          </cell>
        </row>
        <row r="1290">
          <cell r="BT1290" t="e">
            <v>#N/A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e">
            <v>#N/A</v>
          </cell>
        </row>
        <row r="1311">
          <cell r="BT1311" t="str">
            <v>Kereki</v>
          </cell>
        </row>
        <row r="1312">
          <cell r="BT1312" t="e">
            <v>#N/A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e">
            <v>#N/A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e">
            <v>#N/A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e">
            <v>#N/A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e">
            <v>#N/A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e">
            <v>#N/A</v>
          </cell>
        </row>
        <row r="1339">
          <cell r="BT1339" t="str">
            <v>Kilimán</v>
          </cell>
        </row>
        <row r="1340">
          <cell r="BT1340" t="e">
            <v>#N/A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e">
            <v>#N/A</v>
          </cell>
        </row>
        <row r="1344">
          <cell r="BT1344" t="e">
            <v>#N/A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e">
            <v>#N/A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e">
            <v>#N/A</v>
          </cell>
        </row>
        <row r="1352">
          <cell r="BT1352" t="str">
            <v>Kisbágyon</v>
          </cell>
        </row>
        <row r="1353">
          <cell r="BT1353" t="e">
            <v>#N/A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e">
            <v>#N/A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e">
            <v>#N/A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e">
            <v>#N/A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e">
            <v>#N/A</v>
          </cell>
        </row>
        <row r="1369">
          <cell r="BT1369" t="e">
            <v>#N/A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e">
            <v>#N/A</v>
          </cell>
        </row>
        <row r="1373">
          <cell r="BT1373" t="str">
            <v>Kisfüzes</v>
          </cell>
        </row>
        <row r="1374">
          <cell r="BT1374" t="e">
            <v>#N/A</v>
          </cell>
        </row>
        <row r="1375">
          <cell r="BT1375" t="str">
            <v>Kisgyalán</v>
          </cell>
        </row>
        <row r="1376">
          <cell r="BT1376" t="e">
            <v>#N/A</v>
          </cell>
        </row>
        <row r="1377">
          <cell r="BT1377" t="e">
            <v>#N/A</v>
          </cell>
        </row>
        <row r="1378">
          <cell r="BT1378" t="e">
            <v>#N/A</v>
          </cell>
        </row>
        <row r="1379">
          <cell r="BT1379" t="str">
            <v>zsgó_x0013__x0000__x0000_Ölbei Mihály Zoltán_x000C__x0000__x0000_Ölbei Mihály_x0010__x0000__x0000_Batthyány u. 15._x0005__x0000__x0000_T_8.1_x0005__x0000__x0000_K_8.1_x0000__x0000_Nagybudmér_x000B__x0000__x0000_Tetz Ferenc_x000D__x0000__x0001_P_x0000_e_x0000_t_x0000_Q_x0001_f_x0000_i_x0000_ _x0000_ú_x0000_t_x0000_ _x0000_1_x0000_7_x0000_._x0000__x0005__x0000__x0000_T_8.2_x0005__x0000__x0000_K_8.2_x0010__x0000__x0000_Csizmadia Attila_x0004__x0000__x0000_Igal_x000E__x0000__x0000_Köteles László_x0010__x0000__x0000_Bajcsy-Zs. u. 6._x0005__x0000__x0000_Kondó_x000E__x0000__x0000_Lovas Bertalan_x0016__x0000__x0001_S_x0000_o_x0000_l_x0000_t_x0000_é_x0000_s_x0000_z_x0000_ _x0000_K</v>
          </cell>
        </row>
        <row r="1380">
          <cell r="BT1380" t="str">
            <v>Kisherend</v>
          </cell>
        </row>
        <row r="1381">
          <cell r="BT1381" t="e">
            <v>#N/A</v>
          </cell>
        </row>
        <row r="1382">
          <cell r="BT1382" t="e">
            <v>#N/A</v>
          </cell>
        </row>
        <row r="1383">
          <cell r="BT1383" t="e">
            <v>#N/A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e">
            <v>#N/A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e">
            <v>#N/A</v>
          </cell>
        </row>
        <row r="1390">
          <cell r="BT1390" t="e">
            <v>#N/A</v>
          </cell>
        </row>
        <row r="1391">
          <cell r="BT1391" t="e">
            <v>#N/A</v>
          </cell>
        </row>
        <row r="1392">
          <cell r="BT1392" t="str">
            <v>Kiskunlacháza</v>
          </cell>
        </row>
        <row r="1393">
          <cell r="BT1393" t="e">
            <v>#N/A</v>
          </cell>
        </row>
        <row r="1394">
          <cell r="BT1394" t="e">
            <v>#N/A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e">
            <v>#N/A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e">
            <v>#N/A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e">
            <v>#N/A</v>
          </cell>
        </row>
        <row r="1412">
          <cell r="BT1412" t="e">
            <v>#N/A</v>
          </cell>
        </row>
        <row r="1413">
          <cell r="BT1413" t="e">
            <v>#N/A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e">
            <v>#N/A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e">
            <v>#N/A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e">
            <v>#N/A</v>
          </cell>
        </row>
        <row r="1425">
          <cell r="BT1425" t="e">
            <v>#N/A</v>
          </cell>
        </row>
        <row r="1426">
          <cell r="BT1426" t="e">
            <v>#N/A</v>
          </cell>
        </row>
        <row r="1427">
          <cell r="BT1427" t="e">
            <v>#N/A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e">
            <v>#N/A</v>
          </cell>
        </row>
        <row r="1434">
          <cell r="BT1434" t="str">
            <v>Kisvaszar</v>
          </cell>
        </row>
        <row r="1435">
          <cell r="BT1435" t="e">
            <v>#N/A</v>
          </cell>
        </row>
        <row r="1436">
          <cell r="BT1436" t="e">
            <v>#N/A</v>
          </cell>
        </row>
        <row r="1437">
          <cell r="BT1437" t="str">
            <v>Kiszsidány</v>
          </cell>
        </row>
        <row r="1438">
          <cell r="BT1438" t="e">
            <v>#N/A</v>
          </cell>
        </row>
        <row r="1439">
          <cell r="BT1439" t="e">
            <v>#N/A</v>
          </cell>
        </row>
        <row r="1440">
          <cell r="BT1440" t="str">
            <v>Kocsér</v>
          </cell>
        </row>
        <row r="1441">
          <cell r="BT1441" t="e">
            <v>#N/A</v>
          </cell>
        </row>
        <row r="1442">
          <cell r="BT1442" t="e">
            <v>#N/A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e">
            <v>#N/A</v>
          </cell>
        </row>
        <row r="1449">
          <cell r="BT1449" t="e">
            <v>#N/A</v>
          </cell>
        </row>
        <row r="1450">
          <cell r="BT1450" t="e">
            <v>#N/A</v>
          </cell>
        </row>
        <row r="1451">
          <cell r="BT1451" t="str">
            <v>Komlósd</v>
          </cell>
        </row>
        <row r="1452">
          <cell r="BT1452" t="e">
            <v>#N/A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e">
            <v>#N/A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e">
            <v>#N/A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e">
            <v>#N/A</v>
          </cell>
        </row>
        <row r="1472">
          <cell r="BT1472" t="str">
            <v>Kozármisleny</v>
          </cell>
        </row>
        <row r="1473">
          <cell r="BT1473" t="e">
            <v>#N/A</v>
          </cell>
        </row>
        <row r="1474">
          <cell r="BT1474" t="e">
            <v>#N/A</v>
          </cell>
        </row>
        <row r="1475">
          <cell r="BT1475" t="str">
            <v>Köcsk</v>
          </cell>
        </row>
        <row r="1476">
          <cell r="BT1476" t="e">
            <v>#N/A</v>
          </cell>
        </row>
        <row r="1477">
          <cell r="BT1477" t="e">
            <v>#N/A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e">
            <v>#N/A</v>
          </cell>
        </row>
        <row r="1483">
          <cell r="BT1483" t="e">
            <v>#N/A</v>
          </cell>
        </row>
        <row r="1484">
          <cell r="BT1484" t="e">
            <v>#N/A</v>
          </cell>
        </row>
        <row r="1485">
          <cell r="BT1485" t="str">
            <v>Körmend</v>
          </cell>
        </row>
        <row r="1486">
          <cell r="BT1486" t="e">
            <v>#N/A</v>
          </cell>
        </row>
        <row r="1487">
          <cell r="BT1487" t="str">
            <v>Köröm</v>
          </cell>
        </row>
        <row r="1488">
          <cell r="BT1488" t="e">
            <v>#N/A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e">
            <v>#N/A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e">
            <v>#N/A</v>
          </cell>
        </row>
        <row r="1512">
          <cell r="BT1512" t="str">
            <v>Kunágota</v>
          </cell>
        </row>
        <row r="1513">
          <cell r="BT1513" t="e">
            <v>#N/A</v>
          </cell>
        </row>
        <row r="1514">
          <cell r="BT1514" t="e">
            <v>#N/A</v>
          </cell>
        </row>
        <row r="1515">
          <cell r="BT1515" t="str">
            <v>Kuncsorba</v>
          </cell>
        </row>
        <row r="1516">
          <cell r="BT1516" t="e">
            <v>#N/A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e">
            <v>#N/A</v>
          </cell>
        </row>
        <row r="1520">
          <cell r="BT1520" t="e">
            <v>#N/A</v>
          </cell>
        </row>
        <row r="1521">
          <cell r="BT1521" t="str">
            <v>Kunszentmárton</v>
          </cell>
        </row>
        <row r="1522">
          <cell r="BT1522" t="e">
            <v>#N/A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e">
            <v>#N/A</v>
          </cell>
        </row>
        <row r="1529">
          <cell r="BT1529" t="str">
            <v>Kutas</v>
          </cell>
        </row>
        <row r="1530">
          <cell r="BT1530" t="e">
            <v>#N/A</v>
          </cell>
        </row>
        <row r="1531">
          <cell r="BT1531" t="str">
            <v>Kübekháza</v>
          </cell>
        </row>
        <row r="1532">
          <cell r="BT1532" t="e">
            <v>#N/A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e">
            <v>#N/A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e">
            <v>#N/A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e">
            <v>#N/A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e">
            <v>#N/A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e">
            <v>#N/A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e">
            <v>#N/A</v>
          </cell>
        </row>
        <row r="1557">
          <cell r="BT1557" t="e">
            <v>#N/A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e">
            <v>#N/A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e">
            <v>#N/A</v>
          </cell>
        </row>
        <row r="1567">
          <cell r="BT1567" t="str">
            <v>Lesencefalu</v>
          </cell>
        </row>
        <row r="1568">
          <cell r="BT1568" t="e">
            <v>#N/A</v>
          </cell>
        </row>
        <row r="1569">
          <cell r="BT1569" t="e">
            <v>#N/A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e">
            <v>#N/A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e">
            <v>#N/A</v>
          </cell>
        </row>
        <row r="1577">
          <cell r="BT1577" t="e">
            <v>#N/A</v>
          </cell>
        </row>
        <row r="1578">
          <cell r="BT1578" t="str">
            <v>Ligetfalva</v>
          </cell>
        </row>
        <row r="1579">
          <cell r="BT1579" t="e">
            <v>#N/A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e">
            <v>#N/A</v>
          </cell>
        </row>
        <row r="1585">
          <cell r="BT1585" t="str">
            <v>Litka</v>
          </cell>
        </row>
        <row r="1586">
          <cell r="BT1586" t="e">
            <v>#N/A</v>
          </cell>
        </row>
        <row r="1587">
          <cell r="BT1587" t="str">
            <v>Lócs</v>
          </cell>
        </row>
        <row r="1588">
          <cell r="BT1588" t="e">
            <v>#N/A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e">
            <v>#N/A</v>
          </cell>
        </row>
        <row r="1593">
          <cell r="BT1593" t="e">
            <v>#N/A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e">
            <v>#N/A</v>
          </cell>
        </row>
        <row r="1597">
          <cell r="BT1597" t="str">
            <v>571553</v>
          </cell>
        </row>
        <row r="1598">
          <cell r="BT1598" t="e">
            <v>#N/A</v>
          </cell>
        </row>
        <row r="1599">
          <cell r="BT1599" t="e">
            <v>#N/A</v>
          </cell>
        </row>
        <row r="1600">
          <cell r="BT1600" t="str">
            <v>Lövőpetri</v>
          </cell>
        </row>
        <row r="1601">
          <cell r="BT1601" t="e">
            <v>#N/A</v>
          </cell>
        </row>
        <row r="1602">
          <cell r="BT1602" t="e">
            <v>#N/A</v>
          </cell>
        </row>
        <row r="1603">
          <cell r="BT1603" t="e">
            <v>#N/A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e">
            <v>#N/A</v>
          </cell>
        </row>
        <row r="1610">
          <cell r="BT1610" t="e">
            <v>#N/A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e">
            <v>#N/A</v>
          </cell>
        </row>
        <row r="1617">
          <cell r="BT1617" t="str">
            <v>Krachun Szilárd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e">
            <v>#N/A</v>
          </cell>
        </row>
        <row r="1623">
          <cell r="BT1623" t="str">
            <v>Magyarföld</v>
          </cell>
        </row>
        <row r="1624">
          <cell r="BT1624" t="e">
            <v>#N/A</v>
          </cell>
        </row>
        <row r="1625">
          <cell r="BT1625" t="e">
            <v>#N/A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e">
            <v>#N/A</v>
          </cell>
        </row>
        <row r="1629">
          <cell r="BT1629" t="e">
            <v>#N/A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e">
            <v>#N/A</v>
          </cell>
        </row>
        <row r="1635">
          <cell r="BT1635" t="e">
            <v>#N/A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e">
            <v>#N/A</v>
          </cell>
        </row>
        <row r="1641">
          <cell r="BT1641" t="e">
            <v>#N/A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e">
            <v>#N/A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e">
            <v>#N/A</v>
          </cell>
        </row>
        <row r="1654">
          <cell r="BT1654" t="str">
            <v>Mánfa</v>
          </cell>
        </row>
        <row r="1655">
          <cell r="BT1655" t="e">
            <v>#N/A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Salamon Gyula</v>
          </cell>
        </row>
        <row r="1661">
          <cell r="BT1661" t="str">
            <v>Máriahalom</v>
          </cell>
        </row>
        <row r="1662">
          <cell r="BT1662" t="e">
            <v>#N/A</v>
          </cell>
        </row>
        <row r="1663">
          <cell r="BT1663" t="e">
            <v>#N/A</v>
          </cell>
        </row>
        <row r="1664">
          <cell r="BT1664" t="str">
            <v>Márianosztra</v>
          </cell>
        </row>
        <row r="1665">
          <cell r="BT1665" t="e">
            <v>#N/A</v>
          </cell>
        </row>
        <row r="1666">
          <cell r="BT1666" t="str">
            <v>Markaz</v>
          </cell>
        </row>
        <row r="1667">
          <cell r="BT1667" t="e">
            <v>#N/A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e">
            <v>#N/A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汩慬_x000E_䬀獯畳桴甠‮㠵ਮ_x0000_穓浡獯穳来_x0011_伀⁨潮⁳楍汫珳伀⁨潮๳_x0000_敂捲祮⁩⹵⸶_x0010_匀慺潭瑳瑡狡慦癬ཡ_x0000_潐歲汯拡䐠满敩ཬ_x0000_⁮牋獩瑺ᕮ_x0000_敦ⱪ删毡揳楺甠‮㠴മ_x0000_慂慬潴杮ᅫ_x0000_楋獳䰠珡決⃳楔潢ᅲ_x0000_潋獳瑵⁨⹌甠‮㤲༮_x0000_慂慬潴浮条慹੤_x0000_潲灳瑡歡_x000B_匀牡獯慰慴楫_x0006_䤀ㅟ㌮ص_x0000_彔⸱㔳_x0006_䬀ㅟ㌮ص_x0000_彅⸱㔳_x0005_䤀㍟㔮_x0006_䈀扡牡ౣ_x0000_獣⁩摮牯_x000B_䈀毩⁥⹵㐠⸱_x000F_匀瓡牯污慪櫺敨祬_x0010_匀瑡牯污慪橵敨祬٩_x0000_彉⸱㘳_x0006_吀ㅟ㌮ض_x0000_彋⸱㘳_x0006_䔀ㅟ㌮Զ_x0000_彉⸳ض_x0000_彉⸲㘱_x000C_䈁愀戀愀爀挀猀稀儀氁儀猁ഀ_x0000_畒灰牥⁴湁慴੬_x0000_浬满慺_x0016_一擡獡祳䄠摮⁳</v>
          </cell>
        </row>
        <row r="1674">
          <cell r="BT1674" t="str">
            <v>Márokföld</v>
          </cell>
        </row>
        <row r="1675">
          <cell r="BT1675" t="e">
            <v>#N/A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e">
            <v>#N/A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e">
            <v>#N/A</v>
          </cell>
        </row>
        <row r="1687">
          <cell r="BT1687" t="e">
            <v>#N/A</v>
          </cell>
        </row>
        <row r="1688">
          <cell r="BT1688" t="e">
            <v>#N/A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e">
            <v>#N/A</v>
          </cell>
        </row>
        <row r="1694">
          <cell r="BT1694" t="str">
            <v>Matty</v>
          </cell>
        </row>
        <row r="1695">
          <cell r="BT1695" t="e">
            <v>#N/A</v>
          </cell>
        </row>
        <row r="1696">
          <cell r="BT1696" t="str">
            <v>Máza</v>
          </cell>
        </row>
        <row r="1697">
          <cell r="BT1697" t="e">
            <v>#N/A</v>
          </cell>
        </row>
        <row r="1698">
          <cell r="BT1698" t="e">
            <v>#N/A</v>
          </cell>
        </row>
        <row r="1699">
          <cell r="BT1699" t="e">
            <v>#N/A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e">
            <v>#N/A</v>
          </cell>
        </row>
        <row r="1703">
          <cell r="BT1703" t="e">
            <v>#N/A</v>
          </cell>
        </row>
        <row r="1704">
          <cell r="BT1704" t="e">
            <v>#N/A</v>
          </cell>
        </row>
        <row r="1705">
          <cell r="BT1705" t="e">
            <v>#N/A</v>
          </cell>
        </row>
        <row r="1706">
          <cell r="BT1706" t="str">
            <v>Megyer</v>
          </cell>
        </row>
        <row r="1707">
          <cell r="BT1707" t="e">
            <v>#N/A</v>
          </cell>
        </row>
        <row r="1708">
          <cell r="BT1708" t="str">
            <v>Méhtelek</v>
          </cell>
        </row>
        <row r="1709">
          <cell r="BT1709" t="e">
            <v>#N/A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e">
            <v>#N/A</v>
          </cell>
        </row>
        <row r="1715">
          <cell r="BT1715" t="e">
            <v>#N/A</v>
          </cell>
        </row>
        <row r="1716">
          <cell r="BT1716" t="str">
            <v>Mérk</v>
          </cell>
        </row>
        <row r="1717">
          <cell r="BT1717" t="e">
            <v>#N/A</v>
          </cell>
        </row>
        <row r="1718">
          <cell r="BT1718" t="e">
            <v>#N/A</v>
          </cell>
        </row>
        <row r="1719">
          <cell r="BT1719" t="e">
            <v>#N/A</v>
          </cell>
        </row>
        <row r="1720">
          <cell r="BT1720" t="e">
            <v>#N/A</v>
          </cell>
        </row>
        <row r="1721">
          <cell r="BT1721" t="str">
            <v>Mesterszállás</v>
          </cell>
        </row>
        <row r="1722">
          <cell r="BT1722" t="e">
            <v>#N/A</v>
          </cell>
        </row>
        <row r="1723">
          <cell r="BT1723" t="e">
            <v>#N/A</v>
          </cell>
        </row>
        <row r="1724">
          <cell r="BT1724" t="e">
            <v>#N/A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e">
            <v>#N/A</v>
          </cell>
        </row>
        <row r="1728">
          <cell r="BT1728" t="e">
            <v>#N/A</v>
          </cell>
        </row>
        <row r="1729">
          <cell r="BT1729" t="e">
            <v>#N/A</v>
          </cell>
        </row>
        <row r="1730">
          <cell r="BT1730" t="str">
            <v>Mezőgyán</v>
          </cell>
        </row>
        <row r="1731">
          <cell r="BT1731" t="e">
            <v>#N/A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e">
            <v>#N/A</v>
          </cell>
        </row>
        <row r="1735">
          <cell r="BT1735" t="str">
            <v>Mezőkovácsháza</v>
          </cell>
        </row>
        <row r="1736">
          <cell r="BT1736" t="e">
            <v>#N/A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e">
            <v>#N/A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e">
            <v>#N/A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e">
            <v>#N/A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e">
            <v>#N/A</v>
          </cell>
        </row>
        <row r="1760">
          <cell r="BT1760" t="e">
            <v>#N/A</v>
          </cell>
        </row>
        <row r="1761">
          <cell r="BT1761" t="str">
            <v>Mikóháza</v>
          </cell>
        </row>
        <row r="1762">
          <cell r="BT1762" t="e">
            <v>#N/A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e">
            <v>#N/A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e">
            <v>#N/A</v>
          </cell>
        </row>
        <row r="1770">
          <cell r="BT1770" t="e">
            <v>#N/A</v>
          </cell>
        </row>
        <row r="1771">
          <cell r="BT1771" t="e">
            <v>#N/A</v>
          </cell>
        </row>
        <row r="1772">
          <cell r="BT1772" t="e">
            <v>#N/A</v>
          </cell>
        </row>
        <row r="1773">
          <cell r="BT1773" t="str">
            <v>Mogyoród</v>
          </cell>
        </row>
        <row r="1774">
          <cell r="BT1774" t="e">
            <v>#N/A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e">
            <v>#N/A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e">
            <v>#N/A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e">
            <v>#N/A</v>
          </cell>
        </row>
        <row r="1795">
          <cell r="BT1795" t="e">
            <v>#N/A</v>
          </cell>
        </row>
        <row r="1796">
          <cell r="BT1796" t="e">
            <v>#N/A</v>
          </cell>
        </row>
        <row r="1797">
          <cell r="BT1797" t="e">
            <v>#N/A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e">
            <v>#N/A</v>
          </cell>
        </row>
        <row r="1811">
          <cell r="BT1811" t="e">
            <v>#N/A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e">
            <v>#N/A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e">
            <v>#N/A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e">
            <v>#N/A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e">
            <v>#N/A</v>
          </cell>
        </row>
        <row r="1844">
          <cell r="BT1844" t="e">
            <v>#N/A</v>
          </cell>
        </row>
        <row r="1845">
          <cell r="BT1845" t="e">
            <v>#N/A</v>
          </cell>
        </row>
        <row r="1846">
          <cell r="BT1846" t="str">
            <v>Nagygörbő</v>
          </cell>
        </row>
        <row r="1847">
          <cell r="BT1847" t="e">
            <v>#N/A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e">
            <v>#N/A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e">
            <v>#N/A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e">
            <v>#N/A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e">
            <v>#N/A</v>
          </cell>
        </row>
        <row r="1869">
          <cell r="BT1869" t="str">
            <v>Nagykökényes</v>
          </cell>
        </row>
        <row r="1870">
          <cell r="BT1870" t="e">
            <v>#N/A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e">
            <v>#N/A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e">
            <v>#N/A</v>
          </cell>
        </row>
        <row r="1888">
          <cell r="BT1888" t="e">
            <v>#N/A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e">
            <v>#N/A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e">
            <v>#N/A</v>
          </cell>
        </row>
        <row r="1897">
          <cell r="BT1897" t="e">
            <v>#N/A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e">
            <v>#N/A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e">
            <v>#N/A</v>
          </cell>
        </row>
        <row r="1907">
          <cell r="BT1907" t="e">
            <v>#N/A</v>
          </cell>
        </row>
        <row r="1908">
          <cell r="BT1908" t="str">
            <v>Nagytótfalu</v>
          </cell>
        </row>
        <row r="1909">
          <cell r="BT1909" t="e">
            <v>#N/A</v>
          </cell>
        </row>
        <row r="1910">
          <cell r="BT1910" t="str">
            <v>Nagyút</v>
          </cell>
        </row>
        <row r="1911">
          <cell r="BT1911" t="e">
            <v>#N/A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e">
            <v>#N/A</v>
          </cell>
        </row>
        <row r="1920">
          <cell r="BT1920" t="str">
            <v>Nárai</v>
          </cell>
        </row>
        <row r="1921">
          <cell r="BT1921" t="e">
            <v>#N/A</v>
          </cell>
        </row>
        <row r="1922">
          <cell r="BT1922" t="e">
            <v>#N/A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e">
            <v>#N/A</v>
          </cell>
        </row>
        <row r="1928">
          <cell r="BT1928" t="str">
            <v>Nemesbőd</v>
          </cell>
        </row>
        <row r="1929">
          <cell r="BT1929" t="e">
            <v>#N/A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e">
            <v>#N/A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e">
            <v>#N/A</v>
          </cell>
        </row>
        <row r="1946">
          <cell r="BT1946" t="e">
            <v>#N/A</v>
          </cell>
        </row>
        <row r="1947">
          <cell r="BT1947" t="e">
            <v>#N/A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e">
            <v>#N/A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e">
            <v>#N/A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e">
            <v>#N/A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e">
            <v>#N/A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e">
            <v>#N/A</v>
          </cell>
        </row>
        <row r="1984">
          <cell r="BT1984" t="str">
            <v>Zvekán László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e">
            <v>#N/A</v>
          </cell>
        </row>
        <row r="1999">
          <cell r="BT1999" t="e">
            <v>#N/A</v>
          </cell>
        </row>
        <row r="2000">
          <cell r="BT2000" t="str">
            <v>Fiad</v>
          </cell>
        </row>
        <row r="2001">
          <cell r="BT2001" t="e">
            <v>#N/A</v>
          </cell>
        </row>
        <row r="2002">
          <cell r="BT2002" t="e">
            <v>#N/A</v>
          </cell>
        </row>
        <row r="2003">
          <cell r="BT2003" t="e">
            <v>#N/A</v>
          </cell>
        </row>
        <row r="2004">
          <cell r="BT2004" t="e">
            <v>#N/A</v>
          </cell>
        </row>
        <row r="2005">
          <cell r="BT2005" t="e">
            <v>#N/A</v>
          </cell>
        </row>
        <row r="2006">
          <cell r="BT2006" t="e">
            <v>#N/A</v>
          </cell>
        </row>
        <row r="2007">
          <cell r="BT2007" t="e">
            <v>#N/A</v>
          </cell>
        </row>
        <row r="2008">
          <cell r="BT2008" t="e">
            <v>#N/A</v>
          </cell>
        </row>
        <row r="2009">
          <cell r="BT2009" t="str">
            <v>Nyírmártonfalva</v>
          </cell>
        </row>
        <row r="2010">
          <cell r="BT2010" t="e">
            <v>#N/A</v>
          </cell>
        </row>
        <row r="2011">
          <cell r="BT2011" t="e">
            <v>#N/A</v>
          </cell>
        </row>
        <row r="2012">
          <cell r="BT2012" t="e">
            <v>#N/A</v>
          </cell>
        </row>
        <row r="2013">
          <cell r="BT2013" t="e">
            <v>#N/A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e">
            <v>#N/A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e">
            <v>#N/A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e">
            <v>#N/A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e">
            <v>#N/A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e">
            <v>#N/A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e">
            <v>#N/A</v>
          </cell>
        </row>
        <row r="2046">
          <cell r="BT2046" t="e">
            <v>#N/A</v>
          </cell>
        </row>
        <row r="2047">
          <cell r="BT2047" t="str">
            <v>Ópályi</v>
          </cell>
        </row>
        <row r="2048">
          <cell r="BT2048" t="e">
            <v>#N/A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e">
            <v>#N/A</v>
          </cell>
        </row>
        <row r="2055">
          <cell r="BT2055" t="e">
            <v>#N/A</v>
          </cell>
        </row>
        <row r="2056">
          <cell r="BT2056" t="str">
            <v>Ormándlak</v>
          </cell>
        </row>
        <row r="2057">
          <cell r="BT2057" t="e">
            <v>#N/A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e">
            <v>#N/A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e">
            <v>#N/A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e">
            <v>#N/A</v>
          </cell>
        </row>
        <row r="2068">
          <cell r="BT2068" t="e">
            <v>#N/A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e">
            <v>#N/A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e">
            <v>#N/A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e">
            <v>#N/A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e">
            <v>#N/A</v>
          </cell>
        </row>
        <row r="2097">
          <cell r="BT2097" t="str">
            <v>Ötvöskónyi</v>
          </cell>
        </row>
        <row r="2098">
          <cell r="BT2098" t="e">
            <v>#N/A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e">
            <v>#N/A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e">
            <v>#N/A</v>
          </cell>
        </row>
        <row r="2108">
          <cell r="BT2108" t="str">
            <v>Pálfa</v>
          </cell>
        </row>
        <row r="2109">
          <cell r="BT2109" t="e">
            <v>#N/A</v>
          </cell>
        </row>
        <row r="2110">
          <cell r="BT2110" t="e">
            <v>#N/A</v>
          </cell>
        </row>
        <row r="2111">
          <cell r="BT2111" t="e">
            <v>#N/A</v>
          </cell>
        </row>
        <row r="2112">
          <cell r="BT2112" t="e">
            <v>#N/A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e">
            <v>#N/A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e">
            <v>#N/A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e">
            <v>#N/A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e">
            <v>#N/A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e">
            <v>#N/A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e">
            <v>#N/A</v>
          </cell>
        </row>
        <row r="2160">
          <cell r="BT2160" t="e">
            <v>#N/A</v>
          </cell>
        </row>
        <row r="2161">
          <cell r="BT2161" t="str">
            <v>Pécsely</v>
          </cell>
        </row>
        <row r="2162">
          <cell r="BT2162" t="e">
            <v>#N/A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e">
            <v>#N/A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e">
            <v>#N/A</v>
          </cell>
        </row>
        <row r="2177">
          <cell r="BT2177" t="e">
            <v>#N/A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e">
            <v>#N/A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e">
            <v>#N/A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e">
            <v>#N/A</v>
          </cell>
        </row>
        <row r="2191">
          <cell r="BT2191" t="e">
            <v>#N/A</v>
          </cell>
        </row>
        <row r="2192">
          <cell r="BT2192" t="e">
            <v>#N/A</v>
          </cell>
        </row>
        <row r="2193">
          <cell r="BT2193" t="str">
            <v>Petrivente</v>
          </cell>
        </row>
        <row r="2194">
          <cell r="BT2194" t="e">
            <v>#N/A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e">
            <v>#N/A</v>
          </cell>
        </row>
        <row r="2200">
          <cell r="BT2200" t="str">
            <v>Pilisjászfalu</v>
          </cell>
        </row>
        <row r="2201">
          <cell r="BT2201" t="e">
            <v>#N/A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e">
            <v>#N/A</v>
          </cell>
        </row>
        <row r="2209">
          <cell r="BT2209" t="e">
            <v>#N/A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e">
            <v>#N/A</v>
          </cell>
        </row>
        <row r="2213">
          <cell r="BT2213" t="e">
            <v>#N/A</v>
          </cell>
        </row>
        <row r="2214">
          <cell r="BT2214" t="e">
            <v>#N/A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e">
            <v>#N/A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e">
            <v>#N/A</v>
          </cell>
        </row>
        <row r="2227">
          <cell r="BT2227" t="str">
            <v>Poroszló</v>
          </cell>
        </row>
        <row r="2228">
          <cell r="BT2228" t="e">
            <v>#N/A</v>
          </cell>
        </row>
        <row r="2229">
          <cell r="BT2229" t="e">
            <v>#N/A</v>
          </cell>
        </row>
        <row r="2230">
          <cell r="BT2230" t="e">
            <v>#N/A</v>
          </cell>
        </row>
        <row r="2231">
          <cell r="BT2231" t="e">
            <v>#N/A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e">
            <v>#N/A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e">
            <v>#N/A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_x0000_Rákóczibánya_x000C__x0000__x0001_B_x0000_e_x0000_n_x0000_c_x0000_s_x0000_i_x0000_k_x0000_ _x0000_E_x0000_r_x0000_n_x0000_Q_x0001__x0005__x0000__x0000_Abony_x001A__x0000__x0000_Romhányiné Dr. Balogh Edit_x0011__x0000__x0000_Dr. Gajdos István_x0004__x0000__x0000_Pest_x0004__x0000__x0000_Acsa_x000E__x0000__x0001_S_x0000_z_x0000_e_x0000_k_x0000_e_x0000_r_x0000_e_x0000_s_x0000_ _x0000_R_x0000_e_x0000_z_x0000_s_x0000_Q_x0001__x0006__x0000__x0000_Gerjen_x0006__x0000__x0000_Grábóc_x0013__x0000__x0000_Tüske László Károly_x000E__x0000__x0000_Rákóczi u. 84._x0005__x0000__x0000_Gyönk_x0000__x0000_Katz Gyula_x0012__x0000__x0000_Ady E. u. 561-562._x0005__x0000__x0000_Györe_x000C__x0000__x0000_Cso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e">
            <v>#N/A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e">
            <v>#N/A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e">
            <v>#N/A</v>
          </cell>
        </row>
        <row r="2274">
          <cell r="BT2274" t="e">
            <v>#N/A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e">
            <v>#N/A</v>
          </cell>
        </row>
        <row r="2278">
          <cell r="BT2278" t="e">
            <v>#N/A</v>
          </cell>
        </row>
        <row r="2279">
          <cell r="BT2279" t="str">
            <v>Rábapaty</v>
          </cell>
        </row>
        <row r="2280">
          <cell r="BT2280" t="e">
            <v>#N/A</v>
          </cell>
        </row>
        <row r="2281">
          <cell r="BT2281" t="e">
            <v>#N/A</v>
          </cell>
        </row>
        <row r="2282">
          <cell r="BT2282" t="e">
            <v>#N/A</v>
          </cell>
        </row>
        <row r="2283">
          <cell r="BT2283" t="e">
            <v>#N/A</v>
          </cell>
        </row>
        <row r="2284">
          <cell r="BT2284" t="e">
            <v>#N/A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e">
            <v>#N/A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e">
            <v>#N/A</v>
          </cell>
        </row>
        <row r="2295">
          <cell r="BT2295" t="e">
            <v>#N/A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e">
            <v>#N/A</v>
          </cell>
        </row>
        <row r="2300">
          <cell r="BT2300" t="e">
            <v>#N/A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e">
            <v>#N/A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e">
            <v>#N/A</v>
          </cell>
        </row>
        <row r="2312">
          <cell r="BT2312" t="str">
            <v>Recsk</v>
          </cell>
        </row>
        <row r="2313">
          <cell r="BT2313" t="e">
            <v>#N/A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e">
            <v>#N/A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e">
            <v>#N/A</v>
          </cell>
        </row>
        <row r="2327">
          <cell r="BT2327" t="e">
            <v>#N/A</v>
          </cell>
        </row>
        <row r="2328">
          <cell r="BT2328" t="e">
            <v>#N/A</v>
          </cell>
        </row>
        <row r="2329">
          <cell r="BT2329" t="e">
            <v>#N/A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e">
            <v>#N/A</v>
          </cell>
        </row>
        <row r="2334">
          <cell r="BT2334" t="str">
            <v>I_1.23</v>
          </cell>
        </row>
        <row r="2335">
          <cell r="BT2335" t="str">
            <v>Rimóc</v>
          </cell>
        </row>
        <row r="2336">
          <cell r="BT2336" t="e">
            <v>#N/A</v>
          </cell>
        </row>
        <row r="2337">
          <cell r="BT2337" t="e">
            <v>#N/A</v>
          </cell>
        </row>
        <row r="2338">
          <cell r="BT2338" t="e">
            <v>#N/A</v>
          </cell>
        </row>
        <row r="2339">
          <cell r="BT2339" t="e">
            <v>#N/A</v>
          </cell>
        </row>
        <row r="2340">
          <cell r="BT2340" t="e">
            <v>#N/A</v>
          </cell>
        </row>
        <row r="2341">
          <cell r="BT2341" t="e">
            <v>#N/A</v>
          </cell>
        </row>
        <row r="2342">
          <cell r="BT2342" t="e">
            <v>#N/A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e">
            <v>#N/A</v>
          </cell>
        </row>
        <row r="2349">
          <cell r="BT2349" t="e">
            <v>#N/A</v>
          </cell>
        </row>
        <row r="2350">
          <cell r="BT2350" t="e">
            <v>#N/A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e">
            <v>#N/A</v>
          </cell>
        </row>
        <row r="2354">
          <cell r="BT2354" t="e">
            <v>#N/A</v>
          </cell>
        </row>
        <row r="2355">
          <cell r="BT2355" t="str">
            <v>Ságújfalu</v>
          </cell>
        </row>
        <row r="2356">
          <cell r="BT2356" t="e">
            <v>#N/A</v>
          </cell>
        </row>
        <row r="2357">
          <cell r="BT2357" t="e">
            <v>#N/A</v>
          </cell>
        </row>
        <row r="2358">
          <cell r="BT2358" t="e">
            <v>#N/A</v>
          </cell>
        </row>
        <row r="2359">
          <cell r="BT2359" t="e">
            <v>#N/A</v>
          </cell>
        </row>
        <row r="2360">
          <cell r="BT2360" t="e">
            <v>#N/A</v>
          </cell>
        </row>
        <row r="2361">
          <cell r="BT2361" t="e">
            <v>#N/A</v>
          </cell>
        </row>
        <row r="2362">
          <cell r="BT2362" t="e">
            <v>#N/A</v>
          </cell>
        </row>
        <row r="2363">
          <cell r="BT2363" t="e">
            <v>#N/A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e">
            <v>#N/A</v>
          </cell>
        </row>
        <row r="2369">
          <cell r="BT2369" t="e">
            <v>#N/A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e">
            <v>#N/A</v>
          </cell>
        </row>
        <row r="2376">
          <cell r="BT2376" t="e">
            <v>#N/A</v>
          </cell>
        </row>
        <row r="2377">
          <cell r="BT2377" t="e">
            <v>#N/A</v>
          </cell>
        </row>
        <row r="2378">
          <cell r="BT2378" t="e">
            <v>#N/A</v>
          </cell>
        </row>
        <row r="2379">
          <cell r="BT2379" t="str">
            <v>Salföld</v>
          </cell>
        </row>
        <row r="2380">
          <cell r="BT2380" t="e">
            <v>#N/A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e">
            <v>#N/A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e">
            <v>#N/A</v>
          </cell>
        </row>
        <row r="2388">
          <cell r="BT2388" t="e">
            <v>#N/A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e">
            <v>#N/A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e">
            <v>#N/A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e">
            <v>#N/A</v>
          </cell>
        </row>
        <row r="2412">
          <cell r="BT2412" t="str">
            <v>Sarud</v>
          </cell>
        </row>
        <row r="2413">
          <cell r="BT2413" t="e">
            <v>#N/A</v>
          </cell>
        </row>
        <row r="2414">
          <cell r="BT2414" t="e">
            <v>#N/A</v>
          </cell>
        </row>
        <row r="2415">
          <cell r="BT2415" t="str">
            <v>Sáska</v>
          </cell>
        </row>
        <row r="2416">
          <cell r="BT2416" t="e">
            <v>#N/A</v>
          </cell>
        </row>
        <row r="2417">
          <cell r="BT2417" t="str">
            <v>Sátoraljaújhely</v>
          </cell>
        </row>
        <row r="2418">
          <cell r="BT2418" t="str">
            <v>Gyömöre</v>
          </cell>
        </row>
        <row r="2419">
          <cell r="BT2419" t="str">
            <v>Sávoly</v>
          </cell>
        </row>
        <row r="2420">
          <cell r="BT2420" t="e">
            <v>#N/A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e">
            <v>#N/A</v>
          </cell>
        </row>
        <row r="2424">
          <cell r="BT2424" t="e">
            <v>#N/A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e">
            <v>#N/A</v>
          </cell>
        </row>
        <row r="2429">
          <cell r="BT2429" t="e">
            <v>#N/A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e">
            <v>#N/A</v>
          </cell>
        </row>
        <row r="2436">
          <cell r="BT2436" t="e">
            <v>#N/A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Dózsa Gy. u. 17-19.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e">
            <v>#N/A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祬_x000C_䨀桵珡⁺楔潢ི_x0000_楔楬杮牥䘠牥湥ལ_x0000_牄‮敤⁩獚汯൴_x0000_潴楳䘠牥湥ୣ_x0000_敫琠狩㜠ਮ_x0000_ﱓ敭灧慧_x000C_䠀橵敢⁲潮ٳ_x0000_穓烡狡_x000D_䈀泡湩⁴摮牯_x000C_䘀拡歩䘠牥湥ᙣ_x0000_穣⁩敆敲据甠‮⼱⹁_x000C_匀敺瑮湡慴晬ൡ_x0000_穓湥扴毩汬๡_x0000_癲狡⁩瑁楴慬_x000C_䌀潳扭⃳慌潪ࡳ_x0000_穓湥杴泡_x000D_嘀捥敳⁹敆敲据_x000E_䈀桩牡敫敲穳整๳_x0000_慂慲⁳敆敲据_x0013_䘀泼烶䴠桩泡⁹獉癴满_x0010_匀档湥楹甠‮㜵ฮ_x0000_楂慨湲条批橡浯_x000C_匀楺匠满潤ੲ_x0000_楂慨瑲牯慤_x0010_䐀⹲匠慺䨠竳敳๦_x0000_潋獳瑵⁨⹵㐠⸳_x000B_䈀捯歳楡敫瑲_x000E_匁稀儀氁氀儀猁 匀渀搀漀爀ༀ_x0000_汁潫浴满⁹瓺㠠ମĀFelsőregmec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e">
            <v>#N/A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e">
            <v>#N/A</v>
          </cell>
        </row>
        <row r="2463">
          <cell r="BT2463" t="e">
            <v>#N/A</v>
          </cell>
        </row>
        <row r="2464">
          <cell r="BT2464" t="e">
            <v>#N/A</v>
          </cell>
        </row>
        <row r="2465">
          <cell r="BT2465" t="e">
            <v>#N/A</v>
          </cell>
        </row>
        <row r="2466">
          <cell r="BT2466" t="e">
            <v>#N/A</v>
          </cell>
        </row>
        <row r="2467">
          <cell r="BT2467" t="e">
            <v>#N/A</v>
          </cell>
        </row>
        <row r="2468">
          <cell r="BT2468" t="e">
            <v>#N/A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e">
            <v>#N/A</v>
          </cell>
        </row>
        <row r="2472">
          <cell r="BT2472" t="e">
            <v>#N/A</v>
          </cell>
        </row>
        <row r="2473">
          <cell r="BT2473" t="e">
            <v>#N/A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e">
            <v>#N/A</v>
          </cell>
        </row>
        <row r="2480">
          <cell r="BT2480" t="e">
            <v>#N/A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e">
            <v>#N/A</v>
          </cell>
        </row>
        <row r="2493">
          <cell r="BT2493" t="e">
            <v>#N/A</v>
          </cell>
        </row>
        <row r="2494">
          <cell r="BT2494" t="str">
            <v>Sormás</v>
          </cell>
        </row>
        <row r="2495">
          <cell r="BT2495" t="e">
            <v>#N/A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Fonó</v>
          </cell>
        </row>
        <row r="2502">
          <cell r="BT2502" t="str">
            <v>Söpte</v>
          </cell>
        </row>
        <row r="2503">
          <cell r="BT2503" t="e">
            <v>#N/A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Nagykátai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Veresegyházi</v>
          </cell>
        </row>
        <row r="2512">
          <cell r="BT2512" t="e">
            <v>#N/A</v>
          </cell>
        </row>
        <row r="2513">
          <cell r="BT2513" t="str">
            <v>Süttő</v>
          </cell>
        </row>
        <row r="2514">
          <cell r="BT2514" t="e">
            <v>#N/A</v>
          </cell>
        </row>
        <row r="2515">
          <cell r="BT2515" t="e">
            <v>#N/A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e">
            <v>#N/A</v>
          </cell>
        </row>
        <row r="2523">
          <cell r="BT2523" t="e">
            <v>#N/A</v>
          </cell>
        </row>
        <row r="2524">
          <cell r="BT2524" t="e">
            <v>#N/A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e">
            <v>#N/A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e">
            <v>#N/A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e">
            <v>#N/A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e">
            <v>#N/A</v>
          </cell>
        </row>
        <row r="2551">
          <cell r="BT2551" t="e">
            <v>#N/A</v>
          </cell>
        </row>
        <row r="2552">
          <cell r="BT2552" t="e">
            <v>#N/A</v>
          </cell>
        </row>
        <row r="2553">
          <cell r="BT2553" t="e">
            <v>#N/A</v>
          </cell>
        </row>
        <row r="2554">
          <cell r="BT2554" t="e">
            <v>#N/A</v>
          </cell>
        </row>
        <row r="2555">
          <cell r="BT2555" t="e">
            <v>#N/A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e">
            <v>#N/A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e">
            <v>#N/A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6.12_x0006__x0000__x0000_E_6.12_x0005__x0000__x0000_Mánfa_x000E__x0000__x0000_Hohn Krisztina_x000E__x0000__x0000_Schmidt Zoltán_x000F__x0000__x0000_Fábián B. u. 58_x0006__x0000__x0000_T_6.13_x0006__x0000__x0000_K_6.13_x0006__x0000__x0000_E_6.13_x000B__x0000__x0000_Tisztaberek_x0000__x0000_Kónya Géza_x0015__x0000__x0001_T_x0000_i_x0000_s_x0000_z_x0000_t_x0000_a_x0000_b_x0000_e_x0000_r_x0000_e_x0000_k_x0000_,_x0000_ _x0000_F_x0000_Q_x0001_ _x0000_u_x0000_._x0000_ _x0000_6_x0000_._x0000__x0007__x0000__x0000_Tivadar_x000F__x0000__x0000_ifj Danó Sándor_x0010__x0000__x0000_Ifj. Danó Sándor_x0016__x0000__x0001_T_x0000_i_x0000_v_x0000_a_x0000_d_x0000_a_x0000_r_x0000_,_x0000_ _x0000_P_x0000_e_x0000_t_x0000_Q_x0001_f_x0000_i_x0000_ _x0000_u</v>
          </cell>
        </row>
        <row r="2573">
          <cell r="BT2573" t="e">
            <v>#N/A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e">
            <v>#N/A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e">
            <v>#N/A</v>
          </cell>
        </row>
        <row r="2584">
          <cell r="BT2584" t="str">
            <v>Szécsényfelfalu</v>
          </cell>
        </row>
        <row r="2585">
          <cell r="BT2585" t="e">
            <v>#N/A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e">
            <v>#N/A</v>
          </cell>
        </row>
        <row r="2592">
          <cell r="BT2592" t="e">
            <v>#N/A</v>
          </cell>
        </row>
        <row r="2593">
          <cell r="BT2593" t="e">
            <v>#N/A</v>
          </cell>
        </row>
        <row r="2594">
          <cell r="BT2594" t="str">
            <v>Székely</v>
          </cell>
        </row>
        <row r="2595">
          <cell r="BT2595" t="e">
            <v>#N/A</v>
          </cell>
        </row>
        <row r="2596">
          <cell r="BT2596" t="e">
            <v>#N/A</v>
          </cell>
        </row>
        <row r="2597">
          <cell r="BT2597" t="e">
            <v>#N/A</v>
          </cell>
        </row>
        <row r="2598">
          <cell r="BT2598" t="str">
            <v>Szekszárd</v>
          </cell>
        </row>
        <row r="2599">
          <cell r="BT2599" t="e">
            <v>#N/A</v>
          </cell>
        </row>
        <row r="2600">
          <cell r="BT2600" t="e">
            <v>#N/A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e">
            <v>#N/A</v>
          </cell>
        </row>
        <row r="2604">
          <cell r="BT2604" t="e">
            <v>#N/A</v>
          </cell>
        </row>
        <row r="2605">
          <cell r="BT2605" t="str">
            <v>Szendehely</v>
          </cell>
        </row>
        <row r="2606">
          <cell r="BT2606" t="e">
            <v>#N/A</v>
          </cell>
        </row>
        <row r="2607">
          <cell r="BT2607" t="e">
            <v>#N/A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e">
            <v>#N/A</v>
          </cell>
        </row>
        <row r="2611">
          <cell r="BT2611" t="e">
            <v>#N/A</v>
          </cell>
        </row>
        <row r="2612">
          <cell r="BT2612" t="e">
            <v>#N/A</v>
          </cell>
        </row>
        <row r="2613">
          <cell r="BT2613" t="e">
            <v>#N/A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e">
            <v>#N/A</v>
          </cell>
        </row>
        <row r="2623">
          <cell r="BT2623" t="e">
            <v>#N/A</v>
          </cell>
        </row>
        <row r="2624">
          <cell r="BT2624" t="e">
            <v>#N/A</v>
          </cell>
        </row>
        <row r="2625">
          <cell r="BT2625" t="str">
            <v>Szentimrefalva</v>
          </cell>
        </row>
        <row r="2626">
          <cell r="BT2626" t="e">
            <v>#N/A</v>
          </cell>
        </row>
        <row r="2627">
          <cell r="BT2627" t="e">
            <v>#N/A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e">
            <v>#N/A</v>
          </cell>
        </row>
        <row r="2633">
          <cell r="BT2633" t="str">
            <v>Szentlászló</v>
          </cell>
        </row>
        <row r="2634">
          <cell r="BT2634" t="e">
            <v>#N/A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e">
            <v>#N/A</v>
          </cell>
        </row>
        <row r="2638">
          <cell r="BT2638" t="str">
            <v>Szentmártonkáta</v>
          </cell>
        </row>
        <row r="2639">
          <cell r="BT2639" t="e">
            <v>#N/A</v>
          </cell>
        </row>
        <row r="2640">
          <cell r="BT2640" t="e">
            <v>#N/A</v>
          </cell>
        </row>
        <row r="2641">
          <cell r="BT2641" t="str">
            <v>Szentpéterszeg</v>
          </cell>
        </row>
        <row r="2642">
          <cell r="BT2642" t="e">
            <v>#N/A</v>
          </cell>
        </row>
        <row r="2643">
          <cell r="BT2643" t="str">
            <v>Szenyér</v>
          </cell>
        </row>
        <row r="2644">
          <cell r="BT2644" t="e">
            <v>#N/A</v>
          </cell>
        </row>
        <row r="2645">
          <cell r="BT2645" t="e">
            <v>#N/A</v>
          </cell>
        </row>
        <row r="2646">
          <cell r="BT2646" t="e">
            <v>#N/A</v>
          </cell>
        </row>
        <row r="2647">
          <cell r="BT2647" t="e">
            <v>#N/A</v>
          </cell>
        </row>
        <row r="2648">
          <cell r="BT2648" t="str">
            <v>Szerep</v>
          </cell>
        </row>
        <row r="2649">
          <cell r="BT2649" t="e">
            <v>#N/A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e">
            <v>#N/A</v>
          </cell>
        </row>
        <row r="2661">
          <cell r="BT2661" t="str">
            <v>Szikszó</v>
          </cell>
        </row>
        <row r="2662">
          <cell r="BT2662" t="e">
            <v>#N/A</v>
          </cell>
        </row>
        <row r="2663">
          <cell r="BT2663" t="e">
            <v>#N/A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e">
            <v>#N/A</v>
          </cell>
        </row>
        <row r="2667">
          <cell r="BT2667" t="e">
            <v>#N/A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e">
            <v>#N/A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e">
            <v>#N/A</v>
          </cell>
        </row>
        <row r="2680">
          <cell r="BT2680" t="str">
            <v>Szomolya</v>
          </cell>
        </row>
        <row r="2681">
          <cell r="BT2681" t="e">
            <v>#N/A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e">
            <v>#N/A</v>
          </cell>
        </row>
        <row r="2688">
          <cell r="BT2688" t="str">
            <v>Szögliget</v>
          </cell>
        </row>
        <row r="2689">
          <cell r="BT2689" t="e">
            <v>#N/A</v>
          </cell>
        </row>
        <row r="2690">
          <cell r="BT2690" t="e">
            <v>#N/A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e">
            <v>#N/A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e">
            <v>#N/A</v>
          </cell>
        </row>
        <row r="2699">
          <cell r="BT2699" t="e">
            <v>#N/A</v>
          </cell>
        </row>
        <row r="2700">
          <cell r="BT2700" t="e">
            <v>#N/A</v>
          </cell>
        </row>
        <row r="2701">
          <cell r="BT2701" t="str">
            <v>Szulok</v>
          </cell>
        </row>
        <row r="2702">
          <cell r="BT2702" t="e">
            <v>#N/A</v>
          </cell>
        </row>
        <row r="2703">
          <cell r="BT2703" t="str">
            <v>Szűcsi</v>
          </cell>
        </row>
        <row r="2704">
          <cell r="BT2704" t="e">
            <v>#N/A</v>
          </cell>
        </row>
        <row r="2705">
          <cell r="BT2705" t="e">
            <v>#N/A</v>
          </cell>
        </row>
        <row r="2706">
          <cell r="BT2706" t="str">
            <v>Tab</v>
          </cell>
        </row>
        <row r="2707">
          <cell r="BT2707" t="e">
            <v>#N/A</v>
          </cell>
        </row>
        <row r="2708">
          <cell r="BT2708" t="e">
            <v>#N/A</v>
          </cell>
        </row>
        <row r="2709">
          <cell r="BT2709" t="str">
            <v>Táborfalva</v>
          </cell>
        </row>
        <row r="2710">
          <cell r="BT2710" t="e">
            <v>#N/A</v>
          </cell>
        </row>
        <row r="2711">
          <cell r="BT2711" t="str">
            <v>Tagyon</v>
          </cell>
        </row>
        <row r="2712">
          <cell r="BT2712" t="e">
            <v>#N/A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e">
            <v>#N/A</v>
          </cell>
        </row>
        <row r="2716">
          <cell r="BT2716" t="e">
            <v>#N/A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e">
            <v>#N/A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e">
            <v>#N/A</v>
          </cell>
        </row>
        <row r="2725">
          <cell r="BT2725" t="e">
            <v>#N/A</v>
          </cell>
        </row>
        <row r="2726">
          <cell r="BT2726" t="e">
            <v>#N/A</v>
          </cell>
        </row>
        <row r="2727">
          <cell r="BT2727" t="e">
            <v>#N/A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e">
            <v>#N/A</v>
          </cell>
        </row>
        <row r="2736">
          <cell r="BT2736" t="e">
            <v>#N/A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e">
            <v>#N/A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e">
            <v>#N/A</v>
          </cell>
        </row>
        <row r="2754">
          <cell r="BT2754" t="e">
            <v>#N/A</v>
          </cell>
        </row>
        <row r="2755">
          <cell r="BT2755" t="str">
            <v>Tarpa</v>
          </cell>
        </row>
        <row r="2756">
          <cell r="BT2756" t="e">
            <v>#N/A</v>
          </cell>
        </row>
        <row r="2757">
          <cell r="BT2757" t="str">
            <v>Táska</v>
          </cell>
        </row>
        <row r="2758">
          <cell r="BT2758" t="e">
            <v>#N/A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e">
            <v>#N/A</v>
          </cell>
        </row>
        <row r="2762">
          <cell r="BT2762" t="str">
            <v>Tatabánya</v>
          </cell>
        </row>
        <row r="2763">
          <cell r="BT2763" t="e">
            <v>#N/A</v>
          </cell>
        </row>
        <row r="2764">
          <cell r="BT2764" t="str">
            <v>Tatárszentgyörgy</v>
          </cell>
        </row>
        <row r="2765">
          <cell r="BT2765" t="e">
            <v>#N/A</v>
          </cell>
        </row>
        <row r="2766">
          <cell r="BT2766" t="str">
            <v>Téglás</v>
          </cell>
        </row>
        <row r="2767">
          <cell r="BT2767" t="e">
            <v>#N/A</v>
          </cell>
        </row>
        <row r="2768">
          <cell r="BT2768" t="e">
            <v>#N/A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e">
            <v>#N/A</v>
          </cell>
        </row>
        <row r="2776">
          <cell r="BT2776" t="e">
            <v>#N/A</v>
          </cell>
        </row>
        <row r="2777">
          <cell r="BT2777" t="str">
            <v>Tenk</v>
          </cell>
        </row>
        <row r="2778">
          <cell r="BT2778" t="e">
            <v>#N/A</v>
          </cell>
        </row>
        <row r="2779">
          <cell r="BT2779" t="e">
            <v>#N/A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e">
            <v>#N/A</v>
          </cell>
        </row>
        <row r="2786">
          <cell r="BT2786" t="str">
            <v>Tésa</v>
          </cell>
        </row>
        <row r="2787">
          <cell r="BT2787" t="e">
            <v>#N/A</v>
          </cell>
        </row>
        <row r="2788">
          <cell r="BT2788" t="e">
            <v>#N/A</v>
          </cell>
        </row>
        <row r="2789">
          <cell r="BT2789" t="e">
            <v>#N/A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e">
            <v>#N/A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e">
            <v>#N/A</v>
          </cell>
        </row>
        <row r="2807">
          <cell r="BT2807" t="e">
            <v>#N/A</v>
          </cell>
        </row>
        <row r="2808">
          <cell r="BT2808" t="e">
            <v>#N/A</v>
          </cell>
        </row>
        <row r="2809">
          <cell r="BT2809" t="e">
            <v>#N/A</v>
          </cell>
        </row>
        <row r="2810">
          <cell r="BT2810" t="str">
            <v>Tiszacsermely</v>
          </cell>
        </row>
        <row r="2811">
          <cell r="BT2811" t="e">
            <v>#N/A</v>
          </cell>
        </row>
        <row r="2812">
          <cell r="BT2812" t="e">
            <v>#N/A</v>
          </cell>
        </row>
        <row r="2813">
          <cell r="BT2813" t="e">
            <v>#N/A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e">
            <v>#N/A</v>
          </cell>
        </row>
        <row r="2817">
          <cell r="BT2817" t="str">
            <v>Tiszafüred</v>
          </cell>
        </row>
        <row r="2818">
          <cell r="BT2818" t="e">
            <v>#N/A</v>
          </cell>
        </row>
        <row r="2819">
          <cell r="BT2819" t="str">
            <v>Tiszagyulaháza</v>
          </cell>
        </row>
        <row r="2820">
          <cell r="BT2820" t="e">
            <v>#N/A</v>
          </cell>
        </row>
        <row r="2821">
          <cell r="BT2821" t="e">
            <v>#N/A</v>
          </cell>
        </row>
        <row r="2822">
          <cell r="BT2822" t="e">
            <v>#N/A</v>
          </cell>
        </row>
        <row r="2823">
          <cell r="BT2823" t="str">
            <v>Tiszakanyár</v>
          </cell>
        </row>
        <row r="2824">
          <cell r="BT2824" t="e">
            <v>#N/A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e">
            <v>#N/A</v>
          </cell>
        </row>
        <row r="2828">
          <cell r="BT2828" t="str">
            <v>Tiszakóród</v>
          </cell>
        </row>
        <row r="2829">
          <cell r="BT2829" t="e">
            <v>#N/A</v>
          </cell>
        </row>
        <row r="2830">
          <cell r="BT2830" t="e">
            <v>#N/A</v>
          </cell>
        </row>
        <row r="2831">
          <cell r="BT2831" t="str">
            <v>Tiszalök</v>
          </cell>
        </row>
        <row r="2832">
          <cell r="BT2832" t="e">
            <v>#N/A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e">
            <v>#N/A</v>
          </cell>
        </row>
        <row r="2837">
          <cell r="BT2837" t="e">
            <v>#N/A</v>
          </cell>
        </row>
        <row r="2838">
          <cell r="BT2838" t="e">
            <v>#N/A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e">
            <v>#N/A</v>
          </cell>
        </row>
        <row r="2848">
          <cell r="BT2848" t="e">
            <v>#N/A</v>
          </cell>
        </row>
        <row r="2849">
          <cell r="BT2849" t="e">
            <v>#N/A</v>
          </cell>
        </row>
        <row r="2850">
          <cell r="BT2850" t="str">
            <v>Tiszatelek</v>
          </cell>
        </row>
        <row r="2851">
          <cell r="BT2851" t="e">
            <v>#N/A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e">
            <v>#N/A</v>
          </cell>
        </row>
        <row r="2855">
          <cell r="BT2855" t="e">
            <v>#N/A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e">
            <v>#N/A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e">
            <v>#N/A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e">
            <v>#N/A</v>
          </cell>
        </row>
        <row r="2874">
          <cell r="BT2874" t="e">
            <v>#N/A</v>
          </cell>
        </row>
        <row r="2875">
          <cell r="BT2875" t="e">
            <v>#N/A</v>
          </cell>
        </row>
        <row r="2876">
          <cell r="BT2876" t="e">
            <v>#N/A</v>
          </cell>
        </row>
        <row r="2877">
          <cell r="BT2877" t="e">
            <v>#N/A</v>
          </cell>
        </row>
        <row r="2878">
          <cell r="BT2878" t="str">
            <v>Tormafölde</v>
          </cell>
        </row>
        <row r="2879">
          <cell r="BT2879" t="e">
            <v>#N/A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e">
            <v>#N/A</v>
          </cell>
        </row>
        <row r="2884">
          <cell r="BT2884" t="e">
            <v>#N/A</v>
          </cell>
        </row>
        <row r="2885">
          <cell r="BT2885" t="e">
            <v>#N/A</v>
          </cell>
        </row>
        <row r="2886">
          <cell r="BT2886" t="str">
            <v>Tornyiszentmiklós</v>
          </cell>
        </row>
        <row r="2887">
          <cell r="BT2887" t="e">
            <v>#N/A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e">
            <v>#N/A</v>
          </cell>
        </row>
        <row r="2892">
          <cell r="BT2892" t="str">
            <v>Tótkomlós</v>
          </cell>
        </row>
        <row r="2893">
          <cell r="BT2893" t="e">
            <v>#N/A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e">
            <v>#N/A</v>
          </cell>
        </row>
        <row r="2907">
          <cell r="BT2907" t="e">
            <v>#N/A</v>
          </cell>
        </row>
        <row r="2908">
          <cell r="BT2908" t="e">
            <v>#N/A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e">
            <v>#N/A</v>
          </cell>
        </row>
        <row r="2913">
          <cell r="BT2913" t="e">
            <v>#N/A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e">
            <v>#N/A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e">
            <v>#N/A</v>
          </cell>
        </row>
        <row r="2923">
          <cell r="BT2923" t="e">
            <v>#N/A</v>
          </cell>
        </row>
        <row r="2924">
          <cell r="BT2924" t="e">
            <v>#N/A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e">
            <v>#N/A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e">
            <v>#N/A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e">
            <v>#N/A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e">
            <v>#N/A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e">
            <v>#N/A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e">
            <v>#N/A</v>
          </cell>
        </row>
        <row r="2957">
          <cell r="BT2957" t="e">
            <v>#N/A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e">
            <v>#N/A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e">
            <v>#N/A</v>
          </cell>
        </row>
        <row r="2968">
          <cell r="BT2968" t="str">
            <v>Vácszentlászló</v>
          </cell>
        </row>
        <row r="2969">
          <cell r="BT2969" t="e">
            <v>#N/A</v>
          </cell>
        </row>
        <row r="2970">
          <cell r="BT2970" t="str">
            <v>Vadosfa</v>
          </cell>
        </row>
        <row r="2971">
          <cell r="BT2971" t="e">
            <v>#N/A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e">
            <v>#N/A</v>
          </cell>
        </row>
        <row r="2975">
          <cell r="BT2975" t="e">
            <v>#N/A</v>
          </cell>
        </row>
        <row r="2976">
          <cell r="BT2976" t="e">
            <v>#N/A</v>
          </cell>
        </row>
        <row r="2977">
          <cell r="BT2977" t="e">
            <v>#N/A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e">
            <v>#N/A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e">
            <v>#N/A</v>
          </cell>
        </row>
        <row r="2994">
          <cell r="BT2994" t="str">
            <v>Váralja</v>
          </cell>
        </row>
        <row r="2995">
          <cell r="BT2995" t="e">
            <v>#N/A</v>
          </cell>
        </row>
        <row r="2996">
          <cell r="BT2996" t="str">
            <v>Váraszó</v>
          </cell>
        </row>
        <row r="2997">
          <cell r="BT2997" t="e">
            <v>#N/A</v>
          </cell>
        </row>
        <row r="2998">
          <cell r="BT2998" t="e">
            <v>#N/A</v>
          </cell>
        </row>
        <row r="2999">
          <cell r="BT2999" t="e">
            <v>#N/A</v>
          </cell>
        </row>
        <row r="3000">
          <cell r="BT3000" t="e">
            <v>#N/A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e">
            <v>#N/A</v>
          </cell>
        </row>
        <row r="3004">
          <cell r="BT3004" t="str">
            <v>Várgesztes</v>
          </cell>
        </row>
        <row r="3005">
          <cell r="BT3005" t="e">
            <v>#N/A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e">
            <v>#N/A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e">
            <v>#N/A</v>
          </cell>
        </row>
        <row r="3016">
          <cell r="BT3016" t="e">
            <v>#N/A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e">
            <v>#N/A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e">
            <v>#N/A</v>
          </cell>
        </row>
        <row r="3029">
          <cell r="BT3029" t="e">
            <v>#N/A</v>
          </cell>
        </row>
        <row r="3030">
          <cell r="BT3030" t="e">
            <v>#N/A</v>
          </cell>
        </row>
        <row r="3031">
          <cell r="BT3031" t="e">
            <v>#N/A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e">
            <v>#N/A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e">
            <v>#N/A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e">
            <v>#N/A</v>
          </cell>
        </row>
        <row r="3041">
          <cell r="BT3041" t="e">
            <v>#N/A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e">
            <v>#N/A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e">
            <v>#N/A</v>
          </cell>
        </row>
        <row r="3054">
          <cell r="BT3054" t="str">
            <v>Verpelét</v>
          </cell>
        </row>
        <row r="3055">
          <cell r="BT3055" t="str">
            <v>穳揩敳祮_x000E_娀潳湬楡娠汯୮_x0000_慖獳楺癬柡๹_x0000_穣⁩⹵㈠⸵_x0008_䘁儀 甀⸀ ㌀㈀ఀĀFelsőberecki_x000D_䘀橥敪⁬獉癴满_x0011_䬀獯畳桴䰠‮⹵㔠⸹_x000B_䘁攀氀猀儀搁漀戀猀稀愀ᤀ_x0000_ﱆ⁰潚瑬满䈠湥⁥汋狡੡_x0000_楓⁫浉敲_x000F_䬀獯畳桴甠捴⁡⸶	䘁攀氀猀儀朁愀最礀ఀ_x0000_潂潧祬䨠满獯_x000E_刀毡揳楺蘒⁴㠷ฮĀFelsőkelecsény_x000B_䄀摮⃳_x0010_匀慺慢獤柡甠‮〲ମĀFelsőnyárád_x000D_䬀物汩⁡敆敲据_x0006_㌀㘷㤷സ_x0000_ﱐ灳毶慬祮⩩_x0000_慬晴污慶⁩楋瑳狩⁧扢𤋮吠狡畳慳_x0006_㌀㈸㐸ื_x0000_噉‮慬蘒⁴⸱_x000D_䈀泩灡瓡慦癬楡!䔀牧⁩楋瑳狩⁧</v>
          </cell>
        </row>
        <row r="3056">
          <cell r="BT3056" t="e">
            <v>#N/A</v>
          </cell>
        </row>
        <row r="3057">
          <cell r="BT3057" t="str">
            <v>Vértesacsa</v>
          </cell>
        </row>
        <row r="3058">
          <cell r="BT3058" t="e">
            <v>#N/A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e">
            <v>#N/A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e">
            <v>#N/A</v>
          </cell>
        </row>
        <row r="3067">
          <cell r="BT3067" t="e">
            <v>#N/A</v>
          </cell>
        </row>
        <row r="3068">
          <cell r="BT3068" t="str">
            <v>Veszprémvarsány</v>
          </cell>
        </row>
        <row r="3069">
          <cell r="BT3069" t="e">
            <v>#N/A</v>
          </cell>
        </row>
        <row r="3070">
          <cell r="BT3070" t="e">
            <v>#N/A</v>
          </cell>
        </row>
        <row r="3071">
          <cell r="BT3071" t="e">
            <v>#N/A</v>
          </cell>
        </row>
        <row r="3072">
          <cell r="BT3072" t="e">
            <v>#N/A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e">
            <v>#N/A</v>
          </cell>
        </row>
        <row r="3077">
          <cell r="BT3077" t="str">
            <v>Vilyvitány</v>
          </cell>
        </row>
        <row r="3078">
          <cell r="BT3078" t="e">
            <v>#N/A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e">
            <v>#N/A</v>
          </cell>
        </row>
        <row r="3083">
          <cell r="BT3083" t="e">
            <v>#N/A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e">
            <v>#N/A</v>
          </cell>
        </row>
        <row r="3087">
          <cell r="BT3087" t="str">
            <v>Viszák</v>
          </cell>
        </row>
        <row r="3088">
          <cell r="BT3088" t="e">
            <v>#N/A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e">
            <v>#N/A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e">
            <v>#N/A</v>
          </cell>
        </row>
        <row r="3097">
          <cell r="BT3097" t="str">
            <v>t Zsolt_x0000__x0000_Gáva János_x000E__x0000__x0000_Kossuth u. 23._x0006__x0000__x0000_Nábrád_x000C__x0000__x0000_Varga Attila_x000C__x0000__x0000_Varga Károly_x000C__x0000__x0000_Árpád u. 40._x000C__x0000__x0000_Nemesborzova_x0013__x0000__x0000_Nagy Gábor Zsigmond_x000D__x0000__x0000_Balla Jánosné_x0010__x0000__x0000_Szabadság tér 7.-_x0000__x0000_Keszthely-Hévízi Kistérségi Többcélú Társulás_x0006__x0000__x0000_558808_x0010__x0000__x0001_K_x0000_e_x0000_s_x0000_z_x0000_t_x0000_h_x0000_e_x0000_l_x0000_y_x0000__x0013_ H_x0000_é_x0000_v_x0000_í_x0000_z_x0000_i_x0000_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e">
            <v>#N/A</v>
          </cell>
        </row>
        <row r="3101">
          <cell r="BT3101" t="e">
            <v>#N/A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e">
            <v>#N/A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e">
            <v>#N/A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e">
            <v>#N/A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e">
            <v>#N/A</v>
          </cell>
        </row>
        <row r="3143">
          <cell r="BT3143" t="e">
            <v>#N/A</v>
          </cell>
        </row>
        <row r="3144">
          <cell r="BT3144" t="e">
            <v>#N/A</v>
          </cell>
        </row>
        <row r="3145">
          <cell r="BT3145" t="e">
            <v>#N/A</v>
          </cell>
        </row>
        <row r="3146">
          <cell r="BT3146" t="str">
            <v>Zaláta</v>
          </cell>
        </row>
        <row r="3147">
          <cell r="BT3147" t="e">
            <v>#N/A</v>
          </cell>
        </row>
        <row r="3148">
          <cell r="BT3148" t="e">
            <v>#N/A</v>
          </cell>
        </row>
        <row r="3149">
          <cell r="BT3149" t="e">
            <v>#N/A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e">
            <v>#N/A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e">
            <v>#N/A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e">
            <v>#N/A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e">
            <v>#N/A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e">
            <v>#N/A</v>
          </cell>
        </row>
        <row r="3171">
          <cell r="BT3171" t="e">
            <v>#N/A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e">
            <v>#N/A</v>
          </cell>
        </row>
        <row r="3175">
          <cell r="BT3175" t="e">
            <v>#N/A</v>
          </cell>
        </row>
        <row r="3176">
          <cell r="BT3176" t="str">
            <v>Zselickisfalud</v>
          </cell>
        </row>
        <row r="3177">
          <cell r="BT3177" t="e">
            <v>#N/A</v>
          </cell>
        </row>
        <row r="3178">
          <cell r="BT3178" t="e">
            <v>#N/A</v>
          </cell>
        </row>
        <row r="3179">
          <cell r="BT3179" t="e">
            <v>#N/A</v>
          </cell>
        </row>
        <row r="3180">
          <cell r="BT3180" t="e">
            <v>#N/A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Z.TÁBL. TÁRSULÁS KON. MÉRLEG"/>
      <sheetName val="1.1.SZ.TÁBL. BEV - KIAD"/>
      <sheetName val="2.SZ.TÁBL. BEVÉTELEK"/>
      <sheetName val="3.SZ.TÁBL. SEGÍTŐ SZOLGÁLAT"/>
      <sheetName val="4.SZ.TÁBL. SZOCIÁLIS NORMATÍVA"/>
      <sheetName val="5.SZ.TÁBL. PÉNZE. ÁTAD - ÁTVÉT"/>
      <sheetName val="6.SZ.TÁBL. ELŐIRÁNYZAT FELHASZN"/>
      <sheetName val="7.SZ.TÁBL. LÉTSZÁMADATOK"/>
    </sheetNames>
    <sheetDataSet>
      <sheetData sheetId="0"/>
      <sheetData sheetId="1">
        <row r="6">
          <cell r="H6">
            <v>147398</v>
          </cell>
        </row>
        <row r="9">
          <cell r="H9">
            <v>0</v>
          </cell>
        </row>
        <row r="10">
          <cell r="H10">
            <v>0</v>
          </cell>
        </row>
      </sheetData>
      <sheetData sheetId="2">
        <row r="7">
          <cell r="D7">
            <v>1684</v>
          </cell>
        </row>
      </sheetData>
      <sheetData sheetId="3">
        <row r="13">
          <cell r="S13">
            <v>300</v>
          </cell>
        </row>
      </sheetData>
      <sheetData sheetId="4">
        <row r="3">
          <cell r="C3">
            <v>17000000</v>
          </cell>
        </row>
      </sheetData>
      <sheetData sheetId="5">
        <row r="3">
          <cell r="O3">
            <v>10818</v>
          </cell>
        </row>
      </sheetData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Z.TÁBL. TÁRSULÁS KON. MÉRLEG"/>
      <sheetName val="1.1.SZ.TÁBL. BEV - KIAD"/>
      <sheetName val="2.SZ.TÁBL. BEVÉTELEK"/>
      <sheetName val="3.SZ.TÁBL. SEGÍTŐ SZOLGÁLAT"/>
      <sheetName val="4.SZ.TÁBL. SZOCIÁLIS NORMATÍVA"/>
      <sheetName val="5.SZ.TÁBL. PÉNZE. ÁTAD - ÁTVÉT"/>
      <sheetName val="6.SZ.TÁBL. ELŐIRÁNYZAT FELHASZN"/>
      <sheetName val="7.SZ.TÁBL. LÉTSZÁMADATOK"/>
    </sheetNames>
    <sheetDataSet>
      <sheetData sheetId="0"/>
      <sheetData sheetId="1"/>
      <sheetData sheetId="2"/>
      <sheetData sheetId="3">
        <row r="29">
          <cell r="D29">
            <v>0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s-Gy. Központ"/>
      <sheetName val="Idősek"/>
      <sheetName val="Cs-Gy. Szolgálat"/>
      <sheetName val="Házi sg"/>
      <sheetName val="Támogató"/>
      <sheetName val="Tanyagond"/>
      <sheetName val="Bölcsőde"/>
      <sheetName val="Szoc.étk"/>
      <sheetName val="Segítő Szolgálat"/>
    </sheetNames>
    <sheetDataSet>
      <sheetData sheetId="0">
        <row r="14">
          <cell r="E14">
            <v>28088</v>
          </cell>
          <cell r="H14">
            <v>1000</v>
          </cell>
          <cell r="J14">
            <v>998</v>
          </cell>
          <cell r="K14">
            <v>420</v>
          </cell>
          <cell r="M14">
            <v>340</v>
          </cell>
          <cell r="U14">
            <v>4800</v>
          </cell>
          <cell r="V14">
            <v>50</v>
          </cell>
          <cell r="Z14">
            <v>4590</v>
          </cell>
          <cell r="AA14">
            <v>884</v>
          </cell>
          <cell r="AD14">
            <v>71</v>
          </cell>
        </row>
      </sheetData>
      <sheetData sheetId="1" refreshError="1"/>
      <sheetData sheetId="2">
        <row r="12">
          <cell r="E12">
            <v>22106</v>
          </cell>
          <cell r="H12">
            <v>150</v>
          </cell>
          <cell r="K12">
            <v>390</v>
          </cell>
          <cell r="M12">
            <v>1130</v>
          </cell>
          <cell r="V12">
            <v>50</v>
          </cell>
          <cell r="Z12">
            <v>2944</v>
          </cell>
          <cell r="AA12">
            <v>758</v>
          </cell>
          <cell r="AD12">
            <v>66</v>
          </cell>
        </row>
      </sheetData>
      <sheetData sheetId="3">
        <row r="24">
          <cell r="E24">
            <v>31006</v>
          </cell>
          <cell r="H24">
            <v>300</v>
          </cell>
          <cell r="K24">
            <v>540</v>
          </cell>
          <cell r="V24">
            <v>30</v>
          </cell>
          <cell r="Z24">
            <v>4140</v>
          </cell>
          <cell r="AA24">
            <v>1137</v>
          </cell>
          <cell r="AD24">
            <v>86</v>
          </cell>
        </row>
      </sheetData>
      <sheetData sheetId="4">
        <row r="11">
          <cell r="E11">
            <v>13376</v>
          </cell>
          <cell r="K11">
            <v>240</v>
          </cell>
          <cell r="M11">
            <v>250</v>
          </cell>
          <cell r="U11">
            <v>800</v>
          </cell>
          <cell r="V11">
            <v>20</v>
          </cell>
          <cell r="Z11">
            <v>1874</v>
          </cell>
          <cell r="AA11">
            <v>442</v>
          </cell>
          <cell r="AD11">
            <v>39</v>
          </cell>
        </row>
      </sheetData>
      <sheetData sheetId="5">
        <row r="10">
          <cell r="E10">
            <v>3996</v>
          </cell>
          <cell r="J10">
            <v>805</v>
          </cell>
          <cell r="K10">
            <v>60</v>
          </cell>
          <cell r="M10">
            <v>70</v>
          </cell>
          <cell r="U10">
            <v>1200</v>
          </cell>
          <cell r="Z10">
            <v>788</v>
          </cell>
          <cell r="AA10">
            <v>127</v>
          </cell>
          <cell r="AD10">
            <v>9</v>
          </cell>
        </row>
      </sheetData>
      <sheetData sheetId="6">
        <row r="11">
          <cell r="E11">
            <v>23388</v>
          </cell>
          <cell r="H11">
            <v>100</v>
          </cell>
          <cell r="K11">
            <v>390</v>
          </cell>
          <cell r="M11">
            <v>995</v>
          </cell>
          <cell r="U11">
            <v>1000</v>
          </cell>
          <cell r="Z11">
            <v>3234</v>
          </cell>
          <cell r="AA11">
            <v>758</v>
          </cell>
          <cell r="AD11">
            <v>59</v>
          </cell>
        </row>
      </sheetData>
      <sheetData sheetId="7" refreshError="1"/>
      <sheetData sheetId="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"/>
      <sheetName val="Munka1"/>
      <sheetName val="Munka2"/>
    </sheetNames>
    <sheetDataSet>
      <sheetData sheetId="0">
        <row r="10">
          <cell r="G10">
            <v>19</v>
          </cell>
          <cell r="I10">
            <v>101</v>
          </cell>
          <cell r="K10">
            <v>114</v>
          </cell>
          <cell r="M10">
            <v>16</v>
          </cell>
          <cell r="Q10">
            <v>1000</v>
          </cell>
        </row>
        <row r="17">
          <cell r="G17">
            <v>95</v>
          </cell>
          <cell r="I17">
            <v>689</v>
          </cell>
          <cell r="K17">
            <v>490</v>
          </cell>
          <cell r="M17">
            <v>3108</v>
          </cell>
          <cell r="O17">
            <v>2457</v>
          </cell>
          <cell r="Q17">
            <v>143</v>
          </cell>
        </row>
        <row r="26">
          <cell r="G26">
            <v>954</v>
          </cell>
          <cell r="I26">
            <v>29</v>
          </cell>
          <cell r="K26">
            <v>55</v>
          </cell>
          <cell r="M26">
            <v>40</v>
          </cell>
          <cell r="Q26">
            <v>24</v>
          </cell>
        </row>
        <row r="29">
          <cell r="G29">
            <v>34</v>
          </cell>
          <cell r="I29">
            <v>59</v>
          </cell>
          <cell r="K29">
            <v>123</v>
          </cell>
          <cell r="M29">
            <v>59</v>
          </cell>
          <cell r="O29">
            <v>48</v>
          </cell>
          <cell r="Q29">
            <v>48</v>
          </cell>
        </row>
        <row r="33">
          <cell r="G33">
            <v>855</v>
          </cell>
          <cell r="I33">
            <v>1038</v>
          </cell>
          <cell r="K33">
            <v>853</v>
          </cell>
          <cell r="M33">
            <v>968</v>
          </cell>
          <cell r="Q33">
            <v>318</v>
          </cell>
        </row>
        <row r="35">
          <cell r="G35">
            <v>135</v>
          </cell>
          <cell r="Q35">
            <v>3538</v>
          </cell>
          <cell r="S35">
            <v>5407</v>
          </cell>
        </row>
        <row r="39">
          <cell r="I39">
            <v>533</v>
          </cell>
          <cell r="K39">
            <v>746</v>
          </cell>
          <cell r="M39">
            <v>2550</v>
          </cell>
          <cell r="O39">
            <v>2850</v>
          </cell>
        </row>
        <row r="41">
          <cell r="G41">
            <v>520</v>
          </cell>
          <cell r="K41">
            <v>312</v>
          </cell>
          <cell r="M41">
            <v>68</v>
          </cell>
          <cell r="Q41">
            <v>62</v>
          </cell>
        </row>
        <row r="51">
          <cell r="G51">
            <v>1117</v>
          </cell>
          <cell r="I51">
            <v>1384</v>
          </cell>
          <cell r="K51">
            <v>2565</v>
          </cell>
          <cell r="M51">
            <v>1615</v>
          </cell>
          <cell r="O51">
            <v>980</v>
          </cell>
          <cell r="Q51">
            <v>399</v>
          </cell>
        </row>
        <row r="54">
          <cell r="G54">
            <v>520</v>
          </cell>
          <cell r="I54">
            <v>250</v>
          </cell>
          <cell r="K54">
            <v>365</v>
          </cell>
          <cell r="M54">
            <v>50</v>
          </cell>
        </row>
        <row r="55">
          <cell r="I55">
            <v>100</v>
          </cell>
          <cell r="M55">
            <v>100</v>
          </cell>
          <cell r="O55">
            <v>100</v>
          </cell>
          <cell r="Q55">
            <v>100</v>
          </cell>
          <cell r="S55">
            <v>100</v>
          </cell>
        </row>
        <row r="56">
          <cell r="G56">
            <v>1006.83</v>
          </cell>
          <cell r="I56">
            <v>1034.9100000000001</v>
          </cell>
          <cell r="K56">
            <v>1419.66</v>
          </cell>
          <cell r="M56">
            <v>2274.48</v>
          </cell>
          <cell r="O56">
            <v>1710.45</v>
          </cell>
          <cell r="Q56">
            <v>1493.64</v>
          </cell>
          <cell r="S56">
            <v>1459.89</v>
          </cell>
        </row>
        <row r="61">
          <cell r="I61">
            <v>59</v>
          </cell>
          <cell r="K61">
            <v>59</v>
          </cell>
          <cell r="M61">
            <v>171</v>
          </cell>
          <cell r="O61">
            <v>251</v>
          </cell>
        </row>
        <row r="67">
          <cell r="K67">
            <v>473</v>
          </cell>
        </row>
        <row r="68">
          <cell r="G68">
            <v>32</v>
          </cell>
          <cell r="I68">
            <v>260</v>
          </cell>
          <cell r="K68">
            <v>315</v>
          </cell>
          <cell r="M68">
            <v>24</v>
          </cell>
        </row>
        <row r="69">
          <cell r="G69">
            <v>8</v>
          </cell>
          <cell r="I69">
            <v>70</v>
          </cell>
          <cell r="K69">
            <v>212</v>
          </cell>
          <cell r="M69">
            <v>6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339933"/>
    <pageSetUpPr fitToPage="1"/>
  </sheetPr>
  <dimension ref="A1:M26"/>
  <sheetViews>
    <sheetView zoomScaleNormal="100" workbookViewId="0">
      <selection activeCell="H23" sqref="H23"/>
    </sheetView>
  </sheetViews>
  <sheetFormatPr defaultColWidth="9.140625" defaultRowHeight="12.75" x14ac:dyDescent="0.2"/>
  <cols>
    <col min="1" max="1" width="37.7109375" style="84" customWidth="1"/>
    <col min="2" max="5" width="11.28515625" style="84" customWidth="1"/>
    <col min="6" max="6" width="8" style="84" customWidth="1"/>
    <col min="7" max="7" width="37.7109375" style="84" customWidth="1"/>
    <col min="8" max="11" width="11.28515625" style="84" customWidth="1"/>
    <col min="12" max="12" width="7.85546875" style="84" customWidth="1"/>
    <col min="13" max="16384" width="9.140625" style="84"/>
  </cols>
  <sheetData>
    <row r="1" spans="1:13" ht="42.75" customHeight="1" x14ac:dyDescent="0.2">
      <c r="A1" s="122" t="s">
        <v>22</v>
      </c>
      <c r="B1" s="125" t="s">
        <v>379</v>
      </c>
      <c r="C1" s="125" t="s">
        <v>404</v>
      </c>
      <c r="D1" s="129" t="s">
        <v>405</v>
      </c>
      <c r="E1" s="525" t="s">
        <v>406</v>
      </c>
      <c r="F1" s="525" t="s">
        <v>282</v>
      </c>
      <c r="G1" s="533" t="s">
        <v>53</v>
      </c>
      <c r="H1" s="125" t="s">
        <v>379</v>
      </c>
      <c r="I1" s="125" t="s">
        <v>404</v>
      </c>
      <c r="J1" s="129" t="s">
        <v>405</v>
      </c>
      <c r="K1" s="525" t="s">
        <v>406</v>
      </c>
      <c r="L1" s="142" t="s">
        <v>282</v>
      </c>
    </row>
    <row r="2" spans="1:13" ht="16.149999999999999" customHeight="1" x14ac:dyDescent="0.2">
      <c r="A2" s="123" t="s">
        <v>321</v>
      </c>
      <c r="B2" s="126">
        <f>+'1.1.SZ.TÁBL. BEV - KIAD'!K6</f>
        <v>218787</v>
      </c>
      <c r="C2" s="126">
        <f>+'1.1.SZ.TÁBL. BEV - KIAD'!L6</f>
        <v>240284</v>
      </c>
      <c r="D2" s="130"/>
      <c r="E2" s="526"/>
      <c r="F2" s="543">
        <f>+C2/B2</f>
        <v>1.0982553808041611</v>
      </c>
      <c r="G2" s="534" t="s">
        <v>38</v>
      </c>
      <c r="H2" s="126">
        <f>+'1.1.SZ.TÁBL. BEV - KIAD'!K51</f>
        <v>119657</v>
      </c>
      <c r="I2" s="126">
        <f>+'1.1.SZ.TÁBL. BEV - KIAD'!L51</f>
        <v>138088</v>
      </c>
      <c r="J2" s="130"/>
      <c r="K2" s="526"/>
      <c r="L2" s="550">
        <f>+I2/H2</f>
        <v>1.1540319412988793</v>
      </c>
    </row>
    <row r="3" spans="1:13" ht="26.45" customHeight="1" x14ac:dyDescent="0.2">
      <c r="A3" s="678" t="s">
        <v>57</v>
      </c>
      <c r="B3" s="127">
        <f>+'1.1.SZ.TÁBL. BEV - KIAD'!K21</f>
        <v>18178</v>
      </c>
      <c r="C3" s="127">
        <f>+'1.1.SZ.TÁBL. BEV - KIAD'!L21</f>
        <v>19468</v>
      </c>
      <c r="D3" s="131"/>
      <c r="E3" s="527"/>
      <c r="F3" s="544">
        <f>+C3/B3</f>
        <v>1.0709649026295522</v>
      </c>
      <c r="G3" s="677" t="s">
        <v>326</v>
      </c>
      <c r="H3" s="138">
        <f>+'1.1.SZ.TÁBL. BEV - KIAD'!K52</f>
        <v>18644</v>
      </c>
      <c r="I3" s="138">
        <f>+'1.1.SZ.TÁBL. BEV - KIAD'!L52</f>
        <v>22006</v>
      </c>
      <c r="J3" s="140"/>
      <c r="K3" s="527"/>
      <c r="L3" s="551">
        <f>+I3/H3</f>
        <v>1.1803261102767646</v>
      </c>
    </row>
    <row r="4" spans="1:13" ht="16.149999999999999" customHeight="1" x14ac:dyDescent="0.2">
      <c r="A4" s="124" t="s">
        <v>322</v>
      </c>
      <c r="B4" s="128">
        <f>+'1.1.SZ.TÁBL. BEV - KIAD'!K24</f>
        <v>0</v>
      </c>
      <c r="C4" s="128">
        <f>+'1.1.SZ.TÁBL. BEV - KIAD'!L24</f>
        <v>0</v>
      </c>
      <c r="D4" s="41"/>
      <c r="E4" s="527"/>
      <c r="F4" s="544"/>
      <c r="G4" s="535" t="s">
        <v>58</v>
      </c>
      <c r="H4" s="127">
        <f>+'1.1.SZ.TÁBL. BEV - KIAD'!K84</f>
        <v>72576</v>
      </c>
      <c r="I4" s="127">
        <f>+'1.1.SZ.TÁBL. BEV - KIAD'!L84</f>
        <v>83736.86</v>
      </c>
      <c r="J4" s="131"/>
      <c r="K4" s="527"/>
      <c r="L4" s="551">
        <f>+I4/H4</f>
        <v>1.1537816909171077</v>
      </c>
    </row>
    <row r="5" spans="1:13" ht="16.149999999999999" customHeight="1" x14ac:dyDescent="0.2">
      <c r="A5" s="124" t="s">
        <v>323</v>
      </c>
      <c r="B5" s="128">
        <f>+'1.1.SZ.TÁBL. BEV - KIAD'!K28</f>
        <v>0</v>
      </c>
      <c r="C5" s="128">
        <f>+'1.1.SZ.TÁBL. BEV - KIAD'!L28</f>
        <v>0</v>
      </c>
      <c r="D5" s="41"/>
      <c r="E5" s="527"/>
      <c r="F5" s="544"/>
      <c r="G5" s="536" t="s">
        <v>327</v>
      </c>
      <c r="H5" s="128"/>
      <c r="I5" s="128">
        <v>0</v>
      </c>
      <c r="J5" s="41"/>
      <c r="K5" s="527"/>
      <c r="L5" s="551"/>
    </row>
    <row r="6" spans="1:13" ht="16.149999999999999" customHeight="1" x14ac:dyDescent="0.2">
      <c r="A6" s="124"/>
      <c r="B6" s="128"/>
      <c r="C6" s="128"/>
      <c r="D6" s="41"/>
      <c r="E6" s="527"/>
      <c r="F6" s="544"/>
      <c r="G6" s="535" t="s">
        <v>98</v>
      </c>
      <c r="H6" s="127">
        <f>+'1.1.SZ.TÁBL. BEV - KIAD'!K85+'1.1.SZ.TÁBL. BEV - KIAD'!K87</f>
        <v>9594</v>
      </c>
      <c r="I6" s="127">
        <f>+'1.1.SZ.TÁBL. BEV - KIAD'!L85+'1.1.SZ.TÁBL. BEV - KIAD'!L87</f>
        <v>9628</v>
      </c>
      <c r="J6" s="41"/>
      <c r="K6" s="527"/>
      <c r="L6" s="551">
        <f>+I6/H6</f>
        <v>1.0035438815926621</v>
      </c>
    </row>
    <row r="7" spans="1:13" ht="16.149999999999999" customHeight="1" x14ac:dyDescent="0.2">
      <c r="A7" s="124"/>
      <c r="B7" s="128"/>
      <c r="C7" s="128"/>
      <c r="D7" s="41"/>
      <c r="E7" s="527"/>
      <c r="F7" s="544"/>
      <c r="G7" s="536" t="s">
        <v>246</v>
      </c>
      <c r="H7" s="128">
        <f>+'1.1.SZ.TÁBL. BEV - KIAD'!K88</f>
        <v>15434</v>
      </c>
      <c r="I7" s="128">
        <f>+'1.1.SZ.TÁBL. BEV - KIAD'!L88</f>
        <v>4893</v>
      </c>
      <c r="J7" s="131"/>
      <c r="K7" s="527"/>
      <c r="L7" s="551">
        <f>+I7/H7</f>
        <v>0.31702734223143708</v>
      </c>
    </row>
    <row r="8" spans="1:13" ht="16.149999999999999" customHeight="1" x14ac:dyDescent="0.2">
      <c r="A8" s="132"/>
      <c r="B8" s="133"/>
      <c r="C8" s="133"/>
      <c r="D8" s="134"/>
      <c r="E8" s="528"/>
      <c r="F8" s="545"/>
      <c r="G8" s="537"/>
      <c r="H8" s="139"/>
      <c r="I8" s="139"/>
      <c r="J8" s="141"/>
      <c r="K8" s="528"/>
      <c r="L8" s="552"/>
    </row>
    <row r="9" spans="1:13" ht="16.149999999999999" customHeight="1" x14ac:dyDescent="0.2">
      <c r="A9" s="143" t="s">
        <v>64</v>
      </c>
      <c r="B9" s="144">
        <f>SUM(B2:B8)</f>
        <v>236965</v>
      </c>
      <c r="C9" s="144">
        <f>SUM(C2:C8)</f>
        <v>259752</v>
      </c>
      <c r="D9" s="145"/>
      <c r="E9" s="529"/>
      <c r="F9" s="546">
        <f>+C9/B9</f>
        <v>1.0961618804464794</v>
      </c>
      <c r="G9" s="538" t="s">
        <v>66</v>
      </c>
      <c r="H9" s="144">
        <f>SUM(H2:H7)</f>
        <v>235905</v>
      </c>
      <c r="I9" s="144">
        <f>SUM(I2:I7)</f>
        <v>258351.86</v>
      </c>
      <c r="J9" s="145"/>
      <c r="K9" s="529"/>
      <c r="L9" s="553">
        <f>+I9/H9</f>
        <v>1.0951521163180093</v>
      </c>
    </row>
    <row r="10" spans="1:13" ht="16.149999999999999" customHeight="1" x14ac:dyDescent="0.2">
      <c r="A10" s="155"/>
      <c r="B10" s="156"/>
      <c r="C10" s="156"/>
      <c r="D10" s="157"/>
      <c r="E10" s="530"/>
      <c r="F10" s="547"/>
      <c r="G10" s="539"/>
      <c r="H10" s="156"/>
      <c r="I10" s="156"/>
      <c r="J10" s="157"/>
      <c r="K10" s="530"/>
      <c r="L10" s="554"/>
    </row>
    <row r="11" spans="1:13" ht="16.149999999999999" customHeight="1" x14ac:dyDescent="0.2">
      <c r="A11" s="123" t="s">
        <v>59</v>
      </c>
      <c r="B11" s="126">
        <f>+'1.1.SZ.TÁBL. BEV - KIAD'!K10</f>
        <v>0</v>
      </c>
      <c r="C11" s="126">
        <f>+'1.1.SZ.TÁBL. BEV - KIAD'!L10</f>
        <v>0</v>
      </c>
      <c r="D11" s="130"/>
      <c r="E11" s="526"/>
      <c r="F11" s="543"/>
      <c r="G11" s="534" t="s">
        <v>60</v>
      </c>
      <c r="H11" s="147">
        <f>+'1.1.SZ.TÁBL. BEV - KIAD'!K100</f>
        <v>1060</v>
      </c>
      <c r="I11" s="147">
        <f>+'1.1.SZ.TÁBL. BEV - KIAD'!L100</f>
        <v>1400</v>
      </c>
      <c r="J11" s="150"/>
      <c r="K11" s="526"/>
      <c r="L11" s="550"/>
      <c r="M11" s="118"/>
    </row>
    <row r="12" spans="1:13" ht="16.149999999999999" customHeight="1" x14ac:dyDescent="0.2">
      <c r="A12" s="146" t="s">
        <v>324</v>
      </c>
      <c r="B12" s="127">
        <f>+'1.1.SZ.TÁBL. BEV - KIAD'!K26</f>
        <v>0</v>
      </c>
      <c r="C12" s="127">
        <f>+'1.1.SZ.TÁBL. BEV - KIAD'!L26</f>
        <v>0</v>
      </c>
      <c r="D12" s="131"/>
      <c r="E12" s="527"/>
      <c r="F12" s="544"/>
      <c r="G12" s="535" t="s">
        <v>61</v>
      </c>
      <c r="H12" s="148">
        <f>+'1.1.SZ.TÁBL. BEV - KIAD'!K105</f>
        <v>0</v>
      </c>
      <c r="I12" s="148">
        <f>+'1.1.SZ.TÁBL. BEV - KIAD'!L105</f>
        <v>0</v>
      </c>
      <c r="J12" s="151"/>
      <c r="K12" s="527"/>
      <c r="L12" s="551"/>
      <c r="M12" s="118"/>
    </row>
    <row r="13" spans="1:13" ht="16.149999999999999" customHeight="1" x14ac:dyDescent="0.2">
      <c r="A13" s="124" t="s">
        <v>325</v>
      </c>
      <c r="B13" s="127"/>
      <c r="C13" s="127"/>
      <c r="D13" s="131"/>
      <c r="E13" s="527"/>
      <c r="F13" s="544"/>
      <c r="G13" s="535" t="s">
        <v>62</v>
      </c>
      <c r="H13" s="148">
        <f>+'1.1.SZ.TÁBL. BEV - KIAD'!K106</f>
        <v>0</v>
      </c>
      <c r="I13" s="148">
        <f>+'1.1.SZ.TÁBL. BEV - KIAD'!L106</f>
        <v>0</v>
      </c>
      <c r="J13" s="151"/>
      <c r="K13" s="527"/>
      <c r="L13" s="551"/>
      <c r="M13" s="118"/>
    </row>
    <row r="14" spans="1:13" ht="16.149999999999999" customHeight="1" x14ac:dyDescent="0.2">
      <c r="A14" s="124"/>
      <c r="B14" s="128"/>
      <c r="C14" s="128"/>
      <c r="D14" s="41"/>
      <c r="E14" s="527"/>
      <c r="F14" s="544"/>
      <c r="G14" s="535"/>
      <c r="H14" s="149"/>
      <c r="I14" s="149"/>
      <c r="J14" s="151"/>
      <c r="K14" s="527"/>
      <c r="L14" s="551"/>
      <c r="M14" s="118"/>
    </row>
    <row r="15" spans="1:13" ht="16.149999999999999" customHeight="1" x14ac:dyDescent="0.2">
      <c r="A15" s="158"/>
      <c r="B15" s="159"/>
      <c r="C15" s="159"/>
      <c r="D15" s="42"/>
      <c r="E15" s="528"/>
      <c r="F15" s="545"/>
      <c r="G15" s="540"/>
      <c r="H15" s="160"/>
      <c r="I15" s="160"/>
      <c r="J15" s="161"/>
      <c r="K15" s="528"/>
      <c r="L15" s="552"/>
    </row>
    <row r="16" spans="1:13" ht="16.149999999999999" customHeight="1" thickBot="1" x14ac:dyDescent="0.25">
      <c r="A16" s="135" t="s">
        <v>65</v>
      </c>
      <c r="B16" s="136">
        <f>SUM(B11:B15)</f>
        <v>0</v>
      </c>
      <c r="C16" s="136">
        <f>SUM(C11:C15)</f>
        <v>0</v>
      </c>
      <c r="D16" s="137"/>
      <c r="E16" s="531"/>
      <c r="F16" s="548"/>
      <c r="G16" s="541" t="s">
        <v>67</v>
      </c>
      <c r="H16" s="162">
        <f>SUM(H11:H15)</f>
        <v>1060</v>
      </c>
      <c r="I16" s="162">
        <f>SUM(I11:I15)</f>
        <v>1400</v>
      </c>
      <c r="J16" s="163"/>
      <c r="K16" s="531"/>
      <c r="L16" s="555"/>
    </row>
    <row r="17" spans="1:13" ht="16.149999999999999" customHeight="1" thickBot="1" x14ac:dyDescent="0.25">
      <c r="A17" s="152" t="s">
        <v>63</v>
      </c>
      <c r="B17" s="153">
        <f>B9+B16</f>
        <v>236965</v>
      </c>
      <c r="C17" s="153">
        <f>C9+C16</f>
        <v>259752</v>
      </c>
      <c r="D17" s="120"/>
      <c r="E17" s="532"/>
      <c r="F17" s="549">
        <f>+C17/B17</f>
        <v>1.0961618804464794</v>
      </c>
      <c r="G17" s="542" t="s">
        <v>63</v>
      </c>
      <c r="H17" s="154">
        <f>H9+H16</f>
        <v>236965</v>
      </c>
      <c r="I17" s="154">
        <f>I9+I16</f>
        <v>259751.86</v>
      </c>
      <c r="J17" s="121"/>
      <c r="K17" s="532"/>
      <c r="L17" s="556">
        <f>+I17/H17</f>
        <v>1.0961612896419302</v>
      </c>
      <c r="M17" s="118"/>
    </row>
    <row r="18" spans="1:13" ht="16.149999999999999" customHeight="1" x14ac:dyDescent="0.2"/>
    <row r="19" spans="1:13" ht="16.149999999999999" customHeight="1" x14ac:dyDescent="0.2"/>
    <row r="20" spans="1:13" ht="16.149999999999999" customHeight="1" x14ac:dyDescent="0.2"/>
    <row r="21" spans="1:13" ht="16.149999999999999" customHeight="1" x14ac:dyDescent="0.2"/>
    <row r="22" spans="1:13" ht="16.149999999999999" customHeight="1" x14ac:dyDescent="0.2"/>
    <row r="23" spans="1:13" ht="16.149999999999999" customHeight="1" x14ac:dyDescent="0.2"/>
    <row r="24" spans="1:13" ht="16.149999999999999" customHeight="1" x14ac:dyDescent="0.2"/>
    <row r="25" spans="1:13" ht="16.149999999999999" customHeight="1" x14ac:dyDescent="0.2"/>
    <row r="26" spans="1:13" ht="16.149999999999999" customHeight="1" x14ac:dyDescent="0.2"/>
  </sheetData>
  <phoneticPr fontId="34" type="noConversion"/>
  <printOptions horizontalCentered="1"/>
  <pageMargins left="0.70866141732283472" right="0.70866141732283472" top="1.299212598425197" bottom="0.74803149606299213" header="0.43307086614173229" footer="0.31496062992125984"/>
  <pageSetup paperSize="9" scale="73" orientation="landscape" r:id="rId1"/>
  <headerFooter>
    <oddHeader>&amp;L&amp;"Times New Roman,Félkövér"&amp;13Szent László Völgye TKT&amp;C&amp;"Times New Roman,Félkövér"&amp;16 2023. ÉVI KÖLTSÉGVETÉS&amp;R1. sz. táblázat
&amp;12TÁRSULÁS KONSZOLIDÁLT MÉRLEGE
&amp;10Adatok: eFt-ban</oddHeader>
    <oddFooter>&amp;L&amp;F&amp;R&amp;P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339933"/>
  </sheetPr>
  <dimension ref="A1:Z113"/>
  <sheetViews>
    <sheetView topLeftCell="A97" zoomScaleNormal="100" workbookViewId="0">
      <selection activeCell="H91" sqref="H91"/>
    </sheetView>
  </sheetViews>
  <sheetFormatPr defaultColWidth="8.85546875" defaultRowHeight="12.75" x14ac:dyDescent="0.2"/>
  <cols>
    <col min="1" max="1" width="6.28515625" style="1" customWidth="1"/>
    <col min="2" max="2" width="48" style="26" customWidth="1"/>
    <col min="3" max="3" width="10.42578125" style="26" customWidth="1"/>
    <col min="4" max="5" width="10.42578125" style="27" customWidth="1"/>
    <col min="6" max="6" width="10.42578125" style="617" customWidth="1"/>
    <col min="7" max="7" width="10.42578125" style="28" customWidth="1"/>
    <col min="8" max="9" width="10.42578125" style="14" customWidth="1"/>
    <col min="10" max="10" width="10.42578125" style="617" customWidth="1"/>
    <col min="11" max="13" width="10.42578125" style="14" customWidth="1"/>
    <col min="14" max="14" width="10.42578125" style="617" customWidth="1"/>
    <col min="15" max="15" width="8.85546875" style="1"/>
    <col min="16" max="16" width="10.85546875" style="2" bestFit="1" customWidth="1"/>
    <col min="17" max="16384" width="8.85546875" style="1"/>
  </cols>
  <sheetData>
    <row r="1" spans="1:16" s="166" customFormat="1" ht="45.75" customHeight="1" x14ac:dyDescent="0.2">
      <c r="A1" s="777" t="s">
        <v>104</v>
      </c>
      <c r="B1" s="779" t="s">
        <v>126</v>
      </c>
      <c r="C1" s="765" t="s">
        <v>55</v>
      </c>
      <c r="D1" s="766"/>
      <c r="E1" s="766"/>
      <c r="F1" s="767"/>
      <c r="G1" s="768" t="s">
        <v>56</v>
      </c>
      <c r="H1" s="769"/>
      <c r="I1" s="769"/>
      <c r="J1" s="770"/>
      <c r="K1" s="768" t="s">
        <v>50</v>
      </c>
      <c r="L1" s="769"/>
      <c r="M1" s="769"/>
      <c r="N1" s="770"/>
      <c r="P1" s="167"/>
    </row>
    <row r="2" spans="1:16" s="168" customFormat="1" ht="29.45" customHeight="1" x14ac:dyDescent="0.15">
      <c r="A2" s="778"/>
      <c r="B2" s="780"/>
      <c r="C2" s="175" t="s">
        <v>380</v>
      </c>
      <c r="D2" s="176" t="s">
        <v>407</v>
      </c>
      <c r="E2" s="176" t="s">
        <v>408</v>
      </c>
      <c r="F2" s="597" t="s">
        <v>282</v>
      </c>
      <c r="G2" s="175" t="s">
        <v>380</v>
      </c>
      <c r="H2" s="176" t="s">
        <v>407</v>
      </c>
      <c r="I2" s="176" t="s">
        <v>408</v>
      </c>
      <c r="J2" s="597" t="s">
        <v>282</v>
      </c>
      <c r="K2" s="175" t="s">
        <v>380</v>
      </c>
      <c r="L2" s="176" t="s">
        <v>407</v>
      </c>
      <c r="M2" s="176" t="s">
        <v>408</v>
      </c>
      <c r="N2" s="597" t="s">
        <v>282</v>
      </c>
      <c r="P2" s="169"/>
    </row>
    <row r="3" spans="1:16" ht="13.5" customHeight="1" x14ac:dyDescent="0.2">
      <c r="A3" s="177" t="s">
        <v>105</v>
      </c>
      <c r="B3" s="192" t="s">
        <v>69</v>
      </c>
      <c r="C3" s="65"/>
      <c r="D3" s="85"/>
      <c r="E3" s="85"/>
      <c r="F3" s="598"/>
      <c r="G3" s="65"/>
      <c r="H3" s="85"/>
      <c r="I3" s="85"/>
      <c r="J3" s="598"/>
      <c r="K3" s="65">
        <f>+C3+G3</f>
        <v>0</v>
      </c>
      <c r="L3" s="85">
        <f>+D3+H3</f>
        <v>0</v>
      </c>
      <c r="M3" s="85"/>
      <c r="N3" s="598"/>
    </row>
    <row r="4" spans="1:16" ht="24" customHeight="1" x14ac:dyDescent="0.2">
      <c r="A4" s="178" t="s">
        <v>106</v>
      </c>
      <c r="B4" s="193" t="s">
        <v>70</v>
      </c>
      <c r="C4" s="66"/>
      <c r="D4" s="81"/>
      <c r="E4" s="81"/>
      <c r="F4" s="599"/>
      <c r="G4" s="66">
        <f>+SUM(G5:G5)</f>
        <v>218787</v>
      </c>
      <c r="H4" s="81">
        <f>+SUM(H5:H5)</f>
        <v>240284</v>
      </c>
      <c r="I4" s="81"/>
      <c r="J4" s="599">
        <f>+H4/G4</f>
        <v>1.0982553808041611</v>
      </c>
      <c r="K4" s="65">
        <f>+SUM(K5:K5)</f>
        <v>218787</v>
      </c>
      <c r="L4" s="85">
        <f>+SUM(L5:L5)</f>
        <v>240284</v>
      </c>
      <c r="M4" s="81"/>
      <c r="N4" s="599">
        <f>+L4/K4</f>
        <v>1.0982553808041611</v>
      </c>
    </row>
    <row r="5" spans="1:16" s="286" customFormat="1" ht="24" customHeight="1" x14ac:dyDescent="0.2">
      <c r="A5" s="184"/>
      <c r="B5" s="194" t="s">
        <v>71</v>
      </c>
      <c r="C5" s="379"/>
      <c r="D5" s="380"/>
      <c r="E5" s="380"/>
      <c r="F5" s="600"/>
      <c r="G5" s="376">
        <f>+'2.SZ.TÁBL. BEVÉTELEK'!C97</f>
        <v>218787</v>
      </c>
      <c r="H5" s="380">
        <f>+'2.SZ.TÁBL. BEVÉTELEK'!D94</f>
        <v>240284</v>
      </c>
      <c r="I5" s="380"/>
      <c r="J5" s="600">
        <f>+H5/G5</f>
        <v>1.0982553808041611</v>
      </c>
      <c r="K5" s="65">
        <f t="shared" ref="K5" si="0">+C5+G5</f>
        <v>218787</v>
      </c>
      <c r="L5" s="85">
        <f t="shared" ref="L5" si="1">+D5+H5</f>
        <v>240284</v>
      </c>
      <c r="M5" s="380"/>
      <c r="N5" s="600">
        <f>+L5/K5</f>
        <v>1.0982553808041611</v>
      </c>
      <c r="O5" s="381"/>
      <c r="P5" s="381"/>
    </row>
    <row r="6" spans="1:16" s="3" customFormat="1" ht="13.5" customHeight="1" x14ac:dyDescent="0.2">
      <c r="A6" s="170" t="s">
        <v>107</v>
      </c>
      <c r="B6" s="165" t="s">
        <v>72</v>
      </c>
      <c r="C6" s="390"/>
      <c r="D6" s="391"/>
      <c r="E6" s="391"/>
      <c r="F6" s="601"/>
      <c r="G6" s="392">
        <f>+G3+G4</f>
        <v>218787</v>
      </c>
      <c r="H6" s="393">
        <f>+H3+H4</f>
        <v>240284</v>
      </c>
      <c r="I6" s="393"/>
      <c r="J6" s="607">
        <f>+H6/G6</f>
        <v>1.0982553808041611</v>
      </c>
      <c r="K6" s="390">
        <f>+K3+K4</f>
        <v>218787</v>
      </c>
      <c r="L6" s="391">
        <f>+L3+L4</f>
        <v>240284</v>
      </c>
      <c r="M6" s="391"/>
      <c r="N6" s="601">
        <f>+L6/K6</f>
        <v>1.0982553808041611</v>
      </c>
      <c r="P6" s="4"/>
    </row>
    <row r="7" spans="1:16" ht="13.5" customHeight="1" x14ac:dyDescent="0.2">
      <c r="A7" s="185" t="s">
        <v>108</v>
      </c>
      <c r="B7" s="195" t="s">
        <v>103</v>
      </c>
      <c r="C7" s="65"/>
      <c r="D7" s="85"/>
      <c r="E7" s="85"/>
      <c r="F7" s="598"/>
      <c r="G7" s="5"/>
      <c r="H7" s="83"/>
      <c r="I7" s="83"/>
      <c r="J7" s="608"/>
      <c r="K7" s="65">
        <f>+C7+G7</f>
        <v>0</v>
      </c>
      <c r="L7" s="85">
        <f>+D7+H7</f>
        <v>0</v>
      </c>
      <c r="M7" s="85"/>
      <c r="N7" s="598"/>
    </row>
    <row r="8" spans="1:16" ht="24" customHeight="1" x14ac:dyDescent="0.2">
      <c r="A8" s="178" t="s">
        <v>109</v>
      </c>
      <c r="B8" s="193" t="s">
        <v>73</v>
      </c>
      <c r="C8" s="66"/>
      <c r="D8" s="81"/>
      <c r="E8" s="81"/>
      <c r="F8" s="599"/>
      <c r="G8" s="376">
        <f>+'[3]1.1.SZ.TÁBL. BEV - KIAD'!$H9</f>
        <v>0</v>
      </c>
      <c r="H8" s="164">
        <f>+H9</f>
        <v>0</v>
      </c>
      <c r="I8" s="164"/>
      <c r="J8" s="610"/>
      <c r="K8" s="65">
        <f>+SUM(K9)</f>
        <v>0</v>
      </c>
      <c r="L8" s="85">
        <f>+SUM(L9)</f>
        <v>0</v>
      </c>
      <c r="M8" s="81"/>
      <c r="N8" s="599"/>
    </row>
    <row r="9" spans="1:16" s="290" customFormat="1" ht="23.25" customHeight="1" x14ac:dyDescent="0.2">
      <c r="A9" s="184"/>
      <c r="B9" s="194" t="s">
        <v>71</v>
      </c>
      <c r="C9" s="379"/>
      <c r="D9" s="380"/>
      <c r="E9" s="380"/>
      <c r="F9" s="600"/>
      <c r="G9" s="376">
        <f>+'[3]1.1.SZ.TÁBL. BEV - KIAD'!$H10</f>
        <v>0</v>
      </c>
      <c r="H9" s="382">
        <f>+'2.SZ.TÁBL. BEVÉTELEK'!D100</f>
        <v>0</v>
      </c>
      <c r="I9" s="382"/>
      <c r="J9" s="612"/>
      <c r="K9" s="65">
        <f>+C9+G9</f>
        <v>0</v>
      </c>
      <c r="L9" s="85">
        <f>+D9+H9</f>
        <v>0</v>
      </c>
      <c r="M9" s="380"/>
      <c r="N9" s="600"/>
      <c r="P9" s="378"/>
    </row>
    <row r="10" spans="1:16" s="3" customFormat="1" ht="13.5" customHeight="1" x14ac:dyDescent="0.2">
      <c r="A10" s="170" t="s">
        <v>110</v>
      </c>
      <c r="B10" s="165" t="s">
        <v>74</v>
      </c>
      <c r="C10" s="390"/>
      <c r="D10" s="391"/>
      <c r="E10" s="391"/>
      <c r="F10" s="601"/>
      <c r="G10" s="392">
        <f>+G7+G8</f>
        <v>0</v>
      </c>
      <c r="H10" s="393">
        <f>+H7+H8</f>
        <v>0</v>
      </c>
      <c r="I10" s="393"/>
      <c r="J10" s="607"/>
      <c r="K10" s="390">
        <f>+K7+K8</f>
        <v>0</v>
      </c>
      <c r="L10" s="391">
        <f>+L7+L8</f>
        <v>0</v>
      </c>
      <c r="M10" s="391"/>
      <c r="N10" s="601"/>
      <c r="P10" s="4"/>
    </row>
    <row r="11" spans="1:16" ht="13.5" customHeight="1" x14ac:dyDescent="0.2">
      <c r="A11" s="185" t="s">
        <v>111</v>
      </c>
      <c r="B11" s="195" t="s">
        <v>75</v>
      </c>
      <c r="C11" s="65">
        <f>+'3.SZ.TÁBL. SEGÍTŐ SZOLGÁLAT'!AA11</f>
        <v>0</v>
      </c>
      <c r="D11" s="85">
        <f>+'3.SZ.TÁBL. SEGÍTŐ SZOLGÁLAT'!AB11</f>
        <v>0</v>
      </c>
      <c r="E11" s="85"/>
      <c r="F11" s="598"/>
      <c r="G11" s="5"/>
      <c r="H11" s="83"/>
      <c r="I11" s="85"/>
      <c r="J11" s="598"/>
      <c r="K11" s="65">
        <f t="shared" ref="K11:K20" si="2">+C11+G11</f>
        <v>0</v>
      </c>
      <c r="L11" s="85">
        <f t="shared" ref="L11:L20" si="3">+D11+H11</f>
        <v>0</v>
      </c>
      <c r="M11" s="85"/>
      <c r="N11" s="598"/>
    </row>
    <row r="12" spans="1:16" ht="13.5" customHeight="1" x14ac:dyDescent="0.2">
      <c r="A12" s="178" t="s">
        <v>112</v>
      </c>
      <c r="B12" s="193" t="s">
        <v>76</v>
      </c>
      <c r="C12" s="66">
        <f>+'3.SZ.TÁBL. SEGÍTŐ SZOLGÁLAT'!AA12</f>
        <v>236</v>
      </c>
      <c r="D12" s="81">
        <f>+'3.SZ.TÁBL. SEGÍTŐ SZOLGÁLAT'!AB12</f>
        <v>1000</v>
      </c>
      <c r="E12" s="81"/>
      <c r="F12" s="599">
        <f>+D12/C12</f>
        <v>4.2372881355932206</v>
      </c>
      <c r="G12" s="6"/>
      <c r="H12" s="164"/>
      <c r="I12" s="164"/>
      <c r="J12" s="610"/>
      <c r="K12" s="66">
        <f t="shared" si="2"/>
        <v>236</v>
      </c>
      <c r="L12" s="81">
        <f t="shared" si="3"/>
        <v>1000</v>
      </c>
      <c r="M12" s="81"/>
      <c r="N12" s="599">
        <f>+L12/K12</f>
        <v>4.2372881355932206</v>
      </c>
    </row>
    <row r="13" spans="1:16" ht="13.5" customHeight="1" x14ac:dyDescent="0.2">
      <c r="A13" s="178" t="s">
        <v>113</v>
      </c>
      <c r="B13" s="193" t="s">
        <v>77</v>
      </c>
      <c r="C13" s="66">
        <f>+'3.SZ.TÁBL. SEGÍTŐ SZOLGÁLAT'!AA13</f>
        <v>0</v>
      </c>
      <c r="D13" s="81">
        <f>+'3.SZ.TÁBL. SEGÍTŐ SZOLGÁLAT'!AB13</f>
        <v>0</v>
      </c>
      <c r="E13" s="81"/>
      <c r="F13" s="599"/>
      <c r="G13" s="6"/>
      <c r="H13" s="164"/>
      <c r="I13" s="81"/>
      <c r="J13" s="599"/>
      <c r="K13" s="66">
        <f t="shared" si="2"/>
        <v>0</v>
      </c>
      <c r="L13" s="81">
        <f t="shared" si="3"/>
        <v>0</v>
      </c>
      <c r="M13" s="81"/>
      <c r="N13" s="599"/>
    </row>
    <row r="14" spans="1:16" ht="13.5" customHeight="1" x14ac:dyDescent="0.2">
      <c r="A14" s="178" t="s">
        <v>114</v>
      </c>
      <c r="B14" s="193" t="s">
        <v>78</v>
      </c>
      <c r="C14" s="66">
        <f>+'3.SZ.TÁBL. SEGÍTŐ SZOLGÁLAT'!AA14</f>
        <v>0</v>
      </c>
      <c r="D14" s="81">
        <f>+'3.SZ.TÁBL. SEGÍTŐ SZOLGÁLAT'!AB14</f>
        <v>0</v>
      </c>
      <c r="E14" s="81"/>
      <c r="F14" s="599"/>
      <c r="G14" s="6"/>
      <c r="H14" s="164"/>
      <c r="I14" s="164"/>
      <c r="J14" s="610"/>
      <c r="K14" s="66">
        <f t="shared" si="2"/>
        <v>0</v>
      </c>
      <c r="L14" s="81">
        <f t="shared" si="3"/>
        <v>0</v>
      </c>
      <c r="M14" s="164"/>
      <c r="N14" s="610"/>
    </row>
    <row r="15" spans="1:16" ht="37.15" customHeight="1" x14ac:dyDescent="0.2">
      <c r="A15" s="178" t="s">
        <v>115</v>
      </c>
      <c r="B15" s="193" t="s">
        <v>385</v>
      </c>
      <c r="C15" s="66">
        <f>+'3.SZ.TÁBL. SEGÍTŐ SZOLGÁLAT'!AA15</f>
        <v>12400</v>
      </c>
      <c r="D15" s="81">
        <f>+'3.SZ.TÁBL. SEGÍTŐ SZOLGÁLAT'!AB15</f>
        <v>13300</v>
      </c>
      <c r="E15" s="81"/>
      <c r="F15" s="599">
        <f>+D15/C15</f>
        <v>1.0725806451612903</v>
      </c>
      <c r="G15" s="6"/>
      <c r="H15" s="164"/>
      <c r="I15" s="164"/>
      <c r="J15" s="610"/>
      <c r="K15" s="66">
        <f t="shared" si="2"/>
        <v>12400</v>
      </c>
      <c r="L15" s="81">
        <f t="shared" si="3"/>
        <v>13300</v>
      </c>
      <c r="M15" s="164"/>
      <c r="N15" s="610">
        <f>+L15/K15</f>
        <v>1.0725806451612903</v>
      </c>
    </row>
    <row r="16" spans="1:16" ht="13.5" customHeight="1" x14ac:dyDescent="0.2">
      <c r="A16" s="178" t="s">
        <v>115</v>
      </c>
      <c r="B16" s="193" t="s">
        <v>376</v>
      </c>
      <c r="C16" s="66">
        <f>+'3.SZ.TÁBL. SEGÍTŐ SZOLGÁLAT'!U16</f>
        <v>3200</v>
      </c>
      <c r="D16" s="81">
        <f>+'3.SZ.TÁBL. SEGÍTŐ SZOLGÁLAT'!AB16</f>
        <v>3538</v>
      </c>
      <c r="E16" s="81"/>
      <c r="F16" s="599">
        <f t="shared" ref="F16:F18" si="4">+D16/C16</f>
        <v>1.1056250000000001</v>
      </c>
      <c r="G16" s="6"/>
      <c r="H16" s="164"/>
      <c r="I16" s="164"/>
      <c r="J16" s="610"/>
      <c r="K16" s="66">
        <f t="shared" si="2"/>
        <v>3200</v>
      </c>
      <c r="L16" s="81">
        <f t="shared" si="3"/>
        <v>3538</v>
      </c>
      <c r="M16" s="164"/>
      <c r="N16" s="610">
        <f t="shared" ref="N16:N18" si="5">+L16/K16</f>
        <v>1.1056250000000001</v>
      </c>
    </row>
    <row r="17" spans="1:16" ht="45" customHeight="1" x14ac:dyDescent="0.2">
      <c r="A17" s="178" t="s">
        <v>116</v>
      </c>
      <c r="B17" s="193" t="s">
        <v>386</v>
      </c>
      <c r="C17" s="66">
        <f>+'3.SZ.TÁBL. SEGÍTŐ SZOLGÁLAT'!AA17</f>
        <v>1171</v>
      </c>
      <c r="D17" s="81">
        <f>+'3.SZ.TÁBL. SEGÍTŐ SZOLGÁLAT'!AB17</f>
        <v>1630</v>
      </c>
      <c r="E17" s="81"/>
      <c r="F17" s="599">
        <f t="shared" si="4"/>
        <v>1.3919726729291204</v>
      </c>
      <c r="G17" s="6"/>
      <c r="H17" s="164"/>
      <c r="I17" s="164"/>
      <c r="J17" s="610"/>
      <c r="K17" s="66">
        <f t="shared" si="2"/>
        <v>1171</v>
      </c>
      <c r="L17" s="81">
        <f t="shared" si="3"/>
        <v>1630</v>
      </c>
      <c r="M17" s="164"/>
      <c r="N17" s="610">
        <f t="shared" si="5"/>
        <v>1.3919726729291204</v>
      </c>
    </row>
    <row r="18" spans="1:16" ht="37.9" customHeight="1" x14ac:dyDescent="0.2">
      <c r="A18" s="178" t="s">
        <v>117</v>
      </c>
      <c r="B18" s="193" t="s">
        <v>387</v>
      </c>
      <c r="C18" s="66">
        <f>+'3.SZ.TÁBL. SEGÍTŐ SZOLGÁLAT'!AA18</f>
        <v>1171</v>
      </c>
      <c r="D18" s="81">
        <f>+'3.SZ.TÁBL. SEGÍTŐ SZOLGÁLAT'!AB18</f>
        <v>0</v>
      </c>
      <c r="E18" s="81"/>
      <c r="F18" s="599">
        <f t="shared" si="4"/>
        <v>0</v>
      </c>
      <c r="G18" s="6"/>
      <c r="H18" s="164"/>
      <c r="I18" s="164"/>
      <c r="J18" s="610"/>
      <c r="K18" s="66">
        <f t="shared" si="2"/>
        <v>1171</v>
      </c>
      <c r="L18" s="81">
        <f t="shared" si="3"/>
        <v>0</v>
      </c>
      <c r="M18" s="164"/>
      <c r="N18" s="610">
        <f t="shared" si="5"/>
        <v>0</v>
      </c>
    </row>
    <row r="19" spans="1:16" ht="13.5" customHeight="1" x14ac:dyDescent="0.2">
      <c r="A19" s="178" t="s">
        <v>118</v>
      </c>
      <c r="B19" s="193" t="s">
        <v>328</v>
      </c>
      <c r="C19" s="66">
        <f>+'3.SZ.TÁBL. SEGÍTŐ SZOLGÁLAT'!AA19</f>
        <v>0</v>
      </c>
      <c r="D19" s="81">
        <f>+'3.SZ.TÁBL. SEGÍTŐ SZOLGÁLAT'!AB19</f>
        <v>0</v>
      </c>
      <c r="E19" s="81"/>
      <c r="F19" s="599"/>
      <c r="G19" s="6"/>
      <c r="H19" s="164"/>
      <c r="I19" s="164"/>
      <c r="J19" s="610"/>
      <c r="K19" s="66">
        <f t="shared" si="2"/>
        <v>0</v>
      </c>
      <c r="L19" s="81">
        <f t="shared" si="3"/>
        <v>0</v>
      </c>
      <c r="M19" s="164"/>
      <c r="N19" s="610"/>
    </row>
    <row r="20" spans="1:16" ht="13.5" customHeight="1" x14ac:dyDescent="0.2">
      <c r="A20" s="187" t="s">
        <v>329</v>
      </c>
      <c r="B20" s="196" t="s">
        <v>80</v>
      </c>
      <c r="C20" s="67">
        <f>+'3.SZ.TÁBL. SEGÍTŐ SZOLGÁLAT'!AA20</f>
        <v>0</v>
      </c>
      <c r="D20" s="82">
        <f>+'3.SZ.TÁBL. SEGÍTŐ SZOLGÁLAT'!AB20</f>
        <v>0</v>
      </c>
      <c r="E20" s="82"/>
      <c r="F20" s="602"/>
      <c r="G20" s="186"/>
      <c r="H20" s="198"/>
      <c r="I20" s="198"/>
      <c r="J20" s="609"/>
      <c r="K20" s="67">
        <f t="shared" si="2"/>
        <v>0</v>
      </c>
      <c r="L20" s="82">
        <f t="shared" si="3"/>
        <v>0</v>
      </c>
      <c r="M20" s="198"/>
      <c r="N20" s="609"/>
    </row>
    <row r="21" spans="1:16" s="3" customFormat="1" ht="13.5" customHeight="1" x14ac:dyDescent="0.2">
      <c r="A21" s="170" t="s">
        <v>119</v>
      </c>
      <c r="B21" s="165" t="s">
        <v>81</v>
      </c>
      <c r="C21" s="291">
        <f>SUM(C11:C20)</f>
        <v>18178</v>
      </c>
      <c r="D21" s="296">
        <f>SUM(D11:D20)</f>
        <v>19468</v>
      </c>
      <c r="E21" s="391"/>
      <c r="F21" s="601">
        <f>+D21/C21</f>
        <v>1.0709649026295522</v>
      </c>
      <c r="G21" s="291">
        <f>SUM(G11:G20)</f>
        <v>0</v>
      </c>
      <c r="H21" s="296">
        <f>SUM(H11:H20)</f>
        <v>0</v>
      </c>
      <c r="I21" s="393"/>
      <c r="J21" s="607"/>
      <c r="K21" s="390">
        <f>SUM(K11:K20)</f>
        <v>18178</v>
      </c>
      <c r="L21" s="391">
        <f>SUM(L11:L20)</f>
        <v>19468</v>
      </c>
      <c r="M21" s="393"/>
      <c r="N21" s="607">
        <f>+L21/K21</f>
        <v>1.0709649026295522</v>
      </c>
      <c r="P21" s="4"/>
    </row>
    <row r="22" spans="1:16" s="3" customFormat="1" ht="13.5" customHeight="1" x14ac:dyDescent="0.2">
      <c r="A22" s="170" t="s">
        <v>120</v>
      </c>
      <c r="B22" s="165" t="s">
        <v>82</v>
      </c>
      <c r="C22" s="291"/>
      <c r="D22" s="296"/>
      <c r="E22" s="391"/>
      <c r="F22" s="601"/>
      <c r="G22" s="392"/>
      <c r="H22" s="393"/>
      <c r="I22" s="393"/>
      <c r="J22" s="607"/>
      <c r="K22" s="656">
        <f t="shared" ref="K22:K23" si="6">+C22+G22</f>
        <v>0</v>
      </c>
      <c r="L22" s="657">
        <f t="shared" ref="L22:L23" si="7">+D22+H22</f>
        <v>0</v>
      </c>
      <c r="M22" s="393"/>
      <c r="N22" s="607"/>
      <c r="P22" s="4"/>
    </row>
    <row r="23" spans="1:16" ht="13.5" customHeight="1" x14ac:dyDescent="0.2">
      <c r="A23" s="188" t="s">
        <v>330</v>
      </c>
      <c r="B23" s="197" t="s">
        <v>83</v>
      </c>
      <c r="C23" s="253"/>
      <c r="D23" s="248"/>
      <c r="E23" s="119"/>
      <c r="F23" s="603"/>
      <c r="G23" s="7"/>
      <c r="H23" s="199"/>
      <c r="I23" s="199"/>
      <c r="J23" s="618"/>
      <c r="K23" s="65">
        <f t="shared" si="6"/>
        <v>0</v>
      </c>
      <c r="L23" s="85">
        <f t="shared" si="7"/>
        <v>0</v>
      </c>
      <c r="M23" s="199"/>
      <c r="N23" s="618"/>
    </row>
    <row r="24" spans="1:16" s="3" customFormat="1" ht="13.5" customHeight="1" x14ac:dyDescent="0.2">
      <c r="A24" s="170" t="s">
        <v>121</v>
      </c>
      <c r="B24" s="165" t="s">
        <v>332</v>
      </c>
      <c r="C24" s="291">
        <f>+C23</f>
        <v>0</v>
      </c>
      <c r="D24" s="296">
        <f>+D23</f>
        <v>0</v>
      </c>
      <c r="E24" s="391"/>
      <c r="F24" s="601"/>
      <c r="G24" s="291">
        <f>+G23</f>
        <v>0</v>
      </c>
      <c r="H24" s="296">
        <f>+H23</f>
        <v>0</v>
      </c>
      <c r="I24" s="393"/>
      <c r="J24" s="601"/>
      <c r="K24" s="390">
        <f>+K23</f>
        <v>0</v>
      </c>
      <c r="L24" s="391">
        <f>+L23</f>
        <v>0</v>
      </c>
      <c r="M24" s="391"/>
      <c r="N24" s="601"/>
      <c r="P24" s="4"/>
    </row>
    <row r="25" spans="1:16" ht="13.5" customHeight="1" x14ac:dyDescent="0.2">
      <c r="A25" s="188" t="s">
        <v>331</v>
      </c>
      <c r="B25" s="197" t="s">
        <v>84</v>
      </c>
      <c r="C25" s="253"/>
      <c r="D25" s="248"/>
      <c r="E25" s="119"/>
      <c r="F25" s="603"/>
      <c r="G25" s="7"/>
      <c r="H25" s="199"/>
      <c r="I25" s="199"/>
      <c r="J25" s="618"/>
      <c r="K25" s="66">
        <f t="shared" ref="K25" si="8">+C25+G25</f>
        <v>0</v>
      </c>
      <c r="L25" s="81">
        <f t="shared" ref="L25" si="9">+D25+H25</f>
        <v>0</v>
      </c>
      <c r="M25" s="199"/>
      <c r="N25" s="618"/>
    </row>
    <row r="26" spans="1:16" s="3" customFormat="1" ht="13.5" customHeight="1" x14ac:dyDescent="0.2">
      <c r="A26" s="170" t="s">
        <v>122</v>
      </c>
      <c r="B26" s="165" t="s">
        <v>333</v>
      </c>
      <c r="C26" s="291">
        <f>+C25</f>
        <v>0</v>
      </c>
      <c r="D26" s="296">
        <f>+D25</f>
        <v>0</v>
      </c>
      <c r="E26" s="391"/>
      <c r="F26" s="601"/>
      <c r="G26" s="291">
        <f>+G25</f>
        <v>0</v>
      </c>
      <c r="H26" s="296">
        <f>+H25</f>
        <v>0</v>
      </c>
      <c r="I26" s="393"/>
      <c r="J26" s="607"/>
      <c r="K26" s="390">
        <f>+K25</f>
        <v>0</v>
      </c>
      <c r="L26" s="391">
        <f>+L25</f>
        <v>0</v>
      </c>
      <c r="M26" s="393"/>
      <c r="N26" s="607"/>
      <c r="P26" s="4"/>
    </row>
    <row r="27" spans="1:16" s="3" customFormat="1" ht="13.5" customHeight="1" x14ac:dyDescent="0.2">
      <c r="A27" s="170" t="s">
        <v>123</v>
      </c>
      <c r="B27" s="165" t="s">
        <v>85</v>
      </c>
      <c r="C27" s="291">
        <f>+C6+C10+C21+C22+C24+C26</f>
        <v>18178</v>
      </c>
      <c r="D27" s="296">
        <f>+D6+D10+D21+D22+D24+D26</f>
        <v>19468</v>
      </c>
      <c r="E27" s="391"/>
      <c r="F27" s="601">
        <f>+D27/C27</f>
        <v>1.0709649026295522</v>
      </c>
      <c r="G27" s="291">
        <f>+G6+G10+G21+G22+G24+G26</f>
        <v>218787</v>
      </c>
      <c r="H27" s="296">
        <f>+H6+H10+H21+H22+H24+H26</f>
        <v>240284</v>
      </c>
      <c r="I27" s="393"/>
      <c r="J27" s="607">
        <f>+H27/G27</f>
        <v>1.0982553808041611</v>
      </c>
      <c r="K27" s="390">
        <f>+K6+K10+K21+K22+K24+K26</f>
        <v>236965</v>
      </c>
      <c r="L27" s="391">
        <f>+L6+L10+L21+L22+L24+L26</f>
        <v>259752</v>
      </c>
      <c r="M27" s="393"/>
      <c r="N27" s="607">
        <f>+L27/K27</f>
        <v>1.0961618804464794</v>
      </c>
      <c r="P27" s="4"/>
    </row>
    <row r="28" spans="1:16" s="3" customFormat="1" ht="13.5" customHeight="1" x14ac:dyDescent="0.2">
      <c r="A28" s="171" t="s">
        <v>124</v>
      </c>
      <c r="B28" s="165" t="s">
        <v>86</v>
      </c>
      <c r="C28" s="291">
        <f>+'3.SZ.TÁBL. SEGÍTŐ SZOLGÁLAT'!AA28</f>
        <v>0</v>
      </c>
      <c r="D28" s="296"/>
      <c r="E28" s="391"/>
      <c r="F28" s="601"/>
      <c r="G28" s="392"/>
      <c r="H28" s="393"/>
      <c r="I28" s="393"/>
      <c r="J28" s="607"/>
      <c r="K28" s="66">
        <f t="shared" ref="K28" si="10">+C28+G28</f>
        <v>0</v>
      </c>
      <c r="L28" s="715">
        <f t="shared" ref="L28" si="11">+D28+H28</f>
        <v>0</v>
      </c>
      <c r="M28" s="393"/>
      <c r="N28" s="607"/>
      <c r="P28" s="4"/>
    </row>
    <row r="29" spans="1:16" s="3" customFormat="1" ht="13.5" customHeight="1" x14ac:dyDescent="0.2">
      <c r="A29" s="417" t="s">
        <v>235</v>
      </c>
      <c r="B29" s="418" t="s">
        <v>236</v>
      </c>
      <c r="C29" s="419">
        <f>+'3.SZ.TÁBL. SEGÍTŐ SZOLGÁLAT'!AA29</f>
        <v>158577</v>
      </c>
      <c r="D29" s="594">
        <f>+'3.SZ.TÁBL. SEGÍTŐ SZOLGÁLAT'!AB29</f>
        <v>193169</v>
      </c>
      <c r="E29" s="420"/>
      <c r="F29" s="604">
        <f>+D29/C29</f>
        <v>1.2181400833664402</v>
      </c>
      <c r="G29" s="422"/>
      <c r="H29" s="423"/>
      <c r="I29" s="423"/>
      <c r="J29" s="619"/>
      <c r="K29" s="421"/>
      <c r="L29" s="420"/>
      <c r="M29" s="423"/>
      <c r="N29" s="619"/>
      <c r="P29" s="4"/>
    </row>
    <row r="30" spans="1:16" s="3" customFormat="1" ht="13.5" customHeight="1" thickBot="1" x14ac:dyDescent="0.25">
      <c r="A30" s="172" t="s">
        <v>125</v>
      </c>
      <c r="B30" s="200" t="s">
        <v>87</v>
      </c>
      <c r="C30" s="655">
        <f>SUM(C28:C29)</f>
        <v>158577</v>
      </c>
      <c r="D30" s="365">
        <f>SUM(D28:D29)</f>
        <v>193169</v>
      </c>
      <c r="E30" s="365"/>
      <c r="F30" s="605">
        <f>+D30/C30</f>
        <v>1.2181400833664402</v>
      </c>
      <c r="G30" s="364">
        <f>SUM(G28:G29)</f>
        <v>0</v>
      </c>
      <c r="H30" s="365">
        <f>SUM(H28:H29)</f>
        <v>0</v>
      </c>
      <c r="I30" s="366"/>
      <c r="J30" s="620"/>
      <c r="K30" s="364">
        <f>+K28+K29</f>
        <v>0</v>
      </c>
      <c r="L30" s="365">
        <f>+L28+L29</f>
        <v>0</v>
      </c>
      <c r="M30" s="366"/>
      <c r="N30" s="620"/>
      <c r="P30" s="4"/>
    </row>
    <row r="31" spans="1:16" s="3" customFormat="1" ht="13.5" customHeight="1" thickBot="1" x14ac:dyDescent="0.25">
      <c r="A31" s="773" t="s">
        <v>0</v>
      </c>
      <c r="B31" s="774"/>
      <c r="C31" s="367">
        <f>+C27+C30</f>
        <v>176755</v>
      </c>
      <c r="D31" s="368">
        <f>+D27+D30</f>
        <v>212637</v>
      </c>
      <c r="E31" s="368"/>
      <c r="F31" s="606">
        <f>+D31/C31</f>
        <v>1.2030041582982094</v>
      </c>
      <c r="G31" s="367">
        <f>+G27+G30</f>
        <v>218787</v>
      </c>
      <c r="H31" s="368">
        <f>+H27+H30</f>
        <v>240284</v>
      </c>
      <c r="I31" s="207"/>
      <c r="J31" s="614">
        <f>+H31/G31</f>
        <v>1.0982553808041611</v>
      </c>
      <c r="K31" s="367">
        <f>+K27+K30</f>
        <v>236965</v>
      </c>
      <c r="L31" s="368">
        <f>+L27+L30</f>
        <v>259752</v>
      </c>
      <c r="M31" s="207"/>
      <c r="N31" s="614">
        <f>+L31/K31</f>
        <v>1.0961618804464794</v>
      </c>
      <c r="P31" s="4"/>
    </row>
    <row r="32" spans="1:16" ht="13.5" customHeight="1" x14ac:dyDescent="0.2">
      <c r="A32" s="208" t="s">
        <v>143</v>
      </c>
      <c r="B32" s="189" t="s">
        <v>144</v>
      </c>
      <c r="C32" s="231">
        <f>+'3.SZ.TÁBL. SEGÍTŐ SZOLGÁLAT'!AA42</f>
        <v>105552</v>
      </c>
      <c r="D32" s="226">
        <f>+'3.SZ.TÁBL. SEGÍTŐ SZOLGÁLAT'!AB42</f>
        <v>121960</v>
      </c>
      <c r="E32" s="85"/>
      <c r="F32" s="598">
        <f>+D32/C32</f>
        <v>1.1554494467182053</v>
      </c>
      <c r="G32" s="5"/>
      <c r="H32" s="83"/>
      <c r="I32" s="83"/>
      <c r="J32" s="608"/>
      <c r="K32" s="66">
        <f t="shared" ref="K32:K45" si="12">+C32+G32</f>
        <v>105552</v>
      </c>
      <c r="L32" s="81">
        <f t="shared" ref="L32:L45" si="13">+D32+H32</f>
        <v>121960</v>
      </c>
      <c r="M32" s="83"/>
      <c r="N32" s="608">
        <f>+L32/K32</f>
        <v>1.1554494467182053</v>
      </c>
    </row>
    <row r="33" spans="1:16" ht="13.5" customHeight="1" x14ac:dyDescent="0.2">
      <c r="A33" s="209" t="s">
        <v>145</v>
      </c>
      <c r="B33" s="180" t="s">
        <v>146</v>
      </c>
      <c r="C33" s="224">
        <f>+'3.SZ.TÁBL. SEGÍTŐ SZOLGÁLAT'!AA43</f>
        <v>0</v>
      </c>
      <c r="D33" s="226">
        <f>+'3.SZ.TÁBL. SEGÍTŐ SZOLGÁLAT'!AB43</f>
        <v>0</v>
      </c>
      <c r="E33" s="81"/>
      <c r="F33" s="599"/>
      <c r="G33" s="6"/>
      <c r="H33" s="164"/>
      <c r="I33" s="164"/>
      <c r="J33" s="610"/>
      <c r="K33" s="66">
        <f t="shared" si="12"/>
        <v>0</v>
      </c>
      <c r="L33" s="81">
        <f t="shared" si="13"/>
        <v>0</v>
      </c>
      <c r="M33" s="164"/>
      <c r="N33" s="610"/>
    </row>
    <row r="34" spans="1:16" ht="13.5" customHeight="1" x14ac:dyDescent="0.2">
      <c r="A34" s="209" t="s">
        <v>147</v>
      </c>
      <c r="B34" s="180" t="s">
        <v>148</v>
      </c>
      <c r="C34" s="224">
        <f>+'3.SZ.TÁBL. SEGÍTŐ SZOLGÁLAT'!AA44</f>
        <v>0</v>
      </c>
      <c r="D34" s="226">
        <f>+'3.SZ.TÁBL. SEGÍTŐ SZOLGÁLAT'!AB44</f>
        <v>0</v>
      </c>
      <c r="E34" s="81"/>
      <c r="F34" s="599"/>
      <c r="G34" s="6"/>
      <c r="H34" s="164"/>
      <c r="I34" s="164"/>
      <c r="J34" s="610"/>
      <c r="K34" s="66">
        <f t="shared" si="12"/>
        <v>0</v>
      </c>
      <c r="L34" s="81">
        <f t="shared" si="13"/>
        <v>0</v>
      </c>
      <c r="M34" s="164"/>
      <c r="N34" s="610"/>
    </row>
    <row r="35" spans="1:16" ht="13.5" customHeight="1" x14ac:dyDescent="0.2">
      <c r="A35" s="209" t="s">
        <v>149</v>
      </c>
      <c r="B35" s="180" t="s">
        <v>150</v>
      </c>
      <c r="C35" s="224">
        <f>+'3.SZ.TÁBL. SEGÍTŐ SZOLGÁLAT'!AA45</f>
        <v>1550</v>
      </c>
      <c r="D35" s="226">
        <f>+'3.SZ.TÁBL. SEGÍTŐ SZOLGÁLAT'!AB45</f>
        <v>1550</v>
      </c>
      <c r="E35" s="81"/>
      <c r="F35" s="598">
        <f>+D35/C35</f>
        <v>1</v>
      </c>
      <c r="G35" s="6"/>
      <c r="H35" s="164"/>
      <c r="I35" s="164"/>
      <c r="J35" s="610"/>
      <c r="K35" s="66">
        <f t="shared" si="12"/>
        <v>1550</v>
      </c>
      <c r="L35" s="81">
        <f t="shared" si="13"/>
        <v>1550</v>
      </c>
      <c r="M35" s="164"/>
      <c r="N35" s="610">
        <f>+L35/K35</f>
        <v>1</v>
      </c>
    </row>
    <row r="36" spans="1:16" ht="13.5" customHeight="1" x14ac:dyDescent="0.2">
      <c r="A36" s="209" t="s">
        <v>151</v>
      </c>
      <c r="B36" s="180" t="s">
        <v>152</v>
      </c>
      <c r="C36" s="224">
        <f>+'3.SZ.TÁBL. SEGÍTŐ SZOLGÁLAT'!AA46</f>
        <v>0</v>
      </c>
      <c r="D36" s="226">
        <f>+'3.SZ.TÁBL. SEGÍTŐ SZOLGÁLAT'!AB46</f>
        <v>0</v>
      </c>
      <c r="E36" s="81"/>
      <c r="F36" s="599"/>
      <c r="G36" s="6"/>
      <c r="H36" s="164"/>
      <c r="I36" s="81"/>
      <c r="J36" s="599"/>
      <c r="K36" s="66">
        <f t="shared" si="12"/>
        <v>0</v>
      </c>
      <c r="L36" s="81">
        <f t="shared" si="13"/>
        <v>0</v>
      </c>
      <c r="M36" s="164"/>
      <c r="N36" s="610"/>
    </row>
    <row r="37" spans="1:16" ht="13.5" customHeight="1" x14ac:dyDescent="0.2">
      <c r="A37" s="209" t="s">
        <v>153</v>
      </c>
      <c r="B37" s="180" t="s">
        <v>1</v>
      </c>
      <c r="C37" s="224">
        <f>+'3.SZ.TÁBL. SEGÍTŐ SZOLGÁLAT'!AA47</f>
        <v>1820</v>
      </c>
      <c r="D37" s="226">
        <f>+'3.SZ.TÁBL. SEGÍTŐ SZOLGÁLAT'!AB47</f>
        <v>1803</v>
      </c>
      <c r="E37" s="81"/>
      <c r="F37" s="598">
        <f>+D37/C37</f>
        <v>0.99065934065934069</v>
      </c>
      <c r="G37" s="6"/>
      <c r="H37" s="164"/>
      <c r="I37" s="164"/>
      <c r="J37" s="610"/>
      <c r="K37" s="66">
        <f t="shared" si="12"/>
        <v>1820</v>
      </c>
      <c r="L37" s="81">
        <f t="shared" si="13"/>
        <v>1803</v>
      </c>
      <c r="M37" s="164"/>
      <c r="N37" s="610">
        <f>+L37/K37</f>
        <v>0.99065934065934069</v>
      </c>
    </row>
    <row r="38" spans="1:16" ht="13.5" customHeight="1" x14ac:dyDescent="0.2">
      <c r="A38" s="209" t="s">
        <v>154</v>
      </c>
      <c r="B38" s="180" t="s">
        <v>155</v>
      </c>
      <c r="C38" s="224">
        <f>+'3.SZ.TÁBL. SEGÍTŐ SZOLGÁLAT'!AA48</f>
        <v>2040</v>
      </c>
      <c r="D38" s="226">
        <f>+'3.SZ.TÁBL. SEGÍTŐ SZOLGÁLAT'!AB48</f>
        <v>2040</v>
      </c>
      <c r="E38" s="81"/>
      <c r="F38" s="598">
        <f t="shared" ref="F38" si="14">+D38/C38</f>
        <v>1</v>
      </c>
      <c r="G38" s="6"/>
      <c r="H38" s="164"/>
      <c r="I38" s="164"/>
      <c r="J38" s="610"/>
      <c r="K38" s="66">
        <f t="shared" si="12"/>
        <v>2040</v>
      </c>
      <c r="L38" s="81">
        <f t="shared" si="13"/>
        <v>2040</v>
      </c>
      <c r="M38" s="164"/>
      <c r="N38" s="610">
        <f>+L38/K38</f>
        <v>1</v>
      </c>
    </row>
    <row r="39" spans="1:16" ht="13.5" customHeight="1" x14ac:dyDescent="0.2">
      <c r="A39" s="209" t="s">
        <v>156</v>
      </c>
      <c r="B39" s="180" t="s">
        <v>157</v>
      </c>
      <c r="C39" s="224">
        <f>+'3.SZ.TÁBL. SEGÍTŐ SZOLGÁLAT'!AA49</f>
        <v>0</v>
      </c>
      <c r="D39" s="226">
        <f>+'3.SZ.TÁBL. SEGÍTŐ SZOLGÁLAT'!AB49</f>
        <v>0</v>
      </c>
      <c r="E39" s="81"/>
      <c r="F39" s="599"/>
      <c r="G39" s="6"/>
      <c r="H39" s="164"/>
      <c r="I39" s="164"/>
      <c r="J39" s="610"/>
      <c r="K39" s="66">
        <f t="shared" si="12"/>
        <v>0</v>
      </c>
      <c r="L39" s="81">
        <f t="shared" si="13"/>
        <v>0</v>
      </c>
      <c r="M39" s="164"/>
      <c r="N39" s="610"/>
    </row>
    <row r="40" spans="1:16" ht="13.5" customHeight="1" x14ac:dyDescent="0.2">
      <c r="A40" s="209" t="s">
        <v>158</v>
      </c>
      <c r="B40" s="180" t="s">
        <v>2</v>
      </c>
      <c r="C40" s="224">
        <f>+'3.SZ.TÁBL. SEGÍTŐ SZOLGÁLAT'!AA50</f>
        <v>1245</v>
      </c>
      <c r="D40" s="226">
        <f>+'3.SZ.TÁBL. SEGÍTŐ SZOLGÁLAT'!AB50</f>
        <v>2785</v>
      </c>
      <c r="E40" s="81"/>
      <c r="F40" s="598">
        <f>+D40/C40</f>
        <v>2.2369477911646585</v>
      </c>
      <c r="G40" s="6"/>
      <c r="H40" s="164"/>
      <c r="I40" s="81"/>
      <c r="J40" s="599"/>
      <c r="K40" s="66">
        <f t="shared" si="12"/>
        <v>1245</v>
      </c>
      <c r="L40" s="81">
        <f t="shared" si="13"/>
        <v>2785</v>
      </c>
      <c r="M40" s="81"/>
      <c r="N40" s="610">
        <f>+L40/K40</f>
        <v>2.2369477911646585</v>
      </c>
    </row>
    <row r="41" spans="1:16" ht="13.5" customHeight="1" x14ac:dyDescent="0.2">
      <c r="A41" s="209" t="s">
        <v>159</v>
      </c>
      <c r="B41" s="180" t="s">
        <v>160</v>
      </c>
      <c r="C41" s="224">
        <f>+'3.SZ.TÁBL. SEGÍTŐ SZOLGÁLAT'!AA51</f>
        <v>0</v>
      </c>
      <c r="D41" s="226">
        <f>+'3.SZ.TÁBL. SEGÍTŐ SZOLGÁLAT'!AB51</f>
        <v>0</v>
      </c>
      <c r="E41" s="81"/>
      <c r="F41" s="599"/>
      <c r="G41" s="6"/>
      <c r="H41" s="164"/>
      <c r="I41" s="81"/>
      <c r="J41" s="599"/>
      <c r="K41" s="66">
        <f t="shared" si="12"/>
        <v>0</v>
      </c>
      <c r="L41" s="81">
        <f t="shared" si="13"/>
        <v>0</v>
      </c>
      <c r="M41" s="164"/>
      <c r="N41" s="610"/>
    </row>
    <row r="42" spans="1:16" ht="13.5" customHeight="1" x14ac:dyDescent="0.2">
      <c r="A42" s="209" t="s">
        <v>161</v>
      </c>
      <c r="B42" s="180" t="s">
        <v>162</v>
      </c>
      <c r="C42" s="224">
        <f>+'3.SZ.TÁBL. SEGÍTŐ SZOLGÁLAT'!AA52</f>
        <v>0</v>
      </c>
      <c r="D42" s="226">
        <f>+'3.SZ.TÁBL. SEGÍTŐ SZOLGÁLAT'!AB52</f>
        <v>0</v>
      </c>
      <c r="E42" s="81"/>
      <c r="F42" s="599"/>
      <c r="G42" s="6"/>
      <c r="H42" s="164"/>
      <c r="I42" s="164"/>
      <c r="J42" s="610"/>
      <c r="K42" s="66">
        <f t="shared" si="12"/>
        <v>0</v>
      </c>
      <c r="L42" s="81">
        <f t="shared" si="13"/>
        <v>0</v>
      </c>
      <c r="M42" s="164"/>
      <c r="N42" s="610"/>
    </row>
    <row r="43" spans="1:16" ht="13.5" customHeight="1" x14ac:dyDescent="0.2">
      <c r="A43" s="209" t="s">
        <v>163</v>
      </c>
      <c r="B43" s="180" t="s">
        <v>164</v>
      </c>
      <c r="C43" s="224">
        <f>+'3.SZ.TÁBL. SEGÍTŐ SZOLGÁLAT'!AA53</f>
        <v>0</v>
      </c>
      <c r="D43" s="226">
        <f>+'3.SZ.TÁBL. SEGÍTŐ SZOLGÁLAT'!AB53</f>
        <v>0</v>
      </c>
      <c r="E43" s="81"/>
      <c r="F43" s="599"/>
      <c r="G43" s="6"/>
      <c r="H43" s="164"/>
      <c r="I43" s="164"/>
      <c r="J43" s="610"/>
      <c r="K43" s="66">
        <f t="shared" si="12"/>
        <v>0</v>
      </c>
      <c r="L43" s="81">
        <f t="shared" si="13"/>
        <v>0</v>
      </c>
      <c r="M43" s="164"/>
      <c r="N43" s="610"/>
    </row>
    <row r="44" spans="1:16" ht="13.5" customHeight="1" x14ac:dyDescent="0.2">
      <c r="A44" s="209" t="s">
        <v>165</v>
      </c>
      <c r="B44" s="180" t="s">
        <v>166</v>
      </c>
      <c r="C44" s="224">
        <f>+'3.SZ.TÁBL. SEGÍTŐ SZOLGÁLAT'!AA54</f>
        <v>0</v>
      </c>
      <c r="D44" s="226">
        <f>+'3.SZ.TÁBL. SEGÍTŐ SZOLGÁLAT'!AB54</f>
        <v>0</v>
      </c>
      <c r="E44" s="81"/>
      <c r="F44" s="599"/>
      <c r="G44" s="6"/>
      <c r="H44" s="164"/>
      <c r="I44" s="164"/>
      <c r="J44" s="610"/>
      <c r="K44" s="66">
        <f t="shared" si="12"/>
        <v>0</v>
      </c>
      <c r="L44" s="81">
        <f t="shared" si="13"/>
        <v>0</v>
      </c>
      <c r="M44" s="164"/>
      <c r="N44" s="610"/>
    </row>
    <row r="45" spans="1:16" ht="13.5" customHeight="1" x14ac:dyDescent="0.2">
      <c r="A45" s="210" t="s">
        <v>165</v>
      </c>
      <c r="B45" s="190" t="s">
        <v>167</v>
      </c>
      <c r="C45" s="243">
        <f>+'3.SZ.TÁBL. SEGÍTŐ SZOLGÁLAT'!AA55</f>
        <v>0</v>
      </c>
      <c r="D45" s="226">
        <f>+'3.SZ.TÁBL. SEGÍTŐ SZOLGÁLAT'!AB55</f>
        <v>0</v>
      </c>
      <c r="E45" s="82"/>
      <c r="F45" s="602"/>
      <c r="G45" s="186"/>
      <c r="H45" s="198"/>
      <c r="I45" s="82"/>
      <c r="J45" s="602"/>
      <c r="K45" s="66">
        <f t="shared" si="12"/>
        <v>0</v>
      </c>
      <c r="L45" s="81">
        <f t="shared" si="13"/>
        <v>0</v>
      </c>
      <c r="M45" s="82"/>
      <c r="N45" s="602"/>
    </row>
    <row r="46" spans="1:16" s="3" customFormat="1" ht="13.5" customHeight="1" x14ac:dyDescent="0.2">
      <c r="A46" s="211" t="s">
        <v>127</v>
      </c>
      <c r="B46" s="191" t="s">
        <v>88</v>
      </c>
      <c r="C46" s="291">
        <f>+SUM(C32:C44)</f>
        <v>112207</v>
      </c>
      <c r="D46" s="296">
        <f>+SUM(D32:D44)</f>
        <v>130138</v>
      </c>
      <c r="E46" s="391"/>
      <c r="F46" s="601">
        <f>+D46/C46</f>
        <v>1.1598028643489264</v>
      </c>
      <c r="G46" s="392"/>
      <c r="H46" s="393"/>
      <c r="I46" s="393"/>
      <c r="J46" s="607"/>
      <c r="K46" s="390">
        <f>SUM(K32:K45)</f>
        <v>112207</v>
      </c>
      <c r="L46" s="391">
        <f>SUM(L32:L45)</f>
        <v>130138</v>
      </c>
      <c r="M46" s="393"/>
      <c r="N46" s="607">
        <f>+L46/K46</f>
        <v>1.1598028643489264</v>
      </c>
      <c r="P46" s="4"/>
    </row>
    <row r="47" spans="1:16" ht="13.5" customHeight="1" x14ac:dyDescent="0.2">
      <c r="A47" s="208" t="s">
        <v>168</v>
      </c>
      <c r="B47" s="189" t="s">
        <v>169</v>
      </c>
      <c r="C47" s="231">
        <f>+'3.SZ.TÁBL. SEGÍTŐ SZOLGÁLAT'!Z57</f>
        <v>0</v>
      </c>
      <c r="D47" s="226">
        <f>+'3.SZ.TÁBL. SEGÍTŐ SZOLGÁLAT'!AA57</f>
        <v>0</v>
      </c>
      <c r="E47" s="85"/>
      <c r="F47" s="598"/>
      <c r="G47" s="5"/>
      <c r="H47" s="83"/>
      <c r="I47" s="85"/>
      <c r="J47" s="598"/>
      <c r="K47" s="66">
        <f t="shared" ref="K47:K49" si="15">+C47+G47</f>
        <v>0</v>
      </c>
      <c r="L47" s="81">
        <f t="shared" ref="L47:L49" si="16">+D47+H47</f>
        <v>0</v>
      </c>
      <c r="M47" s="85"/>
      <c r="N47" s="598"/>
    </row>
    <row r="48" spans="1:16" ht="26.25" customHeight="1" x14ac:dyDescent="0.2">
      <c r="A48" s="209" t="s">
        <v>170</v>
      </c>
      <c r="B48" s="180" t="s">
        <v>171</v>
      </c>
      <c r="C48" s="6">
        <f>+'3.SZ.TÁBL. SEGÍTŐ SZOLGÁLAT'!AA58</f>
        <v>7300</v>
      </c>
      <c r="D48" s="164">
        <f>+'3.SZ.TÁBL. SEGÍTŐ SZOLGÁLAT'!AB58</f>
        <v>7800</v>
      </c>
      <c r="E48" s="81"/>
      <c r="F48" s="598">
        <f t="shared" ref="F48:F49" si="17">+D48/C48</f>
        <v>1.0684931506849316</v>
      </c>
      <c r="G48" s="6"/>
      <c r="H48" s="164"/>
      <c r="I48" s="164"/>
      <c r="J48" s="610"/>
      <c r="K48" s="66">
        <f t="shared" si="15"/>
        <v>7300</v>
      </c>
      <c r="L48" s="81">
        <f t="shared" si="16"/>
        <v>7800</v>
      </c>
      <c r="M48" s="164"/>
      <c r="N48" s="610">
        <f>+L48/K48</f>
        <v>1.0684931506849316</v>
      </c>
    </row>
    <row r="49" spans="1:26" ht="13.5" customHeight="1" x14ac:dyDescent="0.2">
      <c r="A49" s="210" t="s">
        <v>172</v>
      </c>
      <c r="B49" s="190" t="s">
        <v>173</v>
      </c>
      <c r="C49" s="243">
        <f>+'3.SZ.TÁBL. SEGÍTŐ SZOLGÁLAT'!AA59</f>
        <v>150</v>
      </c>
      <c r="D49" s="216">
        <f>+'3.SZ.TÁBL. SEGÍTŐ SZOLGÁLAT'!AB59</f>
        <v>150</v>
      </c>
      <c r="E49" s="82"/>
      <c r="F49" s="598">
        <f t="shared" si="17"/>
        <v>1</v>
      </c>
      <c r="G49" s="186"/>
      <c r="H49" s="198"/>
      <c r="I49" s="201"/>
      <c r="J49" s="609"/>
      <c r="K49" s="66">
        <f t="shared" si="15"/>
        <v>150</v>
      </c>
      <c r="L49" s="81">
        <f t="shared" si="16"/>
        <v>150</v>
      </c>
      <c r="M49" s="198"/>
      <c r="N49" s="609">
        <f>+L49/K49</f>
        <v>1</v>
      </c>
      <c r="O49" s="2"/>
      <c r="Q49" s="2"/>
      <c r="R49" s="2"/>
      <c r="S49" s="2"/>
      <c r="T49" s="2"/>
      <c r="V49" s="2"/>
      <c r="W49" s="2"/>
      <c r="X49" s="2"/>
      <c r="Y49" s="2"/>
      <c r="Z49" s="2"/>
    </row>
    <row r="50" spans="1:26" s="3" customFormat="1" ht="13.5" customHeight="1" x14ac:dyDescent="0.2">
      <c r="A50" s="211" t="s">
        <v>128</v>
      </c>
      <c r="B50" s="191" t="s">
        <v>89</v>
      </c>
      <c r="C50" s="291">
        <f>SUM(C47:C49)</f>
        <v>7450</v>
      </c>
      <c r="D50" s="296">
        <f>SUM(D47:D49)</f>
        <v>7950</v>
      </c>
      <c r="E50" s="391"/>
      <c r="F50" s="601">
        <f>+D50/C50</f>
        <v>1.0671140939597314</v>
      </c>
      <c r="G50" s="291">
        <f t="shared" ref="G50:H50" si="18">SUM(G47:G49)</f>
        <v>0</v>
      </c>
      <c r="H50" s="296">
        <f t="shared" si="18"/>
        <v>0</v>
      </c>
      <c r="I50" s="394"/>
      <c r="J50" s="607"/>
      <c r="K50" s="390">
        <f>SUM(K47:K49)</f>
        <v>7450</v>
      </c>
      <c r="L50" s="391">
        <f>SUM(L47:L49)</f>
        <v>7950</v>
      </c>
      <c r="M50" s="393"/>
      <c r="N50" s="607">
        <f>+L50/K50</f>
        <v>1.0671140939597314</v>
      </c>
      <c r="O50" s="4"/>
      <c r="P50" s="4"/>
      <c r="Q50" s="4"/>
      <c r="R50" s="4"/>
      <c r="S50" s="4"/>
      <c r="T50" s="4"/>
      <c r="V50" s="4"/>
      <c r="W50" s="4"/>
      <c r="X50" s="4"/>
      <c r="Y50" s="4"/>
      <c r="Z50" s="4"/>
    </row>
    <row r="51" spans="1:26" s="3" customFormat="1" ht="13.5" customHeight="1" x14ac:dyDescent="0.2">
      <c r="A51" s="211" t="s">
        <v>129</v>
      </c>
      <c r="B51" s="191" t="s">
        <v>90</v>
      </c>
      <c r="C51" s="291">
        <f>+C46+C50</f>
        <v>119657</v>
      </c>
      <c r="D51" s="296">
        <f>+D46+D50</f>
        <v>138088</v>
      </c>
      <c r="E51" s="391"/>
      <c r="F51" s="601">
        <f>+D51/C51</f>
        <v>1.1540319412988793</v>
      </c>
      <c r="G51" s="291">
        <f>+G46+G50</f>
        <v>0</v>
      </c>
      <c r="H51" s="296">
        <f>+H46+H50</f>
        <v>0</v>
      </c>
      <c r="I51" s="393"/>
      <c r="J51" s="607"/>
      <c r="K51" s="390">
        <f>+K46+K50</f>
        <v>119657</v>
      </c>
      <c r="L51" s="391">
        <f>+L46+L50</f>
        <v>138088</v>
      </c>
      <c r="M51" s="393"/>
      <c r="N51" s="607">
        <f>+L51/K51</f>
        <v>1.1540319412988793</v>
      </c>
      <c r="O51" s="4"/>
      <c r="P51" s="4"/>
      <c r="Q51" s="4"/>
      <c r="R51" s="4"/>
      <c r="S51" s="4"/>
      <c r="T51" s="4"/>
      <c r="V51" s="4"/>
      <c r="W51" s="4"/>
      <c r="X51" s="4"/>
      <c r="Y51" s="4"/>
      <c r="Z51" s="4"/>
    </row>
    <row r="52" spans="1:26" s="3" customFormat="1" ht="25.5" customHeight="1" x14ac:dyDescent="0.2">
      <c r="A52" s="211" t="s">
        <v>130</v>
      </c>
      <c r="B52" s="191" t="s">
        <v>91</v>
      </c>
      <c r="C52" s="291">
        <f>+SUM(C53:C57)</f>
        <v>18644</v>
      </c>
      <c r="D52" s="296">
        <f>+SUM(D53:D57)</f>
        <v>22006</v>
      </c>
      <c r="E52" s="391"/>
      <c r="F52" s="601">
        <f>+D52/C52</f>
        <v>1.1803261102767646</v>
      </c>
      <c r="G52" s="291">
        <f>+SUM(G53:G57)</f>
        <v>0</v>
      </c>
      <c r="H52" s="296">
        <f>+SUM(H53:H57)</f>
        <v>0</v>
      </c>
      <c r="I52" s="393"/>
      <c r="J52" s="607"/>
      <c r="K52" s="390">
        <f>+SUM(K53:K57)</f>
        <v>18644</v>
      </c>
      <c r="L52" s="391">
        <f>+SUM(L53:L57)</f>
        <v>22006</v>
      </c>
      <c r="M52" s="393"/>
      <c r="N52" s="607">
        <f>+L52/K52</f>
        <v>1.1803261102767646</v>
      </c>
      <c r="P52" s="4"/>
    </row>
    <row r="53" spans="1:26" s="290" customFormat="1" ht="13.5" customHeight="1" x14ac:dyDescent="0.2">
      <c r="A53" s="212" t="s">
        <v>130</v>
      </c>
      <c r="B53" s="202" t="s">
        <v>229</v>
      </c>
      <c r="C53" s="663">
        <f>+'3.SZ.TÁBL. SEGÍTŐ SZOLGÁLAT'!AA63</f>
        <v>15373</v>
      </c>
      <c r="D53" s="764">
        <f>+'3.SZ.TÁBL. SEGÍTŐ SZOLGÁLAT'!AB63</f>
        <v>17570</v>
      </c>
      <c r="E53" s="383"/>
      <c r="F53" s="598">
        <f t="shared" ref="F53:F59" si="19">+D53/C53</f>
        <v>1.1429128992389255</v>
      </c>
      <c r="G53" s="384"/>
      <c r="H53" s="385"/>
      <c r="I53" s="385"/>
      <c r="J53" s="621"/>
      <c r="K53" s="66">
        <f t="shared" ref="K53:K60" si="20">+C53+G53</f>
        <v>15373</v>
      </c>
      <c r="L53" s="81">
        <f t="shared" ref="L53:L60" si="21">+D53+H53</f>
        <v>17570</v>
      </c>
      <c r="M53" s="385"/>
      <c r="N53" s="608">
        <f t="shared" ref="N53:N59" si="22">+L53/K53</f>
        <v>1.1429128992389255</v>
      </c>
      <c r="P53" s="378"/>
    </row>
    <row r="54" spans="1:26" s="290" customFormat="1" ht="13.5" customHeight="1" x14ac:dyDescent="0.2">
      <c r="A54" s="213" t="s">
        <v>130</v>
      </c>
      <c r="B54" s="182" t="s">
        <v>230</v>
      </c>
      <c r="C54" s="664">
        <f>+'3.SZ.TÁBL. SEGÍTŐ SZOLGÁLAT'!AA64</f>
        <v>2942</v>
      </c>
      <c r="D54" s="764">
        <f>+'3.SZ.TÁBL. SEGÍTŐ SZOLGÁLAT'!AB64</f>
        <v>4106</v>
      </c>
      <c r="E54" s="377"/>
      <c r="F54" s="598">
        <f t="shared" si="19"/>
        <v>1.3956492182188986</v>
      </c>
      <c r="G54" s="386"/>
      <c r="H54" s="387"/>
      <c r="I54" s="387"/>
      <c r="J54" s="611"/>
      <c r="K54" s="66">
        <f t="shared" si="20"/>
        <v>2942</v>
      </c>
      <c r="L54" s="81">
        <f t="shared" si="21"/>
        <v>4106</v>
      </c>
      <c r="M54" s="387"/>
      <c r="N54" s="610">
        <f t="shared" si="22"/>
        <v>1.3956492182188986</v>
      </c>
      <c r="P54" s="378"/>
    </row>
    <row r="55" spans="1:26" s="290" customFormat="1" ht="13.5" customHeight="1" x14ac:dyDescent="0.2">
      <c r="A55" s="213" t="s">
        <v>130</v>
      </c>
      <c r="B55" s="182" t="s">
        <v>231</v>
      </c>
      <c r="C55" s="664">
        <f>+'3.SZ.TÁBL. SEGÍTŐ SZOLGÁLAT'!AA65</f>
        <v>0</v>
      </c>
      <c r="D55" s="764">
        <f>+'3.SZ.TÁBL. SEGÍTŐ SZOLGÁLAT'!AB65</f>
        <v>0</v>
      </c>
      <c r="E55" s="377"/>
      <c r="F55" s="598"/>
      <c r="G55" s="386"/>
      <c r="H55" s="387"/>
      <c r="I55" s="387"/>
      <c r="J55" s="611"/>
      <c r="K55" s="66">
        <f t="shared" si="20"/>
        <v>0</v>
      </c>
      <c r="L55" s="81">
        <f t="shared" si="21"/>
        <v>0</v>
      </c>
      <c r="M55" s="387"/>
      <c r="N55" s="610"/>
      <c r="P55" s="378"/>
    </row>
    <row r="56" spans="1:26" s="290" customFormat="1" x14ac:dyDescent="0.2">
      <c r="A56" s="213" t="s">
        <v>130</v>
      </c>
      <c r="B56" s="182" t="s">
        <v>334</v>
      </c>
      <c r="C56" s="664">
        <f>+'3.SZ.TÁBL. SEGÍTŐ SZOLGÁLAT'!AA66</f>
        <v>0</v>
      </c>
      <c r="D56" s="764">
        <f>+'3.SZ.TÁBL. SEGÍTŐ SZOLGÁLAT'!AB66</f>
        <v>0</v>
      </c>
      <c r="E56" s="377"/>
      <c r="F56" s="598"/>
      <c r="G56" s="386"/>
      <c r="H56" s="387"/>
      <c r="I56" s="387"/>
      <c r="J56" s="611"/>
      <c r="K56" s="66">
        <f t="shared" si="20"/>
        <v>0</v>
      </c>
      <c r="L56" s="81">
        <f t="shared" si="21"/>
        <v>0</v>
      </c>
      <c r="M56" s="387"/>
      <c r="N56" s="610"/>
      <c r="P56" s="378"/>
    </row>
    <row r="57" spans="1:26" s="290" customFormat="1" ht="13.5" customHeight="1" x14ac:dyDescent="0.2">
      <c r="A57" s="213" t="s">
        <v>130</v>
      </c>
      <c r="B57" s="182" t="s">
        <v>232</v>
      </c>
      <c r="C57" s="664">
        <f>+'3.SZ.TÁBL. SEGÍTŐ SZOLGÁLAT'!AA67</f>
        <v>329</v>
      </c>
      <c r="D57" s="764">
        <f>+'3.SZ.TÁBL. SEGÍTŐ SZOLGÁLAT'!AB67</f>
        <v>330</v>
      </c>
      <c r="E57" s="377"/>
      <c r="F57" s="598">
        <f t="shared" si="19"/>
        <v>1.0030395136778116</v>
      </c>
      <c r="G57" s="386"/>
      <c r="H57" s="387"/>
      <c r="I57" s="387"/>
      <c r="J57" s="611"/>
      <c r="K57" s="66">
        <f t="shared" si="20"/>
        <v>329</v>
      </c>
      <c r="L57" s="81">
        <f t="shared" si="21"/>
        <v>330</v>
      </c>
      <c r="M57" s="387"/>
      <c r="N57" s="610">
        <f t="shared" si="22"/>
        <v>1.0030395136778116</v>
      </c>
      <c r="P57" s="378"/>
    </row>
    <row r="58" spans="1:26" ht="13.5" customHeight="1" x14ac:dyDescent="0.2">
      <c r="A58" s="209" t="s">
        <v>174</v>
      </c>
      <c r="B58" s="180" t="s">
        <v>175</v>
      </c>
      <c r="C58" s="663">
        <f>+'3.SZ.TÁBL. SEGÍTŐ SZOLGÁLAT'!AA68</f>
        <v>689</v>
      </c>
      <c r="D58" s="764">
        <f>+'3.SZ.TÁBL. SEGÍTŐ SZOLGÁLAT'!AB68</f>
        <v>1250</v>
      </c>
      <c r="E58" s="81"/>
      <c r="F58" s="598">
        <f t="shared" si="19"/>
        <v>1.8142235123367199</v>
      </c>
      <c r="G58" s="6"/>
      <c r="H58" s="164"/>
      <c r="I58" s="164"/>
      <c r="J58" s="610"/>
      <c r="K58" s="66">
        <f t="shared" si="20"/>
        <v>689</v>
      </c>
      <c r="L58" s="81">
        <f t="shared" si="21"/>
        <v>1250</v>
      </c>
      <c r="M58" s="164"/>
      <c r="N58" s="610">
        <f t="shared" si="22"/>
        <v>1.8142235123367199</v>
      </c>
    </row>
    <row r="59" spans="1:26" ht="13.5" customHeight="1" x14ac:dyDescent="0.2">
      <c r="A59" s="209" t="s">
        <v>176</v>
      </c>
      <c r="B59" s="180" t="s">
        <v>177</v>
      </c>
      <c r="C59" s="664">
        <f>+'3.SZ.TÁBL. SEGÍTŐ SZOLGÁLAT'!AA69</f>
        <v>5462</v>
      </c>
      <c r="D59" s="764">
        <f>+'3.SZ.TÁBL. SEGÍTŐ SZOLGÁLAT'!AB69</f>
        <v>6982</v>
      </c>
      <c r="E59" s="81"/>
      <c r="F59" s="598">
        <f t="shared" si="19"/>
        <v>1.2782863419992676</v>
      </c>
      <c r="G59" s="6"/>
      <c r="H59" s="164"/>
      <c r="I59" s="164"/>
      <c r="J59" s="610"/>
      <c r="K59" s="66">
        <f t="shared" si="20"/>
        <v>5462</v>
      </c>
      <c r="L59" s="81">
        <f t="shared" si="21"/>
        <v>6982</v>
      </c>
      <c r="M59" s="164"/>
      <c r="N59" s="610">
        <f t="shared" si="22"/>
        <v>1.2782863419992676</v>
      </c>
    </row>
    <row r="60" spans="1:26" ht="13.5" customHeight="1" x14ac:dyDescent="0.2">
      <c r="A60" s="210" t="s">
        <v>178</v>
      </c>
      <c r="B60" s="190" t="s">
        <v>179</v>
      </c>
      <c r="C60" s="665">
        <f>+'3.SZ.TÁBL. SEGÍTŐ SZOLGÁLAT'!AA70</f>
        <v>0</v>
      </c>
      <c r="D60" s="764">
        <f>+'3.SZ.TÁBL. SEGÍTŐ SZOLGÁLAT'!AB70</f>
        <v>0</v>
      </c>
      <c r="E60" s="82"/>
      <c r="F60" s="598"/>
      <c r="G60" s="186"/>
      <c r="H60" s="198"/>
      <c r="I60" s="198"/>
      <c r="J60" s="609"/>
      <c r="K60" s="66">
        <f t="shared" si="20"/>
        <v>0</v>
      </c>
      <c r="L60" s="81">
        <f t="shared" si="21"/>
        <v>0</v>
      </c>
      <c r="M60" s="198"/>
      <c r="N60" s="609"/>
    </row>
    <row r="61" spans="1:26" s="3" customFormat="1" ht="13.5" customHeight="1" x14ac:dyDescent="0.2">
      <c r="A61" s="211" t="s">
        <v>131</v>
      </c>
      <c r="B61" s="191" t="s">
        <v>92</v>
      </c>
      <c r="C61" s="291">
        <f>SUM(C58:C60)</f>
        <v>6151</v>
      </c>
      <c r="D61" s="296">
        <f>SUM(D58:D60)</f>
        <v>8232</v>
      </c>
      <c r="E61" s="394"/>
      <c r="F61" s="607">
        <f>+D61/C61</f>
        <v>1.3383189725247928</v>
      </c>
      <c r="G61" s="291">
        <f>SUM(G58:G60)</f>
        <v>0</v>
      </c>
      <c r="H61" s="296">
        <f>SUM(H58:H60)</f>
        <v>0</v>
      </c>
      <c r="I61" s="393"/>
      <c r="J61" s="607"/>
      <c r="K61" s="390">
        <f>+SUM(K58:K60)</f>
        <v>6151</v>
      </c>
      <c r="L61" s="391">
        <f>+SUM(L58:L60)</f>
        <v>8232</v>
      </c>
      <c r="M61" s="393"/>
      <c r="N61" s="607">
        <f>+L61/K61</f>
        <v>1.3383189725247928</v>
      </c>
      <c r="P61" s="4"/>
    </row>
    <row r="62" spans="1:26" ht="13.5" customHeight="1" x14ac:dyDescent="0.2">
      <c r="A62" s="208" t="s">
        <v>180</v>
      </c>
      <c r="B62" s="189" t="s">
        <v>181</v>
      </c>
      <c r="C62" s="231">
        <f>+'3.SZ.TÁBL. SEGÍTŐ SZOLGÁLAT'!AA72</f>
        <v>916</v>
      </c>
      <c r="D62" s="226">
        <f>+'3.SZ.TÁBL. SEGÍTŐ SZOLGÁLAT'!AB72</f>
        <v>1102</v>
      </c>
      <c r="E62" s="203"/>
      <c r="F62" s="598">
        <f t="shared" ref="F62:F63" si="23">+D62/C62</f>
        <v>1.2030567685589519</v>
      </c>
      <c r="G62" s="5"/>
      <c r="H62" s="83"/>
      <c r="I62" s="83"/>
      <c r="J62" s="608"/>
      <c r="K62" s="66">
        <f t="shared" ref="K62:K63" si="24">+C62+G62</f>
        <v>916</v>
      </c>
      <c r="L62" s="81">
        <f t="shared" ref="L62:L63" si="25">+D62+H62</f>
        <v>1102</v>
      </c>
      <c r="M62" s="83"/>
      <c r="N62" s="608">
        <f t="shared" ref="N62:N63" si="26">+L62/K62</f>
        <v>1.2030567685589519</v>
      </c>
    </row>
    <row r="63" spans="1:26" ht="13.5" customHeight="1" x14ac:dyDescent="0.2">
      <c r="A63" s="210" t="s">
        <v>182</v>
      </c>
      <c r="B63" s="190" t="s">
        <v>183</v>
      </c>
      <c r="C63" s="243">
        <f>+'3.SZ.TÁBL. SEGÍTŐ SZOLGÁLAT'!AA73</f>
        <v>326</v>
      </c>
      <c r="D63" s="226">
        <f>+'3.SZ.TÁBL. SEGÍTŐ SZOLGÁLAT'!AB73</f>
        <v>371</v>
      </c>
      <c r="E63" s="201"/>
      <c r="F63" s="598">
        <f t="shared" si="23"/>
        <v>1.138036809815951</v>
      </c>
      <c r="G63" s="186"/>
      <c r="H63" s="198"/>
      <c r="I63" s="198"/>
      <c r="J63" s="609"/>
      <c r="K63" s="66">
        <f t="shared" si="24"/>
        <v>326</v>
      </c>
      <c r="L63" s="81">
        <f t="shared" si="25"/>
        <v>371</v>
      </c>
      <c r="M63" s="198"/>
      <c r="N63" s="609">
        <f t="shared" si="26"/>
        <v>1.138036809815951</v>
      </c>
    </row>
    <row r="64" spans="1:26" s="3" customFormat="1" ht="13.5" customHeight="1" x14ac:dyDescent="0.2">
      <c r="A64" s="211" t="s">
        <v>132</v>
      </c>
      <c r="B64" s="191" t="s">
        <v>93</v>
      </c>
      <c r="C64" s="291">
        <f>SUM(C62:C63)</f>
        <v>1242</v>
      </c>
      <c r="D64" s="296">
        <f>SUM(D62:D63)</f>
        <v>1473</v>
      </c>
      <c r="E64" s="394"/>
      <c r="F64" s="607">
        <f>+D64/C64</f>
        <v>1.1859903381642511</v>
      </c>
      <c r="G64" s="291">
        <f>SUM(G62:G63)</f>
        <v>0</v>
      </c>
      <c r="H64" s="296">
        <f>SUM(H62:H63)</f>
        <v>0</v>
      </c>
      <c r="I64" s="393"/>
      <c r="J64" s="607"/>
      <c r="K64" s="390">
        <f>+SUM(K62:K63)</f>
        <v>1242</v>
      </c>
      <c r="L64" s="391">
        <f>+SUM(L62:L63)</f>
        <v>1473</v>
      </c>
      <c r="M64" s="393"/>
      <c r="N64" s="607">
        <f>+L64/K64</f>
        <v>1.1859903381642511</v>
      </c>
      <c r="P64" s="4"/>
    </row>
    <row r="65" spans="1:16" ht="13.5" customHeight="1" x14ac:dyDescent="0.2">
      <c r="A65" s="208" t="s">
        <v>184</v>
      </c>
      <c r="B65" s="189" t="s">
        <v>185</v>
      </c>
      <c r="C65" s="231">
        <f>+'3.SZ.TÁBL. SEGÍTŐ SZOLGÁLAT'!AA75</f>
        <v>2223</v>
      </c>
      <c r="D65" s="226">
        <f>+'3.SZ.TÁBL. SEGÍTŐ SZOLGÁLAT'!AB75</f>
        <v>4032</v>
      </c>
      <c r="E65" s="203"/>
      <c r="F65" s="598">
        <f t="shared" ref="F65:F73" si="27">+D65/C65</f>
        <v>1.8137651821862348</v>
      </c>
      <c r="G65" s="5"/>
      <c r="H65" s="83"/>
      <c r="I65" s="83"/>
      <c r="J65" s="608"/>
      <c r="K65" s="66">
        <f t="shared" ref="K65:K73" si="28">+C65+G65</f>
        <v>2223</v>
      </c>
      <c r="L65" s="81">
        <f t="shared" ref="L65:L73" si="29">+D65+H65</f>
        <v>4032</v>
      </c>
      <c r="M65" s="83"/>
      <c r="N65" s="608">
        <f t="shared" ref="N65:N73" si="30">+L65/K65</f>
        <v>1.8137651821862348</v>
      </c>
    </row>
    <row r="66" spans="1:16" ht="13.5" customHeight="1" x14ac:dyDescent="0.2">
      <c r="A66" s="209" t="s">
        <v>186</v>
      </c>
      <c r="B66" s="180" t="s">
        <v>3</v>
      </c>
      <c r="C66" s="224">
        <f>+'3.SZ.TÁBL. SEGÍTŐ SZOLGÁLAT'!AA76</f>
        <v>5804</v>
      </c>
      <c r="D66" s="226">
        <f>+'3.SZ.TÁBL. SEGÍTŐ SZOLGÁLAT'!AB76</f>
        <v>9080</v>
      </c>
      <c r="E66" s="181"/>
      <c r="F66" s="598">
        <f t="shared" si="27"/>
        <v>1.5644383184011026</v>
      </c>
      <c r="G66" s="6"/>
      <c r="H66" s="164"/>
      <c r="I66" s="164"/>
      <c r="J66" s="610"/>
      <c r="K66" s="66">
        <f t="shared" si="28"/>
        <v>5804</v>
      </c>
      <c r="L66" s="81">
        <f t="shared" si="29"/>
        <v>9080</v>
      </c>
      <c r="M66" s="164"/>
      <c r="N66" s="610">
        <f t="shared" si="30"/>
        <v>1.5644383184011026</v>
      </c>
    </row>
    <row r="67" spans="1:16" ht="13.5" customHeight="1" x14ac:dyDescent="0.2">
      <c r="A67" s="209" t="s">
        <v>187</v>
      </c>
      <c r="B67" s="180" t="s">
        <v>188</v>
      </c>
      <c r="C67" s="224">
        <f>+'3.SZ.TÁBL. SEGÍTŐ SZOLGÁLAT'!AA77</f>
        <v>0</v>
      </c>
      <c r="D67" s="226">
        <f>+'3.SZ.TÁBL. SEGÍTŐ SZOLGÁLAT'!AB77</f>
        <v>0</v>
      </c>
      <c r="E67" s="181"/>
      <c r="F67" s="598"/>
      <c r="G67" s="6">
        <v>4000</v>
      </c>
      <c r="H67" s="164">
        <v>4000</v>
      </c>
      <c r="I67" s="164"/>
      <c r="J67" s="610">
        <f>+H67/G67</f>
        <v>1</v>
      </c>
      <c r="K67" s="66">
        <f t="shared" si="28"/>
        <v>4000</v>
      </c>
      <c r="L67" s="81">
        <f t="shared" si="29"/>
        <v>4000</v>
      </c>
      <c r="M67" s="164"/>
      <c r="N67" s="610"/>
    </row>
    <row r="68" spans="1:16" ht="13.5" customHeight="1" x14ac:dyDescent="0.2">
      <c r="A68" s="209" t="s">
        <v>189</v>
      </c>
      <c r="B68" s="180" t="s">
        <v>190</v>
      </c>
      <c r="C68" s="224">
        <f>+'3.SZ.TÁBL. SEGÍTŐ SZOLGÁLAT'!AA78</f>
        <v>4903</v>
      </c>
      <c r="D68" s="226">
        <f>+'3.SZ.TÁBL. SEGÍTŐ SZOLGÁLAT'!AB78</f>
        <v>6679</v>
      </c>
      <c r="E68" s="181"/>
      <c r="F68" s="598">
        <f t="shared" si="27"/>
        <v>1.3622272078319397</v>
      </c>
      <c r="G68" s="6"/>
      <c r="H68" s="164"/>
      <c r="I68" s="164"/>
      <c r="J68" s="610"/>
      <c r="K68" s="66">
        <f t="shared" si="28"/>
        <v>4903</v>
      </c>
      <c r="L68" s="81">
        <f t="shared" si="29"/>
        <v>6679</v>
      </c>
      <c r="M68" s="164"/>
      <c r="N68" s="610">
        <f t="shared" si="30"/>
        <v>1.3622272078319397</v>
      </c>
    </row>
    <row r="69" spans="1:16" ht="13.5" customHeight="1" x14ac:dyDescent="0.2">
      <c r="A69" s="209" t="s">
        <v>191</v>
      </c>
      <c r="B69" s="180" t="s">
        <v>192</v>
      </c>
      <c r="C69" s="224">
        <f>+'3.SZ.TÁBL. SEGÍTŐ SZOLGÁLAT'!AA79</f>
        <v>0</v>
      </c>
      <c r="D69" s="226">
        <f>+'3.SZ.TÁBL. SEGÍTŐ SZOLGÁLAT'!AB79</f>
        <v>0</v>
      </c>
      <c r="E69" s="181"/>
      <c r="F69" s="598"/>
      <c r="G69" s="6"/>
      <c r="H69" s="164"/>
      <c r="I69" s="164"/>
      <c r="J69" s="610"/>
      <c r="K69" s="66">
        <f t="shared" si="28"/>
        <v>0</v>
      </c>
      <c r="L69" s="81">
        <f t="shared" si="29"/>
        <v>0</v>
      </c>
      <c r="M69" s="164"/>
      <c r="N69" s="610"/>
    </row>
    <row r="70" spans="1:16" s="290" customFormat="1" ht="13.5" customHeight="1" x14ac:dyDescent="0.2">
      <c r="A70" s="213" t="s">
        <v>191</v>
      </c>
      <c r="B70" s="182" t="s">
        <v>233</v>
      </c>
      <c r="C70" s="224">
        <f>+'3.SZ.TÁBL. SEGÍTŐ SZOLGÁLAT'!AA80</f>
        <v>0</v>
      </c>
      <c r="D70" s="226">
        <f>+'3.SZ.TÁBL. SEGÍTŐ SZOLGÁLAT'!AB80</f>
        <v>0</v>
      </c>
      <c r="E70" s="388"/>
      <c r="F70" s="598"/>
      <c r="G70" s="386"/>
      <c r="H70" s="387"/>
      <c r="I70" s="387"/>
      <c r="J70" s="611"/>
      <c r="K70" s="66">
        <f t="shared" si="28"/>
        <v>0</v>
      </c>
      <c r="L70" s="81">
        <f t="shared" si="29"/>
        <v>0</v>
      </c>
      <c r="M70" s="387"/>
      <c r="N70" s="610"/>
      <c r="P70" s="378"/>
    </row>
    <row r="71" spans="1:16" s="290" customFormat="1" ht="13.5" customHeight="1" x14ac:dyDescent="0.2">
      <c r="A71" s="213" t="s">
        <v>191</v>
      </c>
      <c r="B71" s="182" t="s">
        <v>234</v>
      </c>
      <c r="C71" s="224">
        <f>+'3.SZ.TÁBL. SEGÍTŐ SZOLGÁLAT'!AA81</f>
        <v>0</v>
      </c>
      <c r="D71" s="226">
        <f>+'3.SZ.TÁBL. SEGÍTŐ SZOLGÁLAT'!AB81</f>
        <v>0</v>
      </c>
      <c r="E71" s="388"/>
      <c r="F71" s="598"/>
      <c r="G71" s="386"/>
      <c r="H71" s="387"/>
      <c r="I71" s="387"/>
      <c r="J71" s="611"/>
      <c r="K71" s="66">
        <f t="shared" si="28"/>
        <v>0</v>
      </c>
      <c r="L71" s="81">
        <f t="shared" si="29"/>
        <v>0</v>
      </c>
      <c r="M71" s="387"/>
      <c r="N71" s="610"/>
      <c r="P71" s="378"/>
    </row>
    <row r="72" spans="1:16" ht="13.5" customHeight="1" x14ac:dyDescent="0.2">
      <c r="A72" s="209" t="s">
        <v>193</v>
      </c>
      <c r="B72" s="180" t="s">
        <v>194</v>
      </c>
      <c r="C72" s="224">
        <f>+'3.SZ.TÁBL. SEGÍTŐ SZOLGÁLAT'!AA82</f>
        <v>962</v>
      </c>
      <c r="D72" s="226">
        <f>+'3.SZ.TÁBL. SEGÍTŐ SZOLGÁLAT'!AB82</f>
        <v>962</v>
      </c>
      <c r="E72" s="181"/>
      <c r="F72" s="598">
        <f t="shared" si="27"/>
        <v>1</v>
      </c>
      <c r="G72" s="66">
        <v>30142</v>
      </c>
      <c r="H72" s="164">
        <f>+(3166*6+2958)+(275*11+200)+(756*3)</f>
        <v>27447</v>
      </c>
      <c r="I72" s="164"/>
      <c r="J72" s="610">
        <f>+H72/G72</f>
        <v>0.91058987459359031</v>
      </c>
      <c r="K72" s="66">
        <f t="shared" si="28"/>
        <v>31104</v>
      </c>
      <c r="L72" s="81">
        <f t="shared" si="29"/>
        <v>28409</v>
      </c>
      <c r="M72" s="164"/>
      <c r="N72" s="610">
        <f t="shared" si="30"/>
        <v>0.91335519547325106</v>
      </c>
    </row>
    <row r="73" spans="1:16" ht="29.25" customHeight="1" x14ac:dyDescent="0.2">
      <c r="A73" s="210" t="s">
        <v>195</v>
      </c>
      <c r="B73" s="190" t="s">
        <v>377</v>
      </c>
      <c r="C73" s="186">
        <f>+'3.SZ.TÁBL. SEGÍTŐ SZOLGÁLAT'!AA83</f>
        <v>6234</v>
      </c>
      <c r="D73" s="83">
        <f>+'3.SZ.TÁBL. SEGÍTŐ SZOLGÁLAT'!AB83</f>
        <v>8060</v>
      </c>
      <c r="E73" s="201"/>
      <c r="F73" s="598">
        <f t="shared" si="27"/>
        <v>1.2929098492139879</v>
      </c>
      <c r="G73" s="66">
        <v>535</v>
      </c>
      <c r="H73" s="198">
        <v>535</v>
      </c>
      <c r="I73" s="198"/>
      <c r="J73" s="609">
        <f>+H73/G73</f>
        <v>1</v>
      </c>
      <c r="K73" s="66">
        <f t="shared" si="28"/>
        <v>6769</v>
      </c>
      <c r="L73" s="81">
        <f t="shared" si="29"/>
        <v>8595</v>
      </c>
      <c r="M73" s="198"/>
      <c r="N73" s="609">
        <f t="shared" si="30"/>
        <v>1.2697591963362387</v>
      </c>
    </row>
    <row r="74" spans="1:16" s="3" customFormat="1" ht="13.5" customHeight="1" x14ac:dyDescent="0.2">
      <c r="A74" s="211" t="s">
        <v>133</v>
      </c>
      <c r="B74" s="191" t="s">
        <v>94</v>
      </c>
      <c r="C74" s="291">
        <f>+SUM(C65:C69,C72:C73)</f>
        <v>20126</v>
      </c>
      <c r="D74" s="296">
        <f>+SUM(D65:D69,D72:D73)</f>
        <v>28813</v>
      </c>
      <c r="E74" s="394"/>
      <c r="F74" s="607">
        <f>+D74/C74</f>
        <v>1.4316307264235317</v>
      </c>
      <c r="G74" s="291">
        <f>+SUM(G65:G69,G72:G73)</f>
        <v>34677</v>
      </c>
      <c r="H74" s="296">
        <f>+SUM(H65:H69,H72:H73)</f>
        <v>31982</v>
      </c>
      <c r="I74" s="393"/>
      <c r="J74" s="607">
        <f>+H74/G74</f>
        <v>0.922282781094097</v>
      </c>
      <c r="K74" s="390">
        <f>+SUM(K65:K73)</f>
        <v>54803</v>
      </c>
      <c r="L74" s="391">
        <f>+SUM(L65:L73)</f>
        <v>60795</v>
      </c>
      <c r="M74" s="393"/>
      <c r="N74" s="607">
        <f>+L74/K74</f>
        <v>1.1093370800868565</v>
      </c>
      <c r="P74" s="4"/>
    </row>
    <row r="75" spans="1:16" ht="13.5" customHeight="1" x14ac:dyDescent="0.2">
      <c r="A75" s="208" t="s">
        <v>196</v>
      </c>
      <c r="B75" s="189" t="s">
        <v>197</v>
      </c>
      <c r="C75" s="231">
        <f>+'3.SZ.TÁBL. SEGÍTŐ SZOLGÁLAT'!AA85</f>
        <v>1060</v>
      </c>
      <c r="D75" s="226">
        <f>+'3.SZ.TÁBL. SEGÍTŐ SZOLGÁLAT'!AB85</f>
        <v>1185</v>
      </c>
      <c r="E75" s="203"/>
      <c r="F75" s="598">
        <f t="shared" ref="F75" si="31">+D75/C75</f>
        <v>1.1179245283018868</v>
      </c>
      <c r="G75" s="5"/>
      <c r="H75" s="83"/>
      <c r="I75" s="83"/>
      <c r="J75" s="608"/>
      <c r="K75" s="66">
        <f t="shared" ref="K75:K76" si="32">+C75+G75</f>
        <v>1060</v>
      </c>
      <c r="L75" s="81">
        <f t="shared" ref="L75:L76" si="33">+D75+H75</f>
        <v>1185</v>
      </c>
      <c r="M75" s="83"/>
      <c r="N75" s="608">
        <f t="shared" ref="N75" si="34">+L75/K75</f>
        <v>1.1179245283018868</v>
      </c>
    </row>
    <row r="76" spans="1:16" ht="13.5" customHeight="1" x14ac:dyDescent="0.2">
      <c r="A76" s="210" t="s">
        <v>198</v>
      </c>
      <c r="B76" s="190" t="s">
        <v>199</v>
      </c>
      <c r="C76" s="243">
        <f>+'3.SZ.TÁBL. SEGÍTŐ SZOLGÁLAT'!Z86</f>
        <v>0</v>
      </c>
      <c r="D76" s="238">
        <f>+'3.SZ.TÁBL. SEGÍTŐ SZOLGÁLAT'!AA86</f>
        <v>0</v>
      </c>
      <c r="E76" s="201"/>
      <c r="F76" s="598"/>
      <c r="G76" s="186"/>
      <c r="H76" s="198"/>
      <c r="I76" s="198"/>
      <c r="J76" s="609"/>
      <c r="K76" s="66">
        <f t="shared" si="32"/>
        <v>0</v>
      </c>
      <c r="L76" s="81">
        <f t="shared" si="33"/>
        <v>0</v>
      </c>
      <c r="M76" s="198"/>
      <c r="N76" s="609"/>
    </row>
    <row r="77" spans="1:16" s="3" customFormat="1" ht="13.5" customHeight="1" x14ac:dyDescent="0.2">
      <c r="A77" s="211" t="s">
        <v>134</v>
      </c>
      <c r="B77" s="191" t="s">
        <v>95</v>
      </c>
      <c r="C77" s="291">
        <f>+SUM(C75:C76)</f>
        <v>1060</v>
      </c>
      <c r="D77" s="296">
        <f>+SUM(D75:D76)</f>
        <v>1185</v>
      </c>
      <c r="E77" s="394"/>
      <c r="F77" s="607">
        <f>+D77/C77</f>
        <v>1.1179245283018868</v>
      </c>
      <c r="G77" s="291">
        <f>+SUM(G75:G76)</f>
        <v>0</v>
      </c>
      <c r="H77" s="296">
        <f>+SUM(H75:H76)</f>
        <v>0</v>
      </c>
      <c r="I77" s="393"/>
      <c r="J77" s="607"/>
      <c r="K77" s="390">
        <f>+SUM(K75:K76)</f>
        <v>1060</v>
      </c>
      <c r="L77" s="391">
        <f>+SUM(L75:L76)</f>
        <v>1185</v>
      </c>
      <c r="M77" s="393"/>
      <c r="N77" s="607">
        <f>+L77/K77</f>
        <v>1.1179245283018868</v>
      </c>
      <c r="P77" s="4"/>
    </row>
    <row r="78" spans="1:16" ht="13.5" customHeight="1" x14ac:dyDescent="0.2">
      <c r="A78" s="208" t="s">
        <v>200</v>
      </c>
      <c r="B78" s="189" t="s">
        <v>201</v>
      </c>
      <c r="C78" s="231">
        <f>+'3.SZ.TÁBL. SEGÍTŐ SZOLGÁLAT'!AA88</f>
        <v>7170</v>
      </c>
      <c r="D78" s="226">
        <f>+'3.SZ.TÁBL. SEGÍTŐ SZOLGÁLAT'!AB88</f>
        <v>10399.859999999999</v>
      </c>
      <c r="E78" s="203"/>
      <c r="F78" s="598">
        <f t="shared" ref="F78:F79" si="35">+D78/C78</f>
        <v>1.4504686192468617</v>
      </c>
      <c r="G78" s="66">
        <v>505</v>
      </c>
      <c r="H78" s="83">
        <v>612</v>
      </c>
      <c r="I78" s="83"/>
      <c r="J78" s="609">
        <f>+H78/G78</f>
        <v>1.2118811881188118</v>
      </c>
      <c r="K78" s="66">
        <f t="shared" ref="K78:K82" si="36">+C78+G78</f>
        <v>7675</v>
      </c>
      <c r="L78" s="81">
        <f t="shared" ref="L78:L82" si="37">+D78+H78</f>
        <v>11011.859999999999</v>
      </c>
      <c r="M78" s="83"/>
      <c r="N78" s="608">
        <f t="shared" ref="N78:N82" si="38">+L78/K78</f>
        <v>1.4347700325732897</v>
      </c>
    </row>
    <row r="79" spans="1:16" ht="43.15" customHeight="1" x14ac:dyDescent="0.2">
      <c r="A79" s="209" t="s">
        <v>202</v>
      </c>
      <c r="B79" s="180" t="s">
        <v>388</v>
      </c>
      <c r="C79" s="224">
        <f>+'3.SZ.TÁBL. SEGÍTŐ SZOLGÁLAT'!AA89</f>
        <v>1171</v>
      </c>
      <c r="D79" s="226">
        <f>+'3.SZ.TÁBL. SEGÍTŐ SZOLGÁLAT'!AB89</f>
        <v>500</v>
      </c>
      <c r="E79" s="181"/>
      <c r="F79" s="762">
        <f t="shared" si="35"/>
        <v>0.42698548249359519</v>
      </c>
      <c r="G79" s="6"/>
      <c r="H79" s="164"/>
      <c r="I79" s="164"/>
      <c r="J79" s="610"/>
      <c r="K79" s="66">
        <f t="shared" si="36"/>
        <v>1171</v>
      </c>
      <c r="L79" s="81">
        <f t="shared" si="37"/>
        <v>500</v>
      </c>
      <c r="M79" s="164"/>
      <c r="N79" s="763">
        <f t="shared" si="38"/>
        <v>0.42698548249359519</v>
      </c>
    </row>
    <row r="80" spans="1:16" ht="13.5" customHeight="1" x14ac:dyDescent="0.2">
      <c r="A80" s="209" t="s">
        <v>203</v>
      </c>
      <c r="B80" s="180" t="s">
        <v>204</v>
      </c>
      <c r="C80" s="224">
        <f>+'3.SZ.TÁBL. SEGÍTŐ SZOLGÁLAT'!AA90</f>
        <v>0</v>
      </c>
      <c r="D80" s="226">
        <f>+'3.SZ.TÁBL. SEGÍTŐ SZOLGÁLAT'!AB90</f>
        <v>0</v>
      </c>
      <c r="E80" s="181"/>
      <c r="F80" s="598"/>
      <c r="G80" s="6"/>
      <c r="H80" s="164"/>
      <c r="I80" s="164"/>
      <c r="J80" s="610"/>
      <c r="K80" s="66">
        <f t="shared" si="36"/>
        <v>0</v>
      </c>
      <c r="L80" s="81">
        <f t="shared" si="37"/>
        <v>0</v>
      </c>
      <c r="M80" s="164"/>
      <c r="N80" s="610"/>
    </row>
    <row r="81" spans="1:16" ht="13.5" customHeight="1" x14ac:dyDescent="0.2">
      <c r="A81" s="209" t="s">
        <v>205</v>
      </c>
      <c r="B81" s="180" t="s">
        <v>206</v>
      </c>
      <c r="C81" s="224">
        <f>+'3.SZ.TÁBL. SEGÍTŐ SZOLGÁLAT'!AA91</f>
        <v>0</v>
      </c>
      <c r="D81" s="226">
        <f>+'3.SZ.TÁBL. SEGÍTŐ SZOLGÁLAT'!AB91</f>
        <v>0</v>
      </c>
      <c r="E81" s="181"/>
      <c r="F81" s="598"/>
      <c r="G81" s="6"/>
      <c r="H81" s="164"/>
      <c r="I81" s="164"/>
      <c r="J81" s="610"/>
      <c r="K81" s="66">
        <f t="shared" si="36"/>
        <v>0</v>
      </c>
      <c r="L81" s="81">
        <f t="shared" si="37"/>
        <v>0</v>
      </c>
      <c r="M81" s="164"/>
      <c r="N81" s="610"/>
    </row>
    <row r="82" spans="1:16" ht="13.5" customHeight="1" x14ac:dyDescent="0.2">
      <c r="A82" s="210" t="s">
        <v>207</v>
      </c>
      <c r="B82" s="190" t="s">
        <v>335</v>
      </c>
      <c r="C82" s="243">
        <f>+'3.SZ.TÁBL. SEGÍTŐ SZOLGÁLAT'!AA92</f>
        <v>474</v>
      </c>
      <c r="D82" s="226">
        <f>+'3.SZ.TÁBL. SEGÍTŐ SZOLGÁLAT'!AB92</f>
        <v>540</v>
      </c>
      <c r="E82" s="201"/>
      <c r="F82" s="598">
        <f t="shared" ref="F82" si="39">+D82/C82</f>
        <v>1.139240506329114</v>
      </c>
      <c r="G82" s="186"/>
      <c r="H82" s="198"/>
      <c r="I82" s="198"/>
      <c r="J82" s="609"/>
      <c r="K82" s="66">
        <f t="shared" si="36"/>
        <v>474</v>
      </c>
      <c r="L82" s="81">
        <f t="shared" si="37"/>
        <v>540</v>
      </c>
      <c r="M82" s="198"/>
      <c r="N82" s="609">
        <f t="shared" si="38"/>
        <v>1.139240506329114</v>
      </c>
    </row>
    <row r="83" spans="1:16" s="3" customFormat="1" ht="13.5" customHeight="1" x14ac:dyDescent="0.2">
      <c r="A83" s="211" t="s">
        <v>135</v>
      </c>
      <c r="B83" s="191" t="s">
        <v>96</v>
      </c>
      <c r="C83" s="291">
        <f>SUM(C78:C82)</f>
        <v>8815</v>
      </c>
      <c r="D83" s="296">
        <f>SUM(D78:D82)</f>
        <v>11439.859999999999</v>
      </c>
      <c r="E83" s="394"/>
      <c r="F83" s="607">
        <f>+D83/C83</f>
        <v>1.2977719795802607</v>
      </c>
      <c r="G83" s="291">
        <f>SUM(G78:G82)</f>
        <v>505</v>
      </c>
      <c r="H83" s="296">
        <f>SUM(H78:H82)</f>
        <v>612</v>
      </c>
      <c r="I83" s="393"/>
      <c r="J83" s="607">
        <f t="shared" ref="J83:J88" si="40">+H83/G83</f>
        <v>1.2118811881188118</v>
      </c>
      <c r="K83" s="390">
        <f>+SUM(K78:K82)</f>
        <v>9320</v>
      </c>
      <c r="L83" s="391">
        <f>+SUM(L78:L82)</f>
        <v>12051.859999999999</v>
      </c>
      <c r="M83" s="393"/>
      <c r="N83" s="607">
        <f>+L83/K83</f>
        <v>1.2931180257510728</v>
      </c>
      <c r="P83" s="4"/>
    </row>
    <row r="84" spans="1:16" s="3" customFormat="1" ht="13.5" customHeight="1" x14ac:dyDescent="0.2">
      <c r="A84" s="211" t="s">
        <v>136</v>
      </c>
      <c r="B84" s="191" t="s">
        <v>97</v>
      </c>
      <c r="C84" s="291">
        <f>+C61+C64+C74+C77+C83</f>
        <v>37394</v>
      </c>
      <c r="D84" s="296">
        <f>+D61+D64+D74+D77+D83</f>
        <v>51142.86</v>
      </c>
      <c r="E84" s="394"/>
      <c r="F84" s="607">
        <f>+D84/C84</f>
        <v>1.3676755629245334</v>
      </c>
      <c r="G84" s="291">
        <f>+G61+G64+G74+G77+G83</f>
        <v>35182</v>
      </c>
      <c r="H84" s="296">
        <f>+H61+H64+H74+H77+H83</f>
        <v>32594</v>
      </c>
      <c r="I84" s="393"/>
      <c r="J84" s="607">
        <f t="shared" si="40"/>
        <v>0.92643965664260131</v>
      </c>
      <c r="K84" s="390">
        <f>+K61+K64+K74+K77+K83</f>
        <v>72576</v>
      </c>
      <c r="L84" s="391">
        <f>+L61+L64+L74+L77+L83</f>
        <v>83736.86</v>
      </c>
      <c r="M84" s="393"/>
      <c r="N84" s="607">
        <f>+L84/K84</f>
        <v>1.1537816909171077</v>
      </c>
      <c r="P84" s="4"/>
    </row>
    <row r="85" spans="1:16" ht="13.5" customHeight="1" x14ac:dyDescent="0.2">
      <c r="A85" s="208" t="s">
        <v>243</v>
      </c>
      <c r="B85" s="204" t="s">
        <v>244</v>
      </c>
      <c r="C85" s="231">
        <f>+'3.SZ.TÁBL. SEGÍTŐ SZOLGÁLAT'!Z95</f>
        <v>0</v>
      </c>
      <c r="D85" s="226">
        <f>+'3.SZ.TÁBL. SEGÍTŐ SZOLGÁLAT'!AA95</f>
        <v>0</v>
      </c>
      <c r="E85" s="203"/>
      <c r="F85" s="608"/>
      <c r="G85" s="83">
        <f>+G86</f>
        <v>7000</v>
      </c>
      <c r="H85" s="83">
        <f>+H86</f>
        <v>7000</v>
      </c>
      <c r="I85" s="83"/>
      <c r="J85" s="608">
        <f t="shared" si="40"/>
        <v>1</v>
      </c>
      <c r="K85" s="65">
        <f>+K86</f>
        <v>7000</v>
      </c>
      <c r="L85" s="85">
        <f>+L86</f>
        <v>7000</v>
      </c>
      <c r="M85" s="83"/>
      <c r="N85" s="608">
        <f t="shared" ref="N85:N91" si="41">+L85/K85</f>
        <v>1</v>
      </c>
    </row>
    <row r="86" spans="1:16" s="290" customFormat="1" ht="29.25" customHeight="1" x14ac:dyDescent="0.2">
      <c r="A86" s="214" t="s">
        <v>243</v>
      </c>
      <c r="B86" s="205" t="s">
        <v>283</v>
      </c>
      <c r="C86" s="665">
        <f>+'3.SZ.TÁBL. SEGÍTŐ SZOLGÁLAT'!Z96</f>
        <v>0</v>
      </c>
      <c r="D86" s="292">
        <f>+'3.SZ.TÁBL. SEGÍTŐ SZOLGÁLAT'!AA96</f>
        <v>0</v>
      </c>
      <c r="E86" s="389"/>
      <c r="F86" s="612"/>
      <c r="G86" s="376">
        <v>7000</v>
      </c>
      <c r="H86" s="382">
        <v>7000</v>
      </c>
      <c r="I86" s="382"/>
      <c r="J86" s="612">
        <f t="shared" si="40"/>
        <v>1</v>
      </c>
      <c r="K86" s="66">
        <f t="shared" ref="K86" si="42">+C86+G86</f>
        <v>7000</v>
      </c>
      <c r="L86" s="81">
        <f t="shared" ref="K86:L87" si="43">+D86+H86</f>
        <v>7000</v>
      </c>
      <c r="M86" s="382"/>
      <c r="N86" s="609">
        <f t="shared" si="41"/>
        <v>1</v>
      </c>
      <c r="P86" s="378"/>
    </row>
    <row r="87" spans="1:16" s="290" customFormat="1" ht="29.25" customHeight="1" x14ac:dyDescent="0.2">
      <c r="A87" s="675" t="s">
        <v>245</v>
      </c>
      <c r="B87" s="676" t="s">
        <v>374</v>
      </c>
      <c r="C87" s="665"/>
      <c r="D87" s="292"/>
      <c r="E87" s="389"/>
      <c r="F87" s="612"/>
      <c r="G87" s="376">
        <v>2594</v>
      </c>
      <c r="H87" s="382">
        <v>2628</v>
      </c>
      <c r="I87" s="382"/>
      <c r="J87" s="612">
        <f t="shared" si="40"/>
        <v>1.0131071703932151</v>
      </c>
      <c r="K87" s="81">
        <f t="shared" si="43"/>
        <v>2594</v>
      </c>
      <c r="L87" s="81">
        <f t="shared" si="43"/>
        <v>2628</v>
      </c>
      <c r="M87" s="382"/>
      <c r="N87" s="609"/>
      <c r="P87" s="378"/>
    </row>
    <row r="88" spans="1:16" ht="13.5" customHeight="1" x14ac:dyDescent="0.2">
      <c r="A88" s="412" t="s">
        <v>320</v>
      </c>
      <c r="B88" s="413" t="s">
        <v>246</v>
      </c>
      <c r="C88" s="224">
        <f>+SUM(C89:C91)</f>
        <v>0</v>
      </c>
      <c r="D88" s="216">
        <f>+SUM(D89:D91)</f>
        <v>0</v>
      </c>
      <c r="E88" s="181"/>
      <c r="F88" s="610"/>
      <c r="G88" s="224">
        <f>+SUM(G89:G91)</f>
        <v>15434</v>
      </c>
      <c r="H88" s="216">
        <f>+SUM(H89:H91)</f>
        <v>4893</v>
      </c>
      <c r="I88" s="164"/>
      <c r="J88" s="610">
        <f t="shared" si="40"/>
        <v>0.31702734223143708</v>
      </c>
      <c r="K88" s="224">
        <f>+SUM(K89:K91)</f>
        <v>15434</v>
      </c>
      <c r="L88" s="216">
        <f>+SUM(L89:L91)</f>
        <v>4893</v>
      </c>
      <c r="M88" s="164"/>
      <c r="N88" s="610">
        <f t="shared" si="41"/>
        <v>0.31702734223143708</v>
      </c>
    </row>
    <row r="89" spans="1:16" s="290" customFormat="1" ht="13.5" customHeight="1" x14ac:dyDescent="0.2">
      <c r="A89" s="414"/>
      <c r="B89" s="415" t="s">
        <v>336</v>
      </c>
      <c r="C89" s="664"/>
      <c r="D89" s="281"/>
      <c r="E89" s="388"/>
      <c r="F89" s="611"/>
      <c r="G89" s="6">
        <v>5623</v>
      </c>
      <c r="H89" s="387"/>
      <c r="I89" s="387"/>
      <c r="J89" s="611"/>
      <c r="K89" s="66">
        <f t="shared" ref="K89:K91" si="44">+C89+G89</f>
        <v>5623</v>
      </c>
      <c r="L89" s="81">
        <f t="shared" ref="L89:L91" si="45">+D89+H89</f>
        <v>0</v>
      </c>
      <c r="M89" s="387"/>
      <c r="N89" s="610"/>
      <c r="P89" s="378"/>
    </row>
    <row r="90" spans="1:16" s="290" customFormat="1" ht="13.5" customHeight="1" x14ac:dyDescent="0.2">
      <c r="A90" s="414"/>
      <c r="B90" s="415" t="s">
        <v>337</v>
      </c>
      <c r="C90" s="664"/>
      <c r="D90" s="281"/>
      <c r="E90" s="388"/>
      <c r="F90" s="611"/>
      <c r="G90" s="6">
        <v>7016</v>
      </c>
      <c r="H90" s="387">
        <v>2069</v>
      </c>
      <c r="I90" s="387"/>
      <c r="J90" s="611"/>
      <c r="K90" s="66">
        <f t="shared" si="44"/>
        <v>7016</v>
      </c>
      <c r="L90" s="81">
        <f t="shared" si="45"/>
        <v>2069</v>
      </c>
      <c r="M90" s="387"/>
      <c r="N90" s="610"/>
      <c r="P90" s="378"/>
    </row>
    <row r="91" spans="1:16" s="290" customFormat="1" ht="13.5" customHeight="1" x14ac:dyDescent="0.2">
      <c r="A91" s="414"/>
      <c r="B91" s="415" t="s">
        <v>264</v>
      </c>
      <c r="C91" s="664"/>
      <c r="D91" s="281"/>
      <c r="E91" s="388"/>
      <c r="F91" s="611"/>
      <c r="G91" s="376">
        <v>2795</v>
      </c>
      <c r="H91" s="387">
        <v>2824</v>
      </c>
      <c r="I91" s="387"/>
      <c r="J91" s="611">
        <f>+H91/G91</f>
        <v>1.0103756708407872</v>
      </c>
      <c r="K91" s="66">
        <f t="shared" si="44"/>
        <v>2795</v>
      </c>
      <c r="L91" s="81">
        <f t="shared" si="45"/>
        <v>2824</v>
      </c>
      <c r="M91" s="387"/>
      <c r="N91" s="610">
        <f t="shared" si="41"/>
        <v>1.0103756708407872</v>
      </c>
      <c r="P91" s="378"/>
    </row>
    <row r="92" spans="1:16" s="3" customFormat="1" ht="13.5" customHeight="1" x14ac:dyDescent="0.2">
      <c r="A92" s="211" t="s">
        <v>137</v>
      </c>
      <c r="B92" s="191" t="s">
        <v>98</v>
      </c>
      <c r="C92" s="291">
        <f>+C85+C88</f>
        <v>0</v>
      </c>
      <c r="D92" s="296">
        <f>+D85+D88</f>
        <v>0</v>
      </c>
      <c r="E92" s="394"/>
      <c r="F92" s="607"/>
      <c r="G92" s="296">
        <f>+G85+G88+G87</f>
        <v>25028</v>
      </c>
      <c r="H92" s="296">
        <f>+H85+H88+H87</f>
        <v>14521</v>
      </c>
      <c r="I92" s="393"/>
      <c r="J92" s="607">
        <f>+H92/G92</f>
        <v>0.58019018699057057</v>
      </c>
      <c r="K92" s="390">
        <f>+K85+K88+K87</f>
        <v>25028</v>
      </c>
      <c r="L92" s="391">
        <f>+L85+L88+L87</f>
        <v>14521</v>
      </c>
      <c r="M92" s="393"/>
      <c r="N92" s="607">
        <f>+L92/K92</f>
        <v>0.58019018699057057</v>
      </c>
      <c r="P92" s="4"/>
    </row>
    <row r="93" spans="1:16" ht="13.5" customHeight="1" x14ac:dyDescent="0.2">
      <c r="A93" s="208" t="s">
        <v>208</v>
      </c>
      <c r="B93" s="189" t="s">
        <v>209</v>
      </c>
      <c r="C93" s="231">
        <f>+'3.SZ.TÁBL. SEGÍTŐ SZOLGÁLAT'!Z99</f>
        <v>0</v>
      </c>
      <c r="D93" s="226">
        <f>+'3.SZ.TÁBL. SEGÍTŐ SZOLGÁLAT'!AA99</f>
        <v>0</v>
      </c>
      <c r="E93" s="203"/>
      <c r="F93" s="608"/>
      <c r="G93" s="5"/>
      <c r="H93" s="83"/>
      <c r="I93" s="83"/>
      <c r="J93" s="608"/>
      <c r="K93" s="66">
        <f t="shared" ref="K93:K99" si="46">+C93+G93</f>
        <v>0</v>
      </c>
      <c r="L93" s="81">
        <f t="shared" ref="L93:L99" si="47">+D93+H93</f>
        <v>0</v>
      </c>
      <c r="M93" s="83"/>
      <c r="N93" s="608"/>
    </row>
    <row r="94" spans="1:16" ht="13.5" customHeight="1" x14ac:dyDescent="0.2">
      <c r="A94" s="209" t="s">
        <v>210</v>
      </c>
      <c r="B94" s="180" t="s">
        <v>211</v>
      </c>
      <c r="C94" s="224">
        <f>+'3.SZ.TÁBL. SEGÍTŐ SZOLGÁLAT'!Z100</f>
        <v>0</v>
      </c>
      <c r="D94" s="216">
        <f>+'3.SZ.TÁBL. SEGÍTŐ SZOLGÁLAT'!AA100</f>
        <v>0</v>
      </c>
      <c r="E94" s="181"/>
      <c r="F94" s="610"/>
      <c r="G94" s="6"/>
      <c r="H94" s="164"/>
      <c r="I94" s="164"/>
      <c r="J94" s="610"/>
      <c r="K94" s="66">
        <f t="shared" si="46"/>
        <v>0</v>
      </c>
      <c r="L94" s="81">
        <f t="shared" si="47"/>
        <v>0</v>
      </c>
      <c r="M94" s="164"/>
      <c r="N94" s="610"/>
    </row>
    <row r="95" spans="1:16" ht="13.5" customHeight="1" x14ac:dyDescent="0.2">
      <c r="A95" s="209" t="s">
        <v>212</v>
      </c>
      <c r="B95" s="180" t="s">
        <v>213</v>
      </c>
      <c r="C95" s="224">
        <f>+'3.SZ.TÁBL. SEGÍTŐ SZOLGÁLAT'!AA101</f>
        <v>473</v>
      </c>
      <c r="D95" s="216">
        <f>+'3.SZ.TÁBL. SEGÍTŐ SZOLGÁLAT'!AB101</f>
        <v>473</v>
      </c>
      <c r="E95" s="181"/>
      <c r="F95" s="610"/>
      <c r="G95" s="6"/>
      <c r="H95" s="164"/>
      <c r="I95" s="164"/>
      <c r="J95" s="610"/>
      <c r="K95" s="66">
        <f t="shared" si="46"/>
        <v>473</v>
      </c>
      <c r="L95" s="81">
        <f t="shared" si="47"/>
        <v>473</v>
      </c>
      <c r="M95" s="164"/>
      <c r="N95" s="610"/>
    </row>
    <row r="96" spans="1:16" ht="25.9" customHeight="1" x14ac:dyDescent="0.2">
      <c r="A96" s="209" t="s">
        <v>214</v>
      </c>
      <c r="B96" s="180" t="s">
        <v>378</v>
      </c>
      <c r="C96" s="224">
        <f>+'3.SZ.TÁBL. SEGÍTŐ SZOLGÁLAT'!AA102</f>
        <v>363</v>
      </c>
      <c r="D96" s="216">
        <f>+'3.SZ.TÁBL. SEGÍTŐ SZOLGÁLAT'!AB102</f>
        <v>631</v>
      </c>
      <c r="E96" s="181"/>
      <c r="F96" s="598">
        <f t="shared" ref="F96" si="48">+D96/C96</f>
        <v>1.7382920110192837</v>
      </c>
      <c r="G96" s="6"/>
      <c r="H96" s="164"/>
      <c r="I96" s="164"/>
      <c r="J96" s="610"/>
      <c r="K96" s="66">
        <f t="shared" si="46"/>
        <v>363</v>
      </c>
      <c r="L96" s="81">
        <f t="shared" si="47"/>
        <v>631</v>
      </c>
      <c r="M96" s="164"/>
      <c r="N96" s="610"/>
    </row>
    <row r="97" spans="1:23" ht="13.5" customHeight="1" x14ac:dyDescent="0.2">
      <c r="A97" s="209" t="s">
        <v>215</v>
      </c>
      <c r="B97" s="180" t="s">
        <v>216</v>
      </c>
      <c r="C97" s="224">
        <f>+'3.SZ.TÁBL. SEGÍTŐ SZOLGÁLAT'!AA103</f>
        <v>0</v>
      </c>
      <c r="D97" s="216">
        <f>+'3.SZ.TÁBL. SEGÍTŐ SZOLGÁLAT'!AB103</f>
        <v>0</v>
      </c>
      <c r="E97" s="181"/>
      <c r="F97" s="610"/>
      <c r="G97" s="6"/>
      <c r="H97" s="164"/>
      <c r="I97" s="164"/>
      <c r="J97" s="610"/>
      <c r="K97" s="66">
        <f t="shared" si="46"/>
        <v>0</v>
      </c>
      <c r="L97" s="81">
        <f t="shared" si="47"/>
        <v>0</v>
      </c>
      <c r="M97" s="164"/>
      <c r="N97" s="610"/>
    </row>
    <row r="98" spans="1:23" ht="13.5" customHeight="1" x14ac:dyDescent="0.2">
      <c r="A98" s="209" t="s">
        <v>217</v>
      </c>
      <c r="B98" s="180" t="s">
        <v>218</v>
      </c>
      <c r="C98" s="224">
        <f>+'3.SZ.TÁBL. SEGÍTŐ SZOLGÁLAT'!AA104</f>
        <v>0</v>
      </c>
      <c r="D98" s="216">
        <f>+'3.SZ.TÁBL. SEGÍTŐ SZOLGÁLAT'!AB104</f>
        <v>0</v>
      </c>
      <c r="E98" s="181"/>
      <c r="F98" s="610"/>
      <c r="G98" s="6"/>
      <c r="H98" s="164"/>
      <c r="I98" s="164"/>
      <c r="J98" s="610"/>
      <c r="K98" s="66">
        <f t="shared" si="46"/>
        <v>0</v>
      </c>
      <c r="L98" s="81">
        <f t="shared" si="47"/>
        <v>0</v>
      </c>
      <c r="M98" s="164"/>
      <c r="N98" s="610"/>
    </row>
    <row r="99" spans="1:23" ht="13.5" customHeight="1" x14ac:dyDescent="0.2">
      <c r="A99" s="210" t="s">
        <v>219</v>
      </c>
      <c r="B99" s="190" t="s">
        <v>220</v>
      </c>
      <c r="C99" s="243">
        <f>+'3.SZ.TÁBL. SEGÍTŐ SZOLGÁLAT'!AA105</f>
        <v>224</v>
      </c>
      <c r="D99" s="216">
        <f>+'3.SZ.TÁBL. SEGÍTŐ SZOLGÁLAT'!AB105</f>
        <v>296</v>
      </c>
      <c r="E99" s="201"/>
      <c r="F99" s="598">
        <f t="shared" ref="F99:F100" si="49">+D99/C99</f>
        <v>1.3214285714285714</v>
      </c>
      <c r="G99" s="186"/>
      <c r="H99" s="198"/>
      <c r="I99" s="198"/>
      <c r="J99" s="609"/>
      <c r="K99" s="66">
        <f t="shared" si="46"/>
        <v>224</v>
      </c>
      <c r="L99" s="81">
        <f t="shared" si="47"/>
        <v>296</v>
      </c>
      <c r="M99" s="198"/>
      <c r="N99" s="609"/>
    </row>
    <row r="100" spans="1:23" s="3" customFormat="1" ht="13.5" customHeight="1" x14ac:dyDescent="0.2">
      <c r="A100" s="211" t="s">
        <v>138</v>
      </c>
      <c r="B100" s="191" t="s">
        <v>60</v>
      </c>
      <c r="C100" s="291">
        <f>SUM(C93:C99)</f>
        <v>1060</v>
      </c>
      <c r="D100" s="296">
        <f>SUM(D93:D99)</f>
        <v>1400</v>
      </c>
      <c r="E100" s="394"/>
      <c r="F100" s="598">
        <f t="shared" si="49"/>
        <v>1.320754716981132</v>
      </c>
      <c r="G100" s="291">
        <f>SUM(G93:G99)</f>
        <v>0</v>
      </c>
      <c r="H100" s="296">
        <f>SUM(H93:H99)</f>
        <v>0</v>
      </c>
      <c r="I100" s="393"/>
      <c r="J100" s="607"/>
      <c r="K100" s="390">
        <f>+SUM(K93:K99)</f>
        <v>1060</v>
      </c>
      <c r="L100" s="391">
        <f>+SUM(L93:L99)</f>
        <v>1400</v>
      </c>
      <c r="M100" s="393"/>
      <c r="N100" s="607"/>
      <c r="P100" s="4"/>
    </row>
    <row r="101" spans="1:23" ht="13.5" customHeight="1" x14ac:dyDescent="0.2">
      <c r="A101" s="208" t="s">
        <v>221</v>
      </c>
      <c r="B101" s="189" t="s">
        <v>222</v>
      </c>
      <c r="C101" s="231">
        <f>+'3.SZ.TÁBL. SEGÍTŐ SZOLGÁLAT'!Z107</f>
        <v>0</v>
      </c>
      <c r="D101" s="226">
        <f>+'3.SZ.TÁBL. SEGÍTŐ SZOLGÁLAT'!AA107</f>
        <v>0</v>
      </c>
      <c r="E101" s="203"/>
      <c r="F101" s="608"/>
      <c r="G101" s="5"/>
      <c r="H101" s="83"/>
      <c r="I101" s="83"/>
      <c r="J101" s="608"/>
      <c r="K101" s="66">
        <f t="shared" ref="K101:K104" si="50">+C101+G101</f>
        <v>0</v>
      </c>
      <c r="L101" s="81">
        <f t="shared" ref="L101:L104" si="51">+D101+H101</f>
        <v>0</v>
      </c>
      <c r="M101" s="83"/>
      <c r="N101" s="608"/>
    </row>
    <row r="102" spans="1:23" ht="13.5" customHeight="1" x14ac:dyDescent="0.2">
      <c r="A102" s="209" t="s">
        <v>223</v>
      </c>
      <c r="B102" s="180" t="s">
        <v>224</v>
      </c>
      <c r="C102" s="224">
        <f>+'3.SZ.TÁBL. SEGÍTŐ SZOLGÁLAT'!Z108</f>
        <v>0</v>
      </c>
      <c r="D102" s="216">
        <f>+'3.SZ.TÁBL. SEGÍTŐ SZOLGÁLAT'!AA108</f>
        <v>0</v>
      </c>
      <c r="E102" s="181"/>
      <c r="F102" s="610"/>
      <c r="G102" s="6"/>
      <c r="H102" s="164"/>
      <c r="I102" s="164"/>
      <c r="J102" s="610"/>
      <c r="K102" s="66">
        <f t="shared" si="50"/>
        <v>0</v>
      </c>
      <c r="L102" s="81">
        <f t="shared" si="51"/>
        <v>0</v>
      </c>
      <c r="M102" s="164"/>
      <c r="N102" s="610"/>
    </row>
    <row r="103" spans="1:23" ht="13.5" customHeight="1" x14ac:dyDescent="0.2">
      <c r="A103" s="209" t="s">
        <v>225</v>
      </c>
      <c r="B103" s="180" t="s">
        <v>226</v>
      </c>
      <c r="C103" s="224">
        <f>+'3.SZ.TÁBL. SEGÍTŐ SZOLGÁLAT'!Z109</f>
        <v>0</v>
      </c>
      <c r="D103" s="216">
        <f>+'3.SZ.TÁBL. SEGÍTŐ SZOLGÁLAT'!AA109</f>
        <v>0</v>
      </c>
      <c r="E103" s="181"/>
      <c r="F103" s="610"/>
      <c r="G103" s="6"/>
      <c r="H103" s="164"/>
      <c r="I103" s="164"/>
      <c r="J103" s="610"/>
      <c r="K103" s="66">
        <f t="shared" si="50"/>
        <v>0</v>
      </c>
      <c r="L103" s="81">
        <f t="shared" si="51"/>
        <v>0</v>
      </c>
      <c r="M103" s="164"/>
      <c r="N103" s="610"/>
    </row>
    <row r="104" spans="1:23" ht="13.5" customHeight="1" x14ac:dyDescent="0.2">
      <c r="A104" s="210" t="s">
        <v>227</v>
      </c>
      <c r="B104" s="190" t="s">
        <v>228</v>
      </c>
      <c r="C104" s="243">
        <f>+'3.SZ.TÁBL. SEGÍTŐ SZOLGÁLAT'!Z110</f>
        <v>0</v>
      </c>
      <c r="D104" s="238">
        <f>+'3.SZ.TÁBL. SEGÍTŐ SZOLGÁLAT'!AA110</f>
        <v>0</v>
      </c>
      <c r="E104" s="201"/>
      <c r="F104" s="609"/>
      <c r="G104" s="186"/>
      <c r="H104" s="198"/>
      <c r="I104" s="198"/>
      <c r="J104" s="609"/>
      <c r="K104" s="66">
        <f t="shared" si="50"/>
        <v>0</v>
      </c>
      <c r="L104" s="81">
        <f t="shared" si="51"/>
        <v>0</v>
      </c>
      <c r="M104" s="198"/>
      <c r="N104" s="609"/>
    </row>
    <row r="105" spans="1:23" s="3" customFormat="1" ht="13.5" customHeight="1" x14ac:dyDescent="0.2">
      <c r="A105" s="211" t="s">
        <v>139</v>
      </c>
      <c r="B105" s="191" t="s">
        <v>99</v>
      </c>
      <c r="C105" s="291">
        <f>SUM(C101:C104)</f>
        <v>0</v>
      </c>
      <c r="D105" s="296">
        <f>SUM(D101:D104)</f>
        <v>0</v>
      </c>
      <c r="E105" s="394"/>
      <c r="F105" s="607"/>
      <c r="G105" s="291">
        <f>SUM(G101:G104)</f>
        <v>0</v>
      </c>
      <c r="H105" s="296">
        <f>SUM(H101:H104)</f>
        <v>0</v>
      </c>
      <c r="I105" s="393"/>
      <c r="J105" s="607"/>
      <c r="K105" s="390">
        <f>+SUM(K101:K104)</f>
        <v>0</v>
      </c>
      <c r="L105" s="391">
        <f>+SUM(L101:L104)</f>
        <v>0</v>
      </c>
      <c r="M105" s="393"/>
      <c r="N105" s="607"/>
      <c r="P105" s="4"/>
    </row>
    <row r="106" spans="1:23" s="3" customFormat="1" ht="13.5" customHeight="1" x14ac:dyDescent="0.2">
      <c r="A106" s="211" t="s">
        <v>140</v>
      </c>
      <c r="B106" s="191" t="s">
        <v>100</v>
      </c>
      <c r="C106" s="291">
        <f>+'3.SZ.TÁBL. SEGÍTŐ SZOLGÁLAT'!Z112</f>
        <v>0</v>
      </c>
      <c r="D106" s="296">
        <f>+'3.SZ.TÁBL. SEGÍTŐ SZOLGÁLAT'!AA112</f>
        <v>0</v>
      </c>
      <c r="E106" s="394"/>
      <c r="F106" s="607"/>
      <c r="G106" s="392"/>
      <c r="H106" s="393"/>
      <c r="I106" s="393"/>
      <c r="J106" s="607"/>
      <c r="K106" s="66">
        <f t="shared" ref="K106" si="52">+C106+G106</f>
        <v>0</v>
      </c>
      <c r="L106" s="81">
        <f t="shared" ref="L106" si="53">+D106+H106</f>
        <v>0</v>
      </c>
      <c r="M106" s="393"/>
      <c r="N106" s="607"/>
      <c r="P106" s="4"/>
    </row>
    <row r="107" spans="1:23" s="3" customFormat="1" ht="13.5" customHeight="1" x14ac:dyDescent="0.2">
      <c r="A107" s="215" t="s">
        <v>141</v>
      </c>
      <c r="B107" s="191" t="s">
        <v>101</v>
      </c>
      <c r="C107" s="291">
        <f>+C51+C52+C84+C92+C100+C105+C106</f>
        <v>176755</v>
      </c>
      <c r="D107" s="296">
        <f>+D51+D52+D84+D92+D100+D105+D106</f>
        <v>212636.86</v>
      </c>
      <c r="E107" s="394"/>
      <c r="F107" s="607">
        <f>+D107/C107</f>
        <v>1.2030033662414075</v>
      </c>
      <c r="G107" s="291">
        <f>+G51+G52+G84+G92+G100+G105+G106</f>
        <v>60210</v>
      </c>
      <c r="H107" s="296">
        <f>+H51+H52+H84+H92+H100+H105+H106</f>
        <v>47115</v>
      </c>
      <c r="I107" s="393"/>
      <c r="J107" s="607">
        <f>+H107/G107</f>
        <v>0.78251121076233188</v>
      </c>
      <c r="K107" s="390">
        <f>+K51+K52+K84+K92+K100+K105+K106</f>
        <v>236965</v>
      </c>
      <c r="L107" s="391">
        <f>+L51+L52+L84+L92+L100+L105+L106</f>
        <v>259751.86</v>
      </c>
      <c r="M107" s="393"/>
      <c r="N107" s="607">
        <f>+L107/K107</f>
        <v>1.0961612896419302</v>
      </c>
      <c r="P107" s="4"/>
    </row>
    <row r="108" spans="1:23" s="3" customFormat="1" ht="13.5" customHeight="1" thickBot="1" x14ac:dyDescent="0.25">
      <c r="A108" s="424" t="s">
        <v>265</v>
      </c>
      <c r="B108" s="425" t="s">
        <v>102</v>
      </c>
      <c r="C108" s="426">
        <f>+'3.SZ.TÁBL. SEGÍTŐ SZOLGÁLAT'!Z114</f>
        <v>0</v>
      </c>
      <c r="D108" s="595">
        <f>+'3.SZ.TÁBL. SEGÍTŐ SZOLGÁLAT'!AA114</f>
        <v>0</v>
      </c>
      <c r="E108" s="427"/>
      <c r="F108" s="613"/>
      <c r="G108" s="429">
        <f>+C29</f>
        <v>158577</v>
      </c>
      <c r="H108" s="430">
        <f>+D29</f>
        <v>193169</v>
      </c>
      <c r="I108" s="430"/>
      <c r="J108" s="613"/>
      <c r="K108" s="431"/>
      <c r="L108" s="596"/>
      <c r="M108" s="428"/>
      <c r="N108" s="613"/>
      <c r="O108" s="4"/>
    </row>
    <row r="109" spans="1:23" s="3" customFormat="1" ht="13.5" customHeight="1" thickBot="1" x14ac:dyDescent="0.25">
      <c r="A109" s="775" t="s">
        <v>237</v>
      </c>
      <c r="B109" s="776"/>
      <c r="C109" s="306">
        <f>+SUM(C107:C108)</f>
        <v>176755</v>
      </c>
      <c r="D109" s="307">
        <f>+SUM(D107:D108)</f>
        <v>212636.86</v>
      </c>
      <c r="E109" s="206"/>
      <c r="F109" s="614">
        <f>+D109/C109</f>
        <v>1.2030033662414075</v>
      </c>
      <c r="G109" s="306">
        <f>+SUM(G107:G108)</f>
        <v>218787</v>
      </c>
      <c r="H109" s="307">
        <f>+SUM(H107:H108)</f>
        <v>240284</v>
      </c>
      <c r="I109" s="207"/>
      <c r="J109" s="614">
        <f>+H109/G109</f>
        <v>1.0982553808041611</v>
      </c>
      <c r="K109" s="10">
        <f>+K107+K108</f>
        <v>236965</v>
      </c>
      <c r="L109" s="207">
        <f>+L107+L108</f>
        <v>259751.86</v>
      </c>
      <c r="M109" s="207"/>
      <c r="N109" s="614">
        <f>+L109/K109</f>
        <v>1.0961612896419302</v>
      </c>
      <c r="P109" s="4"/>
    </row>
    <row r="110" spans="1:23" s="3" customFormat="1" ht="13.5" customHeight="1" thickBot="1" x14ac:dyDescent="0.25">
      <c r="B110" s="395"/>
      <c r="C110" s="395"/>
      <c r="D110" s="396"/>
      <c r="E110" s="396"/>
      <c r="F110" s="615"/>
      <c r="G110" s="397"/>
      <c r="H110" s="398"/>
      <c r="I110" s="398"/>
      <c r="J110" s="615"/>
      <c r="K110" s="398"/>
      <c r="L110" s="398"/>
      <c r="M110" s="398"/>
      <c r="N110" s="615"/>
      <c r="P110" s="4"/>
    </row>
    <row r="111" spans="1:23" s="322" customFormat="1" ht="13.5" customHeight="1" thickBot="1" x14ac:dyDescent="0.25">
      <c r="A111" s="771" t="s">
        <v>247</v>
      </c>
      <c r="B111" s="772"/>
      <c r="C111" s="307">
        <f>+C31-C109</f>
        <v>0</v>
      </c>
      <c r="D111" s="307">
        <f>+D31-D109</f>
        <v>0.14000000001396984</v>
      </c>
      <c r="E111" s="307"/>
      <c r="F111" s="616"/>
      <c r="G111" s="326">
        <f>+G31-G109</f>
        <v>0</v>
      </c>
      <c r="H111" s="326">
        <f>+H31-H109</f>
        <v>0</v>
      </c>
      <c r="I111" s="307"/>
      <c r="J111" s="616"/>
      <c r="K111" s="326">
        <f>+K31-K109</f>
        <v>0</v>
      </c>
      <c r="L111" s="326">
        <f>+L31-L109</f>
        <v>0.14000000001396984</v>
      </c>
      <c r="M111" s="307"/>
      <c r="N111" s="622"/>
      <c r="O111" s="403"/>
      <c r="P111" s="404"/>
      <c r="Q111" s="404"/>
      <c r="R111" s="404"/>
      <c r="S111" s="404"/>
      <c r="T111" s="404"/>
      <c r="U111" s="404"/>
      <c r="V111" s="404"/>
      <c r="W111" s="404"/>
    </row>
    <row r="112" spans="1:23" ht="13.5" customHeight="1" x14ac:dyDescent="0.2"/>
    <row r="113" ht="13.5" customHeight="1" x14ac:dyDescent="0.2"/>
  </sheetData>
  <mergeCells count="8">
    <mergeCell ref="C1:F1"/>
    <mergeCell ref="G1:J1"/>
    <mergeCell ref="K1:N1"/>
    <mergeCell ref="A111:B111"/>
    <mergeCell ref="A31:B31"/>
    <mergeCell ref="A109:B109"/>
    <mergeCell ref="A1:A2"/>
    <mergeCell ref="B1:B2"/>
  </mergeCells>
  <phoneticPr fontId="25" type="noConversion"/>
  <printOptions horizontalCentered="1"/>
  <pageMargins left="0.15748031496062992" right="0.15748031496062992" top="1.5748031496062993" bottom="0.51181102362204722" header="0.35433070866141736" footer="0.15748031496062992"/>
  <pageSetup paperSize="8" scale="77" orientation="landscape" r:id="rId1"/>
  <headerFooter alignWithMargins="0">
    <oddHeader>&amp;L&amp;"Times New Roman,Félkövér"&amp;13Szent László Völgye TKT&amp;C&amp;"Times New Roman,Félkövér"&amp;16 2023. ÉVI KÖLTSÉGVETÉS&amp;R1/1. sz. táblázat
TÁRSULÁS ÉS INTÉZMÉNYEK BEVÉTELEK - KIADÁSOK
Adatok: eFt</oddHeader>
    <oddFooter>&amp;L&amp;F&amp;R&amp;P</oddFooter>
  </headerFooter>
  <rowBreaks count="1" manualBreakCount="1">
    <brk id="51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339933"/>
  </sheetPr>
  <dimension ref="A1:U133"/>
  <sheetViews>
    <sheetView topLeftCell="A96" zoomScaleNormal="100" workbookViewId="0">
      <selection activeCell="B104" sqref="B104"/>
    </sheetView>
  </sheetViews>
  <sheetFormatPr defaultColWidth="8.85546875" defaultRowHeight="12.95" customHeight="1" x14ac:dyDescent="0.2"/>
  <cols>
    <col min="1" max="1" width="6.5703125" style="11" customWidth="1"/>
    <col min="2" max="2" width="54.5703125" style="1" customWidth="1"/>
    <col min="3" max="6" width="10.42578125" style="59" customWidth="1"/>
    <col min="7" max="7" width="9.28515625" style="569" customWidth="1"/>
    <col min="8" max="8" width="10.42578125" style="59" customWidth="1"/>
    <col min="9" max="9" width="11.7109375" style="19" customWidth="1"/>
    <col min="10" max="10" width="10.42578125" style="21" customWidth="1"/>
    <col min="11" max="11" width="24.85546875" style="21" customWidth="1"/>
    <col min="12" max="12" width="10.140625" style="21" customWidth="1"/>
    <col min="13" max="13" width="12.7109375" style="21" customWidth="1"/>
    <col min="14" max="14" width="11.28515625" style="21" customWidth="1"/>
    <col min="15" max="15" width="10.85546875" style="21" customWidth="1"/>
    <col min="16" max="16" width="10.28515625" style="21" customWidth="1"/>
    <col min="17" max="17" width="9.7109375" style="21" customWidth="1"/>
    <col min="18" max="16384" width="8.85546875" style="21"/>
  </cols>
  <sheetData>
    <row r="1" spans="1:15" ht="12.75" customHeight="1" x14ac:dyDescent="0.2">
      <c r="A1" s="790" t="s">
        <v>104</v>
      </c>
      <c r="B1" s="792" t="s">
        <v>126</v>
      </c>
      <c r="C1" s="783" t="s">
        <v>379</v>
      </c>
      <c r="D1" s="783" t="s">
        <v>404</v>
      </c>
      <c r="E1" s="781" t="s">
        <v>405</v>
      </c>
      <c r="F1" s="788" t="s">
        <v>409</v>
      </c>
      <c r="G1" s="786" t="s">
        <v>282</v>
      </c>
      <c r="H1" s="399"/>
    </row>
    <row r="2" spans="1:15" ht="31.5" customHeight="1" x14ac:dyDescent="0.2">
      <c r="A2" s="791"/>
      <c r="B2" s="793"/>
      <c r="C2" s="784"/>
      <c r="D2" s="784"/>
      <c r="E2" s="782"/>
      <c r="F2" s="789"/>
      <c r="G2" s="787"/>
      <c r="H2" s="399"/>
    </row>
    <row r="3" spans="1:15" s="58" customFormat="1" ht="14.25" customHeight="1" x14ac:dyDescent="0.2">
      <c r="A3" s="184"/>
      <c r="B3" s="363"/>
      <c r="C3" s="345"/>
      <c r="D3" s="345"/>
      <c r="E3" s="346"/>
      <c r="F3" s="558"/>
      <c r="G3" s="570"/>
      <c r="H3" s="60"/>
      <c r="I3" s="60"/>
      <c r="J3" s="631"/>
      <c r="K3" s="21"/>
      <c r="L3" s="785" t="s">
        <v>414</v>
      </c>
      <c r="N3" s="21"/>
      <c r="O3" s="21"/>
    </row>
    <row r="4" spans="1:15" s="58" customFormat="1" ht="14.25" customHeight="1" x14ac:dyDescent="0.2">
      <c r="A4" s="184"/>
      <c r="B4" s="362" t="s">
        <v>260</v>
      </c>
      <c r="C4" s="340">
        <f>SUM(C5:C11)</f>
        <v>25870</v>
      </c>
      <c r="D4" s="340">
        <f>SUM(D5:D11)</f>
        <v>21954</v>
      </c>
      <c r="E4" s="341"/>
      <c r="F4" s="559"/>
      <c r="G4" s="571">
        <f>+D4/C4</f>
        <v>0.84862775415539238</v>
      </c>
      <c r="H4" s="60"/>
      <c r="I4" s="19" t="s">
        <v>303</v>
      </c>
      <c r="J4" s="21">
        <v>21954</v>
      </c>
      <c r="K4" s="21"/>
      <c r="L4" s="785"/>
      <c r="N4" s="21"/>
      <c r="O4" s="21"/>
    </row>
    <row r="5" spans="1:15" s="344" customFormat="1" ht="14.25" customHeight="1" x14ac:dyDescent="0.2">
      <c r="A5" s="184"/>
      <c r="B5" s="632" t="s">
        <v>249</v>
      </c>
      <c r="C5" s="340">
        <v>2914</v>
      </c>
      <c r="D5" s="340">
        <f t="shared" ref="D5:D11" si="0">+O5</f>
        <v>2489</v>
      </c>
      <c r="E5" s="341"/>
      <c r="F5" s="559"/>
      <c r="G5" s="571">
        <f>+D5/C5</f>
        <v>0.85415236787920379</v>
      </c>
      <c r="H5" s="60"/>
      <c r="I5" s="668"/>
      <c r="J5" s="666"/>
      <c r="K5" s="633" t="s">
        <v>249</v>
      </c>
      <c r="L5" s="666">
        <v>2897</v>
      </c>
      <c r="M5" s="371">
        <f>+L5/L12</f>
        <v>0.11338995655407257</v>
      </c>
      <c r="N5" s="21">
        <f>+$J$4*M5</f>
        <v>2489.3631061881092</v>
      </c>
      <c r="O5" s="64">
        <v>2489</v>
      </c>
    </row>
    <row r="6" spans="1:15" ht="14.25" customHeight="1" x14ac:dyDescent="0.2">
      <c r="A6" s="184"/>
      <c r="B6" s="632" t="s">
        <v>250</v>
      </c>
      <c r="C6" s="340">
        <v>8625</v>
      </c>
      <c r="D6" s="340">
        <f t="shared" si="0"/>
        <v>7284</v>
      </c>
      <c r="E6" s="341"/>
      <c r="F6" s="559"/>
      <c r="G6" s="571">
        <f t="shared" ref="G6:G97" si="1">+D6/C6</f>
        <v>0.84452173913043482</v>
      </c>
      <c r="H6" s="60"/>
      <c r="I6" s="668"/>
      <c r="J6" s="666"/>
      <c r="K6" s="633" t="s">
        <v>250</v>
      </c>
      <c r="L6" s="666">
        <v>8477</v>
      </c>
      <c r="M6" s="371">
        <f>+L6/L12</f>
        <v>0.33179380797682884</v>
      </c>
      <c r="N6" s="21">
        <f>+$J$4*M6</f>
        <v>7284.2012603233006</v>
      </c>
      <c r="O6" s="21">
        <v>7284</v>
      </c>
    </row>
    <row r="7" spans="1:15" ht="14.25" customHeight="1" x14ac:dyDescent="0.2">
      <c r="A7" s="184"/>
      <c r="B7" s="632" t="s">
        <v>255</v>
      </c>
      <c r="C7" s="340">
        <v>1337</v>
      </c>
      <c r="D7" s="340">
        <f t="shared" si="0"/>
        <v>1155</v>
      </c>
      <c r="E7" s="341"/>
      <c r="F7" s="559"/>
      <c r="G7" s="571">
        <f t="shared" si="1"/>
        <v>0.86387434554973819</v>
      </c>
      <c r="H7" s="60"/>
      <c r="I7" s="668"/>
      <c r="J7" s="666"/>
      <c r="K7" s="633" t="s">
        <v>255</v>
      </c>
      <c r="L7" s="666">
        <v>1344</v>
      </c>
      <c r="M7" s="371">
        <f>+L7/L12</f>
        <v>5.2604798622255276E-2</v>
      </c>
      <c r="N7" s="21">
        <f t="shared" ref="N7:N11" si="2">+$J$4*M7</f>
        <v>1154.8857489529923</v>
      </c>
      <c r="O7" s="21">
        <v>1155</v>
      </c>
    </row>
    <row r="8" spans="1:15" ht="14.25" customHeight="1" x14ac:dyDescent="0.2">
      <c r="A8" s="184"/>
      <c r="B8" s="632" t="s">
        <v>251</v>
      </c>
      <c r="C8" s="340">
        <v>1193</v>
      </c>
      <c r="D8" s="340">
        <f t="shared" si="0"/>
        <v>1031</v>
      </c>
      <c r="E8" s="341"/>
      <c r="F8" s="559"/>
      <c r="G8" s="571">
        <f t="shared" si="1"/>
        <v>0.86420787929589271</v>
      </c>
      <c r="H8" s="60"/>
      <c r="I8" s="668"/>
      <c r="J8" s="666"/>
      <c r="K8" s="633" t="s">
        <v>251</v>
      </c>
      <c r="L8" s="666">
        <v>1200</v>
      </c>
      <c r="M8" s="371">
        <f>+L8/L12</f>
        <v>4.6968570198442208E-2</v>
      </c>
      <c r="N8" s="21">
        <f t="shared" si="2"/>
        <v>1031.1479901366001</v>
      </c>
      <c r="O8" s="21">
        <v>1031</v>
      </c>
    </row>
    <row r="9" spans="1:15" ht="14.25" customHeight="1" x14ac:dyDescent="0.2">
      <c r="A9" s="184"/>
      <c r="B9" s="632" t="s">
        <v>252</v>
      </c>
      <c r="C9" s="340">
        <v>5923</v>
      </c>
      <c r="D9" s="340">
        <f t="shared" si="0"/>
        <v>5005</v>
      </c>
      <c r="E9" s="341"/>
      <c r="F9" s="559"/>
      <c r="G9" s="571">
        <f t="shared" si="1"/>
        <v>0.84501097416849569</v>
      </c>
      <c r="H9" s="60"/>
      <c r="I9" s="668"/>
      <c r="J9" s="666"/>
      <c r="K9" s="633" t="s">
        <v>252</v>
      </c>
      <c r="L9" s="666">
        <v>5824</v>
      </c>
      <c r="M9" s="371">
        <f>+L9/L12</f>
        <v>0.22795412736310619</v>
      </c>
      <c r="N9" s="21">
        <f t="shared" si="2"/>
        <v>5004.5049121296333</v>
      </c>
      <c r="O9" s="21">
        <v>5005</v>
      </c>
    </row>
    <row r="10" spans="1:15" ht="14.25" customHeight="1" x14ac:dyDescent="0.2">
      <c r="A10" s="184"/>
      <c r="B10" s="632" t="s">
        <v>253</v>
      </c>
      <c r="C10" s="340">
        <v>3659</v>
      </c>
      <c r="D10" s="340">
        <f t="shared" si="0"/>
        <v>3079</v>
      </c>
      <c r="E10" s="341"/>
      <c r="F10" s="559"/>
      <c r="G10" s="571">
        <f t="shared" si="1"/>
        <v>0.84148674501229848</v>
      </c>
      <c r="H10" s="60"/>
      <c r="I10" s="668"/>
      <c r="J10" s="666"/>
      <c r="K10" s="633" t="s">
        <v>253</v>
      </c>
      <c r="L10" s="666">
        <v>3583</v>
      </c>
      <c r="M10" s="371">
        <f>+L10/L12</f>
        <v>0.14024032251751536</v>
      </c>
      <c r="N10" s="21">
        <f t="shared" si="2"/>
        <v>3078.8360405495323</v>
      </c>
      <c r="O10" s="21">
        <v>3079</v>
      </c>
    </row>
    <row r="11" spans="1:15" ht="14.25" customHeight="1" x14ac:dyDescent="0.2">
      <c r="A11" s="184"/>
      <c r="B11" s="632" t="s">
        <v>254</v>
      </c>
      <c r="C11" s="340">
        <v>2219</v>
      </c>
      <c r="D11" s="340">
        <f t="shared" si="0"/>
        <v>1911</v>
      </c>
      <c r="E11" s="341"/>
      <c r="F11" s="559"/>
      <c r="G11" s="571">
        <f t="shared" si="1"/>
        <v>0.86119873817034698</v>
      </c>
      <c r="H11" s="60"/>
      <c r="I11" s="668"/>
      <c r="J11" s="666"/>
      <c r="K11" s="633" t="s">
        <v>254</v>
      </c>
      <c r="L11" s="666">
        <v>2224</v>
      </c>
      <c r="M11" s="371">
        <f>+L11/L12</f>
        <v>8.7048416767779566E-2</v>
      </c>
      <c r="N11" s="21">
        <f t="shared" si="2"/>
        <v>1911.0609417198325</v>
      </c>
      <c r="O11" s="21">
        <v>1911</v>
      </c>
    </row>
    <row r="12" spans="1:15" s="58" customFormat="1" ht="14.25" customHeight="1" x14ac:dyDescent="0.2">
      <c r="A12" s="184"/>
      <c r="B12" s="236"/>
      <c r="C12" s="345"/>
      <c r="D12" s="345"/>
      <c r="E12" s="346"/>
      <c r="F12" s="558"/>
      <c r="G12" s="570"/>
      <c r="H12" s="60"/>
      <c r="I12" s="668"/>
      <c r="J12" s="666"/>
      <c r="L12" s="374">
        <f>SUM(L5:L11)</f>
        <v>25549</v>
      </c>
      <c r="M12" s="372"/>
      <c r="N12" s="373">
        <f>SUM(N5:N11)</f>
        <v>21954</v>
      </c>
      <c r="O12" s="21">
        <f>SUM(O5:O11)</f>
        <v>21954</v>
      </c>
    </row>
    <row r="13" spans="1:15" s="58" customFormat="1" ht="14.25" customHeight="1" x14ac:dyDescent="0.2">
      <c r="A13" s="184"/>
      <c r="B13" s="362" t="s">
        <v>301</v>
      </c>
      <c r="C13" s="340">
        <f>SUM(C14:C19)</f>
        <v>2400</v>
      </c>
      <c r="D13" s="340">
        <f>SUM(D14:D19)</f>
        <v>3225</v>
      </c>
      <c r="E13" s="346"/>
      <c r="F13" s="558"/>
      <c r="G13" s="571">
        <f>+D13/C13</f>
        <v>1.34375</v>
      </c>
      <c r="H13" s="60"/>
      <c r="I13" s="60"/>
      <c r="J13" s="631"/>
      <c r="L13" s="370"/>
      <c r="M13" s="372"/>
      <c r="N13" s="373"/>
      <c r="O13" s="21"/>
    </row>
    <row r="14" spans="1:15" s="58" customFormat="1" ht="14.25" customHeight="1" x14ac:dyDescent="0.2">
      <c r="A14" s="184"/>
      <c r="B14" s="632" t="s">
        <v>249</v>
      </c>
      <c r="C14" s="340">
        <v>430</v>
      </c>
      <c r="D14" s="340">
        <f t="shared" ref="D14:D19" si="3">+O16</f>
        <v>578</v>
      </c>
      <c r="E14" s="346"/>
      <c r="F14" s="558"/>
      <c r="G14" s="571">
        <f t="shared" ref="G14:G19" si="4">+D14/C14</f>
        <v>1.344186046511628</v>
      </c>
      <c r="H14" s="60"/>
      <c r="I14" s="60"/>
      <c r="J14" s="631"/>
      <c r="K14" s="21"/>
      <c r="L14" s="785" t="s">
        <v>414</v>
      </c>
      <c r="N14" s="21"/>
      <c r="O14" s="21"/>
    </row>
    <row r="15" spans="1:15" s="58" customFormat="1" ht="14.25" customHeight="1" x14ac:dyDescent="0.2">
      <c r="A15" s="184"/>
      <c r="B15" s="632" t="s">
        <v>255</v>
      </c>
      <c r="C15" s="340">
        <v>197</v>
      </c>
      <c r="D15" s="340">
        <f t="shared" si="3"/>
        <v>268</v>
      </c>
      <c r="E15" s="346"/>
      <c r="F15" s="558"/>
      <c r="G15" s="571">
        <f t="shared" si="4"/>
        <v>1.3604060913705585</v>
      </c>
      <c r="H15" s="60"/>
      <c r="I15" s="19" t="s">
        <v>302</v>
      </c>
      <c r="J15" s="21">
        <v>3225</v>
      </c>
      <c r="K15" s="21"/>
      <c r="L15" s="785"/>
      <c r="N15" s="21"/>
      <c r="O15" s="21"/>
    </row>
    <row r="16" spans="1:15" s="58" customFormat="1" ht="14.25" customHeight="1" x14ac:dyDescent="0.2">
      <c r="A16" s="184"/>
      <c r="B16" s="632" t="s">
        <v>251</v>
      </c>
      <c r="C16" s="340">
        <v>176</v>
      </c>
      <c r="D16" s="340">
        <f t="shared" si="3"/>
        <v>239</v>
      </c>
      <c r="E16" s="346"/>
      <c r="F16" s="558"/>
      <c r="G16" s="571">
        <f t="shared" si="4"/>
        <v>1.3579545454545454</v>
      </c>
      <c r="H16" s="60"/>
      <c r="I16" s="343"/>
      <c r="J16" s="631"/>
      <c r="K16" s="633" t="s">
        <v>249</v>
      </c>
      <c r="L16" s="666">
        <v>2897</v>
      </c>
      <c r="M16" s="371">
        <f>+L16/L22</f>
        <v>0.17909248269040554</v>
      </c>
      <c r="N16" s="21">
        <f>+$J$15*M16</f>
        <v>577.57325667655789</v>
      </c>
      <c r="O16" s="64">
        <v>578</v>
      </c>
    </row>
    <row r="17" spans="1:21" s="58" customFormat="1" ht="14.25" customHeight="1" x14ac:dyDescent="0.2">
      <c r="A17" s="184"/>
      <c r="B17" s="632" t="s">
        <v>252</v>
      </c>
      <c r="C17" s="340">
        <v>874</v>
      </c>
      <c r="D17" s="340">
        <f t="shared" si="3"/>
        <v>1161</v>
      </c>
      <c r="E17" s="346"/>
      <c r="F17" s="558"/>
      <c r="G17" s="571">
        <f t="shared" si="4"/>
        <v>1.3283752860411899</v>
      </c>
      <c r="H17" s="60"/>
      <c r="I17" s="19"/>
      <c r="J17" s="631"/>
      <c r="K17" s="633" t="s">
        <v>255</v>
      </c>
      <c r="L17" s="666">
        <v>1344</v>
      </c>
      <c r="M17" s="371">
        <f>+L17/L22</f>
        <v>8.3086053412462904E-2</v>
      </c>
      <c r="N17" s="21">
        <f t="shared" ref="N17:N21" si="5">+$J$15*M17</f>
        <v>267.95252225519289</v>
      </c>
      <c r="O17" s="21">
        <v>268</v>
      </c>
    </row>
    <row r="18" spans="1:21" s="58" customFormat="1" ht="14.25" customHeight="1" x14ac:dyDescent="0.2">
      <c r="A18" s="184"/>
      <c r="B18" s="632" t="s">
        <v>10</v>
      </c>
      <c r="C18" s="340">
        <v>327</v>
      </c>
      <c r="D18" s="340">
        <f t="shared" si="3"/>
        <v>443</v>
      </c>
      <c r="E18" s="346"/>
      <c r="F18" s="558"/>
      <c r="G18" s="571">
        <f t="shared" si="4"/>
        <v>1.3547400611620795</v>
      </c>
      <c r="H18" s="60"/>
      <c r="I18" s="19"/>
      <c r="J18" s="631"/>
      <c r="K18" s="633" t="s">
        <v>251</v>
      </c>
      <c r="L18" s="666">
        <v>1200</v>
      </c>
      <c r="M18" s="371">
        <f>+L18/L22</f>
        <v>7.418397626112759E-2</v>
      </c>
      <c r="N18" s="21">
        <f t="shared" si="5"/>
        <v>239.24332344213647</v>
      </c>
      <c r="O18" s="21">
        <v>239</v>
      </c>
    </row>
    <row r="19" spans="1:21" s="58" customFormat="1" ht="14.25" customHeight="1" x14ac:dyDescent="0.2">
      <c r="A19" s="184"/>
      <c r="B19" s="632" t="s">
        <v>240</v>
      </c>
      <c r="C19" s="340">
        <v>396</v>
      </c>
      <c r="D19" s="340">
        <f t="shared" si="3"/>
        <v>536</v>
      </c>
      <c r="E19" s="346"/>
      <c r="F19" s="558"/>
      <c r="G19" s="571">
        <f t="shared" si="4"/>
        <v>1.3535353535353536</v>
      </c>
      <c r="H19" s="60"/>
      <c r="I19" s="19"/>
      <c r="J19" s="631"/>
      <c r="K19" s="633" t="s">
        <v>252</v>
      </c>
      <c r="L19" s="666">
        <v>5824</v>
      </c>
      <c r="M19" s="371">
        <f>+L19/L22</f>
        <v>0.36003956478733928</v>
      </c>
      <c r="N19" s="21">
        <f t="shared" si="5"/>
        <v>1161.1275964391691</v>
      </c>
      <c r="O19" s="21">
        <v>1161</v>
      </c>
    </row>
    <row r="20" spans="1:21" s="58" customFormat="1" ht="14.25" customHeight="1" x14ac:dyDescent="0.2">
      <c r="A20" s="184"/>
      <c r="B20" s="648"/>
      <c r="C20" s="345"/>
      <c r="D20" s="345"/>
      <c r="E20" s="346"/>
      <c r="F20" s="558"/>
      <c r="G20" s="570"/>
      <c r="H20" s="60"/>
      <c r="I20" s="19"/>
      <c r="J20" s="631"/>
      <c r="K20" s="633" t="s">
        <v>254</v>
      </c>
      <c r="L20" s="666">
        <v>2224</v>
      </c>
      <c r="M20" s="371">
        <f>+L20/L22</f>
        <v>0.13748763600395647</v>
      </c>
      <c r="N20" s="21">
        <f t="shared" si="5"/>
        <v>443.39762611275961</v>
      </c>
      <c r="O20" s="21">
        <v>443</v>
      </c>
    </row>
    <row r="21" spans="1:21" ht="14.25" customHeight="1" x14ac:dyDescent="0.2">
      <c r="A21" s="187"/>
      <c r="B21" s="362" t="s">
        <v>256</v>
      </c>
      <c r="C21" s="340">
        <f>+SUM(C22:C28)</f>
        <v>33199</v>
      </c>
      <c r="D21" s="340">
        <f>+SUM(D22:D28)</f>
        <v>55907</v>
      </c>
      <c r="E21" s="341"/>
      <c r="F21" s="559"/>
      <c r="G21" s="571">
        <f t="shared" si="1"/>
        <v>1.6839965059188531</v>
      </c>
      <c r="H21" s="19"/>
      <c r="J21" s="631"/>
      <c r="K21" s="633" t="s">
        <v>240</v>
      </c>
      <c r="L21" s="666">
        <v>2687</v>
      </c>
      <c r="M21" s="371">
        <f>+L21/L22</f>
        <v>0.16611028684470822</v>
      </c>
      <c r="N21" s="21">
        <f t="shared" si="5"/>
        <v>535.705675074184</v>
      </c>
      <c r="O21" s="21">
        <v>536</v>
      </c>
    </row>
    <row r="22" spans="1:21" ht="14.25" customHeight="1" x14ac:dyDescent="0.2">
      <c r="A22" s="187"/>
      <c r="B22" s="632" t="s">
        <v>249</v>
      </c>
      <c r="C22" s="340">
        <f>+'3.SZ.TÁBL. SEGÍTŐ SZOLGÁLAT'!AA33</f>
        <v>10238</v>
      </c>
      <c r="D22" s="340">
        <f>+'3.SZ.TÁBL. SEGÍTŐ SZOLGÁLAT'!AB33</f>
        <v>16998</v>
      </c>
      <c r="E22" s="341"/>
      <c r="F22" s="559"/>
      <c r="G22" s="571">
        <f t="shared" si="1"/>
        <v>1.6602852119554601</v>
      </c>
      <c r="H22" s="19"/>
      <c r="J22" s="631"/>
      <c r="K22" s="58"/>
      <c r="L22" s="374">
        <f>SUM(L16:L21)</f>
        <v>16176</v>
      </c>
      <c r="M22" s="372"/>
      <c r="N22" s="373">
        <f>SUM(N16:N21)</f>
        <v>3225</v>
      </c>
      <c r="O22" s="21">
        <f>SUM(O16:O21)</f>
        <v>3225</v>
      </c>
    </row>
    <row r="23" spans="1:21" ht="14.25" customHeight="1" x14ac:dyDescent="0.2">
      <c r="A23" s="187"/>
      <c r="B23" s="632" t="s">
        <v>255</v>
      </c>
      <c r="C23" s="340">
        <f>+'3.SZ.TÁBL. SEGÍTŐ SZOLGÁLAT'!AA34</f>
        <v>1839</v>
      </c>
      <c r="D23" s="340">
        <f>+'3.SZ.TÁBL. SEGÍTŐ SZOLGÁLAT'!AB34</f>
        <v>3100</v>
      </c>
      <c r="E23" s="341"/>
      <c r="F23" s="559"/>
      <c r="G23" s="571">
        <f t="shared" si="1"/>
        <v>1.6856987493202829</v>
      </c>
      <c r="H23" s="19"/>
      <c r="I23" s="60"/>
      <c r="J23" s="631"/>
      <c r="K23" s="369"/>
      <c r="L23" s="369"/>
    </row>
    <row r="24" spans="1:21" ht="14.25" customHeight="1" x14ac:dyDescent="0.2">
      <c r="A24" s="187"/>
      <c r="B24" s="632" t="s">
        <v>251</v>
      </c>
      <c r="C24" s="340">
        <f>+'3.SZ.TÁBL. SEGÍTŐ SZOLGÁLAT'!AA35</f>
        <v>1643</v>
      </c>
      <c r="D24" s="340">
        <f>+'3.SZ.TÁBL. SEGÍTŐ SZOLGÁLAT'!AB35</f>
        <v>2767</v>
      </c>
      <c r="E24" s="341"/>
      <c r="F24" s="559"/>
      <c r="G24" s="571">
        <f t="shared" si="1"/>
        <v>1.6841144248326232</v>
      </c>
      <c r="H24" s="19"/>
      <c r="M24" s="369"/>
    </row>
    <row r="25" spans="1:21" ht="14.25" customHeight="1" x14ac:dyDescent="0.2">
      <c r="A25" s="187"/>
      <c r="B25" s="632" t="s">
        <v>252</v>
      </c>
      <c r="C25" s="340">
        <f>+'3.SZ.TÁBL. SEGÍTŐ SZOLGÁLAT'!AA36</f>
        <v>8723</v>
      </c>
      <c r="D25" s="340">
        <f>+'3.SZ.TÁBL. SEGÍTŐ SZOLGÁLAT'!AB36</f>
        <v>15348</v>
      </c>
      <c r="E25" s="341"/>
      <c r="F25" s="559"/>
      <c r="G25" s="571">
        <f t="shared" si="1"/>
        <v>1.7594864152241201</v>
      </c>
      <c r="H25" s="19"/>
      <c r="M25" s="369"/>
    </row>
    <row r="26" spans="1:21" ht="14.25" customHeight="1" x14ac:dyDescent="0.2">
      <c r="A26" s="187"/>
      <c r="B26" s="632" t="s">
        <v>253</v>
      </c>
      <c r="C26" s="340">
        <f>+'3.SZ.TÁBL. SEGÍTŐ SZOLGÁLAT'!AA37</f>
        <v>5035</v>
      </c>
      <c r="D26" s="340">
        <f>+'3.SZ.TÁBL. SEGÍTŐ SZOLGÁLAT'!AB37</f>
        <v>8263</v>
      </c>
      <c r="E26" s="341"/>
      <c r="F26" s="559"/>
      <c r="G26" s="571">
        <f t="shared" si="1"/>
        <v>1.6411122144985104</v>
      </c>
      <c r="H26" s="19"/>
      <c r="M26" s="369"/>
    </row>
    <row r="27" spans="1:21" s="369" customFormat="1" ht="14.25" customHeight="1" x14ac:dyDescent="0.2">
      <c r="A27" s="187"/>
      <c r="B27" s="632" t="s">
        <v>254</v>
      </c>
      <c r="C27" s="340">
        <f>+'3.SZ.TÁBL. SEGÍTŐ SZOLGÁLAT'!AA38</f>
        <v>3055</v>
      </c>
      <c r="D27" s="340">
        <f>+'3.SZ.TÁBL. SEGÍTŐ SZOLGÁLAT'!AB38</f>
        <v>5129</v>
      </c>
      <c r="E27" s="341"/>
      <c r="F27" s="559"/>
      <c r="G27" s="571">
        <f t="shared" si="1"/>
        <v>1.678887070376432</v>
      </c>
      <c r="H27" s="19"/>
      <c r="I27" s="19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</row>
    <row r="28" spans="1:21" s="369" customFormat="1" ht="14.25" customHeight="1" x14ac:dyDescent="0.2">
      <c r="A28" s="187"/>
      <c r="B28" s="634" t="s">
        <v>240</v>
      </c>
      <c r="C28" s="340">
        <f>+'3.SZ.TÁBL. SEGÍTŐ SZOLGÁLAT'!AA39</f>
        <v>2666</v>
      </c>
      <c r="D28" s="340">
        <f>+'3.SZ.TÁBL. SEGÍTŐ SZOLGÁLAT'!AB39</f>
        <v>4302</v>
      </c>
      <c r="E28" s="341"/>
      <c r="F28" s="559"/>
      <c r="G28" s="571">
        <f t="shared" si="1"/>
        <v>1.6136534133533382</v>
      </c>
      <c r="H28" s="19"/>
      <c r="I28" s="19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</row>
    <row r="29" spans="1:21" s="369" customFormat="1" ht="14.25" customHeight="1" x14ac:dyDescent="0.2">
      <c r="A29" s="187"/>
      <c r="B29" s="634"/>
      <c r="C29" s="340"/>
      <c r="D29" s="340"/>
      <c r="E29" s="341"/>
      <c r="F29" s="559"/>
      <c r="G29" s="571"/>
      <c r="H29" s="19"/>
      <c r="I29" s="20"/>
      <c r="J29" s="21"/>
      <c r="K29" s="21"/>
      <c r="L29" s="785" t="s">
        <v>414</v>
      </c>
      <c r="M29" s="21"/>
      <c r="N29" s="21"/>
      <c r="O29" s="21"/>
      <c r="P29" s="21"/>
      <c r="Q29" s="21"/>
      <c r="R29" s="21"/>
      <c r="S29" s="21"/>
      <c r="T29" s="21"/>
      <c r="U29" s="21"/>
    </row>
    <row r="30" spans="1:21" s="369" customFormat="1" ht="14.25" customHeight="1" x14ac:dyDescent="0.2">
      <c r="A30" s="187"/>
      <c r="B30" s="362" t="s">
        <v>338</v>
      </c>
      <c r="C30" s="340">
        <f>SUM(C31:C38)</f>
        <v>2795</v>
      </c>
      <c r="D30" s="340">
        <f>SUM(D31:D38)</f>
        <v>2824</v>
      </c>
      <c r="E30" s="341"/>
      <c r="F30" s="559"/>
      <c r="G30" s="571">
        <f t="shared" si="1"/>
        <v>1.0103756708407872</v>
      </c>
      <c r="H30" s="19"/>
      <c r="I30" s="20"/>
      <c r="J30" s="21"/>
      <c r="K30" s="21"/>
      <c r="L30" s="785"/>
      <c r="M30" s="21"/>
      <c r="N30" s="21"/>
      <c r="O30" s="21"/>
      <c r="P30" s="21"/>
      <c r="Q30" s="21"/>
      <c r="R30" s="21"/>
      <c r="S30" s="21"/>
      <c r="T30" s="21"/>
      <c r="U30" s="21"/>
    </row>
    <row r="31" spans="1:21" s="369" customFormat="1" ht="14.25" customHeight="1" x14ac:dyDescent="0.25">
      <c r="A31" s="187"/>
      <c r="B31" s="632" t="s">
        <v>4</v>
      </c>
      <c r="C31" s="340">
        <v>285</v>
      </c>
      <c r="D31" s="340">
        <f t="shared" ref="D31:D38" si="6">+N31</f>
        <v>290</v>
      </c>
      <c r="E31" s="341"/>
      <c r="F31" s="559"/>
      <c r="G31" s="571">
        <f t="shared" si="1"/>
        <v>1.0175438596491229</v>
      </c>
      <c r="H31" s="19"/>
      <c r="I31" s="360"/>
      <c r="J31" s="21"/>
      <c r="K31" s="21" t="s">
        <v>4</v>
      </c>
      <c r="L31" s="666">
        <v>2897</v>
      </c>
      <c r="M31" s="19">
        <f t="shared" ref="M31:M38" si="7">+$J$32*L31</f>
        <v>289700</v>
      </c>
      <c r="N31" s="21">
        <v>290</v>
      </c>
      <c r="O31" s="21"/>
      <c r="P31" s="21"/>
      <c r="Q31" s="21"/>
      <c r="R31" s="21"/>
      <c r="S31" s="21"/>
      <c r="T31" s="21"/>
      <c r="U31" s="21"/>
    </row>
    <row r="32" spans="1:21" s="369" customFormat="1" ht="14.25" customHeight="1" x14ac:dyDescent="0.2">
      <c r="A32" s="187"/>
      <c r="B32" s="632" t="s">
        <v>339</v>
      </c>
      <c r="C32" s="340">
        <v>844</v>
      </c>
      <c r="D32" s="340">
        <f t="shared" si="6"/>
        <v>848</v>
      </c>
      <c r="E32" s="341"/>
      <c r="F32" s="559"/>
      <c r="G32" s="571">
        <f t="shared" si="1"/>
        <v>1.0047393364928909</v>
      </c>
      <c r="H32" s="19"/>
      <c r="I32" s="19" t="s">
        <v>257</v>
      </c>
      <c r="J32" s="21">
        <v>100</v>
      </c>
      <c r="K32" s="21" t="s">
        <v>5</v>
      </c>
      <c r="L32" s="666">
        <v>8477</v>
      </c>
      <c r="M32" s="19">
        <f>+$J$32*L32</f>
        <v>847700</v>
      </c>
      <c r="N32" s="21">
        <v>848</v>
      </c>
      <c r="O32" s="21"/>
      <c r="P32" s="21"/>
      <c r="Q32" s="21"/>
      <c r="R32" s="21"/>
      <c r="S32" s="21"/>
      <c r="T32" s="21"/>
      <c r="U32" s="21"/>
    </row>
    <row r="33" spans="1:21" s="369" customFormat="1" ht="14.25" customHeight="1" x14ac:dyDescent="0.2">
      <c r="A33" s="187"/>
      <c r="B33" s="632" t="s">
        <v>340</v>
      </c>
      <c r="C33" s="340">
        <v>131</v>
      </c>
      <c r="D33" s="340">
        <f t="shared" si="6"/>
        <v>134</v>
      </c>
      <c r="E33" s="341"/>
      <c r="F33" s="559"/>
      <c r="G33" s="571">
        <f t="shared" si="1"/>
        <v>1.0229007633587786</v>
      </c>
      <c r="H33" s="19"/>
      <c r="I33" s="19"/>
      <c r="J33" s="21"/>
      <c r="K33" s="21" t="s">
        <v>6</v>
      </c>
      <c r="L33" s="666">
        <v>1344</v>
      </c>
      <c r="M33" s="19">
        <f t="shared" si="7"/>
        <v>134400</v>
      </c>
      <c r="N33" s="21">
        <v>134</v>
      </c>
      <c r="O33" s="21"/>
      <c r="P33" s="21"/>
      <c r="Q33" s="21"/>
      <c r="R33" s="21"/>
      <c r="S33" s="21"/>
      <c r="T33" s="21"/>
      <c r="U33" s="21"/>
    </row>
    <row r="34" spans="1:21" s="369" customFormat="1" ht="14.25" customHeight="1" x14ac:dyDescent="0.2">
      <c r="A34" s="187"/>
      <c r="B34" s="632" t="s">
        <v>341</v>
      </c>
      <c r="C34" s="340">
        <v>117</v>
      </c>
      <c r="D34" s="340">
        <f t="shared" si="6"/>
        <v>120</v>
      </c>
      <c r="E34" s="341"/>
      <c r="F34" s="559"/>
      <c r="G34" s="571">
        <f t="shared" si="1"/>
        <v>1.0256410256410255</v>
      </c>
      <c r="H34" s="19"/>
      <c r="I34" s="19"/>
      <c r="J34" s="21"/>
      <c r="K34" s="21" t="s">
        <v>7</v>
      </c>
      <c r="L34" s="666">
        <v>1200</v>
      </c>
      <c r="M34" s="19">
        <f t="shared" si="7"/>
        <v>120000</v>
      </c>
      <c r="N34" s="21">
        <v>120</v>
      </c>
      <c r="O34" s="21"/>
      <c r="P34" s="21"/>
      <c r="Q34" s="21"/>
      <c r="R34" s="21"/>
      <c r="S34" s="21"/>
      <c r="T34" s="21"/>
      <c r="U34" s="21"/>
    </row>
    <row r="35" spans="1:21" s="369" customFormat="1" ht="14.25" customHeight="1" x14ac:dyDescent="0.2">
      <c r="A35" s="187"/>
      <c r="B35" s="632" t="s">
        <v>342</v>
      </c>
      <c r="C35" s="340">
        <v>580</v>
      </c>
      <c r="D35" s="340">
        <f t="shared" si="6"/>
        <v>583</v>
      </c>
      <c r="E35" s="341"/>
      <c r="F35" s="559"/>
      <c r="G35" s="571">
        <f t="shared" si="1"/>
        <v>1.0051724137931035</v>
      </c>
      <c r="H35" s="19"/>
      <c r="I35" s="19"/>
      <c r="J35" s="21"/>
      <c r="K35" s="21" t="s">
        <v>8</v>
      </c>
      <c r="L35" s="666">
        <v>5824</v>
      </c>
      <c r="M35" s="19">
        <f t="shared" si="7"/>
        <v>582400</v>
      </c>
      <c r="N35" s="21">
        <v>583</v>
      </c>
      <c r="O35" s="21"/>
      <c r="P35" s="21"/>
      <c r="Q35" s="21"/>
      <c r="R35" s="21"/>
      <c r="S35" s="21"/>
      <c r="T35" s="21"/>
      <c r="U35" s="21"/>
    </row>
    <row r="36" spans="1:21" s="369" customFormat="1" ht="14.25" customHeight="1" x14ac:dyDescent="0.2">
      <c r="A36" s="187"/>
      <c r="B36" s="632" t="s">
        <v>343</v>
      </c>
      <c r="C36" s="340">
        <v>358</v>
      </c>
      <c r="D36" s="340">
        <f t="shared" si="6"/>
        <v>358</v>
      </c>
      <c r="E36" s="341"/>
      <c r="F36" s="559"/>
      <c r="G36" s="571">
        <f t="shared" si="1"/>
        <v>1</v>
      </c>
      <c r="H36" s="19"/>
      <c r="I36" s="19"/>
      <c r="J36" s="21"/>
      <c r="K36" s="21" t="s">
        <v>9</v>
      </c>
      <c r="L36" s="666">
        <v>3583</v>
      </c>
      <c r="M36" s="19">
        <f t="shared" si="7"/>
        <v>358300</v>
      </c>
      <c r="N36" s="21">
        <v>358</v>
      </c>
      <c r="O36" s="21"/>
      <c r="P36" s="21"/>
      <c r="Q36" s="21"/>
      <c r="R36" s="21"/>
      <c r="S36" s="21"/>
      <c r="T36" s="21"/>
      <c r="U36" s="21"/>
    </row>
    <row r="37" spans="1:21" s="369" customFormat="1" ht="14.25" customHeight="1" x14ac:dyDescent="0.2">
      <c r="A37" s="187"/>
      <c r="B37" s="632" t="s">
        <v>344</v>
      </c>
      <c r="C37" s="340">
        <v>217</v>
      </c>
      <c r="D37" s="340">
        <f t="shared" si="6"/>
        <v>222</v>
      </c>
      <c r="E37" s="341"/>
      <c r="F37" s="559"/>
      <c r="G37" s="571">
        <f t="shared" si="1"/>
        <v>1.0230414746543779</v>
      </c>
      <c r="H37" s="19"/>
      <c r="I37" s="19"/>
      <c r="J37" s="21"/>
      <c r="K37" s="21" t="s">
        <v>10</v>
      </c>
      <c r="L37" s="666">
        <v>2224</v>
      </c>
      <c r="M37" s="19">
        <f t="shared" si="7"/>
        <v>222400</v>
      </c>
      <c r="N37" s="21">
        <v>222</v>
      </c>
      <c r="O37" s="21"/>
      <c r="P37" s="21"/>
      <c r="Q37" s="21"/>
      <c r="R37" s="21"/>
      <c r="S37" s="21"/>
      <c r="T37" s="21"/>
      <c r="U37" s="21"/>
    </row>
    <row r="38" spans="1:21" s="369" customFormat="1" ht="14.25" customHeight="1" x14ac:dyDescent="0.2">
      <c r="A38" s="187"/>
      <c r="B38" s="634" t="s">
        <v>345</v>
      </c>
      <c r="C38" s="340">
        <v>263</v>
      </c>
      <c r="D38" s="340">
        <f t="shared" si="6"/>
        <v>269</v>
      </c>
      <c r="E38" s="341"/>
      <c r="F38" s="559"/>
      <c r="G38" s="571">
        <f t="shared" si="1"/>
        <v>1.0228136882129277</v>
      </c>
      <c r="H38" s="19"/>
      <c r="I38" s="19"/>
      <c r="J38" s="21"/>
      <c r="K38" s="64" t="s">
        <v>240</v>
      </c>
      <c r="L38" s="666">
        <v>2687</v>
      </c>
      <c r="M38" s="19">
        <f t="shared" si="7"/>
        <v>268700</v>
      </c>
      <c r="N38" s="334">
        <v>269</v>
      </c>
      <c r="O38" s="21"/>
      <c r="P38" s="21"/>
      <c r="Q38" s="21"/>
      <c r="R38" s="21"/>
      <c r="S38" s="21"/>
      <c r="T38" s="21"/>
      <c r="U38" s="21"/>
    </row>
    <row r="39" spans="1:21" s="369" customFormat="1" ht="14.25" customHeight="1" x14ac:dyDescent="0.25">
      <c r="A39" s="187"/>
      <c r="B39" s="635"/>
      <c r="C39" s="340"/>
      <c r="D39" s="340"/>
      <c r="E39" s="341"/>
      <c r="F39" s="559"/>
      <c r="G39" s="571"/>
      <c r="H39" s="19"/>
      <c r="I39" s="360"/>
      <c r="J39" s="21"/>
      <c r="K39" s="21"/>
      <c r="L39" s="374">
        <f>SUM(L31:L38)</f>
        <v>28236</v>
      </c>
      <c r="M39" s="19">
        <f>SUM(M31:M38)</f>
        <v>2823600</v>
      </c>
      <c r="N39" s="19">
        <f>SUM(N31:N38)</f>
        <v>2824</v>
      </c>
      <c r="O39" s="21"/>
      <c r="P39" s="21"/>
      <c r="Q39" s="21"/>
      <c r="R39" s="21"/>
      <c r="S39" s="21"/>
      <c r="T39" s="21"/>
      <c r="U39" s="21"/>
    </row>
    <row r="40" spans="1:21" s="369" customFormat="1" ht="14.25" customHeight="1" x14ac:dyDescent="0.25">
      <c r="A40" s="187"/>
      <c r="B40" s="362" t="s">
        <v>346</v>
      </c>
      <c r="C40" s="340">
        <f>SUM(C41:C45)</f>
        <v>1809</v>
      </c>
      <c r="D40" s="340">
        <f>SUM(D41:D45)</f>
        <v>1825</v>
      </c>
      <c r="E40" s="341"/>
      <c r="F40" s="559"/>
      <c r="G40" s="571">
        <f t="shared" si="1"/>
        <v>1.0088446655610834</v>
      </c>
      <c r="H40" s="19"/>
      <c r="I40" s="360"/>
      <c r="J40" s="21"/>
      <c r="K40" s="21"/>
      <c r="L40" s="370"/>
      <c r="M40" s="19"/>
      <c r="N40" s="19"/>
      <c r="O40" s="21"/>
      <c r="P40" s="21"/>
      <c r="Q40" s="21"/>
      <c r="R40" s="21"/>
      <c r="S40" s="21"/>
      <c r="T40" s="21"/>
      <c r="U40" s="21"/>
    </row>
    <row r="41" spans="1:21" s="369" customFormat="1" ht="14.25" customHeight="1" x14ac:dyDescent="0.25">
      <c r="A41" s="187"/>
      <c r="B41" s="632" t="s">
        <v>4</v>
      </c>
      <c r="C41" s="340">
        <v>253</v>
      </c>
      <c r="D41" s="340">
        <f>+P44</f>
        <v>257</v>
      </c>
      <c r="E41" s="341"/>
      <c r="F41" s="559"/>
      <c r="G41" s="571">
        <f t="shared" si="1"/>
        <v>1.0158102766798418</v>
      </c>
      <c r="H41" s="19"/>
      <c r="I41" s="360"/>
      <c r="J41" s="21"/>
      <c r="K41" s="21"/>
      <c r="L41" s="370"/>
      <c r="M41" s="19"/>
      <c r="N41" s="19"/>
      <c r="O41" s="21"/>
      <c r="P41" s="21"/>
      <c r="Q41" s="21"/>
      <c r="R41" s="21"/>
      <c r="S41" s="21"/>
      <c r="T41" s="21"/>
      <c r="U41" s="21"/>
    </row>
    <row r="42" spans="1:21" s="369" customFormat="1" ht="14.25" customHeight="1" x14ac:dyDescent="0.25">
      <c r="A42" s="187"/>
      <c r="B42" s="632" t="s">
        <v>340</v>
      </c>
      <c r="C42" s="340">
        <v>116</v>
      </c>
      <c r="D42" s="340">
        <f>+P45</f>
        <v>119</v>
      </c>
      <c r="E42" s="341"/>
      <c r="F42" s="559"/>
      <c r="G42" s="571">
        <f t="shared" si="1"/>
        <v>1.0258620689655173</v>
      </c>
      <c r="H42" s="19"/>
      <c r="I42" s="360"/>
      <c r="J42" s="21"/>
      <c r="K42" s="21"/>
      <c r="L42" s="370" t="s">
        <v>414</v>
      </c>
      <c r="M42" s="19"/>
      <c r="N42" s="19"/>
      <c r="O42" s="21"/>
      <c r="P42" s="21"/>
      <c r="Q42" s="21"/>
      <c r="R42" s="21"/>
      <c r="S42" s="21"/>
      <c r="T42" s="21"/>
      <c r="U42" s="21"/>
    </row>
    <row r="43" spans="1:21" s="369" customFormat="1" ht="14.25" customHeight="1" x14ac:dyDescent="0.25">
      <c r="A43" s="187"/>
      <c r="B43" s="632" t="s">
        <v>342</v>
      </c>
      <c r="C43" s="340">
        <v>771</v>
      </c>
      <c r="D43" s="340">
        <f>+P47</f>
        <v>775</v>
      </c>
      <c r="E43" s="341"/>
      <c r="F43" s="559"/>
      <c r="G43" s="571">
        <f t="shared" si="1"/>
        <v>1.0051880674448768</v>
      </c>
      <c r="H43" s="19"/>
      <c r="I43" s="360"/>
      <c r="J43" s="21"/>
      <c r="K43" s="21"/>
      <c r="L43" s="370"/>
      <c r="M43" s="19"/>
      <c r="N43" s="19" t="s">
        <v>317</v>
      </c>
      <c r="O43" s="21" t="s">
        <v>318</v>
      </c>
      <c r="P43" s="21" t="s">
        <v>317</v>
      </c>
      <c r="Q43" s="21" t="s">
        <v>319</v>
      </c>
      <c r="R43" s="21"/>
      <c r="S43" s="21"/>
      <c r="T43" s="21"/>
      <c r="U43" s="21"/>
    </row>
    <row r="44" spans="1:21" s="369" customFormat="1" ht="14.25" customHeight="1" x14ac:dyDescent="0.2">
      <c r="A44" s="187"/>
      <c r="B44" s="632" t="s">
        <v>343</v>
      </c>
      <c r="C44" s="340">
        <v>476</v>
      </c>
      <c r="D44" s="340">
        <f>+P48</f>
        <v>477</v>
      </c>
      <c r="E44" s="341"/>
      <c r="F44" s="559"/>
      <c r="G44" s="571">
        <f t="shared" si="1"/>
        <v>1.0021008403361344</v>
      </c>
      <c r="H44" s="19"/>
      <c r="I44" s="19" t="s">
        <v>372</v>
      </c>
      <c r="J44" s="21">
        <v>133</v>
      </c>
      <c r="K44" s="21" t="s">
        <v>4</v>
      </c>
      <c r="L44" s="714">
        <v>2897</v>
      </c>
      <c r="M44" s="19">
        <f>J44*L44</f>
        <v>385301</v>
      </c>
      <c r="N44" s="19">
        <f>M44*66.7%</f>
        <v>256995.76700000002</v>
      </c>
      <c r="O44" s="19">
        <f>M44*33.3%</f>
        <v>128305.23299999999</v>
      </c>
      <c r="P44" s="21">
        <v>257</v>
      </c>
      <c r="Q44" s="21">
        <v>128</v>
      </c>
      <c r="R44" s="21"/>
      <c r="S44" s="21"/>
      <c r="T44" s="21"/>
      <c r="U44" s="21"/>
    </row>
    <row r="45" spans="1:21" s="369" customFormat="1" ht="14.25" customHeight="1" x14ac:dyDescent="0.25">
      <c r="A45" s="187"/>
      <c r="B45" s="632" t="s">
        <v>344</v>
      </c>
      <c r="C45" s="340">
        <v>193</v>
      </c>
      <c r="D45" s="340">
        <f>+P49</f>
        <v>197</v>
      </c>
      <c r="E45" s="341"/>
      <c r="F45" s="559"/>
      <c r="G45" s="571">
        <f t="shared" si="1"/>
        <v>1.0207253886010363</v>
      </c>
      <c r="H45" s="19"/>
      <c r="I45" s="360"/>
      <c r="J45" s="21"/>
      <c r="K45" s="21" t="s">
        <v>6</v>
      </c>
      <c r="L45" s="714">
        <v>1344</v>
      </c>
      <c r="M45" s="19">
        <f>J44*L45</f>
        <v>178752</v>
      </c>
      <c r="N45" s="19">
        <f>M45*66.7%</f>
        <v>119227.584</v>
      </c>
      <c r="O45" s="19">
        <f>M45*33.3%</f>
        <v>59524.41599999999</v>
      </c>
      <c r="P45" s="21">
        <v>119</v>
      </c>
      <c r="Q45" s="21">
        <v>60</v>
      </c>
      <c r="R45" s="21"/>
      <c r="S45" s="21"/>
      <c r="T45" s="21"/>
      <c r="U45" s="21"/>
    </row>
    <row r="46" spans="1:21" s="369" customFormat="1" ht="14.25" customHeight="1" x14ac:dyDescent="0.25">
      <c r="A46" s="187"/>
      <c r="B46" s="635"/>
      <c r="C46" s="340"/>
      <c r="D46" s="340"/>
      <c r="E46" s="341"/>
      <c r="F46" s="559"/>
      <c r="G46" s="571"/>
      <c r="H46" s="19"/>
      <c r="I46" s="360"/>
      <c r="J46" s="21"/>
      <c r="K46" s="21" t="s">
        <v>7</v>
      </c>
      <c r="L46" s="714">
        <v>1200</v>
      </c>
      <c r="M46" s="19">
        <f>J44*L46</f>
        <v>159600</v>
      </c>
      <c r="N46" s="19"/>
      <c r="O46" s="19">
        <f>M46*100%</f>
        <v>159600</v>
      </c>
      <c r="P46" s="21"/>
      <c r="Q46" s="21">
        <v>160</v>
      </c>
      <c r="R46" s="21"/>
      <c r="S46" s="21"/>
      <c r="T46" s="21"/>
      <c r="U46" s="21"/>
    </row>
    <row r="47" spans="1:21" s="369" customFormat="1" ht="14.25" customHeight="1" x14ac:dyDescent="0.25">
      <c r="A47" s="187"/>
      <c r="B47" s="362" t="s">
        <v>347</v>
      </c>
      <c r="C47" s="340">
        <f>SUM(C48:C52)</f>
        <v>785</v>
      </c>
      <c r="D47" s="340">
        <f>SUM(D48:D52)</f>
        <v>803</v>
      </c>
      <c r="E47" s="341"/>
      <c r="F47" s="559"/>
      <c r="G47" s="571">
        <f t="shared" si="1"/>
        <v>1.0229299363057325</v>
      </c>
      <c r="H47" s="19"/>
      <c r="I47" s="360"/>
      <c r="J47" s="21"/>
      <c r="K47" s="21" t="s">
        <v>8</v>
      </c>
      <c r="L47" s="714">
        <v>5824</v>
      </c>
      <c r="M47" s="19">
        <f>J44*L47</f>
        <v>774592</v>
      </c>
      <c r="N47" s="19">
        <f>M47*100%</f>
        <v>774592</v>
      </c>
      <c r="O47" s="19"/>
      <c r="P47" s="21">
        <v>775</v>
      </c>
      <c r="Q47" s="21"/>
      <c r="R47" s="21"/>
      <c r="S47" s="21"/>
      <c r="T47" s="21"/>
      <c r="U47" s="21"/>
    </row>
    <row r="48" spans="1:21" s="361" customFormat="1" ht="14.25" customHeight="1" x14ac:dyDescent="0.25">
      <c r="A48" s="184"/>
      <c r="B48" s="632" t="s">
        <v>4</v>
      </c>
      <c r="C48" s="340">
        <v>126</v>
      </c>
      <c r="D48" s="340">
        <f>+Q44</f>
        <v>128</v>
      </c>
      <c r="E48" s="346"/>
      <c r="F48" s="558"/>
      <c r="G48" s="571">
        <f t="shared" si="1"/>
        <v>1.0158730158730158</v>
      </c>
      <c r="H48" s="19"/>
      <c r="I48" s="360"/>
      <c r="J48" s="21"/>
      <c r="K48" s="21" t="s">
        <v>9</v>
      </c>
      <c r="L48" s="714">
        <v>3583</v>
      </c>
      <c r="M48" s="19">
        <f>J44*L48</f>
        <v>476539</v>
      </c>
      <c r="N48" s="19">
        <f>M48*100%</f>
        <v>476539</v>
      </c>
      <c r="O48" s="19"/>
      <c r="P48" s="21">
        <v>477</v>
      </c>
      <c r="Q48" s="21"/>
      <c r="R48" s="369"/>
      <c r="S48" s="369"/>
      <c r="T48" s="369"/>
      <c r="U48" s="369"/>
    </row>
    <row r="49" spans="1:19" s="361" customFormat="1" ht="14.25" customHeight="1" x14ac:dyDescent="0.25">
      <c r="A49" s="184"/>
      <c r="B49" s="632" t="s">
        <v>340</v>
      </c>
      <c r="C49" s="340">
        <v>58</v>
      </c>
      <c r="D49" s="340">
        <f>+Q45</f>
        <v>60</v>
      </c>
      <c r="E49" s="346"/>
      <c r="F49" s="558"/>
      <c r="G49" s="571">
        <f t="shared" si="1"/>
        <v>1.0344827586206897</v>
      </c>
      <c r="H49" s="19"/>
      <c r="I49" s="360"/>
      <c r="J49" s="21"/>
      <c r="K49" s="21" t="s">
        <v>10</v>
      </c>
      <c r="L49" s="714">
        <v>2224</v>
      </c>
      <c r="M49" s="19">
        <f>J44*L49</f>
        <v>295792</v>
      </c>
      <c r="N49" s="19">
        <f>M49*66.7%</f>
        <v>197293.26400000002</v>
      </c>
      <c r="O49" s="19">
        <f>M49*33.3%</f>
        <v>98498.73599999999</v>
      </c>
      <c r="P49" s="21">
        <v>197</v>
      </c>
      <c r="Q49" s="21">
        <v>98</v>
      </c>
      <c r="R49" s="369"/>
      <c r="S49" s="369"/>
    </row>
    <row r="50" spans="1:19" s="361" customFormat="1" ht="14.25" customHeight="1" x14ac:dyDescent="0.25">
      <c r="A50" s="184"/>
      <c r="B50" s="632" t="s">
        <v>341</v>
      </c>
      <c r="C50" s="340">
        <v>155</v>
      </c>
      <c r="D50" s="340">
        <f>+Q46</f>
        <v>160</v>
      </c>
      <c r="E50" s="346"/>
      <c r="F50" s="558"/>
      <c r="G50" s="571">
        <f t="shared" si="1"/>
        <v>1.032258064516129</v>
      </c>
      <c r="H50" s="60"/>
      <c r="I50" s="360"/>
      <c r="J50" s="21"/>
      <c r="K50" s="21" t="s">
        <v>240</v>
      </c>
      <c r="L50" s="714">
        <v>2687</v>
      </c>
      <c r="M50" s="19">
        <f>J44*L50</f>
        <v>357371</v>
      </c>
      <c r="N50" s="19"/>
      <c r="O50" s="19">
        <f>M50*100%</f>
        <v>357371</v>
      </c>
      <c r="Q50" s="58">
        <v>357</v>
      </c>
    </row>
    <row r="51" spans="1:19" s="361" customFormat="1" ht="14.25" customHeight="1" x14ac:dyDescent="0.25">
      <c r="A51" s="184"/>
      <c r="B51" s="632" t="s">
        <v>344</v>
      </c>
      <c r="C51" s="340">
        <v>97</v>
      </c>
      <c r="D51" s="340">
        <f>+Q49</f>
        <v>98</v>
      </c>
      <c r="E51" s="346"/>
      <c r="F51" s="558"/>
      <c r="G51" s="571">
        <f t="shared" si="1"/>
        <v>1.0103092783505154</v>
      </c>
      <c r="H51" s="60"/>
      <c r="I51" s="360"/>
      <c r="J51" s="21"/>
      <c r="K51" s="21"/>
      <c r="L51" s="374">
        <f>SUM(L43:L50)</f>
        <v>19759</v>
      </c>
      <c r="M51" s="19">
        <f>SUM(M44:M50)</f>
        <v>2627947</v>
      </c>
      <c r="N51" s="19">
        <f>SUM(N44:N50)</f>
        <v>1824647.615</v>
      </c>
      <c r="O51" s="19">
        <f>SUM(O44:O50)</f>
        <v>803299.38500000001</v>
      </c>
      <c r="P51" s="361">
        <f t="shared" ref="P51:Q51" si="8">SUM(P44:P50)</f>
        <v>1825</v>
      </c>
      <c r="Q51" s="361">
        <f t="shared" si="8"/>
        <v>803</v>
      </c>
    </row>
    <row r="52" spans="1:19" s="361" customFormat="1" ht="14.25" customHeight="1" x14ac:dyDescent="0.25">
      <c r="A52" s="184"/>
      <c r="B52" s="634" t="s">
        <v>345</v>
      </c>
      <c r="C52" s="340">
        <v>349</v>
      </c>
      <c r="D52" s="340">
        <f>+Q50</f>
        <v>357</v>
      </c>
      <c r="E52" s="346"/>
      <c r="F52" s="558"/>
      <c r="G52" s="571">
        <f t="shared" si="1"/>
        <v>1.0229226361031518</v>
      </c>
      <c r="H52" s="60"/>
      <c r="I52" s="360"/>
      <c r="J52" s="21"/>
      <c r="K52" s="21"/>
      <c r="L52" s="370"/>
      <c r="M52" s="19"/>
      <c r="N52" s="19"/>
      <c r="O52" s="21"/>
    </row>
    <row r="53" spans="1:19" s="361" customFormat="1" ht="14.25" customHeight="1" x14ac:dyDescent="0.25">
      <c r="A53" s="184"/>
      <c r="B53" s="634"/>
      <c r="C53" s="345"/>
      <c r="D53" s="345"/>
      <c r="E53" s="346"/>
      <c r="F53" s="558"/>
      <c r="G53" s="571"/>
      <c r="H53" s="60"/>
      <c r="I53" s="360"/>
      <c r="J53" s="21"/>
      <c r="K53" s="21"/>
      <c r="L53" s="370" t="s">
        <v>316</v>
      </c>
      <c r="M53" s="19"/>
      <c r="N53" s="19"/>
      <c r="O53" s="21"/>
    </row>
    <row r="54" spans="1:19" s="361" customFormat="1" ht="14.25" customHeight="1" x14ac:dyDescent="0.25">
      <c r="A54" s="184"/>
      <c r="B54" s="362" t="s">
        <v>311</v>
      </c>
      <c r="C54" s="340">
        <f>+SUM(C55:C61)</f>
        <v>2377</v>
      </c>
      <c r="D54" s="340">
        <f>+SUM(D55:D61)</f>
        <v>2880</v>
      </c>
      <c r="E54" s="346"/>
      <c r="F54" s="558"/>
      <c r="G54" s="571">
        <f t="shared" si="1"/>
        <v>1.2116112747160286</v>
      </c>
      <c r="H54" s="60"/>
      <c r="I54" s="19" t="s">
        <v>263</v>
      </c>
      <c r="J54" s="21" t="s">
        <v>315</v>
      </c>
      <c r="K54" s="21" t="s">
        <v>4</v>
      </c>
      <c r="L54" s="370">
        <v>60</v>
      </c>
      <c r="M54" s="19">
        <f>+J55*L54</f>
        <v>228600</v>
      </c>
      <c r="N54" s="19">
        <v>228</v>
      </c>
      <c r="O54" s="21"/>
    </row>
    <row r="55" spans="1:19" s="361" customFormat="1" ht="14.25" customHeight="1" x14ac:dyDescent="0.25">
      <c r="A55" s="184"/>
      <c r="B55" s="632" t="s">
        <v>249</v>
      </c>
      <c r="C55" s="340">
        <v>228</v>
      </c>
      <c r="D55" s="340">
        <f t="shared" ref="D55:D61" si="9">+N54</f>
        <v>228</v>
      </c>
      <c r="E55" s="346"/>
      <c r="F55" s="558"/>
      <c r="G55" s="571">
        <f t="shared" si="1"/>
        <v>1</v>
      </c>
      <c r="H55" s="60"/>
      <c r="I55" s="19"/>
      <c r="J55" s="21">
        <v>3810</v>
      </c>
      <c r="K55" s="21" t="s">
        <v>6</v>
      </c>
      <c r="L55" s="370">
        <v>90</v>
      </c>
      <c r="M55" s="19">
        <f>+J55*L55</f>
        <v>342900</v>
      </c>
      <c r="N55" s="19">
        <v>343</v>
      </c>
      <c r="O55" s="21"/>
    </row>
    <row r="56" spans="1:19" s="361" customFormat="1" ht="14.25" customHeight="1" x14ac:dyDescent="0.25">
      <c r="A56" s="184"/>
      <c r="B56" s="632" t="s">
        <v>255</v>
      </c>
      <c r="C56" s="340">
        <v>183</v>
      </c>
      <c r="D56" s="340">
        <f t="shared" si="9"/>
        <v>343</v>
      </c>
      <c r="E56" s="346"/>
      <c r="F56" s="558"/>
      <c r="G56" s="571">
        <f t="shared" si="1"/>
        <v>1.8743169398907105</v>
      </c>
      <c r="H56" s="60"/>
      <c r="I56" s="19"/>
      <c r="J56" s="21"/>
      <c r="K56" s="21" t="s">
        <v>7</v>
      </c>
      <c r="L56" s="370">
        <v>60</v>
      </c>
      <c r="M56" s="19">
        <f>+J55*L56</f>
        <v>228600</v>
      </c>
      <c r="N56" s="19">
        <v>228</v>
      </c>
      <c r="O56" s="21"/>
    </row>
    <row r="57" spans="1:19" s="361" customFormat="1" ht="14.25" customHeight="1" x14ac:dyDescent="0.25">
      <c r="A57" s="184"/>
      <c r="B57" s="632" t="s">
        <v>251</v>
      </c>
      <c r="C57" s="340">
        <v>183</v>
      </c>
      <c r="D57" s="340">
        <f t="shared" si="9"/>
        <v>228</v>
      </c>
      <c r="E57" s="346"/>
      <c r="F57" s="558"/>
      <c r="G57" s="571">
        <f t="shared" si="1"/>
        <v>1.2459016393442623</v>
      </c>
      <c r="H57" s="60"/>
      <c r="I57" s="19"/>
      <c r="J57" s="21">
        <v>3810</v>
      </c>
      <c r="K57" s="21" t="s">
        <v>8</v>
      </c>
      <c r="L57" s="370">
        <v>258</v>
      </c>
      <c r="M57" s="19">
        <f>+J57*L57</f>
        <v>982980</v>
      </c>
      <c r="N57" s="19">
        <v>983</v>
      </c>
      <c r="O57" s="21"/>
    </row>
    <row r="58" spans="1:19" s="361" customFormat="1" ht="14.25" customHeight="1" x14ac:dyDescent="0.25">
      <c r="A58" s="184"/>
      <c r="B58" s="632" t="s">
        <v>252</v>
      </c>
      <c r="C58" s="340">
        <v>823</v>
      </c>
      <c r="D58" s="340">
        <f t="shared" si="9"/>
        <v>983</v>
      </c>
      <c r="E58" s="346"/>
      <c r="F58" s="558"/>
      <c r="G58" s="571">
        <f t="shared" si="1"/>
        <v>1.1944106925880924</v>
      </c>
      <c r="H58" s="60"/>
      <c r="I58" s="19"/>
      <c r="K58" s="21" t="s">
        <v>9</v>
      </c>
      <c r="L58" s="370">
        <v>60</v>
      </c>
      <c r="M58" s="19">
        <f>+J55*L58</f>
        <v>228600</v>
      </c>
      <c r="N58" s="19">
        <v>229</v>
      </c>
      <c r="O58" s="21"/>
    </row>
    <row r="59" spans="1:19" s="361" customFormat="1" ht="14.25" customHeight="1" x14ac:dyDescent="0.25">
      <c r="A59" s="184"/>
      <c r="B59" s="632" t="s">
        <v>253</v>
      </c>
      <c r="C59" s="340">
        <v>366</v>
      </c>
      <c r="D59" s="340">
        <f t="shared" si="9"/>
        <v>229</v>
      </c>
      <c r="E59" s="346"/>
      <c r="F59" s="558"/>
      <c r="G59" s="571">
        <f t="shared" si="1"/>
        <v>0.62568306010928965</v>
      </c>
      <c r="H59" s="60"/>
      <c r="I59" s="19"/>
      <c r="J59" s="21"/>
      <c r="K59" s="21" t="s">
        <v>10</v>
      </c>
      <c r="L59" s="370">
        <v>138</v>
      </c>
      <c r="M59" s="19">
        <f>+J55*L59</f>
        <v>525780</v>
      </c>
      <c r="N59" s="19">
        <v>526</v>
      </c>
      <c r="O59" s="21"/>
    </row>
    <row r="60" spans="1:19" s="361" customFormat="1" ht="14.25" customHeight="1" x14ac:dyDescent="0.25">
      <c r="A60" s="184"/>
      <c r="B60" s="632" t="s">
        <v>254</v>
      </c>
      <c r="C60" s="340">
        <v>366</v>
      </c>
      <c r="D60" s="340">
        <f t="shared" si="9"/>
        <v>526</v>
      </c>
      <c r="E60" s="346"/>
      <c r="F60" s="558"/>
      <c r="G60" s="571">
        <f t="shared" si="1"/>
        <v>1.4371584699453552</v>
      </c>
      <c r="H60" s="60"/>
      <c r="I60" s="19"/>
      <c r="J60" s="21"/>
      <c r="K60" s="64" t="s">
        <v>240</v>
      </c>
      <c r="L60" s="370">
        <v>90</v>
      </c>
      <c r="M60" s="19">
        <f>+J55*L60</f>
        <v>342900</v>
      </c>
      <c r="N60" s="19">
        <v>343</v>
      </c>
      <c r="O60" s="21"/>
    </row>
    <row r="61" spans="1:19" s="361" customFormat="1" ht="14.25" customHeight="1" x14ac:dyDescent="0.25">
      <c r="A61" s="184"/>
      <c r="B61" s="634" t="s">
        <v>240</v>
      </c>
      <c r="C61" s="340">
        <v>228</v>
      </c>
      <c r="D61" s="340">
        <f t="shared" si="9"/>
        <v>343</v>
      </c>
      <c r="E61" s="346"/>
      <c r="F61" s="558"/>
      <c r="G61" s="571">
        <f t="shared" si="1"/>
        <v>1.5043859649122806</v>
      </c>
      <c r="H61" s="654"/>
      <c r="I61" s="19"/>
      <c r="J61" s="21"/>
      <c r="K61" s="64"/>
      <c r="L61" s="370"/>
      <c r="M61" s="19">
        <f>SUM(M54:M60)</f>
        <v>2880360</v>
      </c>
      <c r="N61" s="19">
        <f>SUM(N54:N60)</f>
        <v>2880</v>
      </c>
      <c r="O61" s="21"/>
    </row>
    <row r="62" spans="1:19" s="361" customFormat="1" ht="14.25" customHeight="1" x14ac:dyDescent="0.25">
      <c r="A62" s="184"/>
      <c r="B62" s="635"/>
      <c r="C62" s="345"/>
      <c r="D62" s="345"/>
      <c r="E62" s="346"/>
      <c r="F62" s="558"/>
      <c r="G62" s="571"/>
      <c r="H62" s="654"/>
      <c r="I62" s="19"/>
      <c r="J62" s="21"/>
      <c r="K62" s="21"/>
      <c r="L62" s="370"/>
      <c r="M62" s="19"/>
      <c r="N62" s="19"/>
      <c r="O62" s="21"/>
    </row>
    <row r="63" spans="1:19" s="361" customFormat="1" ht="14.25" customHeight="1" x14ac:dyDescent="0.25">
      <c r="A63" s="184"/>
      <c r="B63" s="362" t="s">
        <v>312</v>
      </c>
      <c r="C63" s="340">
        <f>+SUM(C64:C70)</f>
        <v>7000</v>
      </c>
      <c r="D63" s="340">
        <f>+SUM(D64:D70)</f>
        <v>7000</v>
      </c>
      <c r="E63" s="346"/>
      <c r="F63" s="558"/>
      <c r="G63" s="571">
        <f t="shared" si="1"/>
        <v>1</v>
      </c>
      <c r="H63" s="654"/>
      <c r="I63" s="19"/>
      <c r="J63" s="21"/>
      <c r="K63" s="21"/>
      <c r="L63" s="785" t="s">
        <v>414</v>
      </c>
      <c r="M63" s="19"/>
      <c r="N63" s="21"/>
      <c r="O63" s="21"/>
      <c r="P63" s="21"/>
      <c r="Q63" s="19"/>
    </row>
    <row r="64" spans="1:19" s="361" customFormat="1" ht="14.25" customHeight="1" x14ac:dyDescent="0.25">
      <c r="A64" s="184"/>
      <c r="B64" s="632" t="s">
        <v>249</v>
      </c>
      <c r="C64" s="340">
        <v>901</v>
      </c>
      <c r="D64" s="340">
        <f t="shared" ref="D64:D70" si="10">+O65</f>
        <v>905</v>
      </c>
      <c r="E64" s="346"/>
      <c r="F64" s="558"/>
      <c r="G64" s="571">
        <f t="shared" si="1"/>
        <v>1.0044395116537181</v>
      </c>
      <c r="H64" s="654"/>
      <c r="I64" s="19" t="s">
        <v>258</v>
      </c>
      <c r="J64" s="21"/>
      <c r="K64" s="21" t="s">
        <v>259</v>
      </c>
      <c r="L64" s="785"/>
      <c r="M64" s="21">
        <v>7000</v>
      </c>
      <c r="N64" s="21"/>
      <c r="O64" s="21"/>
      <c r="P64" s="21"/>
      <c r="Q64" s="21"/>
    </row>
    <row r="65" spans="1:21" s="361" customFormat="1" ht="14.25" customHeight="1" x14ac:dyDescent="0.25">
      <c r="A65" s="184"/>
      <c r="B65" s="632" t="s">
        <v>250</v>
      </c>
      <c r="C65" s="340">
        <v>2668</v>
      </c>
      <c r="D65" s="340">
        <f t="shared" si="10"/>
        <v>2647</v>
      </c>
      <c r="E65" s="346"/>
      <c r="F65" s="558"/>
      <c r="G65" s="571">
        <f t="shared" si="1"/>
        <v>0.99212893553223391</v>
      </c>
      <c r="H65" s="654"/>
      <c r="I65" s="19"/>
      <c r="J65" s="21"/>
      <c r="K65" s="21" t="s">
        <v>4</v>
      </c>
      <c r="L65" s="666">
        <v>2897</v>
      </c>
      <c r="M65" s="371">
        <f t="shared" ref="M65:M71" si="11">+L65/$L$72</f>
        <v>0.1292611101195788</v>
      </c>
      <c r="N65" s="661">
        <f t="shared" ref="N65:N71" si="12">+$M$64*M65</f>
        <v>904.82777083705162</v>
      </c>
      <c r="O65" s="21">
        <v>905</v>
      </c>
      <c r="P65" s="21"/>
      <c r="Q65" s="21"/>
    </row>
    <row r="66" spans="1:21" s="361" customFormat="1" ht="14.25" customHeight="1" x14ac:dyDescent="0.25">
      <c r="A66" s="184"/>
      <c r="B66" s="632" t="s">
        <v>255</v>
      </c>
      <c r="C66" s="340">
        <v>413</v>
      </c>
      <c r="D66" s="340">
        <f t="shared" si="10"/>
        <v>420</v>
      </c>
      <c r="E66" s="346"/>
      <c r="F66" s="558"/>
      <c r="G66" s="571">
        <f t="shared" si="1"/>
        <v>1.0169491525423728</v>
      </c>
      <c r="H66" s="654"/>
      <c r="I66" s="19"/>
      <c r="J66" s="21"/>
      <c r="K66" s="21" t="s">
        <v>5</v>
      </c>
      <c r="L66" s="666">
        <v>8477</v>
      </c>
      <c r="M66" s="371">
        <f t="shared" si="11"/>
        <v>0.37823487417454937</v>
      </c>
      <c r="N66" s="661">
        <f t="shared" si="12"/>
        <v>2647.6441192218458</v>
      </c>
      <c r="O66" s="21">
        <v>2647</v>
      </c>
    </row>
    <row r="67" spans="1:21" s="361" customFormat="1" ht="14.25" customHeight="1" x14ac:dyDescent="0.25">
      <c r="A67" s="184"/>
      <c r="B67" s="632" t="s">
        <v>251</v>
      </c>
      <c r="C67" s="340">
        <v>369</v>
      </c>
      <c r="D67" s="340">
        <f t="shared" si="10"/>
        <v>375</v>
      </c>
      <c r="E67" s="346"/>
      <c r="F67" s="558"/>
      <c r="G67" s="571">
        <f t="shared" si="1"/>
        <v>1.0162601626016261</v>
      </c>
      <c r="H67" s="654"/>
      <c r="I67" s="19"/>
      <c r="J67" s="21"/>
      <c r="K67" s="21" t="s">
        <v>6</v>
      </c>
      <c r="L67" s="666">
        <v>1344</v>
      </c>
      <c r="M67" s="371">
        <f t="shared" si="11"/>
        <v>5.9967874353025162E-2</v>
      </c>
      <c r="N67" s="661">
        <f t="shared" si="12"/>
        <v>419.77512047117614</v>
      </c>
      <c r="O67" s="21">
        <v>420</v>
      </c>
    </row>
    <row r="68" spans="1:21" s="361" customFormat="1" ht="14.25" customHeight="1" x14ac:dyDescent="0.25">
      <c r="A68" s="184"/>
      <c r="B68" s="632" t="s">
        <v>253</v>
      </c>
      <c r="C68" s="340">
        <v>1132</v>
      </c>
      <c r="D68" s="340">
        <f t="shared" si="10"/>
        <v>1119</v>
      </c>
      <c r="E68" s="346"/>
      <c r="F68" s="558"/>
      <c r="G68" s="571">
        <f t="shared" si="1"/>
        <v>0.9885159010600707</v>
      </c>
      <c r="H68" s="654"/>
      <c r="I68" s="19"/>
      <c r="J68" s="21"/>
      <c r="K68" s="21" t="s">
        <v>7</v>
      </c>
      <c r="L68" s="666">
        <v>1200</v>
      </c>
      <c r="M68" s="371">
        <f t="shared" si="11"/>
        <v>5.3542744958058185E-2</v>
      </c>
      <c r="N68" s="661">
        <f t="shared" si="12"/>
        <v>374.79921470640727</v>
      </c>
      <c r="O68" s="21">
        <v>375</v>
      </c>
    </row>
    <row r="69" spans="1:21" s="361" customFormat="1" ht="14.25" customHeight="1" x14ac:dyDescent="0.25">
      <c r="A69" s="184"/>
      <c r="B69" s="632" t="s">
        <v>254</v>
      </c>
      <c r="C69" s="340">
        <v>687</v>
      </c>
      <c r="D69" s="340">
        <f t="shared" si="10"/>
        <v>695</v>
      </c>
      <c r="E69" s="346"/>
      <c r="F69" s="558"/>
      <c r="G69" s="571">
        <f t="shared" si="1"/>
        <v>1.0116448326055314</v>
      </c>
      <c r="H69" s="654"/>
      <c r="I69" s="19"/>
      <c r="J69" s="21"/>
      <c r="K69" s="21" t="s">
        <v>9</v>
      </c>
      <c r="L69" s="666">
        <v>3583</v>
      </c>
      <c r="M69" s="371">
        <f t="shared" si="11"/>
        <v>0.1598697126539354</v>
      </c>
      <c r="N69" s="661">
        <f t="shared" si="12"/>
        <v>1119.0879885775478</v>
      </c>
      <c r="O69" s="21">
        <v>1119</v>
      </c>
    </row>
    <row r="70" spans="1:21" ht="13.5" x14ac:dyDescent="0.25">
      <c r="A70" s="184"/>
      <c r="B70" s="634" t="s">
        <v>240</v>
      </c>
      <c r="C70" s="340">
        <v>830</v>
      </c>
      <c r="D70" s="340">
        <f t="shared" si="10"/>
        <v>839</v>
      </c>
      <c r="E70" s="346"/>
      <c r="F70" s="558"/>
      <c r="G70" s="571">
        <f t="shared" si="1"/>
        <v>1.0108433734939759</v>
      </c>
      <c r="H70" s="60"/>
      <c r="K70" s="21" t="s">
        <v>10</v>
      </c>
      <c r="L70" s="666">
        <v>2224</v>
      </c>
      <c r="M70" s="371">
        <f t="shared" si="11"/>
        <v>9.9232553988934505E-2</v>
      </c>
      <c r="N70" s="661">
        <f t="shared" si="12"/>
        <v>694.62787792254153</v>
      </c>
      <c r="O70" s="21">
        <v>695</v>
      </c>
      <c r="P70" s="361"/>
      <c r="Q70" s="361"/>
      <c r="R70" s="361"/>
      <c r="S70" s="361"/>
      <c r="T70" s="361"/>
      <c r="U70" s="361"/>
    </row>
    <row r="71" spans="1:21" ht="12.95" customHeight="1" x14ac:dyDescent="0.25">
      <c r="A71" s="184"/>
      <c r="B71" s="634"/>
      <c r="C71" s="345"/>
      <c r="D71" s="345"/>
      <c r="E71" s="346"/>
      <c r="F71" s="558"/>
      <c r="G71" s="571"/>
      <c r="H71" s="60"/>
      <c r="K71" s="662" t="s">
        <v>240</v>
      </c>
      <c r="L71" s="666">
        <v>2687</v>
      </c>
      <c r="M71" s="371">
        <f t="shared" si="11"/>
        <v>0.11989112975191861</v>
      </c>
      <c r="N71" s="661">
        <f t="shared" si="12"/>
        <v>839.23790826343031</v>
      </c>
      <c r="O71" s="21">
        <v>839</v>
      </c>
      <c r="Q71" s="361"/>
      <c r="R71" s="361"/>
      <c r="S71" s="361"/>
      <c r="T71" s="361"/>
      <c r="U71" s="361"/>
    </row>
    <row r="72" spans="1:21" ht="12.95" customHeight="1" x14ac:dyDescent="0.25">
      <c r="A72" s="184"/>
      <c r="B72" s="362" t="s">
        <v>313</v>
      </c>
      <c r="C72" s="340">
        <f>+SUM(C73:C73)</f>
        <v>138017</v>
      </c>
      <c r="D72" s="340">
        <f>+SUM(D73:D73)</f>
        <v>139331</v>
      </c>
      <c r="E72" s="346"/>
      <c r="F72" s="558"/>
      <c r="G72" s="571">
        <f t="shared" si="1"/>
        <v>1.0095205663070492</v>
      </c>
      <c r="H72" s="60"/>
      <c r="L72" s="19">
        <f>SUM(L65:L71)</f>
        <v>22412</v>
      </c>
      <c r="M72" s="371">
        <f>SUM(M65:M71)</f>
        <v>1</v>
      </c>
      <c r="N72" s="661">
        <f>SUM(N65:N71)</f>
        <v>7000</v>
      </c>
      <c r="O72" s="661">
        <f>SUM(O65:O71)</f>
        <v>7000</v>
      </c>
      <c r="Q72" s="361"/>
      <c r="R72" s="361"/>
      <c r="S72" s="361"/>
    </row>
    <row r="73" spans="1:21" ht="12.95" customHeight="1" x14ac:dyDescent="0.2">
      <c r="A73" s="184"/>
      <c r="B73" s="634" t="s">
        <v>261</v>
      </c>
      <c r="C73" s="340">
        <v>138017</v>
      </c>
      <c r="D73" s="340">
        <f>+'4.SZ.TÁBL. SZOCIÁLIS NORMATÍVA'!E13+'4.SZ.TÁBL. SZOCIÁLIS NORMATÍVA'!E22</f>
        <v>139331</v>
      </c>
      <c r="E73" s="346"/>
      <c r="F73" s="558"/>
      <c r="G73" s="571">
        <f t="shared" si="1"/>
        <v>1.0095205663070492</v>
      </c>
      <c r="H73" s="60"/>
      <c r="I73" s="649"/>
      <c r="J73" s="650"/>
      <c r="K73" s="650"/>
      <c r="L73" s="650"/>
      <c r="M73" s="650"/>
      <c r="N73" s="650"/>
    </row>
    <row r="74" spans="1:21" ht="12.95" customHeight="1" x14ac:dyDescent="0.2">
      <c r="A74" s="184"/>
      <c r="B74" s="634"/>
      <c r="C74" s="340"/>
      <c r="D74" s="340"/>
      <c r="E74" s="346"/>
      <c r="F74" s="558"/>
      <c r="G74" s="571"/>
      <c r="H74" s="60"/>
      <c r="I74" s="649"/>
      <c r="J74" s="650"/>
      <c r="K74" s="650"/>
      <c r="L74" s="650"/>
      <c r="M74" s="650"/>
      <c r="N74" s="650"/>
    </row>
    <row r="75" spans="1:21" ht="12.95" customHeight="1" x14ac:dyDescent="0.2">
      <c r="A75" s="184"/>
      <c r="B75" s="716" t="s">
        <v>373</v>
      </c>
      <c r="C75" s="340">
        <f>SUM(C76:C83)</f>
        <v>535</v>
      </c>
      <c r="D75" s="340">
        <f>SUM(D76:D83)</f>
        <v>535</v>
      </c>
      <c r="E75" s="346"/>
      <c r="F75" s="558"/>
      <c r="G75" s="571">
        <f t="shared" si="1"/>
        <v>1</v>
      </c>
      <c r="H75" s="60"/>
      <c r="I75" s="729" t="s">
        <v>383</v>
      </c>
      <c r="J75" s="650"/>
      <c r="K75" s="730"/>
      <c r="L75" s="730" t="s">
        <v>414</v>
      </c>
      <c r="M75" s="650"/>
      <c r="N75" s="650"/>
    </row>
    <row r="76" spans="1:21" ht="12.95" customHeight="1" x14ac:dyDescent="0.2">
      <c r="A76" s="184"/>
      <c r="B76" s="634" t="s">
        <v>4</v>
      </c>
      <c r="C76" s="340">
        <v>55</v>
      </c>
      <c r="D76" s="340">
        <f t="shared" ref="D76:D83" si="13">+O77</f>
        <v>55</v>
      </c>
      <c r="E76" s="346"/>
      <c r="F76" s="558"/>
      <c r="G76" s="571">
        <f t="shared" si="1"/>
        <v>1</v>
      </c>
      <c r="H76" s="60"/>
      <c r="I76" s="649"/>
      <c r="J76" s="650"/>
      <c r="K76" s="730"/>
      <c r="L76" s="730"/>
      <c r="M76" s="730">
        <v>535</v>
      </c>
      <c r="N76" s="650"/>
    </row>
    <row r="77" spans="1:21" ht="12.95" customHeight="1" x14ac:dyDescent="0.2">
      <c r="A77" s="184"/>
      <c r="B77" s="634" t="s">
        <v>339</v>
      </c>
      <c r="C77" s="340">
        <v>162</v>
      </c>
      <c r="D77" s="340">
        <f t="shared" si="13"/>
        <v>161</v>
      </c>
      <c r="E77" s="346"/>
      <c r="F77" s="558"/>
      <c r="G77" s="571">
        <f t="shared" si="1"/>
        <v>0.99382716049382713</v>
      </c>
      <c r="H77" s="60"/>
      <c r="I77" s="649"/>
      <c r="J77" s="650"/>
      <c r="K77" s="730" t="s">
        <v>4</v>
      </c>
      <c r="L77" s="746">
        <v>2897</v>
      </c>
      <c r="M77" s="731">
        <f>L77/L85</f>
        <v>0.1025995183453747</v>
      </c>
      <c r="N77" s="732">
        <f>M77*M76</f>
        <v>54.890742314775466</v>
      </c>
      <c r="O77" s="21">
        <v>55</v>
      </c>
    </row>
    <row r="78" spans="1:21" ht="12.95" customHeight="1" x14ac:dyDescent="0.2">
      <c r="A78" s="184"/>
      <c r="B78" s="634" t="s">
        <v>340</v>
      </c>
      <c r="C78" s="340">
        <v>25</v>
      </c>
      <c r="D78" s="340">
        <f t="shared" si="13"/>
        <v>25</v>
      </c>
      <c r="E78" s="346"/>
      <c r="F78" s="558"/>
      <c r="G78" s="571">
        <f t="shared" si="1"/>
        <v>1</v>
      </c>
      <c r="H78" s="60"/>
      <c r="I78" s="649"/>
      <c r="J78" s="650"/>
      <c r="K78" s="730" t="s">
        <v>5</v>
      </c>
      <c r="L78" s="746">
        <v>8477</v>
      </c>
      <c r="M78" s="731">
        <f>L78/L85</f>
        <v>0.30021957784388725</v>
      </c>
      <c r="N78" s="732">
        <f>M78*M76</f>
        <v>160.61747414647968</v>
      </c>
      <c r="O78" s="21">
        <v>161</v>
      </c>
    </row>
    <row r="79" spans="1:21" ht="12.95" customHeight="1" x14ac:dyDescent="0.2">
      <c r="A79" s="184"/>
      <c r="B79" s="634" t="s">
        <v>341</v>
      </c>
      <c r="C79" s="340">
        <v>22</v>
      </c>
      <c r="D79" s="340">
        <f t="shared" si="13"/>
        <v>23</v>
      </c>
      <c r="E79" s="346"/>
      <c r="F79" s="558"/>
      <c r="G79" s="571">
        <f t="shared" si="1"/>
        <v>1.0454545454545454</v>
      </c>
      <c r="H79" s="60"/>
      <c r="I79" s="649"/>
      <c r="J79" s="650"/>
      <c r="K79" s="730" t="s">
        <v>6</v>
      </c>
      <c r="L79" s="746">
        <v>1344</v>
      </c>
      <c r="M79" s="731">
        <f>L79/L85</f>
        <v>4.7598810029749257E-2</v>
      </c>
      <c r="N79" s="732">
        <f>M79*M76</f>
        <v>25.465363365915852</v>
      </c>
      <c r="O79" s="21">
        <v>25</v>
      </c>
    </row>
    <row r="80" spans="1:21" ht="12.95" customHeight="1" x14ac:dyDescent="0.2">
      <c r="A80" s="184"/>
      <c r="B80" s="634" t="s">
        <v>342</v>
      </c>
      <c r="C80" s="340">
        <v>111</v>
      </c>
      <c r="D80" s="340">
        <f t="shared" si="13"/>
        <v>110</v>
      </c>
      <c r="E80" s="346"/>
      <c r="F80" s="558"/>
      <c r="G80" s="571">
        <f t="shared" si="1"/>
        <v>0.99099099099099097</v>
      </c>
      <c r="H80" s="60"/>
      <c r="I80" s="649"/>
      <c r="J80" s="650"/>
      <c r="K80" s="730" t="s">
        <v>7</v>
      </c>
      <c r="L80" s="746">
        <v>1200</v>
      </c>
      <c r="M80" s="731">
        <f>L80/L85</f>
        <v>4.2498937526561836E-2</v>
      </c>
      <c r="N80" s="732">
        <f>M80*M76</f>
        <v>22.736931576710582</v>
      </c>
      <c r="O80" s="21">
        <v>23</v>
      </c>
    </row>
    <row r="81" spans="1:15" ht="12.95" customHeight="1" x14ac:dyDescent="0.2">
      <c r="A81" s="184"/>
      <c r="B81" s="634" t="s">
        <v>343</v>
      </c>
      <c r="C81" s="340">
        <v>68</v>
      </c>
      <c r="D81" s="340">
        <f t="shared" si="13"/>
        <v>68</v>
      </c>
      <c r="E81" s="346"/>
      <c r="F81" s="558"/>
      <c r="G81" s="571">
        <f t="shared" si="1"/>
        <v>1</v>
      </c>
      <c r="H81" s="60"/>
      <c r="I81" s="649"/>
      <c r="J81" s="650"/>
      <c r="K81" s="730" t="s">
        <v>8</v>
      </c>
      <c r="L81" s="746">
        <v>5824</v>
      </c>
      <c r="M81" s="731">
        <f>L81/L85</f>
        <v>0.20626151012891344</v>
      </c>
      <c r="N81" s="732">
        <f>M81*M76</f>
        <v>110.3499079189687</v>
      </c>
      <c r="O81" s="21">
        <v>110</v>
      </c>
    </row>
    <row r="82" spans="1:15" ht="12.95" customHeight="1" x14ac:dyDescent="0.2">
      <c r="A82" s="184"/>
      <c r="B82" s="634" t="s">
        <v>344</v>
      </c>
      <c r="C82" s="340">
        <v>42</v>
      </c>
      <c r="D82" s="340">
        <f t="shared" si="13"/>
        <v>42</v>
      </c>
      <c r="E82" s="346"/>
      <c r="F82" s="558"/>
      <c r="G82" s="571">
        <f t="shared" si="1"/>
        <v>1</v>
      </c>
      <c r="H82" s="60"/>
      <c r="I82" s="649"/>
      <c r="J82" s="650"/>
      <c r="K82" s="730" t="s">
        <v>9</v>
      </c>
      <c r="L82" s="746">
        <v>3583</v>
      </c>
      <c r="M82" s="731">
        <f>L82/L85</f>
        <v>0.12689474429805922</v>
      </c>
      <c r="N82" s="732">
        <f>M82*M76</f>
        <v>67.888688199461683</v>
      </c>
      <c r="O82" s="21">
        <v>68</v>
      </c>
    </row>
    <row r="83" spans="1:15" ht="12.95" customHeight="1" x14ac:dyDescent="0.2">
      <c r="A83" s="184"/>
      <c r="B83" s="634" t="s">
        <v>345</v>
      </c>
      <c r="C83" s="340">
        <v>50</v>
      </c>
      <c r="D83" s="340">
        <f t="shared" si="13"/>
        <v>51</v>
      </c>
      <c r="E83" s="346"/>
      <c r="F83" s="558"/>
      <c r="G83" s="571">
        <f t="shared" si="1"/>
        <v>1.02</v>
      </c>
      <c r="H83" s="60"/>
      <c r="I83" s="649"/>
      <c r="J83" s="650"/>
      <c r="K83" s="730" t="s">
        <v>10</v>
      </c>
      <c r="L83" s="746">
        <v>2224</v>
      </c>
      <c r="M83" s="731">
        <f>L83/L85</f>
        <v>7.8764697549227936E-2</v>
      </c>
      <c r="N83" s="732">
        <f>M83*M76</f>
        <v>42.139113188836944</v>
      </c>
      <c r="O83" s="21">
        <v>42</v>
      </c>
    </row>
    <row r="84" spans="1:15" ht="12.95" customHeight="1" x14ac:dyDescent="0.2">
      <c r="A84" s="184"/>
      <c r="B84" s="634"/>
      <c r="C84" s="340"/>
      <c r="D84" s="340"/>
      <c r="E84" s="346"/>
      <c r="F84" s="558"/>
      <c r="G84" s="571"/>
      <c r="H84" s="60"/>
      <c r="I84" s="649"/>
      <c r="J84" s="650"/>
      <c r="K84" s="730" t="s">
        <v>240</v>
      </c>
      <c r="L84" s="746">
        <v>2687</v>
      </c>
      <c r="M84" s="731">
        <f>L84/L85</f>
        <v>9.5162204278226373E-2</v>
      </c>
      <c r="N84" s="732">
        <f>M84*M76</f>
        <v>50.911779288851108</v>
      </c>
      <c r="O84" s="21">
        <v>51</v>
      </c>
    </row>
    <row r="85" spans="1:15" ht="12.95" customHeight="1" x14ac:dyDescent="0.2">
      <c r="A85" s="184"/>
      <c r="B85" s="362" t="s">
        <v>400</v>
      </c>
      <c r="C85" s="340">
        <f>SUM(C86:C91)</f>
        <v>4000</v>
      </c>
      <c r="D85" s="340">
        <f>SUM(D86:D91)</f>
        <v>4000</v>
      </c>
      <c r="E85" s="346"/>
      <c r="F85" s="558"/>
      <c r="G85" s="571"/>
      <c r="H85" s="60"/>
      <c r="I85" s="649"/>
      <c r="J85" s="650"/>
      <c r="K85" s="730"/>
      <c r="L85" s="729">
        <f>SUM(L77:L84)</f>
        <v>28236</v>
      </c>
      <c r="M85" s="731">
        <f>SUM(M77:M84)</f>
        <v>1</v>
      </c>
      <c r="N85" s="732">
        <f>SUM(N77:N84)</f>
        <v>535</v>
      </c>
    </row>
    <row r="86" spans="1:15" ht="12.95" customHeight="1" x14ac:dyDescent="0.2">
      <c r="A86" s="184"/>
      <c r="B86" s="634" t="s">
        <v>4</v>
      </c>
      <c r="C86" s="340">
        <v>832</v>
      </c>
      <c r="D86" s="340">
        <f t="shared" ref="D86:D91" si="14">+O90</f>
        <v>832</v>
      </c>
      <c r="E86" s="346"/>
      <c r="F86" s="558"/>
      <c r="G86" s="571"/>
      <c r="H86" s="60"/>
      <c r="I86" s="649"/>
      <c r="J86" s="650"/>
      <c r="K86" s="730"/>
      <c r="L86" s="730"/>
      <c r="M86" s="731"/>
      <c r="N86" s="732"/>
    </row>
    <row r="87" spans="1:15" ht="12.95" customHeight="1" x14ac:dyDescent="0.2">
      <c r="A87" s="184"/>
      <c r="B87" s="634" t="s">
        <v>340</v>
      </c>
      <c r="C87" s="340">
        <v>382</v>
      </c>
      <c r="D87" s="340">
        <f t="shared" si="14"/>
        <v>386</v>
      </c>
      <c r="E87" s="346"/>
      <c r="F87" s="558"/>
      <c r="G87" s="571"/>
      <c r="H87" s="60"/>
      <c r="I87" s="649"/>
      <c r="J87" s="650"/>
      <c r="K87" s="730"/>
      <c r="L87" s="730"/>
      <c r="M87" s="731"/>
      <c r="N87" s="732"/>
    </row>
    <row r="88" spans="1:15" ht="12.95" customHeight="1" x14ac:dyDescent="0.2">
      <c r="A88" s="184"/>
      <c r="B88" s="634" t="s">
        <v>341</v>
      </c>
      <c r="C88" s="340">
        <v>341</v>
      </c>
      <c r="D88" s="340">
        <f t="shared" si="14"/>
        <v>344</v>
      </c>
      <c r="E88" s="346"/>
      <c r="F88" s="558"/>
      <c r="G88" s="571"/>
      <c r="H88" s="60"/>
      <c r="I88" s="673"/>
      <c r="J88" s="674"/>
      <c r="K88" s="674"/>
      <c r="L88" s="674" t="s">
        <v>414</v>
      </c>
      <c r="M88" s="755"/>
      <c r="N88" s="756"/>
    </row>
    <row r="89" spans="1:15" ht="12.95" customHeight="1" x14ac:dyDescent="0.2">
      <c r="A89" s="184"/>
      <c r="B89" s="634" t="s">
        <v>343</v>
      </c>
      <c r="C89" s="340">
        <v>1045</v>
      </c>
      <c r="D89" s="340">
        <f t="shared" si="14"/>
        <v>1029</v>
      </c>
      <c r="E89" s="346"/>
      <c r="F89" s="558"/>
      <c r="G89" s="571"/>
      <c r="H89" s="60"/>
      <c r="I89" s="673"/>
      <c r="J89" s="674"/>
      <c r="K89" s="674"/>
      <c r="L89" s="674"/>
      <c r="M89" s="757">
        <v>4000</v>
      </c>
      <c r="N89" s="756"/>
    </row>
    <row r="90" spans="1:15" ht="12.95" customHeight="1" x14ac:dyDescent="0.2">
      <c r="A90" s="184"/>
      <c r="B90" s="634" t="s">
        <v>344</v>
      </c>
      <c r="C90" s="340">
        <v>634</v>
      </c>
      <c r="D90" s="340">
        <f t="shared" si="14"/>
        <v>638</v>
      </c>
      <c r="E90" s="346"/>
      <c r="F90" s="558"/>
      <c r="G90" s="571"/>
      <c r="H90" s="60"/>
      <c r="I90" s="673" t="s">
        <v>399</v>
      </c>
      <c r="J90" s="674"/>
      <c r="K90" s="674" t="s">
        <v>4</v>
      </c>
      <c r="L90" s="758">
        <v>2897</v>
      </c>
      <c r="M90" s="755">
        <f>L90/L97-0.0001</f>
        <v>0.20779379260853967</v>
      </c>
      <c r="N90" s="673">
        <f>M89*M90+1</f>
        <v>832.17517043415864</v>
      </c>
      <c r="O90" s="21">
        <v>832</v>
      </c>
    </row>
    <row r="91" spans="1:15" ht="12.95" customHeight="1" x14ac:dyDescent="0.2">
      <c r="A91" s="184"/>
      <c r="B91" s="634" t="s">
        <v>345</v>
      </c>
      <c r="C91" s="345">
        <v>766</v>
      </c>
      <c r="D91" s="340">
        <f t="shared" si="14"/>
        <v>771</v>
      </c>
      <c r="E91" s="346"/>
      <c r="F91" s="558"/>
      <c r="G91" s="571"/>
      <c r="H91" s="60"/>
      <c r="I91" s="673"/>
      <c r="J91" s="674"/>
      <c r="K91" s="674" t="s">
        <v>6</v>
      </c>
      <c r="L91" s="758">
        <v>1344</v>
      </c>
      <c r="M91" s="755">
        <f>L91/L97</f>
        <v>9.6447793326157161E-2</v>
      </c>
      <c r="N91" s="673">
        <f>M89*M91</f>
        <v>385.79117330462861</v>
      </c>
      <c r="O91" s="370">
        <v>386</v>
      </c>
    </row>
    <row r="92" spans="1:15" ht="12.95" customHeight="1" x14ac:dyDescent="0.2">
      <c r="A92" s="184"/>
      <c r="B92" s="634"/>
      <c r="C92" s="345"/>
      <c r="D92" s="345"/>
      <c r="E92" s="346"/>
      <c r="F92" s="558"/>
      <c r="G92" s="571"/>
      <c r="H92" s="60"/>
      <c r="I92" s="673"/>
      <c r="J92" s="674"/>
      <c r="K92" s="674" t="s">
        <v>7</v>
      </c>
      <c r="L92" s="758">
        <v>1200</v>
      </c>
      <c r="M92" s="755">
        <f>L92/L97</f>
        <v>8.6114101184068897E-2</v>
      </c>
      <c r="N92" s="673">
        <f>M89*M92</f>
        <v>344.4564047362756</v>
      </c>
      <c r="O92" s="370">
        <v>344</v>
      </c>
    </row>
    <row r="93" spans="1:15" ht="12.95" customHeight="1" x14ac:dyDescent="0.2">
      <c r="A93" s="184"/>
      <c r="B93" s="634"/>
      <c r="C93" s="345"/>
      <c r="D93" s="345"/>
      <c r="E93" s="346"/>
      <c r="F93" s="558"/>
      <c r="G93" s="571"/>
      <c r="H93" s="60"/>
      <c r="I93" s="673"/>
      <c r="J93" s="674"/>
      <c r="K93" s="674" t="s">
        <v>9</v>
      </c>
      <c r="L93" s="758">
        <v>3583</v>
      </c>
      <c r="M93" s="755">
        <f>L93/L97</f>
        <v>0.25712235378543236</v>
      </c>
      <c r="N93" s="673">
        <f>M89*M93+1</f>
        <v>1029.4894151417295</v>
      </c>
      <c r="O93" s="370">
        <v>1029</v>
      </c>
    </row>
    <row r="94" spans="1:15" ht="12.95" customHeight="1" x14ac:dyDescent="0.2">
      <c r="A94" s="184"/>
      <c r="B94" s="375" t="s">
        <v>262</v>
      </c>
      <c r="C94" s="340">
        <f>+C4+C21+C47+C54+C63+C72+C13+C30+C40+C75+C85</f>
        <v>218787</v>
      </c>
      <c r="D94" s="340">
        <f>+D4+D21+D47+D54+D63+D72+D13+D30+D40+D75+D85</f>
        <v>240284</v>
      </c>
      <c r="E94" s="346"/>
      <c r="F94" s="558"/>
      <c r="G94" s="571">
        <f t="shared" si="1"/>
        <v>1.0982553808041611</v>
      </c>
      <c r="H94" s="60"/>
      <c r="I94" s="673"/>
      <c r="J94" s="674"/>
      <c r="K94" s="674" t="s">
        <v>10</v>
      </c>
      <c r="L94" s="758">
        <v>2224</v>
      </c>
      <c r="M94" s="755">
        <f>L94/L97</f>
        <v>0.15959813419447436</v>
      </c>
      <c r="N94" s="673">
        <f>M89*M94</f>
        <v>638.39253677789748</v>
      </c>
      <c r="O94" s="370">
        <v>638</v>
      </c>
    </row>
    <row r="95" spans="1:15" ht="12.95" customHeight="1" x14ac:dyDescent="0.2">
      <c r="A95" s="184"/>
      <c r="B95" s="236"/>
      <c r="C95" s="345"/>
      <c r="D95" s="345"/>
      <c r="E95" s="346"/>
      <c r="F95" s="558"/>
      <c r="G95" s="571"/>
      <c r="H95" s="60"/>
      <c r="I95" s="673"/>
      <c r="J95" s="674"/>
      <c r="K95" s="674" t="s">
        <v>240</v>
      </c>
      <c r="L95" s="759">
        <v>2687</v>
      </c>
      <c r="M95" s="760">
        <f>L95/L97</f>
        <v>0.1928238249013276</v>
      </c>
      <c r="N95" s="673">
        <f>M89*M95</f>
        <v>771.29529960531045</v>
      </c>
      <c r="O95" s="370">
        <v>771</v>
      </c>
    </row>
    <row r="96" spans="1:15" ht="12.95" customHeight="1" x14ac:dyDescent="0.2">
      <c r="A96" s="750"/>
      <c r="B96" s="751"/>
      <c r="C96" s="752"/>
      <c r="D96" s="752"/>
      <c r="E96" s="753"/>
      <c r="F96" s="754"/>
      <c r="G96" s="575"/>
      <c r="H96" s="60"/>
      <c r="I96" s="673"/>
      <c r="J96" s="674"/>
      <c r="K96" s="674"/>
      <c r="L96" s="759"/>
      <c r="M96" s="760"/>
      <c r="N96" s="673"/>
      <c r="O96" s="370"/>
    </row>
    <row r="97" spans="1:15" ht="12.95" customHeight="1" x14ac:dyDescent="0.2">
      <c r="A97" s="170" t="s">
        <v>107</v>
      </c>
      <c r="B97" s="245" t="s">
        <v>72</v>
      </c>
      <c r="C97" s="348">
        <f>+C94</f>
        <v>218787</v>
      </c>
      <c r="D97" s="348">
        <f>+D94</f>
        <v>240284</v>
      </c>
      <c r="E97" s="349"/>
      <c r="F97" s="560"/>
      <c r="G97" s="574">
        <f t="shared" si="1"/>
        <v>1.0982553808041611</v>
      </c>
      <c r="H97" s="60"/>
      <c r="I97" s="673"/>
      <c r="J97" s="674"/>
      <c r="K97" s="674"/>
      <c r="L97" s="673">
        <f>SUM(L90:L96)</f>
        <v>13935</v>
      </c>
      <c r="M97" s="761" t="s">
        <v>401</v>
      </c>
      <c r="N97" s="673">
        <f>SUM(N90:N96)-2</f>
        <v>3999.6</v>
      </c>
      <c r="O97" s="673">
        <f>SUM(O90:O96)</f>
        <v>4000</v>
      </c>
    </row>
    <row r="98" spans="1:15" ht="12.95" customHeight="1" x14ac:dyDescent="0.2">
      <c r="A98" s="185" t="s">
        <v>108</v>
      </c>
      <c r="B98" s="225" t="s">
        <v>103</v>
      </c>
      <c r="C98" s="337"/>
      <c r="D98" s="337"/>
      <c r="E98" s="347"/>
      <c r="F98" s="561"/>
      <c r="G98" s="572"/>
      <c r="H98" s="60"/>
      <c r="M98" s="745"/>
      <c r="N98" s="19"/>
      <c r="O98" s="370"/>
    </row>
    <row r="99" spans="1:15" ht="12.95" customHeight="1" x14ac:dyDescent="0.2">
      <c r="A99" s="178" t="s">
        <v>109</v>
      </c>
      <c r="B99" s="179" t="s">
        <v>73</v>
      </c>
      <c r="C99" s="338">
        <f>+C100</f>
        <v>0</v>
      </c>
      <c r="D99" s="338">
        <f>+D100</f>
        <v>0</v>
      </c>
      <c r="E99" s="34"/>
      <c r="F99" s="114"/>
      <c r="G99" s="573"/>
      <c r="H99" s="60"/>
      <c r="M99" s="745"/>
      <c r="N99" s="19"/>
      <c r="O99" s="370"/>
    </row>
    <row r="100" spans="1:15" ht="12.95" customHeight="1" x14ac:dyDescent="0.2">
      <c r="A100" s="184"/>
      <c r="B100" s="236" t="s">
        <v>71</v>
      </c>
      <c r="C100" s="340"/>
      <c r="D100" s="340"/>
      <c r="E100" s="341"/>
      <c r="F100" s="559"/>
      <c r="G100" s="571"/>
      <c r="H100" s="60"/>
      <c r="M100" s="745"/>
      <c r="N100" s="19"/>
      <c r="O100" s="370"/>
    </row>
    <row r="101" spans="1:15" ht="12.95" customHeight="1" x14ac:dyDescent="0.2">
      <c r="A101" s="170" t="s">
        <v>110</v>
      </c>
      <c r="B101" s="245" t="s">
        <v>74</v>
      </c>
      <c r="C101" s="350">
        <f>+C98+C99</f>
        <v>0</v>
      </c>
      <c r="D101" s="350">
        <f>+D98+D99</f>
        <v>0</v>
      </c>
      <c r="E101" s="351"/>
      <c r="F101" s="562"/>
      <c r="G101" s="577"/>
      <c r="H101" s="60"/>
      <c r="M101" s="745"/>
      <c r="N101" s="19"/>
      <c r="O101" s="650"/>
    </row>
    <row r="102" spans="1:15" ht="12.95" customHeight="1" x14ac:dyDescent="0.2">
      <c r="A102" s="185" t="s">
        <v>111</v>
      </c>
      <c r="B102" s="225" t="s">
        <v>75</v>
      </c>
      <c r="C102" s="337"/>
      <c r="D102" s="337"/>
      <c r="E102" s="347"/>
      <c r="F102" s="561"/>
      <c r="G102" s="572"/>
      <c r="H102" s="60"/>
      <c r="M102" s="745"/>
      <c r="N102" s="19"/>
    </row>
    <row r="103" spans="1:15" ht="12.95" customHeight="1" x14ac:dyDescent="0.2">
      <c r="A103" s="178" t="s">
        <v>112</v>
      </c>
      <c r="B103" s="179" t="s">
        <v>76</v>
      </c>
      <c r="C103" s="340">
        <f>+'3.SZ.TÁBL. SEGÍTŐ SZOLGÁLAT'!AA12</f>
        <v>236</v>
      </c>
      <c r="D103" s="338">
        <f>+'3.SZ.TÁBL. SEGÍTŐ SZOLGÁLAT'!AB12</f>
        <v>1000</v>
      </c>
      <c r="E103" s="34"/>
      <c r="F103" s="114"/>
      <c r="G103" s="573">
        <f t="shared" ref="G103:G122" si="15">+D103/C103</f>
        <v>4.2372881355932206</v>
      </c>
      <c r="H103" s="60"/>
      <c r="I103" s="651"/>
      <c r="J103" s="652"/>
      <c r="L103" s="744"/>
      <c r="M103" s="745"/>
      <c r="N103" s="19"/>
    </row>
    <row r="104" spans="1:15" ht="12.95" customHeight="1" x14ac:dyDescent="0.2">
      <c r="A104" s="178" t="s">
        <v>113</v>
      </c>
      <c r="B104" s="179" t="s">
        <v>77</v>
      </c>
      <c r="C104" s="338"/>
      <c r="D104" s="338"/>
      <c r="E104" s="34"/>
      <c r="F104" s="114"/>
      <c r="G104" s="573"/>
      <c r="H104" s="60"/>
      <c r="I104" s="653"/>
      <c r="J104" s="650"/>
      <c r="L104" s="666"/>
      <c r="M104" s="745"/>
      <c r="N104" s="19"/>
    </row>
    <row r="105" spans="1:15" ht="12.95" customHeight="1" x14ac:dyDescent="0.2">
      <c r="A105" s="178" t="s">
        <v>114</v>
      </c>
      <c r="B105" s="179" t="s">
        <v>78</v>
      </c>
      <c r="C105" s="340"/>
      <c r="D105" s="338"/>
      <c r="E105" s="34"/>
      <c r="F105" s="114"/>
      <c r="G105" s="573"/>
      <c r="H105" s="60"/>
      <c r="I105" s="653"/>
      <c r="J105" s="650"/>
      <c r="L105" s="370"/>
      <c r="N105" s="19"/>
    </row>
    <row r="106" spans="1:15" ht="29.45" customHeight="1" x14ac:dyDescent="0.2">
      <c r="A106" s="178" t="s">
        <v>115</v>
      </c>
      <c r="B106" s="179" t="s">
        <v>385</v>
      </c>
      <c r="C106" s="340">
        <f>+'3.SZ.TÁBL. SEGÍTŐ SZOLGÁLAT'!AA15</f>
        <v>12400</v>
      </c>
      <c r="D106" s="338">
        <f>+'3.SZ.TÁBL. SEGÍTŐ SZOLGÁLAT'!AB15</f>
        <v>13300</v>
      </c>
      <c r="E106" s="173"/>
      <c r="F106" s="563"/>
      <c r="G106" s="573">
        <f t="shared" si="15"/>
        <v>1.0725806451612903</v>
      </c>
      <c r="H106" s="60"/>
      <c r="I106" s="653"/>
      <c r="J106" s="650"/>
      <c r="L106" s="370"/>
      <c r="O106" s="19"/>
    </row>
    <row r="107" spans="1:15" ht="12.95" customHeight="1" x14ac:dyDescent="0.2">
      <c r="A107" s="178" t="s">
        <v>115</v>
      </c>
      <c r="B107" s="179" t="s">
        <v>376</v>
      </c>
      <c r="C107" s="340">
        <f>+'3.SZ.TÁBL. SEGÍTŐ SZOLGÁLAT'!AA16</f>
        <v>3200</v>
      </c>
      <c r="D107" s="338">
        <f>+'3.SZ.TÁBL. SEGÍTŐ SZOLGÁLAT'!AB16</f>
        <v>3538</v>
      </c>
      <c r="E107" s="173"/>
      <c r="F107" s="563"/>
      <c r="G107" s="573">
        <f t="shared" si="15"/>
        <v>1.1056250000000001</v>
      </c>
      <c r="H107" s="60"/>
      <c r="I107" s="673"/>
      <c r="J107" s="650"/>
      <c r="L107" s="2"/>
      <c r="O107" s="19"/>
    </row>
    <row r="108" spans="1:15" ht="39" customHeight="1" x14ac:dyDescent="0.2">
      <c r="A108" s="178" t="s">
        <v>116</v>
      </c>
      <c r="B108" s="179" t="s">
        <v>386</v>
      </c>
      <c r="C108" s="339">
        <f>+'3.SZ.TÁBL. SEGÍTŐ SZOLGÁLAT'!AA17</f>
        <v>1171</v>
      </c>
      <c r="D108" s="339">
        <f>+'3.SZ.TÁBL. SEGÍTŐ SZOLGÁLAT'!AB17</f>
        <v>1630</v>
      </c>
      <c r="E108" s="174"/>
      <c r="F108" s="557"/>
      <c r="G108" s="573">
        <f t="shared" si="15"/>
        <v>1.3919726729291204</v>
      </c>
      <c r="H108" s="60"/>
      <c r="I108" s="652"/>
      <c r="J108" s="652"/>
      <c r="K108" s="652"/>
      <c r="L108" s="652"/>
      <c r="M108" s="652"/>
      <c r="N108" s="652"/>
      <c r="O108" s="19"/>
    </row>
    <row r="109" spans="1:15" ht="38.450000000000003" customHeight="1" x14ac:dyDescent="0.2">
      <c r="A109" s="178" t="s">
        <v>117</v>
      </c>
      <c r="B109" s="179" t="s">
        <v>387</v>
      </c>
      <c r="C109" s="338">
        <f>+'3.SZ.TÁBL. SEGÍTŐ SZOLGÁLAT'!AA18</f>
        <v>1171</v>
      </c>
      <c r="D109" s="338">
        <f>+'3.SZ.TÁBL. SEGÍTŐ SZOLGÁLAT'!AB18</f>
        <v>0</v>
      </c>
      <c r="E109" s="34"/>
      <c r="F109" s="114"/>
      <c r="G109" s="573">
        <f t="shared" si="15"/>
        <v>0</v>
      </c>
      <c r="H109" s="343"/>
      <c r="I109" s="649"/>
      <c r="J109" s="650"/>
      <c r="L109" s="744"/>
      <c r="O109" s="19"/>
    </row>
    <row r="110" spans="1:15" ht="12.95" customHeight="1" x14ac:dyDescent="0.2">
      <c r="A110" s="178" t="s">
        <v>118</v>
      </c>
      <c r="B110" s="179" t="s">
        <v>79</v>
      </c>
      <c r="C110" s="338"/>
      <c r="D110" s="338"/>
      <c r="E110" s="34"/>
      <c r="F110" s="114"/>
      <c r="G110" s="573"/>
      <c r="H110" s="19"/>
      <c r="I110" s="649"/>
      <c r="J110" s="674"/>
      <c r="L110" s="744"/>
      <c r="O110" s="19"/>
    </row>
    <row r="111" spans="1:15" ht="12.95" customHeight="1" x14ac:dyDescent="0.2">
      <c r="A111" s="187" t="s">
        <v>329</v>
      </c>
      <c r="B111" s="246" t="s">
        <v>80</v>
      </c>
      <c r="C111" s="340"/>
      <c r="D111" s="340"/>
      <c r="E111" s="341"/>
      <c r="F111" s="559"/>
      <c r="G111" s="571"/>
      <c r="H111" s="19"/>
      <c r="I111" s="649"/>
      <c r="J111" s="650"/>
      <c r="L111" s="744"/>
      <c r="O111" s="19"/>
    </row>
    <row r="112" spans="1:15" ht="12.95" customHeight="1" x14ac:dyDescent="0.2">
      <c r="A112" s="170" t="s">
        <v>119</v>
      </c>
      <c r="B112" s="245" t="s">
        <v>81</v>
      </c>
      <c r="C112" s="350">
        <f>SUM(C102:C111)</f>
        <v>18178</v>
      </c>
      <c r="D112" s="350">
        <f>SUM(D102:D111)</f>
        <v>19468</v>
      </c>
      <c r="E112" s="351"/>
      <c r="F112" s="562"/>
      <c r="G112" s="574">
        <f t="shared" si="15"/>
        <v>1.0709649026295522</v>
      </c>
      <c r="H112" s="19"/>
      <c r="I112" s="649"/>
      <c r="J112" s="650"/>
      <c r="L112" s="744"/>
      <c r="O112" s="19"/>
    </row>
    <row r="113" spans="1:17" ht="12.95" customHeight="1" x14ac:dyDescent="0.2">
      <c r="A113" s="170" t="s">
        <v>120</v>
      </c>
      <c r="B113" s="245" t="s">
        <v>82</v>
      </c>
      <c r="C113" s="350"/>
      <c r="D113" s="350"/>
      <c r="E113" s="351"/>
      <c r="F113" s="562"/>
      <c r="G113" s="577"/>
      <c r="H113" s="20"/>
      <c r="O113" s="19"/>
    </row>
    <row r="114" spans="1:17" ht="12.95" customHeight="1" x14ac:dyDescent="0.2">
      <c r="A114" s="188" t="s">
        <v>330</v>
      </c>
      <c r="B114" s="247" t="s">
        <v>83</v>
      </c>
      <c r="C114" s="352"/>
      <c r="D114" s="352"/>
      <c r="E114" s="353"/>
      <c r="F114" s="564"/>
      <c r="G114" s="575"/>
      <c r="H114" s="19"/>
      <c r="O114" s="19"/>
      <c r="P114" s="19"/>
      <c r="Q114" s="19"/>
    </row>
    <row r="115" spans="1:17" ht="12.95" customHeight="1" x14ac:dyDescent="0.2">
      <c r="A115" s="170" t="s">
        <v>121</v>
      </c>
      <c r="B115" s="245" t="s">
        <v>348</v>
      </c>
      <c r="C115" s="350">
        <f>+C114</f>
        <v>0</v>
      </c>
      <c r="D115" s="350">
        <f>+D114</f>
        <v>0</v>
      </c>
      <c r="E115" s="351"/>
      <c r="F115" s="562"/>
      <c r="G115" s="577"/>
      <c r="H115" s="19"/>
    </row>
    <row r="116" spans="1:17" ht="12.95" customHeight="1" x14ac:dyDescent="0.2">
      <c r="A116" s="188" t="s">
        <v>331</v>
      </c>
      <c r="B116" s="247" t="s">
        <v>84</v>
      </c>
      <c r="C116" s="352"/>
      <c r="D116" s="352"/>
      <c r="E116" s="353"/>
      <c r="F116" s="564"/>
      <c r="G116" s="575"/>
      <c r="H116" s="19"/>
    </row>
    <row r="117" spans="1:17" ht="12.95" customHeight="1" x14ac:dyDescent="0.25">
      <c r="A117" s="170" t="s">
        <v>122</v>
      </c>
      <c r="B117" s="245" t="s">
        <v>333</v>
      </c>
      <c r="C117" s="350">
        <f>+C116</f>
        <v>0</v>
      </c>
      <c r="D117" s="350">
        <f>+D116</f>
        <v>0</v>
      </c>
      <c r="E117" s="355"/>
      <c r="F117" s="565"/>
      <c r="G117" s="577"/>
      <c r="H117" s="19"/>
    </row>
    <row r="118" spans="1:17" ht="12.95" customHeight="1" x14ac:dyDescent="0.2">
      <c r="A118" s="170" t="s">
        <v>123</v>
      </c>
      <c r="B118" s="245" t="s">
        <v>85</v>
      </c>
      <c r="C118" s="350">
        <f>+C97+C101+C112+C113+C115+C117</f>
        <v>236965</v>
      </c>
      <c r="D118" s="350">
        <f>+D97+D101+D112+D113+D115+D117</f>
        <v>259752</v>
      </c>
      <c r="E118" s="356"/>
      <c r="F118" s="566"/>
      <c r="G118" s="574">
        <f t="shared" si="15"/>
        <v>1.0961618804464794</v>
      </c>
      <c r="H118" s="400"/>
    </row>
    <row r="119" spans="1:17" ht="12.95" customHeight="1" x14ac:dyDescent="0.2">
      <c r="A119" s="255" t="s">
        <v>124</v>
      </c>
      <c r="B119" s="245" t="s">
        <v>86</v>
      </c>
      <c r="C119" s="350"/>
      <c r="D119" s="350">
        <f>+'1.1.SZ.TÁBL. BEV - KIAD'!L30</f>
        <v>0</v>
      </c>
      <c r="E119" s="351"/>
      <c r="F119" s="562"/>
      <c r="G119" s="577"/>
      <c r="H119" s="60"/>
    </row>
    <row r="120" spans="1:17" ht="12.95" customHeight="1" x14ac:dyDescent="0.2">
      <c r="A120" s="255" t="s">
        <v>235</v>
      </c>
      <c r="B120" s="245" t="s">
        <v>236</v>
      </c>
      <c r="C120" s="350"/>
      <c r="D120" s="350"/>
      <c r="E120" s="351"/>
      <c r="F120" s="562"/>
      <c r="G120" s="577"/>
      <c r="H120" s="19"/>
    </row>
    <row r="121" spans="1:17" ht="12.95" customHeight="1" thickBot="1" x14ac:dyDescent="0.25">
      <c r="A121" s="287" t="s">
        <v>125</v>
      </c>
      <c r="B121" s="354" t="s">
        <v>87</v>
      </c>
      <c r="C121" s="357">
        <f>+SUM(C119:C120)</f>
        <v>0</v>
      </c>
      <c r="D121" s="357">
        <f>+SUM(D119:D120)</f>
        <v>0</v>
      </c>
      <c r="E121" s="358"/>
      <c r="F121" s="567"/>
      <c r="G121" s="578"/>
      <c r="H121" s="19"/>
    </row>
    <row r="122" spans="1:17" ht="12.95" customHeight="1" thickBot="1" x14ac:dyDescent="0.25">
      <c r="A122" s="771" t="s">
        <v>0</v>
      </c>
      <c r="B122" s="772"/>
      <c r="C122" s="359">
        <f>+C118+C121</f>
        <v>236965</v>
      </c>
      <c r="D122" s="359">
        <f>+D118+D121</f>
        <v>259752</v>
      </c>
      <c r="E122" s="38"/>
      <c r="F122" s="568"/>
      <c r="G122" s="576">
        <f t="shared" si="15"/>
        <v>1.0961618804464794</v>
      </c>
      <c r="H122" s="19"/>
    </row>
    <row r="123" spans="1:17" ht="12.95" customHeight="1" x14ac:dyDescent="0.2">
      <c r="H123" s="20"/>
    </row>
    <row r="124" spans="1:17" ht="12.95" customHeight="1" x14ac:dyDescent="0.2">
      <c r="H124" s="20"/>
    </row>
    <row r="125" spans="1:17" ht="12.95" customHeight="1" x14ac:dyDescent="0.2">
      <c r="H125" s="19"/>
    </row>
    <row r="126" spans="1:17" ht="12.95" customHeight="1" x14ac:dyDescent="0.2">
      <c r="H126" s="20"/>
    </row>
    <row r="127" spans="1:17" ht="12.95" customHeight="1" x14ac:dyDescent="0.2">
      <c r="H127" s="19"/>
    </row>
    <row r="128" spans="1:17" ht="12.95" customHeight="1" x14ac:dyDescent="0.25">
      <c r="H128" s="401"/>
    </row>
    <row r="129" spans="8:8" ht="12.95" customHeight="1" x14ac:dyDescent="0.2">
      <c r="H129" s="402"/>
    </row>
    <row r="130" spans="8:8" ht="12.95" customHeight="1" x14ac:dyDescent="0.2">
      <c r="H130" s="20"/>
    </row>
    <row r="131" spans="8:8" ht="12.95" customHeight="1" x14ac:dyDescent="0.2">
      <c r="H131" s="20"/>
    </row>
    <row r="132" spans="8:8" ht="12.95" customHeight="1" x14ac:dyDescent="0.2">
      <c r="H132" s="20"/>
    </row>
    <row r="133" spans="8:8" ht="12.95" customHeight="1" x14ac:dyDescent="0.2">
      <c r="H133" s="20"/>
    </row>
  </sheetData>
  <mergeCells count="12">
    <mergeCell ref="A122:B122"/>
    <mergeCell ref="E1:E2"/>
    <mergeCell ref="D1:D2"/>
    <mergeCell ref="C1:C2"/>
    <mergeCell ref="L3:L4"/>
    <mergeCell ref="L29:L30"/>
    <mergeCell ref="G1:G2"/>
    <mergeCell ref="F1:F2"/>
    <mergeCell ref="A1:A2"/>
    <mergeCell ref="B1:B2"/>
    <mergeCell ref="L14:L15"/>
    <mergeCell ref="L63:L64"/>
  </mergeCells>
  <phoneticPr fontId="25" type="noConversion"/>
  <printOptions horizontalCentered="1"/>
  <pageMargins left="0.15748031496062992" right="0.15748031496062992" top="1.5748031496062993" bottom="0.51181102362204722" header="0.35433070866141736" footer="0.15748031496062992"/>
  <pageSetup paperSize="8" orientation="portrait" r:id="rId1"/>
  <headerFooter alignWithMargins="0">
    <oddHeader>&amp;L&amp;"Times New Roman,Félkövér"&amp;13Szent László Völgye TKT&amp;C&amp;"Times New Roman,Félkövér"&amp;16 2023. ÉVI KÖLTSÉGVETÉS&amp;R2. sz. táblázat
BEVÉTELEK
Adatok: eFt</oddHeader>
    <oddFooter>&amp;L&amp;F&amp;R&amp;P</oddFooter>
  </headerFooter>
  <rowBreaks count="1" manualBreakCount="1">
    <brk id="71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339933"/>
  </sheetPr>
  <dimension ref="A1:AC161"/>
  <sheetViews>
    <sheetView zoomScaleNormal="100" zoomScaleSheetLayoutView="50" workbookViewId="0">
      <pane xSplit="2" ySplit="2" topLeftCell="S94" activePane="bottomRight" state="frozen"/>
      <selection pane="topRight" activeCell="C1" sqref="C1"/>
      <selection pane="bottomLeft" activeCell="A3" sqref="A3"/>
      <selection pane="bottomRight" activeCell="G143" sqref="G143"/>
    </sheetView>
  </sheetViews>
  <sheetFormatPr defaultColWidth="8.85546875" defaultRowHeight="15" customHeight="1" x14ac:dyDescent="0.2"/>
  <cols>
    <col min="1" max="1" width="8.85546875" style="8"/>
    <col min="2" max="2" width="58.28515625" style="61" customWidth="1"/>
    <col min="3" max="13" width="10.42578125" style="62" customWidth="1"/>
    <col min="14" max="14" width="10.42578125" style="63" customWidth="1"/>
    <col min="15" max="19" width="10.42578125" style="62" customWidth="1"/>
    <col min="20" max="20" width="10.42578125" style="63" customWidth="1"/>
    <col min="21" max="22" width="10.42578125" style="62" customWidth="1"/>
    <col min="23" max="23" width="10.42578125" style="63" customWidth="1"/>
    <col min="24" max="25" width="10.42578125" style="62" customWidth="1"/>
    <col min="26" max="26" width="10.42578125" style="63" customWidth="1"/>
    <col min="27" max="29" width="10.42578125" style="62" customWidth="1"/>
    <col min="30" max="31" width="11.5703125" style="8" bestFit="1" customWidth="1"/>
    <col min="32" max="16384" width="8.85546875" style="8"/>
  </cols>
  <sheetData>
    <row r="1" spans="1:29" s="9" customFormat="1" ht="30" customHeight="1" x14ac:dyDescent="0.2">
      <c r="A1" s="790" t="s">
        <v>104</v>
      </c>
      <c r="B1" s="803" t="s">
        <v>126</v>
      </c>
      <c r="C1" s="801" t="s">
        <v>11</v>
      </c>
      <c r="D1" s="795"/>
      <c r="E1" s="802"/>
      <c r="F1" s="805" t="s">
        <v>287</v>
      </c>
      <c r="G1" s="769"/>
      <c r="H1" s="806"/>
      <c r="I1" s="801" t="s">
        <v>12</v>
      </c>
      <c r="J1" s="795"/>
      <c r="K1" s="802"/>
      <c r="L1" s="801" t="s">
        <v>288</v>
      </c>
      <c r="M1" s="795"/>
      <c r="N1" s="802"/>
      <c r="O1" s="801" t="s">
        <v>13</v>
      </c>
      <c r="P1" s="795"/>
      <c r="Q1" s="802"/>
      <c r="R1" s="797" t="s">
        <v>15</v>
      </c>
      <c r="S1" s="798"/>
      <c r="T1" s="799"/>
      <c r="U1" s="797" t="s">
        <v>296</v>
      </c>
      <c r="V1" s="798"/>
      <c r="W1" s="799"/>
      <c r="X1" s="797" t="s">
        <v>289</v>
      </c>
      <c r="Y1" s="798"/>
      <c r="Z1" s="800"/>
      <c r="AA1" s="794" t="s">
        <v>14</v>
      </c>
      <c r="AB1" s="795"/>
      <c r="AC1" s="796"/>
    </row>
    <row r="2" spans="1:29" s="13" customFormat="1" ht="29.25" customHeight="1" x14ac:dyDescent="0.2">
      <c r="A2" s="791"/>
      <c r="B2" s="804"/>
      <c r="C2" s="234" t="s">
        <v>410</v>
      </c>
      <c r="D2" s="233" t="s">
        <v>407</v>
      </c>
      <c r="E2" s="235" t="s">
        <v>68</v>
      </c>
      <c r="F2" s="234" t="s">
        <v>410</v>
      </c>
      <c r="G2" s="233" t="s">
        <v>407</v>
      </c>
      <c r="H2" s="235" t="s">
        <v>68</v>
      </c>
      <c r="I2" s="234" t="s">
        <v>410</v>
      </c>
      <c r="J2" s="233" t="s">
        <v>407</v>
      </c>
      <c r="K2" s="235" t="s">
        <v>68</v>
      </c>
      <c r="L2" s="234" t="s">
        <v>410</v>
      </c>
      <c r="M2" s="233" t="s">
        <v>407</v>
      </c>
      <c r="N2" s="235" t="s">
        <v>68</v>
      </c>
      <c r="O2" s="234" t="s">
        <v>410</v>
      </c>
      <c r="P2" s="233" t="s">
        <v>407</v>
      </c>
      <c r="Q2" s="235" t="s">
        <v>68</v>
      </c>
      <c r="R2" s="234" t="s">
        <v>410</v>
      </c>
      <c r="S2" s="233" t="s">
        <v>407</v>
      </c>
      <c r="T2" s="235" t="s">
        <v>68</v>
      </c>
      <c r="U2" s="234" t="s">
        <v>410</v>
      </c>
      <c r="V2" s="233" t="s">
        <v>407</v>
      </c>
      <c r="W2" s="235" t="s">
        <v>68</v>
      </c>
      <c r="X2" s="234" t="s">
        <v>410</v>
      </c>
      <c r="Y2" s="233" t="s">
        <v>407</v>
      </c>
      <c r="Z2" s="235" t="s">
        <v>68</v>
      </c>
      <c r="AA2" s="234" t="s">
        <v>410</v>
      </c>
      <c r="AB2" s="233" t="s">
        <v>407</v>
      </c>
      <c r="AC2" s="235" t="s">
        <v>68</v>
      </c>
    </row>
    <row r="3" spans="1:29" ht="13.5" customHeight="1" x14ac:dyDescent="0.2">
      <c r="A3" s="185" t="s">
        <v>105</v>
      </c>
      <c r="B3" s="225" t="s">
        <v>69</v>
      </c>
      <c r="C3" s="228"/>
      <c r="D3" s="226"/>
      <c r="E3" s="229"/>
      <c r="F3" s="228"/>
      <c r="G3" s="226"/>
      <c r="H3" s="227"/>
      <c r="I3" s="228"/>
      <c r="J3" s="226"/>
      <c r="K3" s="229"/>
      <c r="L3" s="228"/>
      <c r="M3" s="226"/>
      <c r="N3" s="230"/>
      <c r="O3" s="228"/>
      <c r="P3" s="226"/>
      <c r="Q3" s="229"/>
      <c r="R3" s="228"/>
      <c r="S3" s="226"/>
      <c r="T3" s="230"/>
      <c r="U3" s="228"/>
      <c r="V3" s="226"/>
      <c r="W3" s="230"/>
      <c r="X3" s="228"/>
      <c r="Y3" s="226"/>
      <c r="Z3" s="263"/>
      <c r="AA3" s="231"/>
      <c r="AB3" s="226"/>
      <c r="AC3" s="232"/>
    </row>
    <row r="4" spans="1:29" ht="13.5" customHeight="1" x14ac:dyDescent="0.2">
      <c r="A4" s="178" t="s">
        <v>106</v>
      </c>
      <c r="B4" s="179" t="s">
        <v>70</v>
      </c>
      <c r="C4" s="221"/>
      <c r="D4" s="216"/>
      <c r="E4" s="222"/>
      <c r="F4" s="221"/>
      <c r="G4" s="216"/>
      <c r="H4" s="220"/>
      <c r="I4" s="221"/>
      <c r="J4" s="216"/>
      <c r="K4" s="222"/>
      <c r="L4" s="221"/>
      <c r="M4" s="216"/>
      <c r="N4" s="223"/>
      <c r="O4" s="221"/>
      <c r="P4" s="216"/>
      <c r="Q4" s="222"/>
      <c r="R4" s="221"/>
      <c r="S4" s="216"/>
      <c r="T4" s="223"/>
      <c r="U4" s="221"/>
      <c r="V4" s="216"/>
      <c r="W4" s="223"/>
      <c r="X4" s="221"/>
      <c r="Y4" s="216"/>
      <c r="Z4" s="264"/>
      <c r="AA4" s="224"/>
      <c r="AB4" s="216"/>
      <c r="AC4" s="217"/>
    </row>
    <row r="5" spans="1:29" ht="13.5" customHeight="1" x14ac:dyDescent="0.2">
      <c r="A5" s="184"/>
      <c r="B5" s="407" t="s">
        <v>71</v>
      </c>
      <c r="C5" s="240"/>
      <c r="D5" s="238"/>
      <c r="E5" s="241"/>
      <c r="F5" s="240"/>
      <c r="G5" s="238"/>
      <c r="H5" s="239"/>
      <c r="I5" s="240"/>
      <c r="J5" s="238"/>
      <c r="K5" s="241"/>
      <c r="L5" s="240"/>
      <c r="M5" s="238"/>
      <c r="N5" s="242"/>
      <c r="O5" s="240"/>
      <c r="P5" s="238"/>
      <c r="Q5" s="241"/>
      <c r="R5" s="240"/>
      <c r="S5" s="238"/>
      <c r="T5" s="242"/>
      <c r="U5" s="240"/>
      <c r="V5" s="238"/>
      <c r="W5" s="242"/>
      <c r="X5" s="240"/>
      <c r="Y5" s="238"/>
      <c r="Z5" s="265"/>
      <c r="AA5" s="243"/>
      <c r="AB5" s="238"/>
      <c r="AC5" s="244"/>
    </row>
    <row r="6" spans="1:29" s="322" customFormat="1" ht="13.5" customHeight="1" x14ac:dyDescent="0.2">
      <c r="A6" s="170" t="s">
        <v>107</v>
      </c>
      <c r="B6" s="245" t="s">
        <v>72</v>
      </c>
      <c r="C6" s="319">
        <f>SUM(C3:C4)</f>
        <v>0</v>
      </c>
      <c r="D6" s="298">
        <f>SUM(D3:D4)</f>
        <v>0</v>
      </c>
      <c r="E6" s="320"/>
      <c r="F6" s="319">
        <v>0</v>
      </c>
      <c r="G6" s="296">
        <f>SUM(G3:G4)</f>
        <v>0</v>
      </c>
      <c r="H6" s="299"/>
      <c r="I6" s="319">
        <v>0</v>
      </c>
      <c r="J6" s="296">
        <f>SUM(J3:J4)</f>
        <v>0</v>
      </c>
      <c r="K6" s="320"/>
      <c r="L6" s="319">
        <v>0</v>
      </c>
      <c r="M6" s="296">
        <f>SUM(M3:M4)</f>
        <v>0</v>
      </c>
      <c r="N6" s="321"/>
      <c r="O6" s="319">
        <v>0</v>
      </c>
      <c r="P6" s="296">
        <f>SUM(P3:P4)</f>
        <v>0</v>
      </c>
      <c r="Q6" s="320"/>
      <c r="R6" s="319">
        <v>0</v>
      </c>
      <c r="S6" s="296">
        <f>SUM(S3:S4)</f>
        <v>0</v>
      </c>
      <c r="T6" s="321"/>
      <c r="U6" s="319">
        <v>0</v>
      </c>
      <c r="V6" s="296">
        <f>SUM(V3:V4)</f>
        <v>0</v>
      </c>
      <c r="W6" s="321"/>
      <c r="X6" s="319">
        <v>0</v>
      </c>
      <c r="Y6" s="296">
        <f>SUM(Y3:Y4)</f>
        <v>0</v>
      </c>
      <c r="Z6" s="300"/>
      <c r="AA6" s="291">
        <f>SUM(AA3:AA4)</f>
        <v>0</v>
      </c>
      <c r="AB6" s="296">
        <f>SUM(AB3:AB4)</f>
        <v>0</v>
      </c>
      <c r="AC6" s="297"/>
    </row>
    <row r="7" spans="1:29" ht="13.5" customHeight="1" x14ac:dyDescent="0.2">
      <c r="A7" s="185" t="s">
        <v>108</v>
      </c>
      <c r="B7" s="225" t="s">
        <v>103</v>
      </c>
      <c r="C7" s="228"/>
      <c r="D7" s="226"/>
      <c r="E7" s="229"/>
      <c r="F7" s="228"/>
      <c r="G7" s="226"/>
      <c r="H7" s="227"/>
      <c r="I7" s="228"/>
      <c r="J7" s="226"/>
      <c r="K7" s="229"/>
      <c r="L7" s="228"/>
      <c r="M7" s="226"/>
      <c r="N7" s="230"/>
      <c r="O7" s="228"/>
      <c r="P7" s="226"/>
      <c r="Q7" s="229"/>
      <c r="R7" s="228"/>
      <c r="S7" s="226"/>
      <c r="T7" s="230"/>
      <c r="U7" s="228"/>
      <c r="V7" s="226"/>
      <c r="W7" s="230"/>
      <c r="X7" s="228"/>
      <c r="Y7" s="226"/>
      <c r="Z7" s="263"/>
      <c r="AA7" s="231"/>
      <c r="AB7" s="226"/>
      <c r="AC7" s="232"/>
    </row>
    <row r="8" spans="1:29" ht="13.5" customHeight="1" x14ac:dyDescent="0.2">
      <c r="A8" s="178" t="s">
        <v>109</v>
      </c>
      <c r="B8" s="179" t="s">
        <v>73</v>
      </c>
      <c r="C8" s="221"/>
      <c r="D8" s="216"/>
      <c r="E8" s="222"/>
      <c r="F8" s="221"/>
      <c r="G8" s="216"/>
      <c r="H8" s="220"/>
      <c r="I8" s="221"/>
      <c r="J8" s="216"/>
      <c r="K8" s="222"/>
      <c r="L8" s="221"/>
      <c r="M8" s="216"/>
      <c r="N8" s="223"/>
      <c r="O8" s="221"/>
      <c r="P8" s="216"/>
      <c r="Q8" s="222"/>
      <c r="R8" s="221"/>
      <c r="S8" s="216"/>
      <c r="T8" s="223"/>
      <c r="U8" s="221"/>
      <c r="V8" s="216"/>
      <c r="W8" s="223"/>
      <c r="X8" s="221"/>
      <c r="Y8" s="216"/>
      <c r="Z8" s="264"/>
      <c r="AA8" s="224"/>
      <c r="AB8" s="216"/>
      <c r="AC8" s="217"/>
    </row>
    <row r="9" spans="1:29" ht="13.5" customHeight="1" x14ac:dyDescent="0.2">
      <c r="A9" s="184"/>
      <c r="B9" s="407" t="s">
        <v>71</v>
      </c>
      <c r="C9" s="240"/>
      <c r="D9" s="238"/>
      <c r="E9" s="241"/>
      <c r="F9" s="240"/>
      <c r="G9" s="238"/>
      <c r="H9" s="239"/>
      <c r="I9" s="240"/>
      <c r="J9" s="238"/>
      <c r="K9" s="241"/>
      <c r="L9" s="240"/>
      <c r="M9" s="238"/>
      <c r="N9" s="242"/>
      <c r="O9" s="240"/>
      <c r="P9" s="238"/>
      <c r="Q9" s="241"/>
      <c r="R9" s="240"/>
      <c r="S9" s="238"/>
      <c r="T9" s="242"/>
      <c r="U9" s="240"/>
      <c r="V9" s="238"/>
      <c r="W9" s="242"/>
      <c r="X9" s="240"/>
      <c r="Y9" s="238"/>
      <c r="Z9" s="265"/>
      <c r="AA9" s="243"/>
      <c r="AB9" s="238"/>
      <c r="AC9" s="244"/>
    </row>
    <row r="10" spans="1:29" s="322" customFormat="1" ht="13.5" customHeight="1" x14ac:dyDescent="0.2">
      <c r="A10" s="170" t="s">
        <v>110</v>
      </c>
      <c r="B10" s="245" t="s">
        <v>74</v>
      </c>
      <c r="C10" s="319">
        <f>SUM(C7:C8)</f>
        <v>0</v>
      </c>
      <c r="D10" s="298">
        <f>SUM(D7:D8)</f>
        <v>0</v>
      </c>
      <c r="E10" s="320"/>
      <c r="F10" s="319">
        <v>0</v>
      </c>
      <c r="G10" s="296">
        <f>SUM(G7:G8)</f>
        <v>0</v>
      </c>
      <c r="H10" s="299"/>
      <c r="I10" s="319">
        <v>0</v>
      </c>
      <c r="J10" s="296">
        <f>SUM(J7:J8)</f>
        <v>0</v>
      </c>
      <c r="K10" s="320"/>
      <c r="L10" s="319">
        <v>0</v>
      </c>
      <c r="M10" s="296">
        <f>SUM(M7:M8)</f>
        <v>0</v>
      </c>
      <c r="N10" s="321"/>
      <c r="O10" s="319">
        <v>0</v>
      </c>
      <c r="P10" s="296">
        <f>SUM(P7:P8)</f>
        <v>0</v>
      </c>
      <c r="Q10" s="320"/>
      <c r="R10" s="319">
        <v>0</v>
      </c>
      <c r="S10" s="296">
        <f>SUM(S7:S8)</f>
        <v>0</v>
      </c>
      <c r="T10" s="321"/>
      <c r="U10" s="319">
        <v>0</v>
      </c>
      <c r="V10" s="296">
        <f>SUM(V7:V8)</f>
        <v>0</v>
      </c>
      <c r="W10" s="321"/>
      <c r="X10" s="319">
        <v>0</v>
      </c>
      <c r="Y10" s="296">
        <f>SUM(Y7:Y8)</f>
        <v>0</v>
      </c>
      <c r="Z10" s="300"/>
      <c r="AA10" s="291">
        <f>SUM(AA7:AA8)</f>
        <v>0</v>
      </c>
      <c r="AB10" s="296">
        <f>SUM(AB7:AB8)</f>
        <v>0</v>
      </c>
      <c r="AC10" s="297"/>
    </row>
    <row r="11" spans="1:29" ht="13.5" customHeight="1" x14ac:dyDescent="0.2">
      <c r="A11" s="185" t="s">
        <v>111</v>
      </c>
      <c r="B11" s="225" t="s">
        <v>75</v>
      </c>
      <c r="C11" s="228"/>
      <c r="D11" s="226"/>
      <c r="E11" s="229"/>
      <c r="F11" s="228"/>
      <c r="G11" s="226"/>
      <c r="H11" s="227"/>
      <c r="I11" s="228"/>
      <c r="J11" s="226"/>
      <c r="K11" s="229"/>
      <c r="L11" s="228"/>
      <c r="M11" s="226"/>
      <c r="N11" s="230"/>
      <c r="O11" s="228"/>
      <c r="P11" s="226"/>
      <c r="Q11" s="229"/>
      <c r="R11" s="228"/>
      <c r="S11" s="226"/>
      <c r="T11" s="230"/>
      <c r="U11" s="228"/>
      <c r="V11" s="226"/>
      <c r="W11" s="230"/>
      <c r="X11" s="228"/>
      <c r="Y11" s="226"/>
      <c r="Z11" s="263"/>
      <c r="AA11" s="231">
        <f>+C11+F11+I11+L11+O11+R11+U11+X11</f>
        <v>0</v>
      </c>
      <c r="AB11" s="226">
        <f>+D11+G11+J11+M11+P11+S11+V11+Y11</f>
        <v>0</v>
      </c>
      <c r="AC11" s="232"/>
    </row>
    <row r="12" spans="1:29" ht="13.5" customHeight="1" x14ac:dyDescent="0.2">
      <c r="A12" s="178" t="s">
        <v>112</v>
      </c>
      <c r="B12" s="179" t="s">
        <v>76</v>
      </c>
      <c r="C12" s="221"/>
      <c r="D12" s="216"/>
      <c r="E12" s="222"/>
      <c r="F12" s="221"/>
      <c r="G12" s="216"/>
      <c r="H12" s="220"/>
      <c r="I12" s="221"/>
      <c r="J12" s="216"/>
      <c r="K12" s="222"/>
      <c r="L12" s="221"/>
      <c r="M12" s="216"/>
      <c r="N12" s="223"/>
      <c r="O12" s="221"/>
      <c r="P12" s="216"/>
      <c r="Q12" s="222"/>
      <c r="R12" s="221">
        <v>236</v>
      </c>
      <c r="S12" s="216">
        <v>1000</v>
      </c>
      <c r="T12" s="223"/>
      <c r="U12" s="221"/>
      <c r="V12" s="216"/>
      <c r="W12" s="223"/>
      <c r="X12" s="221"/>
      <c r="Y12" s="216"/>
      <c r="Z12" s="264"/>
      <c r="AA12" s="231">
        <f t="shared" ref="AA12:AB20" si="0">+C12+F12+I12+L12+O12+R12+U12+X12</f>
        <v>236</v>
      </c>
      <c r="AB12" s="216">
        <f t="shared" si="0"/>
        <v>1000</v>
      </c>
      <c r="AC12" s="217"/>
    </row>
    <row r="13" spans="1:29" ht="13.5" customHeight="1" x14ac:dyDescent="0.2">
      <c r="A13" s="178" t="s">
        <v>113</v>
      </c>
      <c r="B13" s="179" t="s">
        <v>77</v>
      </c>
      <c r="C13" s="221"/>
      <c r="D13" s="216"/>
      <c r="E13" s="222"/>
      <c r="F13" s="221"/>
      <c r="G13" s="216"/>
      <c r="H13" s="220"/>
      <c r="I13" s="221"/>
      <c r="J13" s="216"/>
      <c r="K13" s="222"/>
      <c r="L13" s="221"/>
      <c r="M13" s="216"/>
      <c r="N13" s="223"/>
      <c r="O13" s="221"/>
      <c r="P13" s="216"/>
      <c r="Q13" s="222"/>
      <c r="R13" s="221"/>
      <c r="S13" s="216"/>
      <c r="T13" s="223"/>
      <c r="U13" s="221"/>
      <c r="V13" s="216"/>
      <c r="W13" s="223"/>
      <c r="X13" s="221"/>
      <c r="Y13" s="216"/>
      <c r="Z13" s="264"/>
      <c r="AA13" s="231">
        <f t="shared" si="0"/>
        <v>0</v>
      </c>
      <c r="AB13" s="216">
        <f t="shared" si="0"/>
        <v>0</v>
      </c>
      <c r="AC13" s="217"/>
    </row>
    <row r="14" spans="1:29" ht="13.5" customHeight="1" x14ac:dyDescent="0.2">
      <c r="A14" s="178" t="s">
        <v>114</v>
      </c>
      <c r="B14" s="179" t="s">
        <v>78</v>
      </c>
      <c r="C14" s="221"/>
      <c r="D14" s="216"/>
      <c r="E14" s="222"/>
      <c r="F14" s="221"/>
      <c r="G14" s="216"/>
      <c r="H14" s="220"/>
      <c r="I14" s="221"/>
      <c r="J14" s="216"/>
      <c r="K14" s="222"/>
      <c r="L14" s="221"/>
      <c r="M14" s="216"/>
      <c r="N14" s="223"/>
      <c r="O14" s="221"/>
      <c r="P14" s="216"/>
      <c r="Q14" s="222"/>
      <c r="R14" s="221"/>
      <c r="S14" s="216"/>
      <c r="T14" s="223"/>
      <c r="U14" s="221"/>
      <c r="V14" s="216"/>
      <c r="W14" s="223"/>
      <c r="X14" s="221"/>
      <c r="Y14" s="216"/>
      <c r="Z14" s="264"/>
      <c r="AA14" s="231">
        <f t="shared" si="0"/>
        <v>0</v>
      </c>
      <c r="AB14" s="216">
        <f t="shared" si="0"/>
        <v>0</v>
      </c>
      <c r="AC14" s="217"/>
    </row>
    <row r="15" spans="1:29" ht="28.9" customHeight="1" x14ac:dyDescent="0.2">
      <c r="A15" s="178" t="s">
        <v>115</v>
      </c>
      <c r="B15" s="179" t="s">
        <v>385</v>
      </c>
      <c r="C15" s="221"/>
      <c r="D15" s="216"/>
      <c r="E15" s="222"/>
      <c r="F15" s="221"/>
      <c r="G15" s="216"/>
      <c r="H15" s="220"/>
      <c r="I15" s="221">
        <v>2500</v>
      </c>
      <c r="J15" s="216">
        <v>2500</v>
      </c>
      <c r="K15" s="222"/>
      <c r="L15" s="221"/>
      <c r="M15" s="216"/>
      <c r="N15" s="223"/>
      <c r="O15" s="221">
        <v>1500</v>
      </c>
      <c r="P15" s="216">
        <v>1800</v>
      </c>
      <c r="Q15" s="222"/>
      <c r="R15" s="221"/>
      <c r="S15" s="216"/>
      <c r="T15" s="223"/>
      <c r="U15" s="221">
        <v>7500</v>
      </c>
      <c r="V15" s="216">
        <v>7500</v>
      </c>
      <c r="W15" s="223"/>
      <c r="X15" s="221">
        <v>900</v>
      </c>
      <c r="Y15" s="216">
        <v>1500</v>
      </c>
      <c r="Z15" s="264"/>
      <c r="AA15" s="231">
        <f>+C15+F15+I15+L15+O15+R15+U15+X15</f>
        <v>12400</v>
      </c>
      <c r="AB15" s="216">
        <f>+D15+G15+J15+M15+P15+S15+V15+Y15</f>
        <v>13300</v>
      </c>
      <c r="AC15" s="217"/>
    </row>
    <row r="16" spans="1:29" ht="13.5" customHeight="1" x14ac:dyDescent="0.2">
      <c r="A16" s="178" t="s">
        <v>115</v>
      </c>
      <c r="B16" s="179" t="s">
        <v>376</v>
      </c>
      <c r="C16" s="221"/>
      <c r="D16" s="216"/>
      <c r="E16" s="222"/>
      <c r="F16" s="221"/>
      <c r="G16" s="216"/>
      <c r="H16" s="220"/>
      <c r="I16" s="221"/>
      <c r="J16" s="216"/>
      <c r="K16" s="222"/>
      <c r="L16" s="221"/>
      <c r="M16" s="216"/>
      <c r="N16" s="223"/>
      <c r="O16" s="221"/>
      <c r="P16" s="216"/>
      <c r="Q16" s="222"/>
      <c r="R16" s="221"/>
      <c r="S16" s="216"/>
      <c r="T16" s="223"/>
      <c r="U16" s="221">
        <v>3200</v>
      </c>
      <c r="V16" s="216">
        <v>3538</v>
      </c>
      <c r="W16" s="223"/>
      <c r="X16" s="221"/>
      <c r="Y16" s="216"/>
      <c r="Z16" s="264"/>
      <c r="AA16" s="231">
        <f>+C16+F16+I16+L16+O16+R16+U16+X16</f>
        <v>3200</v>
      </c>
      <c r="AB16" s="216">
        <f t="shared" si="0"/>
        <v>3538</v>
      </c>
      <c r="AC16" s="217"/>
    </row>
    <row r="17" spans="1:29" ht="42.6" customHeight="1" x14ac:dyDescent="0.2">
      <c r="A17" s="178" t="s">
        <v>116</v>
      </c>
      <c r="B17" s="179" t="s">
        <v>386</v>
      </c>
      <c r="C17" s="221"/>
      <c r="D17" s="216"/>
      <c r="E17" s="222"/>
      <c r="F17" s="221"/>
      <c r="G17" s="216"/>
      <c r="H17" s="220"/>
      <c r="I17" s="221"/>
      <c r="J17" s="216"/>
      <c r="K17" s="222"/>
      <c r="L17" s="221"/>
      <c r="M17" s="216"/>
      <c r="N17" s="223"/>
      <c r="O17" s="221"/>
      <c r="P17" s="216"/>
      <c r="Q17" s="222"/>
      <c r="R17" s="221">
        <v>64</v>
      </c>
      <c r="S17" s="216">
        <v>270</v>
      </c>
      <c r="T17" s="223"/>
      <c r="U17" s="221">
        <v>864</v>
      </c>
      <c r="V17" s="216">
        <v>955</v>
      </c>
      <c r="W17" s="223"/>
      <c r="X17" s="221">
        <v>243</v>
      </c>
      <c r="Y17" s="216">
        <v>405</v>
      </c>
      <c r="Z17" s="264"/>
      <c r="AA17" s="231">
        <f>+C17+F17+I17+L17+O17+R17+U17+X17</f>
        <v>1171</v>
      </c>
      <c r="AB17" s="216">
        <f t="shared" si="0"/>
        <v>1630</v>
      </c>
      <c r="AC17" s="217"/>
    </row>
    <row r="18" spans="1:29" ht="41.45" customHeight="1" x14ac:dyDescent="0.2">
      <c r="A18" s="178" t="s">
        <v>117</v>
      </c>
      <c r="B18" s="179" t="s">
        <v>387</v>
      </c>
      <c r="C18" s="221"/>
      <c r="D18" s="216"/>
      <c r="E18" s="222"/>
      <c r="F18" s="221"/>
      <c r="G18" s="216"/>
      <c r="H18" s="220"/>
      <c r="I18" s="221"/>
      <c r="J18" s="216"/>
      <c r="K18" s="222"/>
      <c r="L18" s="221"/>
      <c r="M18" s="216"/>
      <c r="N18" s="223"/>
      <c r="O18" s="221"/>
      <c r="P18" s="216"/>
      <c r="Q18" s="222"/>
      <c r="R18" s="221">
        <v>64</v>
      </c>
      <c r="S18" s="216"/>
      <c r="T18" s="223"/>
      <c r="U18" s="221">
        <v>864</v>
      </c>
      <c r="V18" s="216"/>
      <c r="W18" s="223"/>
      <c r="X18" s="221">
        <v>243</v>
      </c>
      <c r="Y18" s="216"/>
      <c r="Z18" s="264"/>
      <c r="AA18" s="231">
        <f t="shared" si="0"/>
        <v>1171</v>
      </c>
      <c r="AB18" s="216">
        <f t="shared" si="0"/>
        <v>0</v>
      </c>
      <c r="AC18" s="217"/>
    </row>
    <row r="19" spans="1:29" ht="13.5" customHeight="1" x14ac:dyDescent="0.2">
      <c r="A19" s="178" t="s">
        <v>118</v>
      </c>
      <c r="B19" s="179" t="s">
        <v>79</v>
      </c>
      <c r="C19" s="221"/>
      <c r="D19" s="216"/>
      <c r="E19" s="222"/>
      <c r="F19" s="221"/>
      <c r="G19" s="216"/>
      <c r="H19" s="220"/>
      <c r="I19" s="221"/>
      <c r="J19" s="216"/>
      <c r="K19" s="222"/>
      <c r="L19" s="221"/>
      <c r="M19" s="216"/>
      <c r="N19" s="223"/>
      <c r="O19" s="221"/>
      <c r="P19" s="216"/>
      <c r="Q19" s="222"/>
      <c r="R19" s="221"/>
      <c r="S19" s="216"/>
      <c r="T19" s="223"/>
      <c r="U19" s="221"/>
      <c r="V19" s="216"/>
      <c r="W19" s="223"/>
      <c r="X19" s="221"/>
      <c r="Y19" s="216"/>
      <c r="Z19" s="264"/>
      <c r="AA19" s="231">
        <f t="shared" si="0"/>
        <v>0</v>
      </c>
      <c r="AB19" s="216">
        <f t="shared" si="0"/>
        <v>0</v>
      </c>
      <c r="AC19" s="217"/>
    </row>
    <row r="20" spans="1:29" ht="13.5" customHeight="1" x14ac:dyDescent="0.2">
      <c r="A20" s="187" t="s">
        <v>329</v>
      </c>
      <c r="B20" s="246" t="s">
        <v>80</v>
      </c>
      <c r="C20" s="240"/>
      <c r="D20" s="238"/>
      <c r="E20" s="241"/>
      <c r="F20" s="240"/>
      <c r="G20" s="238"/>
      <c r="H20" s="239"/>
      <c r="I20" s="240"/>
      <c r="J20" s="238"/>
      <c r="K20" s="241"/>
      <c r="L20" s="240"/>
      <c r="M20" s="238"/>
      <c r="N20" s="242"/>
      <c r="O20" s="240"/>
      <c r="P20" s="238"/>
      <c r="Q20" s="241"/>
      <c r="R20" s="240"/>
      <c r="S20" s="238"/>
      <c r="T20" s="242"/>
      <c r="U20" s="240"/>
      <c r="V20" s="238"/>
      <c r="W20" s="242"/>
      <c r="X20" s="240"/>
      <c r="Y20" s="238"/>
      <c r="Z20" s="265"/>
      <c r="AA20" s="231">
        <f t="shared" si="0"/>
        <v>0</v>
      </c>
      <c r="AB20" s="238">
        <f t="shared" si="0"/>
        <v>0</v>
      </c>
      <c r="AC20" s="244"/>
    </row>
    <row r="21" spans="1:29" s="322" customFormat="1" ht="13.5" customHeight="1" x14ac:dyDescent="0.2">
      <c r="A21" s="170" t="s">
        <v>119</v>
      </c>
      <c r="B21" s="245" t="s">
        <v>81</v>
      </c>
      <c r="C21" s="319">
        <f>SUM(C11:C20)</f>
        <v>0</v>
      </c>
      <c r="D21" s="298">
        <f>SUM(D11:D20)</f>
        <v>0</v>
      </c>
      <c r="E21" s="320"/>
      <c r="F21" s="319">
        <v>0</v>
      </c>
      <c r="G21" s="296">
        <f>SUM(G11:G20)</f>
        <v>0</v>
      </c>
      <c r="H21" s="299"/>
      <c r="I21" s="319">
        <v>2500</v>
      </c>
      <c r="J21" s="296">
        <f>SUM(J11:J20)</f>
        <v>2500</v>
      </c>
      <c r="K21" s="320"/>
      <c r="L21" s="319">
        <v>0</v>
      </c>
      <c r="M21" s="296">
        <f>SUM(M11:M20)</f>
        <v>0</v>
      </c>
      <c r="N21" s="321"/>
      <c r="O21" s="319">
        <v>1500</v>
      </c>
      <c r="P21" s="296">
        <f>SUM(P11:P20)</f>
        <v>1800</v>
      </c>
      <c r="Q21" s="320"/>
      <c r="R21" s="319">
        <v>364</v>
      </c>
      <c r="S21" s="296">
        <f>SUM(S11:S20)</f>
        <v>1270</v>
      </c>
      <c r="T21" s="321"/>
      <c r="U21" s="319">
        <v>12428</v>
      </c>
      <c r="V21" s="296">
        <f>SUM(V11:V20)</f>
        <v>11993</v>
      </c>
      <c r="W21" s="321"/>
      <c r="X21" s="319">
        <v>1386</v>
      </c>
      <c r="Y21" s="296">
        <f>SUM(Y11:Y20)</f>
        <v>1905</v>
      </c>
      <c r="Z21" s="300"/>
      <c r="AA21" s="291">
        <f>SUM(AA11:AA20)</f>
        <v>18178</v>
      </c>
      <c r="AB21" s="296">
        <f>SUM(AB11:AB20)</f>
        <v>19468</v>
      </c>
      <c r="AC21" s="297"/>
    </row>
    <row r="22" spans="1:29" s="322" customFormat="1" ht="13.5" customHeight="1" x14ac:dyDescent="0.2">
      <c r="A22" s="170" t="s">
        <v>120</v>
      </c>
      <c r="B22" s="245" t="s">
        <v>82</v>
      </c>
      <c r="C22" s="319"/>
      <c r="D22" s="296"/>
      <c r="E22" s="320"/>
      <c r="F22" s="319"/>
      <c r="G22" s="296"/>
      <c r="H22" s="299"/>
      <c r="I22" s="319"/>
      <c r="J22" s="296"/>
      <c r="K22" s="320"/>
      <c r="L22" s="319"/>
      <c r="M22" s="296"/>
      <c r="N22" s="321"/>
      <c r="O22" s="319"/>
      <c r="P22" s="296"/>
      <c r="Q22" s="320"/>
      <c r="R22" s="319"/>
      <c r="S22" s="296"/>
      <c r="T22" s="321"/>
      <c r="U22" s="319"/>
      <c r="V22" s="296"/>
      <c r="W22" s="321"/>
      <c r="X22" s="319"/>
      <c r="Y22" s="296"/>
      <c r="Z22" s="300"/>
      <c r="AA22" s="291"/>
      <c r="AB22" s="296"/>
      <c r="AC22" s="297"/>
    </row>
    <row r="23" spans="1:29" ht="13.5" customHeight="1" x14ac:dyDescent="0.2">
      <c r="A23" s="188" t="s">
        <v>330</v>
      </c>
      <c r="B23" s="247" t="s">
        <v>83</v>
      </c>
      <c r="C23" s="250"/>
      <c r="D23" s="248"/>
      <c r="E23" s="251"/>
      <c r="F23" s="250"/>
      <c r="G23" s="248"/>
      <c r="H23" s="249"/>
      <c r="I23" s="250"/>
      <c r="J23" s="248"/>
      <c r="K23" s="251"/>
      <c r="L23" s="250"/>
      <c r="M23" s="248"/>
      <c r="N23" s="252"/>
      <c r="O23" s="250"/>
      <c r="P23" s="248"/>
      <c r="Q23" s="251"/>
      <c r="R23" s="250"/>
      <c r="S23" s="248"/>
      <c r="T23" s="252"/>
      <c r="U23" s="250"/>
      <c r="V23" s="248"/>
      <c r="W23" s="252"/>
      <c r="X23" s="250"/>
      <c r="Y23" s="248"/>
      <c r="Z23" s="266"/>
      <c r="AA23" s="253"/>
      <c r="AB23" s="248"/>
      <c r="AC23" s="254"/>
    </row>
    <row r="24" spans="1:29" s="322" customFormat="1" ht="13.5" customHeight="1" x14ac:dyDescent="0.2">
      <c r="A24" s="170" t="s">
        <v>121</v>
      </c>
      <c r="B24" s="245" t="s">
        <v>332</v>
      </c>
      <c r="C24" s="319">
        <f>+C23</f>
        <v>0</v>
      </c>
      <c r="D24" s="296">
        <v>0</v>
      </c>
      <c r="E24" s="320"/>
      <c r="F24" s="319">
        <v>0</v>
      </c>
      <c r="G24" s="296">
        <f>+G23</f>
        <v>0</v>
      </c>
      <c r="H24" s="299"/>
      <c r="I24" s="319"/>
      <c r="J24" s="296"/>
      <c r="K24" s="320"/>
      <c r="L24" s="319">
        <v>0</v>
      </c>
      <c r="M24" s="296">
        <f>+M23</f>
        <v>0</v>
      </c>
      <c r="N24" s="321"/>
      <c r="O24" s="319">
        <v>0</v>
      </c>
      <c r="P24" s="296">
        <f>+P23</f>
        <v>0</v>
      </c>
      <c r="Q24" s="320"/>
      <c r="R24" s="319">
        <v>0</v>
      </c>
      <c r="S24" s="296">
        <f>+S23</f>
        <v>0</v>
      </c>
      <c r="T24" s="321"/>
      <c r="U24" s="319"/>
      <c r="V24" s="296"/>
      <c r="W24" s="321"/>
      <c r="X24" s="319">
        <v>0</v>
      </c>
      <c r="Y24" s="296">
        <f>+Y23</f>
        <v>0</v>
      </c>
      <c r="Z24" s="300"/>
      <c r="AA24" s="291">
        <f>+AA23</f>
        <v>0</v>
      </c>
      <c r="AB24" s="296">
        <f>+AB23</f>
        <v>0</v>
      </c>
      <c r="AC24" s="297"/>
    </row>
    <row r="25" spans="1:29" ht="13.5" customHeight="1" x14ac:dyDescent="0.2">
      <c r="A25" s="188" t="s">
        <v>331</v>
      </c>
      <c r="B25" s="247" t="s">
        <v>84</v>
      </c>
      <c r="C25" s="250"/>
      <c r="D25" s="248"/>
      <c r="E25" s="251"/>
      <c r="F25" s="250"/>
      <c r="G25" s="248"/>
      <c r="H25" s="249"/>
      <c r="I25" s="250"/>
      <c r="J25" s="248"/>
      <c r="K25" s="251"/>
      <c r="L25" s="250"/>
      <c r="M25" s="248"/>
      <c r="N25" s="252"/>
      <c r="O25" s="250"/>
      <c r="P25" s="248"/>
      <c r="Q25" s="251"/>
      <c r="R25" s="250"/>
      <c r="S25" s="248"/>
      <c r="T25" s="252"/>
      <c r="U25" s="250"/>
      <c r="V25" s="248"/>
      <c r="W25" s="252"/>
      <c r="X25" s="250"/>
      <c r="Y25" s="248"/>
      <c r="Z25" s="266"/>
      <c r="AA25" s="253"/>
      <c r="AB25" s="248"/>
      <c r="AC25" s="254"/>
    </row>
    <row r="26" spans="1:29" s="322" customFormat="1" ht="13.5" customHeight="1" x14ac:dyDescent="0.2">
      <c r="A26" s="170" t="s">
        <v>122</v>
      </c>
      <c r="B26" s="245" t="s">
        <v>325</v>
      </c>
      <c r="C26" s="319">
        <f>+C25</f>
        <v>0</v>
      </c>
      <c r="D26" s="296">
        <v>0</v>
      </c>
      <c r="E26" s="320"/>
      <c r="F26" s="319">
        <v>0</v>
      </c>
      <c r="G26" s="296">
        <f>+G25</f>
        <v>0</v>
      </c>
      <c r="H26" s="299"/>
      <c r="I26" s="319"/>
      <c r="J26" s="296"/>
      <c r="K26" s="320"/>
      <c r="L26" s="319">
        <v>0</v>
      </c>
      <c r="M26" s="296">
        <f>+M25</f>
        <v>0</v>
      </c>
      <c r="N26" s="321"/>
      <c r="O26" s="319"/>
      <c r="P26" s="296"/>
      <c r="Q26" s="320"/>
      <c r="R26" s="319">
        <v>0</v>
      </c>
      <c r="S26" s="296">
        <f>+S25</f>
        <v>0</v>
      </c>
      <c r="T26" s="321"/>
      <c r="U26" s="319"/>
      <c r="V26" s="296"/>
      <c r="W26" s="321"/>
      <c r="X26" s="319"/>
      <c r="Y26" s="296"/>
      <c r="Z26" s="300"/>
      <c r="AA26" s="291">
        <f>+AA25</f>
        <v>0</v>
      </c>
      <c r="AB26" s="296">
        <f>+AB25</f>
        <v>0</v>
      </c>
      <c r="AC26" s="297"/>
    </row>
    <row r="27" spans="1:29" s="322" customFormat="1" ht="13.5" customHeight="1" x14ac:dyDescent="0.2">
      <c r="A27" s="170" t="s">
        <v>123</v>
      </c>
      <c r="B27" s="245" t="s">
        <v>85</v>
      </c>
      <c r="C27" s="319">
        <f>+C6+C10+C21+C22+C24+C26</f>
        <v>0</v>
      </c>
      <c r="D27" s="298">
        <f>+D6+D10+D21+D22+D24+D26</f>
        <v>0</v>
      </c>
      <c r="E27" s="320"/>
      <c r="F27" s="319">
        <v>0</v>
      </c>
      <c r="G27" s="296">
        <f>+G6+G10+G21+G22+G24+G26</f>
        <v>0</v>
      </c>
      <c r="H27" s="299"/>
      <c r="I27" s="319">
        <v>2500</v>
      </c>
      <c r="J27" s="296">
        <f>+J6+J10+J21+J22+J24+J26</f>
        <v>2500</v>
      </c>
      <c r="K27" s="320"/>
      <c r="L27" s="319">
        <v>0</v>
      </c>
      <c r="M27" s="296">
        <f>+M6+M10+M21+M22+M24+M26</f>
        <v>0</v>
      </c>
      <c r="N27" s="321"/>
      <c r="O27" s="319">
        <v>1500</v>
      </c>
      <c r="P27" s="296">
        <f>+P6+P10+P21+P22+P24+P26</f>
        <v>1800</v>
      </c>
      <c r="Q27" s="320"/>
      <c r="R27" s="319">
        <v>364</v>
      </c>
      <c r="S27" s="296">
        <f>+S6+S10+S21+S22+S24+S26</f>
        <v>1270</v>
      </c>
      <c r="T27" s="321"/>
      <c r="U27" s="319">
        <v>12428</v>
      </c>
      <c r="V27" s="296">
        <f>+V6+V10+V21+V22+V24+V26</f>
        <v>11993</v>
      </c>
      <c r="W27" s="321"/>
      <c r="X27" s="319">
        <v>1386</v>
      </c>
      <c r="Y27" s="296">
        <f>+Y6+Y10+Y21+Y22+Y24+Y26</f>
        <v>1905</v>
      </c>
      <c r="Z27" s="300"/>
      <c r="AA27" s="291">
        <f>+AA6+AA10+AA21+AA22+AA24+AA26</f>
        <v>18178</v>
      </c>
      <c r="AB27" s="296">
        <f>+AB6+AB10+AB21+AB22+AB24+AB26</f>
        <v>19468</v>
      </c>
      <c r="AC27" s="297"/>
    </row>
    <row r="28" spans="1:29" s="322" customFormat="1" ht="13.5" customHeight="1" x14ac:dyDescent="0.2">
      <c r="A28" s="255" t="s">
        <v>124</v>
      </c>
      <c r="B28" s="245" t="s">
        <v>86</v>
      </c>
      <c r="C28" s="319"/>
      <c r="D28" s="296"/>
      <c r="E28" s="320"/>
      <c r="F28" s="319"/>
      <c r="G28" s="296"/>
      <c r="H28" s="299"/>
      <c r="I28" s="319"/>
      <c r="J28" s="296"/>
      <c r="K28" s="320"/>
      <c r="L28" s="319"/>
      <c r="M28" s="296"/>
      <c r="N28" s="321"/>
      <c r="O28" s="319"/>
      <c r="P28" s="296"/>
      <c r="Q28" s="320"/>
      <c r="R28" s="319"/>
      <c r="S28" s="296"/>
      <c r="T28" s="321"/>
      <c r="U28" s="319"/>
      <c r="V28" s="296"/>
      <c r="W28" s="321"/>
      <c r="X28" s="319"/>
      <c r="Y28" s="296"/>
      <c r="Z28" s="300"/>
      <c r="AA28" s="291">
        <f>+C28+F28+I28+L28+O28+R28+U28+X28</f>
        <v>0</v>
      </c>
      <c r="AB28" s="296">
        <f t="shared" ref="AB28" si="1">+D28+G28+J28+M28+P28+S28+V28+Y28</f>
        <v>0</v>
      </c>
      <c r="AC28" s="297"/>
    </row>
    <row r="29" spans="1:29" s="322" customFormat="1" ht="13.5" customHeight="1" x14ac:dyDescent="0.2">
      <c r="A29" s="255" t="s">
        <v>235</v>
      </c>
      <c r="B29" s="245" t="s">
        <v>236</v>
      </c>
      <c r="C29" s="319">
        <f>+SUM(C30:C32)</f>
        <v>0</v>
      </c>
      <c r="D29" s="298">
        <f>+SUM(D30:D32)</f>
        <v>0</v>
      </c>
      <c r="E29" s="320"/>
      <c r="F29" s="319">
        <v>42608</v>
      </c>
      <c r="G29" s="296">
        <f>+SUM(G30:G32)</f>
        <v>49343</v>
      </c>
      <c r="H29" s="299"/>
      <c r="I29" s="319">
        <v>36124</v>
      </c>
      <c r="J29" s="296">
        <f>+SUM(J30:J32)</f>
        <v>40346</v>
      </c>
      <c r="K29" s="320"/>
      <c r="L29" s="319">
        <v>27350</v>
      </c>
      <c r="M29" s="296">
        <f>+SUM(M30:M32)</f>
        <v>32890</v>
      </c>
      <c r="N29" s="321"/>
      <c r="O29" s="319">
        <v>20792</v>
      </c>
      <c r="P29" s="296">
        <f>+SUM(P30:P32)</f>
        <v>26290</v>
      </c>
      <c r="Q29" s="320"/>
      <c r="R29" s="319">
        <v>11370</v>
      </c>
      <c r="S29" s="296">
        <f>+SUM(S30:S32)</f>
        <v>14181</v>
      </c>
      <c r="T29" s="321"/>
      <c r="U29" s="319">
        <v>18301</v>
      </c>
      <c r="V29" s="296">
        <f>+SUM(V30:V32)</f>
        <v>25057</v>
      </c>
      <c r="W29" s="321"/>
      <c r="X29" s="319">
        <v>2032</v>
      </c>
      <c r="Y29" s="296">
        <f>+SUM(Y30:Y32)</f>
        <v>5062</v>
      </c>
      <c r="Z29" s="300"/>
      <c r="AA29" s="291">
        <f>+SUM(AA30:AA32)</f>
        <v>158577</v>
      </c>
      <c r="AB29" s="296">
        <f>+SUM(AB30:AB32)</f>
        <v>193169</v>
      </c>
      <c r="AC29" s="297"/>
    </row>
    <row r="30" spans="1:29" ht="13.5" customHeight="1" x14ac:dyDescent="0.2">
      <c r="A30" s="278"/>
      <c r="B30" s="408" t="s">
        <v>238</v>
      </c>
      <c r="C30" s="221">
        <f>+'[4]3.SZ.TÁBL. SEGÍTŐ SZOLGÁLAT'!$D$29</f>
        <v>0</v>
      </c>
      <c r="D30" s="272">
        <f>+'4.SZ.TÁBL. SZOCIÁLIS NORMATÍVA'!E9</f>
        <v>0</v>
      </c>
      <c r="E30" s="274"/>
      <c r="F30" s="221">
        <v>33059</v>
      </c>
      <c r="G30" s="272">
        <f>+'4.SZ.TÁBL. SZOCIÁLIS NORMATÍVA'!I16+'4.SZ.TÁBL. SZOCIÁLIS NORMATÍVA'!I17</f>
        <v>33363</v>
      </c>
      <c r="H30" s="273"/>
      <c r="I30" s="221">
        <v>33139</v>
      </c>
      <c r="J30" s="272">
        <f>+'4.SZ.TÁBL. SZOCIÁLIS NORMATÍVA'!I19</f>
        <v>31935</v>
      </c>
      <c r="K30" s="274"/>
      <c r="L30" s="221">
        <v>25644</v>
      </c>
      <c r="M30" s="272">
        <f>+'4.SZ.TÁBL. SZOCIÁLIS NORMATÍVA'!I15</f>
        <v>25645</v>
      </c>
      <c r="N30" s="275"/>
      <c r="O30" s="221">
        <v>14253</v>
      </c>
      <c r="P30" s="272">
        <f>+'4.SZ.TÁBL. SZOCIÁLIS NORMATÍVA'!I22</f>
        <v>14253</v>
      </c>
      <c r="Q30" s="274"/>
      <c r="R30" s="221">
        <v>5143</v>
      </c>
      <c r="S30" s="272">
        <f>+'4.SZ.TÁBL. SZOCIÁLIS NORMATÍVA'!I20</f>
        <v>5142</v>
      </c>
      <c r="T30" s="275"/>
      <c r="U30" s="221">
        <v>25317</v>
      </c>
      <c r="V30" s="272">
        <f>+'4.SZ.TÁBL. SZOCIÁLIS NORMATÍVA'!I21</f>
        <v>27126</v>
      </c>
      <c r="W30" s="275"/>
      <c r="X30" s="221">
        <v>1462</v>
      </c>
      <c r="Y30" s="272">
        <f>+'4.SZ.TÁBL. SZOCIÁLIS NORMATÍVA'!I18</f>
        <v>1867</v>
      </c>
      <c r="Z30" s="288"/>
      <c r="AA30" s="680">
        <f>+C30+F30+I30+L30+O30+R30+U30+X30</f>
        <v>138017</v>
      </c>
      <c r="AB30" s="681">
        <f>+D30+G30+J30+M30+P30+S30+V30+Y30</f>
        <v>139331</v>
      </c>
      <c r="AC30" s="276"/>
    </row>
    <row r="31" spans="1:29" ht="13.5" customHeight="1" x14ac:dyDescent="0.2">
      <c r="A31" s="679"/>
      <c r="B31" s="179" t="s">
        <v>349</v>
      </c>
      <c r="C31" s="221"/>
      <c r="D31" s="226"/>
      <c r="E31" s="229"/>
      <c r="F31" s="221">
        <v>-2169</v>
      </c>
      <c r="G31" s="226"/>
      <c r="H31" s="227"/>
      <c r="I31" s="221">
        <v>-1821</v>
      </c>
      <c r="J31" s="226"/>
      <c r="K31" s="229"/>
      <c r="L31" s="221">
        <v>-1569</v>
      </c>
      <c r="M31" s="226"/>
      <c r="N31" s="230"/>
      <c r="O31" s="221">
        <v>-64</v>
      </c>
      <c r="P31" s="226"/>
      <c r="Q31" s="229"/>
      <c r="R31" s="221"/>
      <c r="S31" s="226"/>
      <c r="T31" s="230"/>
      <c r="U31" s="221">
        <v>-7016</v>
      </c>
      <c r="V31" s="226">
        <v>-2069</v>
      </c>
      <c r="W31" s="230"/>
      <c r="X31" s="221"/>
      <c r="Y31" s="226"/>
      <c r="Z31" s="263"/>
      <c r="AA31" s="224">
        <f>+C31+F31+I31+L31+O31+R31+U31+X31</f>
        <v>-12639</v>
      </c>
      <c r="AB31" s="216">
        <f>+D31+G31+J31+M31+P31+S31+V31+Y31</f>
        <v>-2069</v>
      </c>
      <c r="AC31" s="232"/>
    </row>
    <row r="32" spans="1:29" ht="13.5" customHeight="1" x14ac:dyDescent="0.2">
      <c r="A32" s="279"/>
      <c r="B32" s="179" t="s">
        <v>239</v>
      </c>
      <c r="C32" s="221">
        <v>0</v>
      </c>
      <c r="D32" s="216">
        <f>+SUM(D33:D39)</f>
        <v>0</v>
      </c>
      <c r="E32" s="222"/>
      <c r="F32" s="221">
        <v>11718</v>
      </c>
      <c r="G32" s="216">
        <f>+SUM(G33:G39)</f>
        <v>15980</v>
      </c>
      <c r="H32" s="220"/>
      <c r="I32" s="221">
        <v>4806</v>
      </c>
      <c r="J32" s="216">
        <f>+SUM(J33:J39)</f>
        <v>8411</v>
      </c>
      <c r="K32" s="222"/>
      <c r="L32" s="221">
        <v>3275</v>
      </c>
      <c r="M32" s="216">
        <f>+SUM(M33:M39)</f>
        <v>7245</v>
      </c>
      <c r="N32" s="223"/>
      <c r="O32" s="221">
        <v>6603</v>
      </c>
      <c r="P32" s="216">
        <f>+SUM(P33:P39)</f>
        <v>12037</v>
      </c>
      <c r="Q32" s="222"/>
      <c r="R32" s="216">
        <v>6227</v>
      </c>
      <c r="S32" s="216">
        <f>+SUM(S33:S39)</f>
        <v>9039</v>
      </c>
      <c r="T32" s="223"/>
      <c r="U32" s="221">
        <v>0</v>
      </c>
      <c r="V32" s="216">
        <f>+SUM(V33:V39)</f>
        <v>0</v>
      </c>
      <c r="W32" s="223"/>
      <c r="X32" s="216">
        <v>570</v>
      </c>
      <c r="Y32" s="216">
        <f>+SUM(Y33:Y39)</f>
        <v>3195</v>
      </c>
      <c r="Z32" s="264"/>
      <c r="AA32" s="224">
        <f>+SUM(AA33:AA39)</f>
        <v>33199</v>
      </c>
      <c r="AB32" s="216">
        <f>+SUM(AB33:AB39)</f>
        <v>55907</v>
      </c>
      <c r="AC32" s="217"/>
    </row>
    <row r="33" spans="1:29" s="286" customFormat="1" ht="13.5" customHeight="1" x14ac:dyDescent="0.2">
      <c r="A33" s="280"/>
      <c r="B33" s="406" t="s">
        <v>4</v>
      </c>
      <c r="C33" s="221"/>
      <c r="D33" s="281"/>
      <c r="E33" s="283"/>
      <c r="F33" s="221">
        <v>1713</v>
      </c>
      <c r="G33" s="216">
        <f t="shared" ref="G33:G39" si="2">+G136</f>
        <v>2343</v>
      </c>
      <c r="H33" s="282"/>
      <c r="I33" s="221">
        <v>703</v>
      </c>
      <c r="J33" s="216">
        <f t="shared" ref="J33:J39" si="3">+J136</f>
        <v>1233</v>
      </c>
      <c r="K33" s="283"/>
      <c r="L33" s="221">
        <v>479</v>
      </c>
      <c r="M33" s="216">
        <f t="shared" ref="M33:M39" si="4">+M136</f>
        <v>1062</v>
      </c>
      <c r="N33" s="284"/>
      <c r="O33" s="221">
        <v>1116</v>
      </c>
      <c r="P33" s="216">
        <f t="shared" ref="P33:P38" si="5">+P136</f>
        <v>2043</v>
      </c>
      <c r="Q33" s="283"/>
      <c r="R33" s="221">
        <v>6227</v>
      </c>
      <c r="S33" s="62">
        <f>+S136</f>
        <v>9039</v>
      </c>
      <c r="T33" s="284"/>
      <c r="U33" s="221"/>
      <c r="V33" s="281"/>
      <c r="W33" s="284"/>
      <c r="X33" s="221"/>
      <c r="Y33" s="281">
        <f>+Y126</f>
        <v>1278</v>
      </c>
      <c r="Z33" s="289"/>
      <c r="AA33" s="231">
        <f t="shared" ref="AA33:AB39" si="6">+C33+F33+I33+L33+O33+R33+U33+X33</f>
        <v>10238</v>
      </c>
      <c r="AB33" s="216">
        <f>+D33+G33+J33+M33+P33+S33+V33+Y33</f>
        <v>16998</v>
      </c>
      <c r="AC33" s="285"/>
    </row>
    <row r="34" spans="1:29" s="286" customFormat="1" ht="13.5" customHeight="1" x14ac:dyDescent="0.2">
      <c r="A34" s="280"/>
      <c r="B34" s="406" t="s">
        <v>6</v>
      </c>
      <c r="C34" s="221"/>
      <c r="D34" s="281"/>
      <c r="E34" s="283"/>
      <c r="F34" s="221">
        <v>786</v>
      </c>
      <c r="G34" s="216">
        <f t="shared" si="2"/>
        <v>1087</v>
      </c>
      <c r="H34" s="282"/>
      <c r="I34" s="221">
        <v>322</v>
      </c>
      <c r="J34" s="216">
        <f t="shared" si="3"/>
        <v>572</v>
      </c>
      <c r="K34" s="283"/>
      <c r="L34" s="221">
        <v>220</v>
      </c>
      <c r="M34" s="216">
        <f t="shared" si="4"/>
        <v>493</v>
      </c>
      <c r="N34" s="284"/>
      <c r="O34" s="221">
        <v>511</v>
      </c>
      <c r="P34" s="216">
        <f t="shared" si="5"/>
        <v>948</v>
      </c>
      <c r="Q34" s="283"/>
      <c r="R34" s="221"/>
      <c r="S34" s="281"/>
      <c r="T34" s="284"/>
      <c r="U34" s="221"/>
      <c r="V34" s="281"/>
      <c r="W34" s="284"/>
      <c r="X34" s="221"/>
      <c r="Y34" s="281"/>
      <c r="Z34" s="289"/>
      <c r="AA34" s="231">
        <f t="shared" si="6"/>
        <v>1839</v>
      </c>
      <c r="AB34" s="216">
        <f t="shared" si="6"/>
        <v>3100</v>
      </c>
      <c r="AC34" s="285"/>
    </row>
    <row r="35" spans="1:29" s="286" customFormat="1" ht="13.5" customHeight="1" x14ac:dyDescent="0.2">
      <c r="A35" s="280"/>
      <c r="B35" s="406" t="s">
        <v>7</v>
      </c>
      <c r="C35" s="221"/>
      <c r="D35" s="281"/>
      <c r="E35" s="283"/>
      <c r="F35" s="221">
        <v>702</v>
      </c>
      <c r="G35" s="216">
        <f t="shared" si="2"/>
        <v>970</v>
      </c>
      <c r="H35" s="282"/>
      <c r="I35" s="221">
        <v>288</v>
      </c>
      <c r="J35" s="216">
        <f t="shared" si="3"/>
        <v>511</v>
      </c>
      <c r="K35" s="283"/>
      <c r="L35" s="221">
        <v>196</v>
      </c>
      <c r="M35" s="216">
        <f t="shared" si="4"/>
        <v>440</v>
      </c>
      <c r="N35" s="284"/>
      <c r="O35" s="221">
        <v>457</v>
      </c>
      <c r="P35" s="216">
        <f t="shared" si="5"/>
        <v>846</v>
      </c>
      <c r="Q35" s="283"/>
      <c r="R35" s="221"/>
      <c r="S35" s="281"/>
      <c r="T35" s="284"/>
      <c r="U35" s="221"/>
      <c r="V35" s="281"/>
      <c r="W35" s="284"/>
      <c r="X35" s="221"/>
      <c r="Y35" s="281"/>
      <c r="Z35" s="289"/>
      <c r="AA35" s="231">
        <f t="shared" si="6"/>
        <v>1643</v>
      </c>
      <c r="AB35" s="216">
        <f t="shared" si="6"/>
        <v>2767</v>
      </c>
      <c r="AC35" s="285"/>
    </row>
    <row r="36" spans="1:29" s="286" customFormat="1" ht="13.5" customHeight="1" x14ac:dyDescent="0.2">
      <c r="A36" s="280"/>
      <c r="B36" s="406" t="s">
        <v>8</v>
      </c>
      <c r="C36" s="221"/>
      <c r="D36" s="281"/>
      <c r="E36" s="283"/>
      <c r="F36" s="221">
        <v>3483</v>
      </c>
      <c r="G36" s="216">
        <f t="shared" si="2"/>
        <v>4710</v>
      </c>
      <c r="H36" s="282"/>
      <c r="I36" s="221">
        <v>1429</v>
      </c>
      <c r="J36" s="216">
        <f t="shared" si="3"/>
        <v>2479</v>
      </c>
      <c r="K36" s="283"/>
      <c r="L36" s="221">
        <v>973</v>
      </c>
      <c r="M36" s="216">
        <f t="shared" si="4"/>
        <v>2136</v>
      </c>
      <c r="N36" s="284"/>
      <c r="O36" s="221">
        <v>2268</v>
      </c>
      <c r="P36" s="216">
        <f t="shared" si="5"/>
        <v>4106</v>
      </c>
      <c r="Q36" s="283"/>
      <c r="R36" s="221"/>
      <c r="S36" s="281"/>
      <c r="T36" s="284"/>
      <c r="U36" s="221"/>
      <c r="V36" s="281"/>
      <c r="W36" s="284"/>
      <c r="X36" s="221">
        <v>570</v>
      </c>
      <c r="Y36" s="281">
        <f>+Y129</f>
        <v>1917</v>
      </c>
      <c r="Z36" s="289"/>
      <c r="AA36" s="231">
        <f t="shared" si="6"/>
        <v>8723</v>
      </c>
      <c r="AB36" s="216">
        <f t="shared" si="6"/>
        <v>15348</v>
      </c>
      <c r="AC36" s="285"/>
    </row>
    <row r="37" spans="1:29" s="286" customFormat="1" ht="13.5" customHeight="1" x14ac:dyDescent="0.2">
      <c r="A37" s="280"/>
      <c r="B37" s="406" t="s">
        <v>9</v>
      </c>
      <c r="C37" s="221"/>
      <c r="D37" s="281"/>
      <c r="E37" s="283"/>
      <c r="F37" s="221">
        <v>2151</v>
      </c>
      <c r="G37" s="216">
        <f t="shared" si="2"/>
        <v>2898</v>
      </c>
      <c r="H37" s="282"/>
      <c r="I37" s="221">
        <v>882</v>
      </c>
      <c r="J37" s="216">
        <f t="shared" si="3"/>
        <v>1525</v>
      </c>
      <c r="K37" s="283"/>
      <c r="L37" s="221">
        <v>601</v>
      </c>
      <c r="M37" s="216">
        <f t="shared" si="4"/>
        <v>1314</v>
      </c>
      <c r="N37" s="284"/>
      <c r="O37" s="221">
        <v>1401</v>
      </c>
      <c r="P37" s="216">
        <f t="shared" si="5"/>
        <v>2526</v>
      </c>
      <c r="Q37" s="283"/>
      <c r="R37" s="221"/>
      <c r="S37" s="281"/>
      <c r="T37" s="284"/>
      <c r="U37" s="221"/>
      <c r="V37" s="281"/>
      <c r="W37" s="284"/>
      <c r="X37" s="221"/>
      <c r="Y37" s="281"/>
      <c r="Z37" s="289"/>
      <c r="AA37" s="231">
        <f t="shared" si="6"/>
        <v>5035</v>
      </c>
      <c r="AB37" s="216">
        <f t="shared" si="6"/>
        <v>8263</v>
      </c>
      <c r="AC37" s="285"/>
    </row>
    <row r="38" spans="1:29" s="286" customFormat="1" ht="13.5" customHeight="1" x14ac:dyDescent="0.2">
      <c r="A38" s="280"/>
      <c r="B38" s="406" t="s">
        <v>10</v>
      </c>
      <c r="C38" s="221"/>
      <c r="D38" s="281"/>
      <c r="E38" s="283"/>
      <c r="F38" s="221">
        <v>1305</v>
      </c>
      <c r="G38" s="216">
        <f t="shared" si="2"/>
        <v>1799</v>
      </c>
      <c r="H38" s="282"/>
      <c r="I38" s="221">
        <v>535</v>
      </c>
      <c r="J38" s="216">
        <f t="shared" si="3"/>
        <v>947</v>
      </c>
      <c r="K38" s="283"/>
      <c r="L38" s="221">
        <v>365</v>
      </c>
      <c r="M38" s="216">
        <f t="shared" si="4"/>
        <v>815</v>
      </c>
      <c r="N38" s="284"/>
      <c r="O38" s="221">
        <v>850</v>
      </c>
      <c r="P38" s="216">
        <f t="shared" si="5"/>
        <v>1568</v>
      </c>
      <c r="Q38" s="283"/>
      <c r="R38" s="221"/>
      <c r="S38" s="281"/>
      <c r="T38" s="284"/>
      <c r="U38" s="221"/>
      <c r="V38" s="281"/>
      <c r="W38" s="284"/>
      <c r="X38" s="221"/>
      <c r="Y38" s="281"/>
      <c r="Z38" s="289"/>
      <c r="AA38" s="231">
        <f t="shared" si="6"/>
        <v>3055</v>
      </c>
      <c r="AB38" s="216">
        <f t="shared" si="6"/>
        <v>5129</v>
      </c>
      <c r="AC38" s="285"/>
    </row>
    <row r="39" spans="1:29" s="286" customFormat="1" ht="13.5" customHeight="1" x14ac:dyDescent="0.2">
      <c r="A39" s="589"/>
      <c r="B39" s="407" t="s">
        <v>240</v>
      </c>
      <c r="C39" s="221"/>
      <c r="D39" s="292"/>
      <c r="E39" s="590"/>
      <c r="F39" s="221">
        <v>1578</v>
      </c>
      <c r="G39" s="216">
        <f t="shared" si="2"/>
        <v>2173</v>
      </c>
      <c r="H39" s="294"/>
      <c r="I39" s="221">
        <v>647</v>
      </c>
      <c r="J39" s="216">
        <f t="shared" si="3"/>
        <v>1144</v>
      </c>
      <c r="K39" s="590"/>
      <c r="L39" s="221">
        <v>441</v>
      </c>
      <c r="M39" s="216">
        <f t="shared" si="4"/>
        <v>985</v>
      </c>
      <c r="N39" s="591"/>
      <c r="O39" s="221"/>
      <c r="P39" s="281"/>
      <c r="Q39" s="590"/>
      <c r="R39" s="221"/>
      <c r="S39" s="292"/>
      <c r="T39" s="591"/>
      <c r="U39" s="221"/>
      <c r="V39" s="292"/>
      <c r="W39" s="591"/>
      <c r="X39" s="221"/>
      <c r="Y39" s="292"/>
      <c r="Z39" s="295"/>
      <c r="AA39" s="253">
        <f t="shared" si="6"/>
        <v>2666</v>
      </c>
      <c r="AB39" s="238">
        <f t="shared" si="6"/>
        <v>4302</v>
      </c>
      <c r="AC39" s="293"/>
    </row>
    <row r="40" spans="1:29" s="322" customFormat="1" ht="13.5" customHeight="1" thickBot="1" x14ac:dyDescent="0.25">
      <c r="A40" s="287" t="s">
        <v>125</v>
      </c>
      <c r="B40" s="277" t="s">
        <v>87</v>
      </c>
      <c r="C40" s="336">
        <f>SUM(C28:C29)</f>
        <v>0</v>
      </c>
      <c r="D40" s="336">
        <f>SUM(D28:D29)</f>
        <v>0</v>
      </c>
      <c r="E40" s="592"/>
      <c r="F40" s="336">
        <v>42608</v>
      </c>
      <c r="G40" s="302">
        <f>SUM(G28:G29)</f>
        <v>49343</v>
      </c>
      <c r="H40" s="304"/>
      <c r="I40" s="336">
        <v>36124</v>
      </c>
      <c r="J40" s="302">
        <f>SUM(J28:J29)</f>
        <v>40346</v>
      </c>
      <c r="K40" s="592"/>
      <c r="L40" s="336">
        <v>27350</v>
      </c>
      <c r="M40" s="302">
        <f>SUM(M28:M29)</f>
        <v>32890</v>
      </c>
      <c r="N40" s="593"/>
      <c r="O40" s="336">
        <v>20792</v>
      </c>
      <c r="P40" s="302">
        <f>SUM(P28:P29)</f>
        <v>26290</v>
      </c>
      <c r="Q40" s="592"/>
      <c r="R40" s="336">
        <v>11370</v>
      </c>
      <c r="S40" s="302">
        <f>SUM(S28:S29)</f>
        <v>14181</v>
      </c>
      <c r="T40" s="593"/>
      <c r="U40" s="336">
        <v>18301</v>
      </c>
      <c r="V40" s="302">
        <f>SUM(V28:V29)</f>
        <v>25057</v>
      </c>
      <c r="W40" s="593"/>
      <c r="X40" s="336">
        <v>2032</v>
      </c>
      <c r="Y40" s="302">
        <f>SUM(Y28:Y29)</f>
        <v>5062</v>
      </c>
      <c r="Z40" s="305"/>
      <c r="AA40" s="301">
        <f>SUM(AA28:AA29)</f>
        <v>158577</v>
      </c>
      <c r="AB40" s="302">
        <f>SUM(AB28:AB29)</f>
        <v>193169</v>
      </c>
      <c r="AC40" s="303"/>
    </row>
    <row r="41" spans="1:29" s="322" customFormat="1" ht="13.5" customHeight="1" thickBot="1" x14ac:dyDescent="0.25">
      <c r="A41" s="771" t="s">
        <v>0</v>
      </c>
      <c r="B41" s="772"/>
      <c r="C41" s="326">
        <f>+C27+C40</f>
        <v>0</v>
      </c>
      <c r="D41" s="309">
        <f>+D27+D40</f>
        <v>0</v>
      </c>
      <c r="E41" s="327"/>
      <c r="F41" s="326">
        <v>42608</v>
      </c>
      <c r="G41" s="307">
        <f>+G27+G40</f>
        <v>49343</v>
      </c>
      <c r="H41" s="310"/>
      <c r="I41" s="326">
        <v>38624</v>
      </c>
      <c r="J41" s="307">
        <f>+J27+J40</f>
        <v>42846</v>
      </c>
      <c r="K41" s="327"/>
      <c r="L41" s="326">
        <v>27350</v>
      </c>
      <c r="M41" s="307">
        <f>+M27+M40</f>
        <v>32890</v>
      </c>
      <c r="N41" s="328"/>
      <c r="O41" s="326">
        <v>22292</v>
      </c>
      <c r="P41" s="307">
        <f>+P27+P40</f>
        <v>28090</v>
      </c>
      <c r="Q41" s="327"/>
      <c r="R41" s="326">
        <v>11734</v>
      </c>
      <c r="S41" s="307">
        <f>+S27+S40</f>
        <v>15451</v>
      </c>
      <c r="T41" s="328"/>
      <c r="U41" s="326">
        <v>30729</v>
      </c>
      <c r="V41" s="307">
        <f>+V27+V40</f>
        <v>37050</v>
      </c>
      <c r="W41" s="328"/>
      <c r="X41" s="326">
        <v>3418</v>
      </c>
      <c r="Y41" s="307">
        <f>+Y27+Y40</f>
        <v>6967</v>
      </c>
      <c r="Z41" s="311"/>
      <c r="AA41" s="306">
        <f>+AA27+AA40</f>
        <v>176755</v>
      </c>
      <c r="AB41" s="307">
        <f>+AB27+AB40</f>
        <v>212637</v>
      </c>
      <c r="AC41" s="308"/>
    </row>
    <row r="42" spans="1:29" ht="13.5" customHeight="1" x14ac:dyDescent="0.2">
      <c r="A42" s="208" t="s">
        <v>143</v>
      </c>
      <c r="B42" s="256" t="s">
        <v>144</v>
      </c>
      <c r="C42" s="221"/>
      <c r="D42" s="226"/>
      <c r="E42" s="229"/>
      <c r="F42" s="221">
        <v>24103</v>
      </c>
      <c r="G42" s="226">
        <f>+'[5]Cs-Gy. Központ'!$E$14</f>
        <v>28088</v>
      </c>
      <c r="H42" s="227"/>
      <c r="I42" s="221">
        <v>28285</v>
      </c>
      <c r="J42" s="226">
        <f>+'[5]Házi sg'!$E$24</f>
        <v>31006</v>
      </c>
      <c r="K42" s="229"/>
      <c r="L42" s="221">
        <v>18939</v>
      </c>
      <c r="M42" s="226">
        <f>+'[5]Cs-Gy. Szolgálat'!$E$12</f>
        <v>22106</v>
      </c>
      <c r="N42" s="230"/>
      <c r="O42" s="221">
        <v>11727</v>
      </c>
      <c r="P42" s="226">
        <f>+[5]Támogató!$E$11</f>
        <v>13376</v>
      </c>
      <c r="Q42" s="229"/>
      <c r="R42" s="221">
        <v>3559</v>
      </c>
      <c r="S42" s="226">
        <f>+[5]Tanyagond!$E$10</f>
        <v>3996</v>
      </c>
      <c r="T42" s="230"/>
      <c r="U42" s="221">
        <v>18939</v>
      </c>
      <c r="V42" s="226">
        <f>+[5]Bölcsőde!$E$11</f>
        <v>23388</v>
      </c>
      <c r="W42" s="230"/>
      <c r="X42" s="221"/>
      <c r="Y42" s="226"/>
      <c r="Z42" s="263"/>
      <c r="AA42" s="231">
        <f t="shared" ref="AA42:AB55" si="7">+C42+F42+I42+L42+O42+R42+U42+X42</f>
        <v>105552</v>
      </c>
      <c r="AB42" s="226">
        <f>+D42+G42+J42+M42+P42+S42+V42+Y42</f>
        <v>121960</v>
      </c>
      <c r="AC42" s="232"/>
    </row>
    <row r="43" spans="1:29" ht="13.5" customHeight="1" x14ac:dyDescent="0.2">
      <c r="A43" s="209" t="s">
        <v>145</v>
      </c>
      <c r="B43" s="218" t="s">
        <v>146</v>
      </c>
      <c r="C43" s="221"/>
      <c r="D43" s="216"/>
      <c r="E43" s="222"/>
      <c r="F43" s="221"/>
      <c r="G43" s="216"/>
      <c r="H43" s="220"/>
      <c r="I43" s="221"/>
      <c r="J43" s="216"/>
      <c r="K43" s="222"/>
      <c r="L43" s="221"/>
      <c r="M43" s="216"/>
      <c r="N43" s="223"/>
      <c r="O43" s="221"/>
      <c r="P43" s="216"/>
      <c r="Q43" s="222"/>
      <c r="R43" s="221"/>
      <c r="S43" s="216"/>
      <c r="T43" s="223"/>
      <c r="U43" s="221"/>
      <c r="V43" s="216"/>
      <c r="W43" s="223"/>
      <c r="X43" s="221"/>
      <c r="Y43" s="216"/>
      <c r="Z43" s="264"/>
      <c r="AA43" s="231">
        <f t="shared" si="7"/>
        <v>0</v>
      </c>
      <c r="AB43" s="226">
        <f t="shared" si="7"/>
        <v>0</v>
      </c>
      <c r="AC43" s="217"/>
    </row>
    <row r="44" spans="1:29" ht="13.5" customHeight="1" x14ac:dyDescent="0.2">
      <c r="A44" s="209" t="s">
        <v>147</v>
      </c>
      <c r="B44" s="218" t="s">
        <v>148</v>
      </c>
      <c r="C44" s="221"/>
      <c r="D44" s="216"/>
      <c r="E44" s="222"/>
      <c r="F44" s="221"/>
      <c r="G44" s="216"/>
      <c r="H44" s="220"/>
      <c r="I44" s="221"/>
      <c r="J44" s="216"/>
      <c r="K44" s="222"/>
      <c r="L44" s="221"/>
      <c r="M44" s="216"/>
      <c r="N44" s="223"/>
      <c r="O44" s="221"/>
      <c r="P44" s="216"/>
      <c r="Q44" s="222"/>
      <c r="R44" s="221"/>
      <c r="S44" s="216"/>
      <c r="T44" s="223"/>
      <c r="U44" s="221"/>
      <c r="V44" s="216"/>
      <c r="W44" s="223"/>
      <c r="X44" s="221"/>
      <c r="Y44" s="216"/>
      <c r="Z44" s="264"/>
      <c r="AA44" s="231">
        <f t="shared" si="7"/>
        <v>0</v>
      </c>
      <c r="AB44" s="226">
        <f t="shared" si="7"/>
        <v>0</v>
      </c>
      <c r="AC44" s="217"/>
    </row>
    <row r="45" spans="1:29" ht="13.5" customHeight="1" x14ac:dyDescent="0.2">
      <c r="A45" s="209" t="s">
        <v>149</v>
      </c>
      <c r="B45" s="218" t="s">
        <v>150</v>
      </c>
      <c r="C45" s="221"/>
      <c r="D45" s="216"/>
      <c r="E45" s="222"/>
      <c r="F45" s="221">
        <v>1000</v>
      </c>
      <c r="G45" s="216">
        <f>+'[5]Cs-Gy. Központ'!$H$14</f>
        <v>1000</v>
      </c>
      <c r="H45" s="220"/>
      <c r="I45" s="221">
        <v>300</v>
      </c>
      <c r="J45" s="216">
        <f>+'[5]Házi sg'!$H$24</f>
        <v>300</v>
      </c>
      <c r="K45" s="222"/>
      <c r="L45" s="221">
        <v>150</v>
      </c>
      <c r="M45" s="216">
        <f>+'[5]Cs-Gy. Szolgálat'!$H$12</f>
        <v>150</v>
      </c>
      <c r="N45" s="223"/>
      <c r="O45" s="221"/>
      <c r="P45" s="216"/>
      <c r="Q45" s="222"/>
      <c r="R45" s="221"/>
      <c r="S45" s="216"/>
      <c r="T45" s="223"/>
      <c r="U45" s="221">
        <v>100</v>
      </c>
      <c r="V45" s="216">
        <f>+[5]Bölcsőde!$H$11</f>
        <v>100</v>
      </c>
      <c r="W45" s="223"/>
      <c r="X45" s="221"/>
      <c r="Y45" s="216"/>
      <c r="Z45" s="264"/>
      <c r="AA45" s="231">
        <f t="shared" si="7"/>
        <v>1550</v>
      </c>
      <c r="AB45" s="226">
        <f t="shared" si="7"/>
        <v>1550</v>
      </c>
      <c r="AC45" s="217"/>
    </row>
    <row r="46" spans="1:29" ht="13.5" customHeight="1" x14ac:dyDescent="0.2">
      <c r="A46" s="209" t="s">
        <v>151</v>
      </c>
      <c r="B46" s="218" t="s">
        <v>152</v>
      </c>
      <c r="C46" s="221"/>
      <c r="D46" s="216"/>
      <c r="E46" s="222"/>
      <c r="F46" s="221"/>
      <c r="G46" s="216"/>
      <c r="H46" s="220"/>
      <c r="I46" s="221"/>
      <c r="J46" s="216"/>
      <c r="K46" s="222"/>
      <c r="L46" s="221"/>
      <c r="M46" s="216"/>
      <c r="N46" s="223"/>
      <c r="O46" s="221"/>
      <c r="P46" s="216"/>
      <c r="Q46" s="222"/>
      <c r="R46" s="221"/>
      <c r="S46" s="216"/>
      <c r="T46" s="223"/>
      <c r="U46" s="221"/>
      <c r="V46" s="216"/>
      <c r="W46" s="223"/>
      <c r="X46" s="221"/>
      <c r="Y46" s="216"/>
      <c r="Z46" s="264"/>
      <c r="AA46" s="231">
        <f t="shared" si="7"/>
        <v>0</v>
      </c>
      <c r="AB46" s="226">
        <f t="shared" si="7"/>
        <v>0</v>
      </c>
      <c r="AC46" s="217"/>
    </row>
    <row r="47" spans="1:29" ht="13.5" customHeight="1" x14ac:dyDescent="0.2">
      <c r="A47" s="209" t="s">
        <v>153</v>
      </c>
      <c r="B47" s="218" t="s">
        <v>1</v>
      </c>
      <c r="C47" s="221"/>
      <c r="D47" s="216"/>
      <c r="E47" s="222"/>
      <c r="F47" s="221">
        <v>520</v>
      </c>
      <c r="G47" s="216">
        <f>+'[5]Cs-Gy. Központ'!$J$14</f>
        <v>998</v>
      </c>
      <c r="H47" s="220"/>
      <c r="I47" s="221">
        <v>520</v>
      </c>
      <c r="J47" s="216"/>
      <c r="K47" s="222"/>
      <c r="L47" s="221"/>
      <c r="M47" s="216"/>
      <c r="N47" s="223"/>
      <c r="O47" s="221">
        <v>520</v>
      </c>
      <c r="P47" s="216"/>
      <c r="Q47" s="222"/>
      <c r="R47" s="221"/>
      <c r="S47" s="216">
        <f>+[5]Tanyagond!$J$10</f>
        <v>805</v>
      </c>
      <c r="T47" s="223"/>
      <c r="U47" s="221">
        <v>260</v>
      </c>
      <c r="V47" s="216"/>
      <c r="W47" s="223"/>
      <c r="X47" s="221"/>
      <c r="Y47" s="216"/>
      <c r="Z47" s="264"/>
      <c r="AA47" s="231">
        <f t="shared" si="7"/>
        <v>1820</v>
      </c>
      <c r="AB47" s="226">
        <f t="shared" si="7"/>
        <v>1803</v>
      </c>
      <c r="AC47" s="217"/>
    </row>
    <row r="48" spans="1:29" ht="13.5" customHeight="1" x14ac:dyDescent="0.2">
      <c r="A48" s="209" t="s">
        <v>154</v>
      </c>
      <c r="B48" s="218" t="s">
        <v>155</v>
      </c>
      <c r="C48" s="221"/>
      <c r="D48" s="216"/>
      <c r="E48" s="222"/>
      <c r="F48" s="221">
        <v>420</v>
      </c>
      <c r="G48" s="216">
        <f>+'[5]Cs-Gy. Központ'!$K$14</f>
        <v>420</v>
      </c>
      <c r="H48" s="220"/>
      <c r="I48" s="221">
        <v>540</v>
      </c>
      <c r="J48" s="216">
        <f>+'[5]Házi sg'!$K$24</f>
        <v>540</v>
      </c>
      <c r="K48" s="222"/>
      <c r="L48" s="221">
        <v>390</v>
      </c>
      <c r="M48" s="216">
        <f>+'[5]Cs-Gy. Szolgálat'!$K$12</f>
        <v>390</v>
      </c>
      <c r="N48" s="223"/>
      <c r="O48" s="221">
        <v>240</v>
      </c>
      <c r="P48" s="216">
        <f>+[5]Támogató!$K$11</f>
        <v>240</v>
      </c>
      <c r="Q48" s="222"/>
      <c r="R48" s="221">
        <v>60</v>
      </c>
      <c r="S48" s="216">
        <f>+[5]Tanyagond!$K$10</f>
        <v>60</v>
      </c>
      <c r="T48" s="223"/>
      <c r="U48" s="221">
        <v>390</v>
      </c>
      <c r="V48" s="216">
        <f>+[5]Bölcsőde!$K$11</f>
        <v>390</v>
      </c>
      <c r="W48" s="223"/>
      <c r="X48" s="221"/>
      <c r="Y48" s="216"/>
      <c r="Z48" s="264"/>
      <c r="AA48" s="231">
        <f t="shared" si="7"/>
        <v>2040</v>
      </c>
      <c r="AB48" s="226">
        <f>+D48+G48+J48+M48+P48+S48+V48+Y48</f>
        <v>2040</v>
      </c>
      <c r="AC48" s="217"/>
    </row>
    <row r="49" spans="1:29" ht="13.5" customHeight="1" x14ac:dyDescent="0.2">
      <c r="A49" s="209" t="s">
        <v>156</v>
      </c>
      <c r="B49" s="218" t="s">
        <v>157</v>
      </c>
      <c r="C49" s="221"/>
      <c r="D49" s="216"/>
      <c r="E49" s="222"/>
      <c r="F49" s="221"/>
      <c r="G49" s="216"/>
      <c r="H49" s="220"/>
      <c r="I49" s="221"/>
      <c r="J49" s="216"/>
      <c r="K49" s="222"/>
      <c r="L49" s="221"/>
      <c r="M49" s="216"/>
      <c r="N49" s="223"/>
      <c r="O49" s="221"/>
      <c r="P49" s="216"/>
      <c r="Q49" s="222"/>
      <c r="R49" s="221"/>
      <c r="S49" s="216"/>
      <c r="T49" s="223"/>
      <c r="U49" s="221"/>
      <c r="V49" s="216"/>
      <c r="W49" s="223"/>
      <c r="X49" s="221"/>
      <c r="Y49" s="216"/>
      <c r="Z49" s="264"/>
      <c r="AA49" s="231">
        <f t="shared" si="7"/>
        <v>0</v>
      </c>
      <c r="AB49" s="226">
        <f t="shared" si="7"/>
        <v>0</v>
      </c>
      <c r="AC49" s="217"/>
    </row>
    <row r="50" spans="1:29" ht="13.5" customHeight="1" x14ac:dyDescent="0.2">
      <c r="A50" s="209" t="s">
        <v>158</v>
      </c>
      <c r="B50" s="218" t="s">
        <v>2</v>
      </c>
      <c r="C50" s="221"/>
      <c r="D50" s="216"/>
      <c r="E50" s="222"/>
      <c r="F50" s="221">
        <v>230</v>
      </c>
      <c r="G50" s="216">
        <f>+'[5]Cs-Gy. Központ'!$M$14</f>
        <v>340</v>
      </c>
      <c r="H50" s="220"/>
      <c r="I50" s="221"/>
      <c r="J50" s="216"/>
      <c r="K50" s="222"/>
      <c r="L50" s="221">
        <v>400</v>
      </c>
      <c r="M50" s="216">
        <f>+'[5]Cs-Gy. Szolgálat'!$M$12</f>
        <v>1130</v>
      </c>
      <c r="N50" s="223"/>
      <c r="O50" s="221">
        <v>250</v>
      </c>
      <c r="P50" s="216">
        <f>+[5]Támogató!$M$11</f>
        <v>250</v>
      </c>
      <c r="Q50" s="222"/>
      <c r="R50" s="221"/>
      <c r="S50" s="216">
        <f>+[5]Tanyagond!$M$10</f>
        <v>70</v>
      </c>
      <c r="T50" s="223"/>
      <c r="U50" s="221">
        <v>365</v>
      </c>
      <c r="V50" s="216">
        <f>+[5]Bölcsőde!$M$11</f>
        <v>995</v>
      </c>
      <c r="W50" s="223"/>
      <c r="X50" s="221"/>
      <c r="Y50" s="216"/>
      <c r="Z50" s="264"/>
      <c r="AA50" s="231">
        <f t="shared" si="7"/>
        <v>1245</v>
      </c>
      <c r="AB50" s="226">
        <f>+D50+G50+J50+M50+P50+S50+V50+Y50</f>
        <v>2785</v>
      </c>
      <c r="AC50" s="217"/>
    </row>
    <row r="51" spans="1:29" ht="13.5" customHeight="1" x14ac:dyDescent="0.2">
      <c r="A51" s="209" t="s">
        <v>159</v>
      </c>
      <c r="B51" s="218" t="s">
        <v>160</v>
      </c>
      <c r="C51" s="221"/>
      <c r="D51" s="216"/>
      <c r="E51" s="222"/>
      <c r="F51" s="221"/>
      <c r="G51" s="216"/>
      <c r="H51" s="220"/>
      <c r="I51" s="221"/>
      <c r="J51" s="216"/>
      <c r="K51" s="222"/>
      <c r="L51" s="221"/>
      <c r="M51" s="216"/>
      <c r="N51" s="223"/>
      <c r="O51" s="221"/>
      <c r="P51" s="216"/>
      <c r="Q51" s="222"/>
      <c r="R51" s="221"/>
      <c r="S51" s="216"/>
      <c r="T51" s="223"/>
      <c r="U51" s="221"/>
      <c r="V51" s="216"/>
      <c r="W51" s="223"/>
      <c r="X51" s="221"/>
      <c r="Y51" s="216"/>
      <c r="Z51" s="264"/>
      <c r="AA51" s="231">
        <f t="shared" si="7"/>
        <v>0</v>
      </c>
      <c r="AB51" s="226">
        <f t="shared" si="7"/>
        <v>0</v>
      </c>
      <c r="AC51" s="217"/>
    </row>
    <row r="52" spans="1:29" ht="13.5" customHeight="1" x14ac:dyDescent="0.2">
      <c r="A52" s="209" t="s">
        <v>161</v>
      </c>
      <c r="B52" s="218" t="s">
        <v>162</v>
      </c>
      <c r="C52" s="221"/>
      <c r="D52" s="216"/>
      <c r="E52" s="222"/>
      <c r="F52" s="221"/>
      <c r="G52" s="216"/>
      <c r="H52" s="220"/>
      <c r="I52" s="221"/>
      <c r="J52" s="216"/>
      <c r="K52" s="222"/>
      <c r="L52" s="221"/>
      <c r="M52" s="216"/>
      <c r="N52" s="223"/>
      <c r="O52" s="221"/>
      <c r="P52" s="216"/>
      <c r="Q52" s="222"/>
      <c r="R52" s="221"/>
      <c r="S52" s="216"/>
      <c r="T52" s="223"/>
      <c r="U52" s="221"/>
      <c r="V52" s="216"/>
      <c r="W52" s="223"/>
      <c r="X52" s="221"/>
      <c r="Y52" s="216"/>
      <c r="Z52" s="264"/>
      <c r="AA52" s="231">
        <f t="shared" si="7"/>
        <v>0</v>
      </c>
      <c r="AB52" s="226">
        <f t="shared" si="7"/>
        <v>0</v>
      </c>
      <c r="AC52" s="217"/>
    </row>
    <row r="53" spans="1:29" ht="13.5" customHeight="1" x14ac:dyDescent="0.2">
      <c r="A53" s="209" t="s">
        <v>163</v>
      </c>
      <c r="B53" s="218" t="s">
        <v>164</v>
      </c>
      <c r="C53" s="221"/>
      <c r="D53" s="216"/>
      <c r="E53" s="222"/>
      <c r="F53" s="221"/>
      <c r="G53" s="216"/>
      <c r="H53" s="220"/>
      <c r="I53" s="221"/>
      <c r="J53" s="216"/>
      <c r="K53" s="222"/>
      <c r="L53" s="221"/>
      <c r="M53" s="216"/>
      <c r="N53" s="223"/>
      <c r="O53" s="221"/>
      <c r="P53" s="216"/>
      <c r="Q53" s="222"/>
      <c r="R53" s="221"/>
      <c r="S53" s="216"/>
      <c r="T53" s="223"/>
      <c r="U53" s="221"/>
      <c r="V53" s="216"/>
      <c r="W53" s="223"/>
      <c r="X53" s="221"/>
      <c r="Y53" s="216"/>
      <c r="Z53" s="264"/>
      <c r="AA53" s="231">
        <f t="shared" si="7"/>
        <v>0</v>
      </c>
      <c r="AB53" s="226">
        <f t="shared" si="7"/>
        <v>0</v>
      </c>
      <c r="AC53" s="217"/>
    </row>
    <row r="54" spans="1:29" ht="13.5" customHeight="1" x14ac:dyDescent="0.2">
      <c r="A54" s="209" t="s">
        <v>165</v>
      </c>
      <c r="B54" s="218" t="s">
        <v>166</v>
      </c>
      <c r="C54" s="221"/>
      <c r="D54" s="216"/>
      <c r="E54" s="222"/>
      <c r="F54" s="221"/>
      <c r="G54" s="216"/>
      <c r="H54" s="220"/>
      <c r="I54" s="221"/>
      <c r="J54" s="216"/>
      <c r="K54" s="222"/>
      <c r="L54" s="221"/>
      <c r="M54" s="216"/>
      <c r="N54" s="223"/>
      <c r="O54" s="221"/>
      <c r="P54" s="216"/>
      <c r="Q54" s="222"/>
      <c r="R54" s="221"/>
      <c r="S54" s="216"/>
      <c r="T54" s="223"/>
      <c r="U54" s="221"/>
      <c r="V54" s="216"/>
      <c r="W54" s="223"/>
      <c r="X54" s="221"/>
      <c r="Y54" s="216"/>
      <c r="Z54" s="264"/>
      <c r="AA54" s="231">
        <f t="shared" si="7"/>
        <v>0</v>
      </c>
      <c r="AB54" s="226">
        <f t="shared" si="7"/>
        <v>0</v>
      </c>
      <c r="AC54" s="217"/>
    </row>
    <row r="55" spans="1:29" ht="13.5" customHeight="1" x14ac:dyDescent="0.2">
      <c r="A55" s="210" t="s">
        <v>165</v>
      </c>
      <c r="B55" s="257" t="s">
        <v>167</v>
      </c>
      <c r="C55" s="221"/>
      <c r="D55" s="238"/>
      <c r="E55" s="241"/>
      <c r="F55" s="221"/>
      <c r="G55" s="238"/>
      <c r="H55" s="239"/>
      <c r="I55" s="221"/>
      <c r="J55" s="238"/>
      <c r="K55" s="241"/>
      <c r="L55" s="221"/>
      <c r="M55" s="238"/>
      <c r="N55" s="242"/>
      <c r="O55" s="221"/>
      <c r="P55" s="238"/>
      <c r="Q55" s="241"/>
      <c r="R55" s="221"/>
      <c r="S55" s="238"/>
      <c r="T55" s="242"/>
      <c r="U55" s="221"/>
      <c r="V55" s="238"/>
      <c r="W55" s="242"/>
      <c r="X55" s="221"/>
      <c r="Y55" s="238"/>
      <c r="Z55" s="265"/>
      <c r="AA55" s="231">
        <f t="shared" si="7"/>
        <v>0</v>
      </c>
      <c r="AB55" s="226">
        <f t="shared" si="7"/>
        <v>0</v>
      </c>
      <c r="AC55" s="244"/>
    </row>
    <row r="56" spans="1:29" s="322" customFormat="1" ht="13.5" customHeight="1" x14ac:dyDescent="0.2">
      <c r="A56" s="211" t="s">
        <v>127</v>
      </c>
      <c r="B56" s="258" t="s">
        <v>88</v>
      </c>
      <c r="C56" s="319">
        <f>+SUM(C42:C54)</f>
        <v>0</v>
      </c>
      <c r="D56" s="298">
        <f>+SUM(D42:D54)</f>
        <v>0</v>
      </c>
      <c r="E56" s="320"/>
      <c r="F56" s="319">
        <v>26273</v>
      </c>
      <c r="G56" s="296">
        <f>+SUM(G42:G54)</f>
        <v>30846</v>
      </c>
      <c r="H56" s="299"/>
      <c r="I56" s="319">
        <v>29645</v>
      </c>
      <c r="J56" s="296">
        <f>+SUM(J42:J54)</f>
        <v>31846</v>
      </c>
      <c r="K56" s="320"/>
      <c r="L56" s="319">
        <v>19879</v>
      </c>
      <c r="M56" s="296">
        <f>+SUM(M42:M54)</f>
        <v>23776</v>
      </c>
      <c r="N56" s="321"/>
      <c r="O56" s="319">
        <v>12737</v>
      </c>
      <c r="P56" s="296">
        <f>+SUM(P42:P54)</f>
        <v>13866</v>
      </c>
      <c r="Q56" s="320"/>
      <c r="R56" s="319">
        <v>3619</v>
      </c>
      <c r="S56" s="296">
        <f>+SUM(S42:S54)</f>
        <v>4931</v>
      </c>
      <c r="T56" s="321"/>
      <c r="U56" s="319">
        <v>20054</v>
      </c>
      <c r="V56" s="296">
        <f>+SUM(V42:V54)</f>
        <v>24873</v>
      </c>
      <c r="W56" s="321"/>
      <c r="X56" s="319">
        <v>0</v>
      </c>
      <c r="Y56" s="296">
        <f>+SUM(Y42:Y54)</f>
        <v>0</v>
      </c>
      <c r="Z56" s="300"/>
      <c r="AA56" s="291">
        <f>+SUM(AA42:AA54)</f>
        <v>112207</v>
      </c>
      <c r="AB56" s="296">
        <f>+SUM(AB42:AB54)</f>
        <v>130138</v>
      </c>
      <c r="AC56" s="297"/>
    </row>
    <row r="57" spans="1:29" ht="13.5" customHeight="1" x14ac:dyDescent="0.2">
      <c r="A57" s="208" t="s">
        <v>168</v>
      </c>
      <c r="B57" s="256" t="s">
        <v>169</v>
      </c>
      <c r="C57" s="221"/>
      <c r="D57" s="226"/>
      <c r="E57" s="229"/>
      <c r="F57" s="221"/>
      <c r="G57" s="226"/>
      <c r="H57" s="227"/>
      <c r="I57" s="221"/>
      <c r="J57" s="226"/>
      <c r="K57" s="229"/>
      <c r="L57" s="221"/>
      <c r="M57" s="226"/>
      <c r="N57" s="230"/>
      <c r="O57" s="221"/>
      <c r="P57" s="226"/>
      <c r="Q57" s="229"/>
      <c r="R57" s="221"/>
      <c r="S57" s="226"/>
      <c r="T57" s="230"/>
      <c r="U57" s="221"/>
      <c r="V57" s="226"/>
      <c r="W57" s="230"/>
      <c r="X57" s="221"/>
      <c r="Y57" s="226"/>
      <c r="Z57" s="263"/>
      <c r="AA57" s="231">
        <f t="shared" ref="AA57:AB59" si="8">+C57+F57+I57+L57+O57+R57+U57+X57</f>
        <v>0</v>
      </c>
      <c r="AB57" s="226"/>
      <c r="AC57" s="232"/>
    </row>
    <row r="58" spans="1:29" ht="26.25" customHeight="1" x14ac:dyDescent="0.2">
      <c r="A58" s="209" t="s">
        <v>170</v>
      </c>
      <c r="B58" s="218" t="s">
        <v>171</v>
      </c>
      <c r="C58" s="221"/>
      <c r="D58" s="216"/>
      <c r="E58" s="222"/>
      <c r="F58" s="221">
        <v>4800</v>
      </c>
      <c r="G58" s="216">
        <f>+'[5]Cs-Gy. Központ'!$U$14</f>
        <v>4800</v>
      </c>
      <c r="H58" s="220"/>
      <c r="I58" s="221"/>
      <c r="J58" s="216"/>
      <c r="K58" s="222"/>
      <c r="L58" s="221"/>
      <c r="M58" s="216"/>
      <c r="N58" s="223"/>
      <c r="O58" s="221">
        <v>800</v>
      </c>
      <c r="P58" s="216">
        <f>+[5]Támogató!$U$11</f>
        <v>800</v>
      </c>
      <c r="Q58" s="222"/>
      <c r="R58" s="221">
        <v>1200</v>
      </c>
      <c r="S58" s="216">
        <f>+[5]Tanyagond!$U$10</f>
        <v>1200</v>
      </c>
      <c r="T58" s="223"/>
      <c r="U58" s="221">
        <v>500</v>
      </c>
      <c r="V58" s="216">
        <f>+[5]Bölcsőde!$U$11</f>
        <v>1000</v>
      </c>
      <c r="W58" s="223"/>
      <c r="X58" s="221"/>
      <c r="Y58" s="216"/>
      <c r="Z58" s="264"/>
      <c r="AA58" s="231">
        <f t="shared" si="8"/>
        <v>7300</v>
      </c>
      <c r="AB58" s="226">
        <f t="shared" si="8"/>
        <v>7800</v>
      </c>
      <c r="AC58" s="217"/>
    </row>
    <row r="59" spans="1:29" ht="13.5" customHeight="1" x14ac:dyDescent="0.2">
      <c r="A59" s="210" t="s">
        <v>172</v>
      </c>
      <c r="B59" s="257" t="s">
        <v>173</v>
      </c>
      <c r="C59" s="221"/>
      <c r="D59" s="238"/>
      <c r="E59" s="241"/>
      <c r="F59" s="221">
        <v>50</v>
      </c>
      <c r="G59" s="238">
        <f>+'[5]Cs-Gy. Központ'!$V$14</f>
        <v>50</v>
      </c>
      <c r="H59" s="239"/>
      <c r="I59" s="221">
        <v>30</v>
      </c>
      <c r="J59" s="238">
        <f>+'[5]Házi sg'!$V$24</f>
        <v>30</v>
      </c>
      <c r="K59" s="241"/>
      <c r="L59" s="221">
        <v>50</v>
      </c>
      <c r="M59" s="238">
        <f>+'[5]Cs-Gy. Szolgálat'!$V$12</f>
        <v>50</v>
      </c>
      <c r="N59" s="242"/>
      <c r="O59" s="221">
        <v>20</v>
      </c>
      <c r="P59" s="238">
        <f>+[5]Támogató!$V$11</f>
        <v>20</v>
      </c>
      <c r="Q59" s="241"/>
      <c r="R59" s="221"/>
      <c r="S59" s="238"/>
      <c r="T59" s="242"/>
      <c r="U59" s="221"/>
      <c r="V59" s="238"/>
      <c r="W59" s="242"/>
      <c r="X59" s="221"/>
      <c r="Y59" s="238"/>
      <c r="Z59" s="265"/>
      <c r="AA59" s="231">
        <f t="shared" si="8"/>
        <v>150</v>
      </c>
      <c r="AB59" s="226">
        <f t="shared" si="8"/>
        <v>150</v>
      </c>
      <c r="AC59" s="244"/>
    </row>
    <row r="60" spans="1:29" s="322" customFormat="1" ht="13.5" customHeight="1" x14ac:dyDescent="0.2">
      <c r="A60" s="211" t="s">
        <v>128</v>
      </c>
      <c r="B60" s="258" t="s">
        <v>89</v>
      </c>
      <c r="C60" s="319">
        <f>SUM(C57:C59)</f>
        <v>0</v>
      </c>
      <c r="D60" s="298">
        <f>SUM(D57:D59)</f>
        <v>0</v>
      </c>
      <c r="E60" s="320"/>
      <c r="F60" s="319">
        <v>4850</v>
      </c>
      <c r="G60" s="296">
        <f>SUM(G57:G59)</f>
        <v>4850</v>
      </c>
      <c r="H60" s="299"/>
      <c r="I60" s="319">
        <v>30</v>
      </c>
      <c r="J60" s="296">
        <f>SUM(J57:J59)</f>
        <v>30</v>
      </c>
      <c r="K60" s="320"/>
      <c r="L60" s="319">
        <v>50</v>
      </c>
      <c r="M60" s="296">
        <f>SUM(M57:M59)</f>
        <v>50</v>
      </c>
      <c r="N60" s="321"/>
      <c r="O60" s="319">
        <v>820</v>
      </c>
      <c r="P60" s="296">
        <f>SUM(P57:P59)</f>
        <v>820</v>
      </c>
      <c r="Q60" s="320"/>
      <c r="R60" s="319">
        <v>1200</v>
      </c>
      <c r="S60" s="296">
        <f>SUM(S57:S59)</f>
        <v>1200</v>
      </c>
      <c r="T60" s="321"/>
      <c r="U60" s="319">
        <v>500</v>
      </c>
      <c r="V60" s="296">
        <f>SUM(V57:V59)</f>
        <v>1000</v>
      </c>
      <c r="W60" s="321"/>
      <c r="X60" s="319">
        <v>0</v>
      </c>
      <c r="Y60" s="296">
        <f>SUM(Y57:Y59)</f>
        <v>0</v>
      </c>
      <c r="Z60" s="300"/>
      <c r="AA60" s="291">
        <f>SUM(AA57:AA59)</f>
        <v>7450</v>
      </c>
      <c r="AB60" s="296">
        <f>SUM(AB57:AB59)</f>
        <v>7950</v>
      </c>
      <c r="AC60" s="297"/>
    </row>
    <row r="61" spans="1:29" s="322" customFormat="1" ht="13.5" customHeight="1" x14ac:dyDescent="0.2">
      <c r="A61" s="211" t="s">
        <v>129</v>
      </c>
      <c r="B61" s="258" t="s">
        <v>90</v>
      </c>
      <c r="C61" s="319">
        <f>+C56+C60</f>
        <v>0</v>
      </c>
      <c r="D61" s="298">
        <f>+D56+D60</f>
        <v>0</v>
      </c>
      <c r="E61" s="320"/>
      <c r="F61" s="319">
        <v>31123</v>
      </c>
      <c r="G61" s="296">
        <f>+G56+G60</f>
        <v>35696</v>
      </c>
      <c r="H61" s="299"/>
      <c r="I61" s="319">
        <v>29675</v>
      </c>
      <c r="J61" s="296">
        <f>+J56+J60</f>
        <v>31876</v>
      </c>
      <c r="K61" s="320"/>
      <c r="L61" s="319">
        <v>19929</v>
      </c>
      <c r="M61" s="296">
        <f>+M56+M60</f>
        <v>23826</v>
      </c>
      <c r="N61" s="321"/>
      <c r="O61" s="319">
        <v>13557</v>
      </c>
      <c r="P61" s="296">
        <f>+P56+P60</f>
        <v>14686</v>
      </c>
      <c r="Q61" s="320"/>
      <c r="R61" s="319">
        <v>4819</v>
      </c>
      <c r="S61" s="296">
        <f>+S56+S60</f>
        <v>6131</v>
      </c>
      <c r="T61" s="321"/>
      <c r="U61" s="319">
        <v>20554</v>
      </c>
      <c r="V61" s="296">
        <f>+V56+V60</f>
        <v>25873</v>
      </c>
      <c r="W61" s="321"/>
      <c r="X61" s="319">
        <v>0</v>
      </c>
      <c r="Y61" s="296">
        <f>+Y56+Y60</f>
        <v>0</v>
      </c>
      <c r="Z61" s="300"/>
      <c r="AA61" s="291">
        <f>+AA56+AA60</f>
        <v>119657</v>
      </c>
      <c r="AB61" s="296">
        <f>+AB56+AB60</f>
        <v>138088</v>
      </c>
      <c r="AC61" s="297"/>
    </row>
    <row r="62" spans="1:29" s="322" customFormat="1" ht="13.5" customHeight="1" x14ac:dyDescent="0.2">
      <c r="A62" s="211" t="s">
        <v>130</v>
      </c>
      <c r="B62" s="258" t="s">
        <v>91</v>
      </c>
      <c r="C62" s="319">
        <f>+SUM(C63:C67)</f>
        <v>0</v>
      </c>
      <c r="D62" s="319">
        <f>+SUM(D63:D67)</f>
        <v>0</v>
      </c>
      <c r="E62" s="320"/>
      <c r="F62" s="319">
        <v>4695</v>
      </c>
      <c r="G62" s="296">
        <f>+SUM(G63:G67)</f>
        <v>5545</v>
      </c>
      <c r="H62" s="299"/>
      <c r="I62" s="319">
        <v>4730</v>
      </c>
      <c r="J62" s="296">
        <f>+SUM(J63:J67)</f>
        <v>5363</v>
      </c>
      <c r="K62" s="320"/>
      <c r="L62" s="319">
        <v>3125</v>
      </c>
      <c r="M62" s="296">
        <f>+SUM(M63:M67)</f>
        <v>3768</v>
      </c>
      <c r="N62" s="321"/>
      <c r="O62" s="319">
        <v>2073</v>
      </c>
      <c r="P62" s="296">
        <f>+SUM(P63:P67)</f>
        <v>2355</v>
      </c>
      <c r="Q62" s="320"/>
      <c r="R62" s="319">
        <v>723</v>
      </c>
      <c r="S62" s="296">
        <f>+SUM(S63:S67)</f>
        <v>924</v>
      </c>
      <c r="T62" s="321"/>
      <c r="U62" s="319">
        <v>3298</v>
      </c>
      <c r="V62" s="296">
        <f>+SUM(V63:V67)</f>
        <v>4051</v>
      </c>
      <c r="W62" s="321"/>
      <c r="X62" s="319">
        <v>0</v>
      </c>
      <c r="Y62" s="296">
        <f>+SUM(Y63:Y67)</f>
        <v>0</v>
      </c>
      <c r="Z62" s="300"/>
      <c r="AA62" s="291">
        <f>+SUM(AA63:AA67)</f>
        <v>18644</v>
      </c>
      <c r="AB62" s="296">
        <f>+SUM(AB63:AB67)</f>
        <v>22006</v>
      </c>
      <c r="AC62" s="297"/>
    </row>
    <row r="63" spans="1:29" ht="13.5" customHeight="1" x14ac:dyDescent="0.2">
      <c r="A63" s="212" t="s">
        <v>130</v>
      </c>
      <c r="B63" s="259" t="s">
        <v>229</v>
      </c>
      <c r="C63" s="221"/>
      <c r="D63" s="226"/>
      <c r="E63" s="229"/>
      <c r="F63" s="221">
        <v>4010</v>
      </c>
      <c r="G63" s="226">
        <f>+'[5]Cs-Gy. Központ'!$Z$14</f>
        <v>4590</v>
      </c>
      <c r="H63" s="227"/>
      <c r="I63" s="221">
        <v>3854</v>
      </c>
      <c r="J63" s="226">
        <f>+'[5]Házi sg'!$Z$24</f>
        <v>4140</v>
      </c>
      <c r="K63" s="229"/>
      <c r="L63" s="221">
        <v>2532</v>
      </c>
      <c r="M63" s="226">
        <f>+'[5]Cs-Gy. Szolgálat'!$Z$12</f>
        <v>2944</v>
      </c>
      <c r="N63" s="230"/>
      <c r="O63" s="221">
        <v>1727</v>
      </c>
      <c r="P63" s="226">
        <f>+[5]Támogató!$Z$11</f>
        <v>1874</v>
      </c>
      <c r="Q63" s="229"/>
      <c r="R63" s="221">
        <v>626</v>
      </c>
      <c r="S63" s="226">
        <f>+[5]Tanyagond!$Z$10</f>
        <v>788</v>
      </c>
      <c r="T63" s="230"/>
      <c r="U63" s="221">
        <v>2624</v>
      </c>
      <c r="V63" s="226">
        <f>+[5]Bölcsőde!$Z$11</f>
        <v>3234</v>
      </c>
      <c r="W63" s="230"/>
      <c r="X63" s="221"/>
      <c r="Y63" s="226"/>
      <c r="Z63" s="263"/>
      <c r="AA63" s="231">
        <f t="shared" ref="AA63:AB70" si="9">+C63+F63+I63+L63+O63+R63+U63+X63</f>
        <v>15373</v>
      </c>
      <c r="AB63" s="226">
        <f t="shared" si="9"/>
        <v>17570</v>
      </c>
      <c r="AC63" s="232"/>
    </row>
    <row r="64" spans="1:29" ht="13.5" customHeight="1" x14ac:dyDescent="0.2">
      <c r="A64" s="213" t="s">
        <v>130</v>
      </c>
      <c r="B64" s="219" t="s">
        <v>230</v>
      </c>
      <c r="C64" s="221"/>
      <c r="D64" s="216"/>
      <c r="E64" s="222"/>
      <c r="F64" s="221">
        <v>615</v>
      </c>
      <c r="G64" s="216">
        <f>+'[5]Cs-Gy. Központ'!$AA$14</f>
        <v>884</v>
      </c>
      <c r="H64" s="220"/>
      <c r="I64" s="221">
        <v>790</v>
      </c>
      <c r="J64" s="216">
        <f>+'[5]Házi sg'!$AA$24</f>
        <v>1137</v>
      </c>
      <c r="K64" s="222"/>
      <c r="L64" s="221">
        <v>527</v>
      </c>
      <c r="M64" s="216">
        <f>+'[5]Cs-Gy. Szolgálat'!$AA$12</f>
        <v>758</v>
      </c>
      <c r="N64" s="223"/>
      <c r="O64" s="221">
        <v>307</v>
      </c>
      <c r="P64" s="216">
        <f>+[5]Támogató!$AA$11</f>
        <v>442</v>
      </c>
      <c r="Q64" s="222"/>
      <c r="R64" s="221">
        <v>88</v>
      </c>
      <c r="S64" s="216">
        <f>+[5]Tanyagond!$AA$10</f>
        <v>127</v>
      </c>
      <c r="T64" s="223"/>
      <c r="U64" s="221">
        <v>615</v>
      </c>
      <c r="V64" s="216">
        <f>+[5]Bölcsőde!$AA$11</f>
        <v>758</v>
      </c>
      <c r="W64" s="223"/>
      <c r="X64" s="221"/>
      <c r="Y64" s="216"/>
      <c r="Z64" s="264"/>
      <c r="AA64" s="231">
        <f t="shared" si="9"/>
        <v>2942</v>
      </c>
      <c r="AB64" s="226">
        <f t="shared" si="9"/>
        <v>4106</v>
      </c>
      <c r="AC64" s="217"/>
    </row>
    <row r="65" spans="1:29" ht="13.5" customHeight="1" x14ac:dyDescent="0.2">
      <c r="A65" s="213" t="s">
        <v>130</v>
      </c>
      <c r="B65" s="219" t="s">
        <v>231</v>
      </c>
      <c r="C65" s="221"/>
      <c r="D65" s="216"/>
      <c r="E65" s="222"/>
      <c r="F65" s="221"/>
      <c r="G65" s="216"/>
      <c r="H65" s="220"/>
      <c r="I65" s="221"/>
      <c r="J65" s="216"/>
      <c r="K65" s="222"/>
      <c r="L65" s="221"/>
      <c r="M65" s="216"/>
      <c r="N65" s="223"/>
      <c r="O65" s="221"/>
      <c r="P65" s="216"/>
      <c r="Q65" s="222"/>
      <c r="R65" s="221"/>
      <c r="S65" s="216"/>
      <c r="T65" s="223"/>
      <c r="U65" s="221"/>
      <c r="V65" s="216"/>
      <c r="W65" s="223"/>
      <c r="X65" s="221"/>
      <c r="Y65" s="216"/>
      <c r="Z65" s="264"/>
      <c r="AA65" s="231">
        <f t="shared" si="9"/>
        <v>0</v>
      </c>
      <c r="AB65" s="226">
        <f t="shared" si="9"/>
        <v>0</v>
      </c>
      <c r="AC65" s="217"/>
    </row>
    <row r="66" spans="1:29" ht="12.75" x14ac:dyDescent="0.2">
      <c r="A66" s="213" t="s">
        <v>130</v>
      </c>
      <c r="B66" s="219" t="s">
        <v>334</v>
      </c>
      <c r="C66" s="221"/>
      <c r="D66" s="216"/>
      <c r="E66" s="222"/>
      <c r="F66" s="221"/>
      <c r="G66" s="216"/>
      <c r="H66" s="220"/>
      <c r="I66" s="221"/>
      <c r="J66" s="216"/>
      <c r="K66" s="222"/>
      <c r="L66" s="221"/>
      <c r="M66" s="216"/>
      <c r="N66" s="223"/>
      <c r="O66" s="221"/>
      <c r="P66" s="216"/>
      <c r="Q66" s="222"/>
      <c r="R66" s="221"/>
      <c r="S66" s="216"/>
      <c r="T66" s="223"/>
      <c r="U66" s="221"/>
      <c r="V66" s="216"/>
      <c r="W66" s="223"/>
      <c r="X66" s="221"/>
      <c r="Y66" s="216"/>
      <c r="Z66" s="264"/>
      <c r="AA66" s="231">
        <f t="shared" si="9"/>
        <v>0</v>
      </c>
      <c r="AB66" s="226">
        <f t="shared" si="9"/>
        <v>0</v>
      </c>
      <c r="AC66" s="217"/>
    </row>
    <row r="67" spans="1:29" ht="13.5" customHeight="1" x14ac:dyDescent="0.2">
      <c r="A67" s="213" t="s">
        <v>130</v>
      </c>
      <c r="B67" s="219" t="s">
        <v>232</v>
      </c>
      <c r="C67" s="221"/>
      <c r="D67" s="216"/>
      <c r="E67" s="222"/>
      <c r="F67" s="221">
        <v>70</v>
      </c>
      <c r="G67" s="216">
        <f>+'[5]Cs-Gy. Központ'!$AD$14</f>
        <v>71</v>
      </c>
      <c r="H67" s="220"/>
      <c r="I67" s="221">
        <v>86</v>
      </c>
      <c r="J67" s="216">
        <f>+'[5]Házi sg'!$AD$24</f>
        <v>86</v>
      </c>
      <c r="K67" s="222"/>
      <c r="L67" s="221">
        <v>66</v>
      </c>
      <c r="M67" s="216">
        <f>+'[5]Cs-Gy. Szolgálat'!$AD$12</f>
        <v>66</v>
      </c>
      <c r="N67" s="223"/>
      <c r="O67" s="221">
        <v>39</v>
      </c>
      <c r="P67" s="216">
        <f>+[5]Támogató!$AD$11</f>
        <v>39</v>
      </c>
      <c r="Q67" s="222"/>
      <c r="R67" s="221">
        <v>9</v>
      </c>
      <c r="S67" s="216">
        <f>+[5]Tanyagond!$AD$10</f>
        <v>9</v>
      </c>
      <c r="T67" s="223"/>
      <c r="U67" s="221">
        <v>59</v>
      </c>
      <c r="V67" s="216">
        <f>+[5]Bölcsőde!$AD$11</f>
        <v>59</v>
      </c>
      <c r="W67" s="223"/>
      <c r="X67" s="221"/>
      <c r="Y67" s="216"/>
      <c r="Z67" s="264"/>
      <c r="AA67" s="231">
        <f t="shared" si="9"/>
        <v>329</v>
      </c>
      <c r="AB67" s="226">
        <f t="shared" si="9"/>
        <v>330</v>
      </c>
      <c r="AC67" s="217"/>
    </row>
    <row r="68" spans="1:29" ht="13.5" customHeight="1" x14ac:dyDescent="0.2">
      <c r="A68" s="208" t="s">
        <v>174</v>
      </c>
      <c r="B68" s="256" t="s">
        <v>175</v>
      </c>
      <c r="C68" s="221"/>
      <c r="D68" s="226"/>
      <c r="E68" s="229"/>
      <c r="F68" s="221">
        <v>100</v>
      </c>
      <c r="G68" s="226">
        <f>+[6]Sheet!$K$10</f>
        <v>114</v>
      </c>
      <c r="H68" s="227"/>
      <c r="I68" s="221">
        <v>89</v>
      </c>
      <c r="J68" s="226">
        <f>+[6]Sheet!$I$10</f>
        <v>101</v>
      </c>
      <c r="K68" s="229"/>
      <c r="L68" s="221">
        <v>17</v>
      </c>
      <c r="M68" s="226">
        <f>+[6]Sheet!$G$10</f>
        <v>19</v>
      </c>
      <c r="N68" s="230"/>
      <c r="O68" s="221">
        <v>14</v>
      </c>
      <c r="P68" s="226">
        <f>+[6]Sheet!$M$10</f>
        <v>16</v>
      </c>
      <c r="Q68" s="229"/>
      <c r="R68" s="221"/>
      <c r="S68" s="226"/>
      <c r="T68" s="230"/>
      <c r="U68" s="221">
        <v>469</v>
      </c>
      <c r="V68" s="226">
        <f>+[6]Sheet!$Q$10</f>
        <v>1000</v>
      </c>
      <c r="W68" s="230"/>
      <c r="X68" s="221"/>
      <c r="Y68" s="226"/>
      <c r="Z68" s="263"/>
      <c r="AA68" s="231">
        <f t="shared" si="9"/>
        <v>689</v>
      </c>
      <c r="AB68" s="226">
        <f t="shared" si="9"/>
        <v>1250</v>
      </c>
      <c r="AC68" s="232"/>
    </row>
    <row r="69" spans="1:29" ht="15.75" customHeight="1" x14ac:dyDescent="0.2">
      <c r="A69" s="209" t="s">
        <v>176</v>
      </c>
      <c r="B69" s="218" t="s">
        <v>285</v>
      </c>
      <c r="C69" s="221"/>
      <c r="D69" s="216"/>
      <c r="E69" s="222"/>
      <c r="F69" s="221">
        <v>890</v>
      </c>
      <c r="G69" s="216">
        <f>+[6]Sheet!$K$17</f>
        <v>490</v>
      </c>
      <c r="H69" s="220"/>
      <c r="I69" s="221">
        <v>942</v>
      </c>
      <c r="J69" s="216">
        <f>+[6]Sheet!$I$17</f>
        <v>689</v>
      </c>
      <c r="K69" s="222"/>
      <c r="L69" s="221">
        <v>347</v>
      </c>
      <c r="M69" s="216">
        <f>+[6]Sheet!$G$17</f>
        <v>95</v>
      </c>
      <c r="N69" s="223"/>
      <c r="O69" s="221">
        <v>1622</v>
      </c>
      <c r="P69" s="216">
        <f>+[6]Sheet!$M$17</f>
        <v>3108</v>
      </c>
      <c r="Q69" s="222"/>
      <c r="R69" s="221">
        <v>1250</v>
      </c>
      <c r="S69" s="216">
        <f>+[6]Sheet!$O$17</f>
        <v>2457</v>
      </c>
      <c r="T69" s="223"/>
      <c r="U69" s="221">
        <v>411</v>
      </c>
      <c r="V69" s="216">
        <f>+[6]Sheet!$Q$17</f>
        <v>143</v>
      </c>
      <c r="W69" s="223"/>
      <c r="X69" s="221"/>
      <c r="Y69" s="216"/>
      <c r="Z69" s="264"/>
      <c r="AA69" s="231">
        <f t="shared" si="9"/>
        <v>5462</v>
      </c>
      <c r="AB69" s="226">
        <f t="shared" si="9"/>
        <v>6982</v>
      </c>
      <c r="AC69" s="217"/>
    </row>
    <row r="70" spans="1:29" ht="13.5" customHeight="1" x14ac:dyDescent="0.2">
      <c r="A70" s="210" t="s">
        <v>178</v>
      </c>
      <c r="B70" s="257" t="s">
        <v>179</v>
      </c>
      <c r="C70" s="221"/>
      <c r="D70" s="238"/>
      <c r="E70" s="241"/>
      <c r="F70" s="221"/>
      <c r="G70" s="238"/>
      <c r="H70" s="239"/>
      <c r="I70" s="221"/>
      <c r="J70" s="238"/>
      <c r="K70" s="241"/>
      <c r="L70" s="221"/>
      <c r="M70" s="238"/>
      <c r="N70" s="242"/>
      <c r="O70" s="221"/>
      <c r="P70" s="238"/>
      <c r="Q70" s="241"/>
      <c r="R70" s="221"/>
      <c r="S70" s="238"/>
      <c r="T70" s="242"/>
      <c r="U70" s="221"/>
      <c r="V70" s="238"/>
      <c r="W70" s="242"/>
      <c r="X70" s="221"/>
      <c r="Y70" s="238"/>
      <c r="Z70" s="265"/>
      <c r="AA70" s="231">
        <f t="shared" si="9"/>
        <v>0</v>
      </c>
      <c r="AB70" s="226">
        <f t="shared" si="9"/>
        <v>0</v>
      </c>
      <c r="AC70" s="244"/>
    </row>
    <row r="71" spans="1:29" s="322" customFormat="1" ht="13.5" customHeight="1" x14ac:dyDescent="0.2">
      <c r="A71" s="211" t="s">
        <v>131</v>
      </c>
      <c r="B71" s="258" t="s">
        <v>92</v>
      </c>
      <c r="C71" s="319">
        <f>SUM(C68:C70)</f>
        <v>0</v>
      </c>
      <c r="D71" s="298">
        <f>SUM(D68:D70)</f>
        <v>0</v>
      </c>
      <c r="E71" s="320"/>
      <c r="F71" s="319">
        <v>990</v>
      </c>
      <c r="G71" s="296">
        <f>SUM(G68:G70)</f>
        <v>604</v>
      </c>
      <c r="H71" s="299"/>
      <c r="I71" s="319">
        <v>1031</v>
      </c>
      <c r="J71" s="296">
        <f>SUM(J68:J70)</f>
        <v>790</v>
      </c>
      <c r="K71" s="320"/>
      <c r="L71" s="319">
        <v>364</v>
      </c>
      <c r="M71" s="296">
        <f>SUM(M68:M70)</f>
        <v>114</v>
      </c>
      <c r="N71" s="321"/>
      <c r="O71" s="319">
        <v>1636</v>
      </c>
      <c r="P71" s="296">
        <f>SUM(P68:P70)</f>
        <v>3124</v>
      </c>
      <c r="Q71" s="320"/>
      <c r="R71" s="319">
        <v>1250</v>
      </c>
      <c r="S71" s="296">
        <f>SUM(S68:S70)</f>
        <v>2457</v>
      </c>
      <c r="T71" s="321"/>
      <c r="U71" s="319">
        <v>880</v>
      </c>
      <c r="V71" s="296">
        <f>SUM(V68:V70)</f>
        <v>1143</v>
      </c>
      <c r="W71" s="321"/>
      <c r="X71" s="319">
        <v>0</v>
      </c>
      <c r="Y71" s="296">
        <f>SUM(Y68:Y70)</f>
        <v>0</v>
      </c>
      <c r="Z71" s="300"/>
      <c r="AA71" s="291">
        <f>SUM(AA68:AA70)</f>
        <v>6151</v>
      </c>
      <c r="AB71" s="296">
        <f>SUM(AB68:AB70)</f>
        <v>8232</v>
      </c>
      <c r="AC71" s="297"/>
    </row>
    <row r="72" spans="1:29" ht="13.5" customHeight="1" x14ac:dyDescent="0.2">
      <c r="A72" s="208" t="s">
        <v>180</v>
      </c>
      <c r="B72" s="256" t="s">
        <v>181</v>
      </c>
      <c r="C72" s="221"/>
      <c r="D72" s="226"/>
      <c r="E72" s="229"/>
      <c r="F72" s="221">
        <v>48</v>
      </c>
      <c r="G72" s="226">
        <f>+[6]Sheet!$K$26</f>
        <v>55</v>
      </c>
      <c r="H72" s="227"/>
      <c r="I72" s="221">
        <v>25</v>
      </c>
      <c r="J72" s="226">
        <f>+[6]Sheet!$I$26</f>
        <v>29</v>
      </c>
      <c r="K72" s="229"/>
      <c r="L72" s="221">
        <v>787</v>
      </c>
      <c r="M72" s="226">
        <f>+[6]Sheet!$G$26</f>
        <v>954</v>
      </c>
      <c r="N72" s="230"/>
      <c r="O72" s="221">
        <v>35</v>
      </c>
      <c r="P72" s="226">
        <f>+[6]Sheet!$M$26</f>
        <v>40</v>
      </c>
      <c r="Q72" s="229"/>
      <c r="R72" s="221"/>
      <c r="S72" s="226"/>
      <c r="T72" s="230"/>
      <c r="U72" s="221">
        <v>21</v>
      </c>
      <c r="V72" s="226">
        <f>+[6]Sheet!$Q$26</f>
        <v>24</v>
      </c>
      <c r="W72" s="230"/>
      <c r="X72" s="221"/>
      <c r="Y72" s="226"/>
      <c r="Z72" s="263"/>
      <c r="AA72" s="231">
        <f t="shared" ref="AA72:AB73" si="10">+C72+F72+I72+L72+O72+R72+U72+X72</f>
        <v>916</v>
      </c>
      <c r="AB72" s="226">
        <f t="shared" si="10"/>
        <v>1102</v>
      </c>
      <c r="AC72" s="232"/>
    </row>
    <row r="73" spans="1:29" ht="13.5" customHeight="1" x14ac:dyDescent="0.2">
      <c r="A73" s="210" t="s">
        <v>182</v>
      </c>
      <c r="B73" s="257" t="s">
        <v>183</v>
      </c>
      <c r="C73" s="221"/>
      <c r="D73" s="238"/>
      <c r="E73" s="241"/>
      <c r="F73" s="221">
        <v>108</v>
      </c>
      <c r="G73" s="238">
        <f>+[6]Sheet!$K$29</f>
        <v>123</v>
      </c>
      <c r="H73" s="239"/>
      <c r="I73" s="221">
        <v>52</v>
      </c>
      <c r="J73" s="238">
        <f>+[6]Sheet!$I$29</f>
        <v>59</v>
      </c>
      <c r="K73" s="241"/>
      <c r="L73" s="221">
        <v>30</v>
      </c>
      <c r="M73" s="238">
        <f>+[6]Sheet!$G$29</f>
        <v>34</v>
      </c>
      <c r="N73" s="242"/>
      <c r="O73" s="221">
        <v>52</v>
      </c>
      <c r="P73" s="238">
        <f>+[6]Sheet!$M$29</f>
        <v>59</v>
      </c>
      <c r="Q73" s="241"/>
      <c r="R73" s="221">
        <v>42</v>
      </c>
      <c r="S73" s="238">
        <f>+[6]Sheet!$O$29</f>
        <v>48</v>
      </c>
      <c r="T73" s="242"/>
      <c r="U73" s="221">
        <v>42</v>
      </c>
      <c r="V73" s="238">
        <f>+[6]Sheet!$Q$29</f>
        <v>48</v>
      </c>
      <c r="W73" s="242"/>
      <c r="X73" s="221"/>
      <c r="Y73" s="238"/>
      <c r="Z73" s="265"/>
      <c r="AA73" s="231">
        <f t="shared" si="10"/>
        <v>326</v>
      </c>
      <c r="AB73" s="226">
        <f t="shared" si="10"/>
        <v>371</v>
      </c>
      <c r="AC73" s="244"/>
    </row>
    <row r="74" spans="1:29" s="322" customFormat="1" ht="13.5" customHeight="1" x14ac:dyDescent="0.2">
      <c r="A74" s="211" t="s">
        <v>132</v>
      </c>
      <c r="B74" s="258" t="s">
        <v>93</v>
      </c>
      <c r="C74" s="319">
        <f>SUM(C72:C73)</f>
        <v>0</v>
      </c>
      <c r="D74" s="298">
        <f>SUM(D72:D73)</f>
        <v>0</v>
      </c>
      <c r="E74" s="320"/>
      <c r="F74" s="319">
        <v>156</v>
      </c>
      <c r="G74" s="296">
        <f>SUM(G72:G73)</f>
        <v>178</v>
      </c>
      <c r="H74" s="299"/>
      <c r="I74" s="319">
        <v>77</v>
      </c>
      <c r="J74" s="296">
        <f>SUM(J72:J73)</f>
        <v>88</v>
      </c>
      <c r="K74" s="320"/>
      <c r="L74" s="319">
        <v>817</v>
      </c>
      <c r="M74" s="296">
        <f>SUM(M72:M73)</f>
        <v>988</v>
      </c>
      <c r="N74" s="321"/>
      <c r="O74" s="319">
        <v>87</v>
      </c>
      <c r="P74" s="296">
        <f>SUM(P72:P73)</f>
        <v>99</v>
      </c>
      <c r="Q74" s="320"/>
      <c r="R74" s="319">
        <v>42</v>
      </c>
      <c r="S74" s="296">
        <f>SUM(S72:S73)</f>
        <v>48</v>
      </c>
      <c r="T74" s="321"/>
      <c r="U74" s="319">
        <v>63</v>
      </c>
      <c r="V74" s="296">
        <f>SUM(V72:V73)</f>
        <v>72</v>
      </c>
      <c r="W74" s="321"/>
      <c r="X74" s="319">
        <v>0</v>
      </c>
      <c r="Y74" s="296">
        <f>SUM(Y72:Y73)</f>
        <v>0</v>
      </c>
      <c r="Z74" s="300"/>
      <c r="AA74" s="291">
        <f>SUM(AA72:AA73)</f>
        <v>1242</v>
      </c>
      <c r="AB74" s="296">
        <f>SUM(AB72:AB73)</f>
        <v>1473</v>
      </c>
      <c r="AC74" s="297"/>
    </row>
    <row r="75" spans="1:29" ht="13.5" customHeight="1" x14ac:dyDescent="0.2">
      <c r="A75" s="208" t="s">
        <v>184</v>
      </c>
      <c r="B75" s="256" t="s">
        <v>185</v>
      </c>
      <c r="C75" s="221"/>
      <c r="D75" s="226"/>
      <c r="E75" s="229"/>
      <c r="F75" s="221">
        <v>442</v>
      </c>
      <c r="G75" s="226">
        <f>+[6]Sheet!$K$33</f>
        <v>853</v>
      </c>
      <c r="H75" s="227"/>
      <c r="I75" s="221">
        <v>558</v>
      </c>
      <c r="J75" s="226">
        <f>+[6]Sheet!$I$33</f>
        <v>1038</v>
      </c>
      <c r="K75" s="229"/>
      <c r="L75" s="221">
        <v>435</v>
      </c>
      <c r="M75" s="226">
        <f>+[6]Sheet!$G$33</f>
        <v>855</v>
      </c>
      <c r="N75" s="230"/>
      <c r="O75" s="221">
        <v>548</v>
      </c>
      <c r="P75" s="226">
        <f>+[6]Sheet!$M$33</f>
        <v>968</v>
      </c>
      <c r="Q75" s="229"/>
      <c r="R75" s="221"/>
      <c r="S75" s="226"/>
      <c r="T75" s="230"/>
      <c r="U75" s="221">
        <v>240</v>
      </c>
      <c r="V75" s="226">
        <f>+[6]Sheet!$Q$33</f>
        <v>318</v>
      </c>
      <c r="W75" s="230"/>
      <c r="X75" s="221"/>
      <c r="Y75" s="226"/>
      <c r="Z75" s="263"/>
      <c r="AA75" s="231">
        <f t="shared" ref="AA75:AB78" si="11">+C75+F75+I75+L75+O75+R75+U75+X75</f>
        <v>2223</v>
      </c>
      <c r="AB75" s="226">
        <f t="shared" si="11"/>
        <v>4032</v>
      </c>
      <c r="AC75" s="232"/>
    </row>
    <row r="76" spans="1:29" ht="27.6" customHeight="1" x14ac:dyDescent="0.2">
      <c r="A76" s="209" t="s">
        <v>186</v>
      </c>
      <c r="B76" s="218" t="s">
        <v>389</v>
      </c>
      <c r="C76" s="221"/>
      <c r="D76" s="216"/>
      <c r="E76" s="222"/>
      <c r="F76" s="221"/>
      <c r="G76" s="216"/>
      <c r="H76" s="220"/>
      <c r="I76" s="221"/>
      <c r="J76" s="216"/>
      <c r="K76" s="222"/>
      <c r="L76" s="221">
        <v>104</v>
      </c>
      <c r="M76" s="216">
        <f>+[6]Sheet!$G$35</f>
        <v>135</v>
      </c>
      <c r="N76" s="223"/>
      <c r="O76" s="221"/>
      <c r="P76" s="216"/>
      <c r="Q76" s="222"/>
      <c r="R76" s="221"/>
      <c r="S76" s="216"/>
      <c r="T76" s="223"/>
      <c r="U76" s="221">
        <v>3200</v>
      </c>
      <c r="V76" s="216">
        <f>+[6]Sheet!$Q$35</f>
        <v>3538</v>
      </c>
      <c r="W76" s="223"/>
      <c r="X76" s="221">
        <v>2500</v>
      </c>
      <c r="Y76" s="216">
        <f>+[6]Sheet!$S$35</f>
        <v>5407</v>
      </c>
      <c r="Z76" s="264"/>
      <c r="AA76" s="231">
        <f t="shared" si="11"/>
        <v>5804</v>
      </c>
      <c r="AB76" s="226">
        <f t="shared" si="11"/>
        <v>9080</v>
      </c>
      <c r="AC76" s="217"/>
    </row>
    <row r="77" spans="1:29" ht="13.5" customHeight="1" x14ac:dyDescent="0.2">
      <c r="A77" s="209" t="s">
        <v>187</v>
      </c>
      <c r="B77" s="218" t="s">
        <v>188</v>
      </c>
      <c r="C77" s="221"/>
      <c r="D77" s="216"/>
      <c r="E77" s="222"/>
      <c r="F77" s="221"/>
      <c r="G77" s="216"/>
      <c r="H77" s="220"/>
      <c r="I77" s="221"/>
      <c r="J77" s="216"/>
      <c r="K77" s="222"/>
      <c r="L77" s="221"/>
      <c r="M77" s="216"/>
      <c r="N77" s="223"/>
      <c r="O77" s="221"/>
      <c r="P77" s="216"/>
      <c r="Q77" s="222"/>
      <c r="R77" s="221"/>
      <c r="S77" s="216"/>
      <c r="T77" s="223"/>
      <c r="U77" s="221"/>
      <c r="V77" s="216"/>
      <c r="W77" s="223"/>
      <c r="X77" s="221"/>
      <c r="Y77" s="216"/>
      <c r="Z77" s="264"/>
      <c r="AA77" s="231">
        <f t="shared" si="11"/>
        <v>0</v>
      </c>
      <c r="AB77" s="226">
        <f t="shared" si="11"/>
        <v>0</v>
      </c>
      <c r="AC77" s="217"/>
    </row>
    <row r="78" spans="1:29" ht="13.5" customHeight="1" x14ac:dyDescent="0.2">
      <c r="A78" s="209" t="s">
        <v>189</v>
      </c>
      <c r="B78" s="218" t="s">
        <v>190</v>
      </c>
      <c r="C78" s="221"/>
      <c r="D78" s="216"/>
      <c r="E78" s="222"/>
      <c r="F78" s="221">
        <v>435</v>
      </c>
      <c r="G78" s="216">
        <f>+[6]Sheet!$K$39</f>
        <v>746</v>
      </c>
      <c r="H78" s="220"/>
      <c r="I78" s="221">
        <v>468</v>
      </c>
      <c r="J78" s="216">
        <f>+[6]Sheet!$I$39</f>
        <v>533</v>
      </c>
      <c r="K78" s="222"/>
      <c r="L78" s="221"/>
      <c r="M78" s="216"/>
      <c r="N78" s="223"/>
      <c r="O78" s="221">
        <v>1500</v>
      </c>
      <c r="P78" s="216">
        <f>+[6]Sheet!$M$39</f>
        <v>2550</v>
      </c>
      <c r="Q78" s="222"/>
      <c r="R78" s="221">
        <v>2500</v>
      </c>
      <c r="S78" s="216">
        <f>+[6]Sheet!$O$39</f>
        <v>2850</v>
      </c>
      <c r="T78" s="223"/>
      <c r="U78" s="221"/>
      <c r="V78" s="216"/>
      <c r="W78" s="223"/>
      <c r="X78" s="221"/>
      <c r="Y78" s="216"/>
      <c r="Z78" s="264"/>
      <c r="AA78" s="231">
        <f t="shared" si="11"/>
        <v>4903</v>
      </c>
      <c r="AB78" s="226">
        <f t="shared" si="11"/>
        <v>6679</v>
      </c>
      <c r="AC78" s="217"/>
    </row>
    <row r="79" spans="1:29" ht="13.5" customHeight="1" x14ac:dyDescent="0.2">
      <c r="A79" s="209" t="s">
        <v>191</v>
      </c>
      <c r="B79" s="218" t="s">
        <v>192</v>
      </c>
      <c r="C79" s="221"/>
      <c r="D79" s="216"/>
      <c r="E79" s="222"/>
      <c r="F79" s="221"/>
      <c r="G79" s="216"/>
      <c r="H79" s="220"/>
      <c r="I79" s="221"/>
      <c r="J79" s="216"/>
      <c r="K79" s="222"/>
      <c r="L79" s="221"/>
      <c r="M79" s="216"/>
      <c r="N79" s="223"/>
      <c r="O79" s="221"/>
      <c r="P79" s="216"/>
      <c r="Q79" s="222"/>
      <c r="R79" s="221"/>
      <c r="S79" s="216"/>
      <c r="T79" s="223"/>
      <c r="U79" s="221"/>
      <c r="V79" s="216"/>
      <c r="W79" s="223"/>
      <c r="X79" s="221"/>
      <c r="Y79" s="216"/>
      <c r="Z79" s="264"/>
      <c r="AA79" s="224">
        <f>+SUM(AA80:AA81)</f>
        <v>0</v>
      </c>
      <c r="AB79" s="216">
        <f>+SUM(AB80:AB81)</f>
        <v>0</v>
      </c>
      <c r="AC79" s="217"/>
    </row>
    <row r="80" spans="1:29" ht="13.5" customHeight="1" x14ac:dyDescent="0.2">
      <c r="A80" s="213" t="s">
        <v>191</v>
      </c>
      <c r="B80" s="219" t="s">
        <v>233</v>
      </c>
      <c r="C80" s="221"/>
      <c r="D80" s="216"/>
      <c r="E80" s="222"/>
      <c r="F80" s="221"/>
      <c r="G80" s="216"/>
      <c r="H80" s="220"/>
      <c r="I80" s="221"/>
      <c r="J80" s="216"/>
      <c r="K80" s="222"/>
      <c r="L80" s="221"/>
      <c r="M80" s="216"/>
      <c r="N80" s="223"/>
      <c r="O80" s="221"/>
      <c r="P80" s="216"/>
      <c r="Q80" s="222"/>
      <c r="R80" s="221"/>
      <c r="S80" s="216"/>
      <c r="T80" s="223"/>
      <c r="U80" s="221"/>
      <c r="V80" s="216"/>
      <c r="W80" s="223"/>
      <c r="X80" s="221"/>
      <c r="Y80" s="216"/>
      <c r="Z80" s="264"/>
      <c r="AA80" s="231">
        <f t="shared" ref="AA80:AB83" si="12">+C80+F80+I80+L80+O80+R80+U80+X80</f>
        <v>0</v>
      </c>
      <c r="AB80" s="226">
        <f t="shared" si="12"/>
        <v>0</v>
      </c>
      <c r="AC80" s="217"/>
    </row>
    <row r="81" spans="1:29" ht="13.5" customHeight="1" x14ac:dyDescent="0.2">
      <c r="A81" s="213" t="s">
        <v>191</v>
      </c>
      <c r="B81" s="219" t="s">
        <v>234</v>
      </c>
      <c r="C81" s="221"/>
      <c r="D81" s="216"/>
      <c r="E81" s="222"/>
      <c r="F81" s="221"/>
      <c r="G81" s="216"/>
      <c r="H81" s="220"/>
      <c r="I81" s="221"/>
      <c r="J81" s="216"/>
      <c r="K81" s="222"/>
      <c r="L81" s="221"/>
      <c r="M81" s="216"/>
      <c r="N81" s="223"/>
      <c r="O81" s="221"/>
      <c r="P81" s="216"/>
      <c r="Q81" s="222"/>
      <c r="R81" s="221"/>
      <c r="S81" s="216"/>
      <c r="T81" s="223"/>
      <c r="U81" s="221"/>
      <c r="V81" s="216"/>
      <c r="W81" s="223"/>
      <c r="X81" s="221"/>
      <c r="Y81" s="216"/>
      <c r="Z81" s="264"/>
      <c r="AA81" s="231">
        <f t="shared" si="12"/>
        <v>0</v>
      </c>
      <c r="AB81" s="226">
        <f t="shared" si="12"/>
        <v>0</v>
      </c>
      <c r="AC81" s="217"/>
    </row>
    <row r="82" spans="1:29" ht="13.5" customHeight="1" x14ac:dyDescent="0.2">
      <c r="A82" s="209" t="s">
        <v>193</v>
      </c>
      <c r="B82" s="218" t="s">
        <v>194</v>
      </c>
      <c r="C82" s="221"/>
      <c r="D82" s="216"/>
      <c r="E82" s="222"/>
      <c r="F82" s="221">
        <v>312</v>
      </c>
      <c r="G82" s="216">
        <f>+[6]Sheet!$K$41</f>
        <v>312</v>
      </c>
      <c r="H82" s="220"/>
      <c r="I82" s="221"/>
      <c r="J82" s="216"/>
      <c r="K82" s="222"/>
      <c r="L82" s="221">
        <v>520</v>
      </c>
      <c r="M82" s="216">
        <f>+[6]Sheet!$G$41</f>
        <v>520</v>
      </c>
      <c r="N82" s="223"/>
      <c r="O82" s="221">
        <v>68</v>
      </c>
      <c r="P82" s="216">
        <f>+[6]Sheet!$M$41</f>
        <v>68</v>
      </c>
      <c r="Q82" s="222"/>
      <c r="R82" s="221"/>
      <c r="S82" s="216"/>
      <c r="T82" s="223"/>
      <c r="U82" s="221">
        <v>62</v>
      </c>
      <c r="V82" s="216">
        <f>+[6]Sheet!$Q$41</f>
        <v>62</v>
      </c>
      <c r="W82" s="223"/>
      <c r="X82" s="221"/>
      <c r="Y82" s="216"/>
      <c r="Z82" s="264"/>
      <c r="AA82" s="231">
        <f t="shared" si="12"/>
        <v>962</v>
      </c>
      <c r="AB82" s="226">
        <f t="shared" si="12"/>
        <v>962</v>
      </c>
      <c r="AC82" s="217"/>
    </row>
    <row r="83" spans="1:29" ht="13.5" customHeight="1" x14ac:dyDescent="0.2">
      <c r="A83" s="210" t="s">
        <v>195</v>
      </c>
      <c r="B83" s="257" t="s">
        <v>284</v>
      </c>
      <c r="C83" s="221"/>
      <c r="D83" s="238"/>
      <c r="E83" s="241"/>
      <c r="F83" s="221">
        <v>1962</v>
      </c>
      <c r="G83" s="238">
        <f>+[6]Sheet!$K$51</f>
        <v>2565</v>
      </c>
      <c r="H83" s="239"/>
      <c r="I83" s="221">
        <v>1033</v>
      </c>
      <c r="J83" s="238">
        <f>+[6]Sheet!$I$51</f>
        <v>1384</v>
      </c>
      <c r="K83" s="241"/>
      <c r="L83" s="221">
        <v>828</v>
      </c>
      <c r="M83" s="238">
        <f>+[6]Sheet!$G$51</f>
        <v>1117</v>
      </c>
      <c r="N83" s="242"/>
      <c r="O83" s="221">
        <v>1248</v>
      </c>
      <c r="P83" s="238">
        <f>+[6]Sheet!$M$51</f>
        <v>1615</v>
      </c>
      <c r="Q83" s="241"/>
      <c r="R83" s="221">
        <v>860</v>
      </c>
      <c r="S83" s="238">
        <f>+[6]Sheet!$O$51</f>
        <v>980</v>
      </c>
      <c r="T83" s="242"/>
      <c r="U83" s="221">
        <v>303</v>
      </c>
      <c r="V83" s="238">
        <f>+[6]Sheet!$Q$51</f>
        <v>399</v>
      </c>
      <c r="W83" s="242"/>
      <c r="X83" s="221"/>
      <c r="Y83" s="238"/>
      <c r="Z83" s="265"/>
      <c r="AA83" s="231">
        <f t="shared" si="12"/>
        <v>6234</v>
      </c>
      <c r="AB83" s="226">
        <f t="shared" si="12"/>
        <v>8060</v>
      </c>
      <c r="AC83" s="244"/>
    </row>
    <row r="84" spans="1:29" s="322" customFormat="1" ht="13.5" customHeight="1" x14ac:dyDescent="0.2">
      <c r="A84" s="211" t="s">
        <v>133</v>
      </c>
      <c r="B84" s="258" t="s">
        <v>94</v>
      </c>
      <c r="C84" s="319">
        <f>+SUM(C75:C79,C82:C83)</f>
        <v>0</v>
      </c>
      <c r="D84" s="298">
        <f>+SUM(D75:D79,D82:D83)</f>
        <v>0</v>
      </c>
      <c r="E84" s="320"/>
      <c r="F84" s="319">
        <v>3151</v>
      </c>
      <c r="G84" s="296">
        <f>+SUM(G75:G79,G82:G83)</f>
        <v>4476</v>
      </c>
      <c r="H84" s="299"/>
      <c r="I84" s="319">
        <v>2059</v>
      </c>
      <c r="J84" s="296">
        <f>+SUM(J75:J79,J82:J83)</f>
        <v>2955</v>
      </c>
      <c r="K84" s="320"/>
      <c r="L84" s="319">
        <v>1887</v>
      </c>
      <c r="M84" s="296">
        <f>+SUM(M75:M79,M82:M83)</f>
        <v>2627</v>
      </c>
      <c r="N84" s="321"/>
      <c r="O84" s="319">
        <v>3364</v>
      </c>
      <c r="P84" s="296">
        <f>+SUM(P75:P79,P82:P83)</f>
        <v>5201</v>
      </c>
      <c r="Q84" s="320"/>
      <c r="R84" s="319">
        <v>3360</v>
      </c>
      <c r="S84" s="296">
        <f>+SUM(S75:S79,S82:S83)</f>
        <v>3830</v>
      </c>
      <c r="T84" s="321"/>
      <c r="U84" s="319">
        <v>3805</v>
      </c>
      <c r="V84" s="296">
        <f>+SUM(V75:V79,V82:V83)</f>
        <v>4317</v>
      </c>
      <c r="W84" s="321"/>
      <c r="X84" s="319">
        <v>2500</v>
      </c>
      <c r="Y84" s="296">
        <f>+SUM(Y75:Y79,Y82:Y83)</f>
        <v>5407</v>
      </c>
      <c r="Z84" s="300"/>
      <c r="AA84" s="291">
        <f>+SUM(AA75:AA79,AA82:AA83)</f>
        <v>20126</v>
      </c>
      <c r="AB84" s="296">
        <f>+SUM(AB75:AB79,AB82:AB83)</f>
        <v>28813</v>
      </c>
      <c r="AC84" s="297"/>
    </row>
    <row r="85" spans="1:29" ht="13.5" customHeight="1" x14ac:dyDescent="0.2">
      <c r="A85" s="208" t="s">
        <v>196</v>
      </c>
      <c r="B85" s="256" t="s">
        <v>197</v>
      </c>
      <c r="C85" s="221"/>
      <c r="D85" s="226"/>
      <c r="E85" s="229"/>
      <c r="F85" s="221">
        <v>365</v>
      </c>
      <c r="G85" s="226">
        <f>+[6]Sheet!$K$54</f>
        <v>365</v>
      </c>
      <c r="H85" s="227"/>
      <c r="I85" s="221">
        <v>125</v>
      </c>
      <c r="J85" s="226">
        <f>+[6]Sheet!$I$54</f>
        <v>250</v>
      </c>
      <c r="K85" s="229"/>
      <c r="L85" s="221">
        <v>520</v>
      </c>
      <c r="M85" s="226">
        <f>+[6]Sheet!$G$54</f>
        <v>520</v>
      </c>
      <c r="N85" s="230"/>
      <c r="O85" s="221">
        <v>50</v>
      </c>
      <c r="P85" s="226">
        <f>+[6]Sheet!$M$54</f>
        <v>50</v>
      </c>
      <c r="Q85" s="229"/>
      <c r="R85" s="221"/>
      <c r="S85" s="226"/>
      <c r="T85" s="230"/>
      <c r="U85" s="221"/>
      <c r="V85" s="226"/>
      <c r="W85" s="230"/>
      <c r="X85" s="221"/>
      <c r="Y85" s="226"/>
      <c r="Z85" s="263"/>
      <c r="AA85" s="231">
        <f t="shared" ref="AA85:AB86" si="13">+C85+F85+I85+L85+O85+R85+U85+X85</f>
        <v>1060</v>
      </c>
      <c r="AB85" s="226">
        <f t="shared" si="13"/>
        <v>1185</v>
      </c>
      <c r="AC85" s="232"/>
    </row>
    <row r="86" spans="1:29" ht="13.5" customHeight="1" x14ac:dyDescent="0.2">
      <c r="A86" s="210" t="s">
        <v>198</v>
      </c>
      <c r="B86" s="257" t="s">
        <v>199</v>
      </c>
      <c r="C86" s="221"/>
      <c r="D86" s="238"/>
      <c r="E86" s="241"/>
      <c r="F86" s="221"/>
      <c r="G86" s="238"/>
      <c r="H86" s="239"/>
      <c r="I86" s="221"/>
      <c r="J86" s="238"/>
      <c r="K86" s="241"/>
      <c r="L86" s="221"/>
      <c r="M86" s="238"/>
      <c r="N86" s="242"/>
      <c r="O86" s="221"/>
      <c r="P86" s="238"/>
      <c r="Q86" s="241"/>
      <c r="R86" s="221"/>
      <c r="S86" s="238"/>
      <c r="T86" s="242"/>
      <c r="U86" s="221"/>
      <c r="V86" s="238"/>
      <c r="W86" s="242"/>
      <c r="X86" s="221"/>
      <c r="Y86" s="238"/>
      <c r="Z86" s="265"/>
      <c r="AA86" s="231">
        <f t="shared" si="13"/>
        <v>0</v>
      </c>
      <c r="AB86" s="226">
        <f t="shared" si="13"/>
        <v>0</v>
      </c>
      <c r="AC86" s="244"/>
    </row>
    <row r="87" spans="1:29" s="322" customFormat="1" ht="13.5" customHeight="1" x14ac:dyDescent="0.2">
      <c r="A87" s="211" t="s">
        <v>134</v>
      </c>
      <c r="B87" s="258" t="s">
        <v>95</v>
      </c>
      <c r="C87" s="319">
        <f>+SUM(C85:C86)</f>
        <v>0</v>
      </c>
      <c r="D87" s="298">
        <f>+SUM(D85:D86)</f>
        <v>0</v>
      </c>
      <c r="E87" s="320"/>
      <c r="F87" s="319">
        <v>365</v>
      </c>
      <c r="G87" s="296">
        <f>+SUM(G85:G86)</f>
        <v>365</v>
      </c>
      <c r="H87" s="299"/>
      <c r="I87" s="319">
        <v>125</v>
      </c>
      <c r="J87" s="296">
        <f>+SUM(J85:J86)</f>
        <v>250</v>
      </c>
      <c r="K87" s="320"/>
      <c r="L87" s="319">
        <v>520</v>
      </c>
      <c r="M87" s="296">
        <f>+SUM(M85:M86)</f>
        <v>520</v>
      </c>
      <c r="N87" s="321"/>
      <c r="O87" s="319">
        <v>50</v>
      </c>
      <c r="P87" s="296">
        <f>+SUM(P85:P86)</f>
        <v>50</v>
      </c>
      <c r="Q87" s="320"/>
      <c r="R87" s="319">
        <v>0</v>
      </c>
      <c r="S87" s="296">
        <f>+SUM(S85:S86)</f>
        <v>0</v>
      </c>
      <c r="T87" s="321"/>
      <c r="U87" s="319">
        <v>0</v>
      </c>
      <c r="V87" s="296">
        <f>+SUM(V85:V86)</f>
        <v>0</v>
      </c>
      <c r="W87" s="321"/>
      <c r="X87" s="319">
        <v>0</v>
      </c>
      <c r="Y87" s="296">
        <f>+SUM(Y85:Y86)</f>
        <v>0</v>
      </c>
      <c r="Z87" s="300"/>
      <c r="AA87" s="291">
        <f>+SUM(AA85:AA86)</f>
        <v>1060</v>
      </c>
      <c r="AB87" s="296">
        <f>+SUM(AB85:AB86)</f>
        <v>1185</v>
      </c>
      <c r="AC87" s="297"/>
    </row>
    <row r="88" spans="1:29" ht="13.5" customHeight="1" x14ac:dyDescent="0.2">
      <c r="A88" s="208" t="s">
        <v>200</v>
      </c>
      <c r="B88" s="256" t="s">
        <v>201</v>
      </c>
      <c r="C88" s="748"/>
      <c r="D88" s="747"/>
      <c r="E88" s="749"/>
      <c r="F88" s="221">
        <v>1076</v>
      </c>
      <c r="G88" s="226">
        <f>+[6]Sheet!$K$56</f>
        <v>1419.66</v>
      </c>
      <c r="H88" s="227"/>
      <c r="I88" s="221">
        <v>855</v>
      </c>
      <c r="J88" s="226">
        <f>+[6]Sheet!$I$56</f>
        <v>1034.9100000000001</v>
      </c>
      <c r="K88" s="229"/>
      <c r="L88" s="221">
        <v>688</v>
      </c>
      <c r="M88" s="226">
        <f>+[6]Sheet!$G$56</f>
        <v>1006.83</v>
      </c>
      <c r="N88" s="229"/>
      <c r="O88" s="221">
        <v>1355</v>
      </c>
      <c r="P88" s="226">
        <f>+[6]Sheet!$M$56</f>
        <v>2274.48</v>
      </c>
      <c r="Q88" s="229"/>
      <c r="R88" s="221">
        <v>1256</v>
      </c>
      <c r="S88" s="226">
        <f>+[6]Sheet!$O$56</f>
        <v>1710.45</v>
      </c>
      <c r="T88" s="229"/>
      <c r="U88" s="221">
        <v>1265</v>
      </c>
      <c r="V88" s="226">
        <f>+[6]Sheet!$Q$56</f>
        <v>1493.64</v>
      </c>
      <c r="W88" s="229"/>
      <c r="X88" s="221">
        <v>675</v>
      </c>
      <c r="Y88" s="226">
        <f>+[6]Sheet!$S$56</f>
        <v>1459.89</v>
      </c>
      <c r="Z88" s="232"/>
      <c r="AA88" s="231">
        <f>+C88+F88+I88+L88+O88+R88+U88+X88</f>
        <v>7170</v>
      </c>
      <c r="AB88" s="226">
        <f>+D88+G88+J88+M88+P88+S88+V88+Y88</f>
        <v>10399.859999999999</v>
      </c>
      <c r="AC88" s="232"/>
    </row>
    <row r="89" spans="1:29" ht="39" customHeight="1" x14ac:dyDescent="0.2">
      <c r="A89" s="209" t="s">
        <v>202</v>
      </c>
      <c r="B89" s="218" t="s">
        <v>390</v>
      </c>
      <c r="C89" s="221"/>
      <c r="D89" s="216"/>
      <c r="E89" s="222"/>
      <c r="F89" s="221"/>
      <c r="G89" s="216"/>
      <c r="H89" s="220"/>
      <c r="I89" s="221"/>
      <c r="J89" s="216">
        <f>+[6]Sheet!$I$55</f>
        <v>100</v>
      </c>
      <c r="K89" s="222"/>
      <c r="L89" s="221"/>
      <c r="M89" s="216"/>
      <c r="N89" s="223"/>
      <c r="O89" s="221"/>
      <c r="P89" s="216">
        <f>+[6]Sheet!$M$55</f>
        <v>100</v>
      </c>
      <c r="Q89" s="222"/>
      <c r="R89" s="221">
        <v>64</v>
      </c>
      <c r="S89" s="216">
        <f>+[6]Sheet!$O$55</f>
        <v>100</v>
      </c>
      <c r="T89" s="223"/>
      <c r="U89" s="221">
        <v>864</v>
      </c>
      <c r="V89" s="216">
        <f>+[6]Sheet!$Q$55</f>
        <v>100</v>
      </c>
      <c r="W89" s="223"/>
      <c r="X89" s="221">
        <v>243</v>
      </c>
      <c r="Y89" s="216">
        <f>+[6]Sheet!$S$55</f>
        <v>100</v>
      </c>
      <c r="Z89" s="264"/>
      <c r="AA89" s="231">
        <f t="shared" ref="AA89:AB91" si="14">+C89+F89+I89+L89+O89+R89+U89+X89</f>
        <v>1171</v>
      </c>
      <c r="AB89" s="226">
        <f t="shared" si="14"/>
        <v>500</v>
      </c>
      <c r="AC89" s="217"/>
    </row>
    <row r="90" spans="1:29" ht="13.5" customHeight="1" x14ac:dyDescent="0.2">
      <c r="A90" s="209" t="s">
        <v>203</v>
      </c>
      <c r="B90" s="218" t="s">
        <v>204</v>
      </c>
      <c r="C90" s="221"/>
      <c r="D90" s="216"/>
      <c r="E90" s="222"/>
      <c r="F90" s="221"/>
      <c r="G90" s="216"/>
      <c r="H90" s="220"/>
      <c r="I90" s="221"/>
      <c r="J90" s="216"/>
      <c r="K90" s="222"/>
      <c r="L90" s="221"/>
      <c r="M90" s="216"/>
      <c r="N90" s="223"/>
      <c r="O90" s="221"/>
      <c r="P90" s="216"/>
      <c r="Q90" s="222"/>
      <c r="R90" s="221"/>
      <c r="S90" s="216"/>
      <c r="T90" s="223"/>
      <c r="U90" s="221"/>
      <c r="V90" s="216"/>
      <c r="W90" s="223"/>
      <c r="X90" s="221"/>
      <c r="Y90" s="216"/>
      <c r="Z90" s="264"/>
      <c r="AA90" s="231">
        <f t="shared" si="14"/>
        <v>0</v>
      </c>
      <c r="AB90" s="226">
        <f t="shared" si="14"/>
        <v>0</v>
      </c>
      <c r="AC90" s="217"/>
    </row>
    <row r="91" spans="1:29" ht="13.5" customHeight="1" x14ac:dyDescent="0.2">
      <c r="A91" s="209" t="s">
        <v>205</v>
      </c>
      <c r="B91" s="218" t="s">
        <v>206</v>
      </c>
      <c r="C91" s="221"/>
      <c r="D91" s="216"/>
      <c r="E91" s="222"/>
      <c r="F91" s="221"/>
      <c r="G91" s="216"/>
      <c r="H91" s="220"/>
      <c r="I91" s="221"/>
      <c r="J91" s="216"/>
      <c r="K91" s="222"/>
      <c r="L91" s="221"/>
      <c r="M91" s="216"/>
      <c r="N91" s="223"/>
      <c r="O91" s="221"/>
      <c r="P91" s="216"/>
      <c r="Q91" s="222"/>
      <c r="R91" s="221"/>
      <c r="S91" s="216"/>
      <c r="T91" s="223"/>
      <c r="U91" s="221"/>
      <c r="V91" s="216"/>
      <c r="W91" s="223"/>
      <c r="X91" s="221"/>
      <c r="Y91" s="216"/>
      <c r="Z91" s="264"/>
      <c r="AA91" s="231">
        <f t="shared" si="14"/>
        <v>0</v>
      </c>
      <c r="AB91" s="226">
        <f t="shared" si="14"/>
        <v>0</v>
      </c>
      <c r="AC91" s="217"/>
    </row>
    <row r="92" spans="1:29" ht="13.5" customHeight="1" x14ac:dyDescent="0.2">
      <c r="A92" s="210" t="s">
        <v>207</v>
      </c>
      <c r="B92" s="257" t="s">
        <v>350</v>
      </c>
      <c r="C92" s="221"/>
      <c r="D92" s="237"/>
      <c r="E92" s="241"/>
      <c r="F92" s="221">
        <v>52</v>
      </c>
      <c r="G92" s="237">
        <f>+[6]Sheet!$K$61</f>
        <v>59</v>
      </c>
      <c r="H92" s="239"/>
      <c r="I92" s="221">
        <v>52</v>
      </c>
      <c r="J92" s="238">
        <f>+[6]Sheet!$I$61</f>
        <v>59</v>
      </c>
      <c r="K92" s="241"/>
      <c r="L92" s="221"/>
      <c r="M92" s="238"/>
      <c r="N92" s="242"/>
      <c r="O92" s="221">
        <v>150</v>
      </c>
      <c r="P92" s="238">
        <f>+[6]Sheet!$M$61</f>
        <v>171</v>
      </c>
      <c r="Q92" s="241"/>
      <c r="R92" s="221">
        <v>220</v>
      </c>
      <c r="S92" s="238">
        <f>+[6]Sheet!$O$61</f>
        <v>251</v>
      </c>
      <c r="T92" s="242"/>
      <c r="U92" s="221"/>
      <c r="V92" s="238"/>
      <c r="W92" s="242"/>
      <c r="X92" s="221"/>
      <c r="Y92" s="238"/>
      <c r="Z92" s="265"/>
      <c r="AA92" s="231">
        <f t="shared" ref="AA92:AB92" si="15">+C92+F92+I92+L92+O92+R92+U92+X92</f>
        <v>474</v>
      </c>
      <c r="AB92" s="226">
        <f t="shared" si="15"/>
        <v>540</v>
      </c>
      <c r="AC92" s="244"/>
    </row>
    <row r="93" spans="1:29" s="322" customFormat="1" ht="13.5" customHeight="1" x14ac:dyDescent="0.2">
      <c r="A93" s="211" t="s">
        <v>135</v>
      </c>
      <c r="B93" s="258" t="s">
        <v>96</v>
      </c>
      <c r="C93" s="319">
        <f>SUM(C88:C92)</f>
        <v>0</v>
      </c>
      <c r="D93" s="298">
        <f>SUM(D88:D92)</f>
        <v>0</v>
      </c>
      <c r="E93" s="320"/>
      <c r="F93" s="319">
        <v>1128</v>
      </c>
      <c r="G93" s="296">
        <f>SUM(G88:G92)</f>
        <v>1478.66</v>
      </c>
      <c r="H93" s="299"/>
      <c r="I93" s="319">
        <v>907</v>
      </c>
      <c r="J93" s="296">
        <f>SUM(J88:J92)</f>
        <v>1193.9100000000001</v>
      </c>
      <c r="K93" s="320"/>
      <c r="L93" s="319">
        <v>688</v>
      </c>
      <c r="M93" s="296">
        <f>SUM(M88:M92)</f>
        <v>1006.83</v>
      </c>
      <c r="N93" s="321"/>
      <c r="O93" s="319">
        <v>1505</v>
      </c>
      <c r="P93" s="296">
        <f>SUM(P88:P92)</f>
        <v>2545.48</v>
      </c>
      <c r="Q93" s="320"/>
      <c r="R93" s="319">
        <v>1540</v>
      </c>
      <c r="S93" s="296">
        <f>SUM(S88:S92)</f>
        <v>2061.4499999999998</v>
      </c>
      <c r="T93" s="321"/>
      <c r="U93" s="319">
        <v>2129</v>
      </c>
      <c r="V93" s="296">
        <f>SUM(V88:V92)</f>
        <v>1593.64</v>
      </c>
      <c r="W93" s="321"/>
      <c r="X93" s="319">
        <v>918</v>
      </c>
      <c r="Y93" s="296">
        <f>SUM(Y88:Y92)</f>
        <v>1559.89</v>
      </c>
      <c r="Z93" s="300"/>
      <c r="AA93" s="291">
        <f>SUM(AA88:AA92)</f>
        <v>8815</v>
      </c>
      <c r="AB93" s="296">
        <f>SUM(AB88:AB92)</f>
        <v>11439.859999999999</v>
      </c>
      <c r="AC93" s="297"/>
    </row>
    <row r="94" spans="1:29" s="322" customFormat="1" ht="13.5" customHeight="1" x14ac:dyDescent="0.2">
      <c r="A94" s="211" t="s">
        <v>136</v>
      </c>
      <c r="B94" s="258" t="s">
        <v>97</v>
      </c>
      <c r="C94" s="319">
        <f>+C71+C74+C84+C87+C93</f>
        <v>0</v>
      </c>
      <c r="D94" s="298">
        <f>+D71+D74+D84+D87+D93</f>
        <v>0</v>
      </c>
      <c r="E94" s="320"/>
      <c r="F94" s="319">
        <v>5790</v>
      </c>
      <c r="G94" s="296">
        <f>+G71+G74+G84+G87+G93</f>
        <v>7101.66</v>
      </c>
      <c r="H94" s="299"/>
      <c r="I94" s="319">
        <v>4199</v>
      </c>
      <c r="J94" s="296">
        <f>+J71+J74+J84+J87+J93</f>
        <v>5276.91</v>
      </c>
      <c r="K94" s="320"/>
      <c r="L94" s="319">
        <v>4276</v>
      </c>
      <c r="M94" s="296">
        <f>+M71+M74+M84+M87+M93</f>
        <v>5255.83</v>
      </c>
      <c r="N94" s="321"/>
      <c r="O94" s="319">
        <v>6642</v>
      </c>
      <c r="P94" s="296">
        <f>+P71+P74+P84+P87+P93</f>
        <v>11019.48</v>
      </c>
      <c r="Q94" s="320"/>
      <c r="R94" s="319">
        <v>6192</v>
      </c>
      <c r="S94" s="296">
        <f>+S71+S74+S84+S87+S93</f>
        <v>8396.4500000000007</v>
      </c>
      <c r="T94" s="321"/>
      <c r="U94" s="319">
        <v>6877</v>
      </c>
      <c r="V94" s="296">
        <f>+V71+V74+V84+V87+V93</f>
        <v>7125.64</v>
      </c>
      <c r="W94" s="321"/>
      <c r="X94" s="319">
        <v>3418</v>
      </c>
      <c r="Y94" s="296">
        <f>+Y71+Y74+Y84+Y87+Y93</f>
        <v>6966.89</v>
      </c>
      <c r="Z94" s="300"/>
      <c r="AA94" s="291">
        <f>+AA71+AA74+AA84+AA87+AA93</f>
        <v>37394</v>
      </c>
      <c r="AB94" s="296">
        <f>+AB71+AB74+AB84+AB87+AB93</f>
        <v>51142.86</v>
      </c>
      <c r="AC94" s="297"/>
    </row>
    <row r="95" spans="1:29" ht="13.5" customHeight="1" x14ac:dyDescent="0.2">
      <c r="A95" s="208" t="s">
        <v>243</v>
      </c>
      <c r="B95" s="317" t="s">
        <v>244</v>
      </c>
      <c r="C95" s="221"/>
      <c r="D95" s="226"/>
      <c r="E95" s="229"/>
      <c r="F95" s="221"/>
      <c r="G95" s="226"/>
      <c r="H95" s="227"/>
      <c r="I95" s="221"/>
      <c r="J95" s="226"/>
      <c r="K95" s="229"/>
      <c r="L95" s="221"/>
      <c r="M95" s="226"/>
      <c r="N95" s="230"/>
      <c r="O95" s="221"/>
      <c r="P95" s="226"/>
      <c r="Q95" s="229"/>
      <c r="R95" s="221"/>
      <c r="S95" s="226"/>
      <c r="T95" s="230"/>
      <c r="U95" s="221"/>
      <c r="V95" s="226"/>
      <c r="W95" s="230"/>
      <c r="X95" s="221"/>
      <c r="Y95" s="226"/>
      <c r="Z95" s="263"/>
      <c r="AA95" s="231">
        <f t="shared" ref="AA95:AA97" si="16">+C95+F95+I95+L95+O95+R95+U95+X95</f>
        <v>0</v>
      </c>
      <c r="AB95" s="226"/>
      <c r="AC95" s="232"/>
    </row>
    <row r="96" spans="1:29" ht="13.5" customHeight="1" x14ac:dyDescent="0.2">
      <c r="A96" s="214" t="s">
        <v>243</v>
      </c>
      <c r="B96" s="260" t="s">
        <v>71</v>
      </c>
      <c r="C96" s="221"/>
      <c r="D96" s="238"/>
      <c r="E96" s="241"/>
      <c r="F96" s="221"/>
      <c r="G96" s="238"/>
      <c r="H96" s="239"/>
      <c r="I96" s="221"/>
      <c r="J96" s="238"/>
      <c r="K96" s="241"/>
      <c r="L96" s="221"/>
      <c r="M96" s="238"/>
      <c r="N96" s="242"/>
      <c r="O96" s="221"/>
      <c r="P96" s="238"/>
      <c r="Q96" s="241"/>
      <c r="R96" s="221"/>
      <c r="S96" s="238"/>
      <c r="T96" s="242"/>
      <c r="U96" s="221"/>
      <c r="V96" s="238"/>
      <c r="W96" s="242"/>
      <c r="X96" s="221"/>
      <c r="Y96" s="238"/>
      <c r="Z96" s="265"/>
      <c r="AA96" s="231">
        <f t="shared" si="16"/>
        <v>0</v>
      </c>
      <c r="AB96" s="238"/>
      <c r="AC96" s="244"/>
    </row>
    <row r="97" spans="1:29" ht="13.5" customHeight="1" x14ac:dyDescent="0.2">
      <c r="A97" s="316" t="s">
        <v>320</v>
      </c>
      <c r="B97" s="318" t="s">
        <v>246</v>
      </c>
      <c r="C97" s="221"/>
      <c r="D97" s="267"/>
      <c r="E97" s="270"/>
      <c r="F97" s="221"/>
      <c r="G97" s="267"/>
      <c r="H97" s="269"/>
      <c r="I97" s="221"/>
      <c r="J97" s="267"/>
      <c r="K97" s="270"/>
      <c r="L97" s="221"/>
      <c r="M97" s="267"/>
      <c r="N97" s="271"/>
      <c r="O97" s="221"/>
      <c r="P97" s="267"/>
      <c r="Q97" s="270"/>
      <c r="R97" s="221"/>
      <c r="S97" s="267"/>
      <c r="T97" s="271"/>
      <c r="U97" s="221"/>
      <c r="V97" s="267"/>
      <c r="W97" s="271"/>
      <c r="X97" s="221"/>
      <c r="Y97" s="267"/>
      <c r="Z97" s="629"/>
      <c r="AA97" s="231">
        <f t="shared" si="16"/>
        <v>0</v>
      </c>
      <c r="AB97" s="267"/>
      <c r="AC97" s="268"/>
    </row>
    <row r="98" spans="1:29" s="322" customFormat="1" ht="13.5" customHeight="1" x14ac:dyDescent="0.2">
      <c r="A98" s="211" t="s">
        <v>137</v>
      </c>
      <c r="B98" s="258" t="s">
        <v>98</v>
      </c>
      <c r="C98" s="319">
        <f>+C95+C97</f>
        <v>0</v>
      </c>
      <c r="D98" s="298">
        <f>+D95+D97</f>
        <v>0</v>
      </c>
      <c r="E98" s="320"/>
      <c r="F98" s="319">
        <v>0</v>
      </c>
      <c r="G98" s="296">
        <f>+G95+G97</f>
        <v>0</v>
      </c>
      <c r="H98" s="299"/>
      <c r="I98" s="319">
        <v>0</v>
      </c>
      <c r="J98" s="296">
        <f>+J95+J97</f>
        <v>0</v>
      </c>
      <c r="K98" s="320"/>
      <c r="L98" s="319">
        <v>0</v>
      </c>
      <c r="M98" s="296">
        <f>+M95+M97</f>
        <v>0</v>
      </c>
      <c r="N98" s="321"/>
      <c r="O98" s="319">
        <v>0</v>
      </c>
      <c r="P98" s="296">
        <f>+P95+P97</f>
        <v>0</v>
      </c>
      <c r="Q98" s="320"/>
      <c r="R98" s="319">
        <v>0</v>
      </c>
      <c r="S98" s="296">
        <f>+S95+S97</f>
        <v>0</v>
      </c>
      <c r="T98" s="321"/>
      <c r="U98" s="319">
        <v>0</v>
      </c>
      <c r="V98" s="296">
        <f>+V95+V97</f>
        <v>0</v>
      </c>
      <c r="W98" s="321"/>
      <c r="X98" s="319">
        <v>0</v>
      </c>
      <c r="Y98" s="296">
        <f>+Y95+Y97</f>
        <v>0</v>
      </c>
      <c r="Z98" s="300"/>
      <c r="AA98" s="291">
        <f>+AA95+AA97</f>
        <v>0</v>
      </c>
      <c r="AB98" s="296"/>
      <c r="AC98" s="297"/>
    </row>
    <row r="99" spans="1:29" ht="13.5" customHeight="1" x14ac:dyDescent="0.2">
      <c r="A99" s="208" t="s">
        <v>208</v>
      </c>
      <c r="B99" s="256" t="s">
        <v>209</v>
      </c>
      <c r="C99" s="221"/>
      <c r="D99" s="226"/>
      <c r="E99" s="229"/>
      <c r="F99" s="221"/>
      <c r="G99" s="226"/>
      <c r="H99" s="227"/>
      <c r="I99" s="221"/>
      <c r="J99" s="226"/>
      <c r="K99" s="229"/>
      <c r="L99" s="221"/>
      <c r="M99" s="226"/>
      <c r="N99" s="230"/>
      <c r="O99" s="221"/>
      <c r="P99" s="226"/>
      <c r="Q99" s="229"/>
      <c r="R99" s="221"/>
      <c r="S99" s="226"/>
      <c r="T99" s="230"/>
      <c r="U99" s="221"/>
      <c r="V99" s="226"/>
      <c r="W99" s="230"/>
      <c r="X99" s="221"/>
      <c r="Y99" s="226"/>
      <c r="Z99" s="263"/>
      <c r="AA99" s="231">
        <f t="shared" ref="AA99:AB105" si="17">+C99+F99+I99+L99+O99+R99+U99+X99</f>
        <v>0</v>
      </c>
      <c r="AB99" s="226"/>
      <c r="AC99" s="232"/>
    </row>
    <row r="100" spans="1:29" ht="13.5" customHeight="1" x14ac:dyDescent="0.2">
      <c r="A100" s="209" t="s">
        <v>210</v>
      </c>
      <c r="B100" s="218" t="s">
        <v>211</v>
      </c>
      <c r="C100" s="221"/>
      <c r="D100" s="216"/>
      <c r="E100" s="222"/>
      <c r="F100" s="221"/>
      <c r="G100" s="216"/>
      <c r="H100" s="220"/>
      <c r="I100" s="221"/>
      <c r="J100" s="216"/>
      <c r="K100" s="222"/>
      <c r="L100" s="221"/>
      <c r="M100" s="216"/>
      <c r="N100" s="223"/>
      <c r="O100" s="221"/>
      <c r="P100" s="216"/>
      <c r="Q100" s="222"/>
      <c r="R100" s="221"/>
      <c r="S100" s="216"/>
      <c r="T100" s="223"/>
      <c r="U100" s="221"/>
      <c r="V100" s="216"/>
      <c r="W100" s="223"/>
      <c r="X100" s="221"/>
      <c r="Y100" s="216"/>
      <c r="Z100" s="264"/>
      <c r="AA100" s="231">
        <f t="shared" si="17"/>
        <v>0</v>
      </c>
      <c r="AB100" s="216"/>
      <c r="AC100" s="217"/>
    </row>
    <row r="101" spans="1:29" ht="13.5" customHeight="1" x14ac:dyDescent="0.2">
      <c r="A101" s="209" t="s">
        <v>212</v>
      </c>
      <c r="B101" s="218" t="s">
        <v>213</v>
      </c>
      <c r="C101" s="221"/>
      <c r="D101" s="216"/>
      <c r="E101" s="222"/>
      <c r="F101" s="221">
        <v>473</v>
      </c>
      <c r="G101" s="216">
        <f>+[6]Sheet!$K$67</f>
        <v>473</v>
      </c>
      <c r="H101" s="220"/>
      <c r="I101" s="221"/>
      <c r="J101" s="216"/>
      <c r="K101" s="222"/>
      <c r="L101" s="221"/>
      <c r="M101" s="216"/>
      <c r="N101" s="223"/>
      <c r="O101" s="221"/>
      <c r="P101" s="216"/>
      <c r="Q101" s="222"/>
      <c r="R101" s="221"/>
      <c r="S101" s="216"/>
      <c r="T101" s="223"/>
      <c r="U101" s="221"/>
      <c r="V101" s="216"/>
      <c r="W101" s="223"/>
      <c r="X101" s="221"/>
      <c r="Y101" s="216"/>
      <c r="Z101" s="264"/>
      <c r="AA101" s="231">
        <f t="shared" si="17"/>
        <v>473</v>
      </c>
      <c r="AB101" s="226">
        <f t="shared" si="17"/>
        <v>473</v>
      </c>
      <c r="AC101" s="217"/>
    </row>
    <row r="102" spans="1:29" ht="13.5" customHeight="1" x14ac:dyDescent="0.2">
      <c r="A102" s="209" t="s">
        <v>214</v>
      </c>
      <c r="B102" s="728" t="s">
        <v>384</v>
      </c>
      <c r="C102" s="221"/>
      <c r="D102" s="216"/>
      <c r="E102" s="222"/>
      <c r="F102" s="221">
        <v>315</v>
      </c>
      <c r="G102" s="216">
        <f>+[6]Sheet!$K$68</f>
        <v>315</v>
      </c>
      <c r="H102" s="220"/>
      <c r="I102" s="221">
        <v>16</v>
      </c>
      <c r="J102" s="216">
        <f>+[6]Sheet!$I$68</f>
        <v>260</v>
      </c>
      <c r="K102" s="222"/>
      <c r="L102" s="221">
        <v>16</v>
      </c>
      <c r="M102" s="216">
        <f>+[6]Sheet!$G$68</f>
        <v>32</v>
      </c>
      <c r="N102" s="223"/>
      <c r="O102" s="221">
        <v>16</v>
      </c>
      <c r="P102" s="216">
        <f>+[6]Sheet!$M$68</f>
        <v>24</v>
      </c>
      <c r="Q102" s="222"/>
      <c r="R102" s="221"/>
      <c r="S102" s="216"/>
      <c r="T102" s="223"/>
      <c r="U102" s="221"/>
      <c r="V102" s="216"/>
      <c r="W102" s="223"/>
      <c r="X102" s="221"/>
      <c r="Y102" s="216"/>
      <c r="Z102" s="264"/>
      <c r="AA102" s="231">
        <f t="shared" si="17"/>
        <v>363</v>
      </c>
      <c r="AB102" s="226">
        <f t="shared" si="17"/>
        <v>631</v>
      </c>
      <c r="AC102" s="217"/>
    </row>
    <row r="103" spans="1:29" ht="13.5" customHeight="1" x14ac:dyDescent="0.2">
      <c r="A103" s="209" t="s">
        <v>215</v>
      </c>
      <c r="B103" s="218" t="s">
        <v>216</v>
      </c>
      <c r="C103" s="221"/>
      <c r="D103" s="216"/>
      <c r="E103" s="222"/>
      <c r="F103" s="221"/>
      <c r="G103" s="216"/>
      <c r="H103" s="220"/>
      <c r="I103" s="221"/>
      <c r="J103" s="216"/>
      <c r="K103" s="222"/>
      <c r="L103" s="221"/>
      <c r="M103" s="216"/>
      <c r="N103" s="223"/>
      <c r="O103" s="221"/>
      <c r="P103" s="216"/>
      <c r="Q103" s="222"/>
      <c r="R103" s="221"/>
      <c r="S103" s="216"/>
      <c r="T103" s="223"/>
      <c r="U103" s="221"/>
      <c r="V103" s="216"/>
      <c r="W103" s="223"/>
      <c r="X103" s="221"/>
      <c r="Y103" s="216"/>
      <c r="Z103" s="264"/>
      <c r="AA103" s="231">
        <f t="shared" si="17"/>
        <v>0</v>
      </c>
      <c r="AB103" s="216"/>
      <c r="AC103" s="217"/>
    </row>
    <row r="104" spans="1:29" ht="13.5" customHeight="1" x14ac:dyDescent="0.2">
      <c r="A104" s="209" t="s">
        <v>217</v>
      </c>
      <c r="B104" s="218" t="s">
        <v>218</v>
      </c>
      <c r="C104" s="221"/>
      <c r="D104" s="216"/>
      <c r="E104" s="222"/>
      <c r="F104" s="221"/>
      <c r="G104" s="216"/>
      <c r="H104" s="220"/>
      <c r="I104" s="221"/>
      <c r="J104" s="216"/>
      <c r="K104" s="222"/>
      <c r="L104" s="221"/>
      <c r="M104" s="216"/>
      <c r="N104" s="223"/>
      <c r="O104" s="221"/>
      <c r="P104" s="216"/>
      <c r="Q104" s="222"/>
      <c r="R104" s="221"/>
      <c r="S104" s="216"/>
      <c r="T104" s="223"/>
      <c r="U104" s="221"/>
      <c r="V104" s="216"/>
      <c r="W104" s="223"/>
      <c r="X104" s="221"/>
      <c r="Y104" s="216"/>
      <c r="Z104" s="264"/>
      <c r="AA104" s="231">
        <f t="shared" si="17"/>
        <v>0</v>
      </c>
      <c r="AB104" s="216"/>
      <c r="AC104" s="217"/>
    </row>
    <row r="105" spans="1:29" ht="13.5" customHeight="1" x14ac:dyDescent="0.2">
      <c r="A105" s="210" t="s">
        <v>219</v>
      </c>
      <c r="B105" s="257" t="s">
        <v>220</v>
      </c>
      <c r="C105" s="221"/>
      <c r="D105" s="238"/>
      <c r="E105" s="241"/>
      <c r="F105" s="221">
        <v>212</v>
      </c>
      <c r="G105" s="238">
        <f>+[6]Sheet!$K$69</f>
        <v>212</v>
      </c>
      <c r="H105" s="239"/>
      <c r="I105" s="221">
        <v>4</v>
      </c>
      <c r="J105" s="238">
        <f>+[6]Sheet!$I$69</f>
        <v>70</v>
      </c>
      <c r="K105" s="241"/>
      <c r="L105" s="221">
        <v>4</v>
      </c>
      <c r="M105" s="238">
        <f>+[6]Sheet!$G$69</f>
        <v>8</v>
      </c>
      <c r="N105" s="242"/>
      <c r="O105" s="221">
        <v>4</v>
      </c>
      <c r="P105" s="238">
        <f>+[6]Sheet!$M$69</f>
        <v>6</v>
      </c>
      <c r="Q105" s="241"/>
      <c r="R105" s="221"/>
      <c r="S105" s="238"/>
      <c r="T105" s="242"/>
      <c r="U105" s="221"/>
      <c r="V105" s="238"/>
      <c r="W105" s="242"/>
      <c r="X105" s="221"/>
      <c r="Y105" s="238"/>
      <c r="Z105" s="265"/>
      <c r="AA105" s="231">
        <f t="shared" si="17"/>
        <v>224</v>
      </c>
      <c r="AB105" s="226">
        <f t="shared" si="17"/>
        <v>296</v>
      </c>
      <c r="AC105" s="244"/>
    </row>
    <row r="106" spans="1:29" s="322" customFormat="1" ht="13.5" customHeight="1" x14ac:dyDescent="0.2">
      <c r="A106" s="211" t="s">
        <v>138</v>
      </c>
      <c r="B106" s="258" t="s">
        <v>60</v>
      </c>
      <c r="C106" s="319">
        <f>SUM(C99:C105)</f>
        <v>0</v>
      </c>
      <c r="D106" s="298">
        <f>SUM(D99:D105)</f>
        <v>0</v>
      </c>
      <c r="E106" s="320"/>
      <c r="F106" s="319">
        <v>1000</v>
      </c>
      <c r="G106" s="296">
        <f>SUM(G99:G105)</f>
        <v>1000</v>
      </c>
      <c r="H106" s="299"/>
      <c r="I106" s="319">
        <v>20</v>
      </c>
      <c r="J106" s="296">
        <f>SUM(J99:J105)</f>
        <v>330</v>
      </c>
      <c r="K106" s="320"/>
      <c r="L106" s="319">
        <v>20</v>
      </c>
      <c r="M106" s="296">
        <f>SUM(M99:M105)</f>
        <v>40</v>
      </c>
      <c r="N106" s="321"/>
      <c r="O106" s="319">
        <v>20</v>
      </c>
      <c r="P106" s="296">
        <f>SUM(P99:P105)</f>
        <v>30</v>
      </c>
      <c r="Q106" s="320"/>
      <c r="R106" s="319">
        <v>0</v>
      </c>
      <c r="S106" s="296">
        <f>SUM(S99:S105)</f>
        <v>0</v>
      </c>
      <c r="T106" s="321"/>
      <c r="U106" s="319">
        <v>0</v>
      </c>
      <c r="V106" s="296">
        <f>SUM(V99:V105)</f>
        <v>0</v>
      </c>
      <c r="W106" s="321"/>
      <c r="X106" s="319">
        <v>0</v>
      </c>
      <c r="Y106" s="296">
        <f>SUM(Y99:Y105)</f>
        <v>0</v>
      </c>
      <c r="Z106" s="300"/>
      <c r="AA106" s="291">
        <f>SUM(AA99:AA105)</f>
        <v>1060</v>
      </c>
      <c r="AB106" s="296">
        <f>SUM(AB99:AB105)</f>
        <v>1400</v>
      </c>
      <c r="AC106" s="297"/>
    </row>
    <row r="107" spans="1:29" ht="13.5" customHeight="1" x14ac:dyDescent="0.2">
      <c r="A107" s="208" t="s">
        <v>221</v>
      </c>
      <c r="B107" s="256" t="s">
        <v>222</v>
      </c>
      <c r="C107" s="221"/>
      <c r="D107" s="226"/>
      <c r="E107" s="229"/>
      <c r="F107" s="221"/>
      <c r="G107" s="226"/>
      <c r="H107" s="227"/>
      <c r="I107" s="221"/>
      <c r="J107" s="226"/>
      <c r="K107" s="229"/>
      <c r="L107" s="221"/>
      <c r="M107" s="226"/>
      <c r="N107" s="230"/>
      <c r="O107" s="221"/>
      <c r="P107" s="226"/>
      <c r="Q107" s="229"/>
      <c r="R107" s="221"/>
      <c r="S107" s="226"/>
      <c r="T107" s="230"/>
      <c r="U107" s="221"/>
      <c r="V107" s="226"/>
      <c r="W107" s="230"/>
      <c r="X107" s="221"/>
      <c r="Y107" s="226"/>
      <c r="Z107" s="263"/>
      <c r="AA107" s="231">
        <f t="shared" ref="AA107:AA110" si="18">+C107+F107+I107+L107+O107+R107+U107+X107</f>
        <v>0</v>
      </c>
      <c r="AB107" s="226"/>
      <c r="AC107" s="232"/>
    </row>
    <row r="108" spans="1:29" ht="13.5" customHeight="1" x14ac:dyDescent="0.2">
      <c r="A108" s="209" t="s">
        <v>223</v>
      </c>
      <c r="B108" s="218" t="s">
        <v>224</v>
      </c>
      <c r="C108" s="221"/>
      <c r="D108" s="216"/>
      <c r="E108" s="222"/>
      <c r="F108" s="221"/>
      <c r="G108" s="216"/>
      <c r="H108" s="220"/>
      <c r="I108" s="221"/>
      <c r="J108" s="216"/>
      <c r="K108" s="222"/>
      <c r="L108" s="221"/>
      <c r="M108" s="216"/>
      <c r="N108" s="223"/>
      <c r="O108" s="221"/>
      <c r="P108" s="216"/>
      <c r="Q108" s="222"/>
      <c r="R108" s="221"/>
      <c r="S108" s="216"/>
      <c r="T108" s="223"/>
      <c r="U108" s="221"/>
      <c r="V108" s="216"/>
      <c r="W108" s="223"/>
      <c r="X108" s="221"/>
      <c r="Y108" s="216"/>
      <c r="Z108" s="264"/>
      <c r="AA108" s="231">
        <f t="shared" si="18"/>
        <v>0</v>
      </c>
      <c r="AB108" s="216"/>
      <c r="AC108" s="217"/>
    </row>
    <row r="109" spans="1:29" ht="13.5" customHeight="1" x14ac:dyDescent="0.2">
      <c r="A109" s="209" t="s">
        <v>225</v>
      </c>
      <c r="B109" s="218" t="s">
        <v>226</v>
      </c>
      <c r="C109" s="221"/>
      <c r="D109" s="216"/>
      <c r="E109" s="222"/>
      <c r="F109" s="221"/>
      <c r="G109" s="216"/>
      <c r="H109" s="220"/>
      <c r="I109" s="221"/>
      <c r="J109" s="216"/>
      <c r="K109" s="222"/>
      <c r="L109" s="221"/>
      <c r="M109" s="216"/>
      <c r="N109" s="223"/>
      <c r="O109" s="221"/>
      <c r="P109" s="216"/>
      <c r="Q109" s="222"/>
      <c r="R109" s="221"/>
      <c r="S109" s="216"/>
      <c r="T109" s="223"/>
      <c r="U109" s="221"/>
      <c r="V109" s="216"/>
      <c r="W109" s="223"/>
      <c r="X109" s="221"/>
      <c r="Y109" s="216"/>
      <c r="Z109" s="264"/>
      <c r="AA109" s="231">
        <f t="shared" si="18"/>
        <v>0</v>
      </c>
      <c r="AB109" s="216"/>
      <c r="AC109" s="217"/>
    </row>
    <row r="110" spans="1:29" ht="13.5" customHeight="1" x14ac:dyDescent="0.2">
      <c r="A110" s="210" t="s">
        <v>227</v>
      </c>
      <c r="B110" s="257" t="s">
        <v>228</v>
      </c>
      <c r="C110" s="221"/>
      <c r="D110" s="238"/>
      <c r="E110" s="241"/>
      <c r="F110" s="221"/>
      <c r="G110" s="238"/>
      <c r="H110" s="239"/>
      <c r="I110" s="221"/>
      <c r="J110" s="238"/>
      <c r="K110" s="241"/>
      <c r="L110" s="221"/>
      <c r="M110" s="238"/>
      <c r="N110" s="242"/>
      <c r="O110" s="221"/>
      <c r="P110" s="238"/>
      <c r="Q110" s="241"/>
      <c r="R110" s="221"/>
      <c r="S110" s="238"/>
      <c r="T110" s="242"/>
      <c r="U110" s="221"/>
      <c r="V110" s="238"/>
      <c r="W110" s="242"/>
      <c r="X110" s="221"/>
      <c r="Y110" s="238"/>
      <c r="Z110" s="265"/>
      <c r="AA110" s="231">
        <f t="shared" si="18"/>
        <v>0</v>
      </c>
      <c r="AB110" s="238"/>
      <c r="AC110" s="244"/>
    </row>
    <row r="111" spans="1:29" s="322" customFormat="1" ht="13.5" customHeight="1" x14ac:dyDescent="0.2">
      <c r="A111" s="211" t="s">
        <v>139</v>
      </c>
      <c r="B111" s="258" t="s">
        <v>99</v>
      </c>
      <c r="C111" s="319">
        <f>SUM(C107:C110)</f>
        <v>0</v>
      </c>
      <c r="D111" s="298">
        <f>SUM(D107:D110)</f>
        <v>0</v>
      </c>
      <c r="E111" s="320"/>
      <c r="F111" s="319">
        <v>0</v>
      </c>
      <c r="G111" s="296">
        <f>SUM(G107:G110)</f>
        <v>0</v>
      </c>
      <c r="H111" s="299"/>
      <c r="I111" s="319">
        <v>0</v>
      </c>
      <c r="J111" s="296">
        <f>SUM(J107:J110)</f>
        <v>0</v>
      </c>
      <c r="K111" s="320"/>
      <c r="L111" s="319">
        <v>0</v>
      </c>
      <c r="M111" s="296">
        <f>SUM(L107:L110)</f>
        <v>0</v>
      </c>
      <c r="N111" s="321"/>
      <c r="O111" s="319"/>
      <c r="P111" s="296"/>
      <c r="Q111" s="320"/>
      <c r="R111" s="319">
        <v>0</v>
      </c>
      <c r="S111" s="296">
        <f>SUM(S107:S110)</f>
        <v>0</v>
      </c>
      <c r="T111" s="321"/>
      <c r="U111" s="319">
        <v>0</v>
      </c>
      <c r="V111" s="296">
        <f>SUM(V107:V110)</f>
        <v>0</v>
      </c>
      <c r="W111" s="321"/>
      <c r="X111" s="319"/>
      <c r="Y111" s="296"/>
      <c r="Z111" s="300"/>
      <c r="AA111" s="291">
        <f>SUM(AA107:AA110)</f>
        <v>0</v>
      </c>
      <c r="AB111" s="296"/>
      <c r="AC111" s="297"/>
    </row>
    <row r="112" spans="1:29" s="322" customFormat="1" ht="13.5" customHeight="1" x14ac:dyDescent="0.2">
      <c r="A112" s="211" t="s">
        <v>140</v>
      </c>
      <c r="B112" s="258" t="s">
        <v>100</v>
      </c>
      <c r="C112" s="319"/>
      <c r="D112" s="296"/>
      <c r="E112" s="320"/>
      <c r="F112" s="319"/>
      <c r="G112" s="296"/>
      <c r="H112" s="299"/>
      <c r="I112" s="319"/>
      <c r="J112" s="296"/>
      <c r="K112" s="320"/>
      <c r="L112" s="319"/>
      <c r="M112" s="296"/>
      <c r="N112" s="321"/>
      <c r="O112" s="319"/>
      <c r="P112" s="296"/>
      <c r="Q112" s="320"/>
      <c r="R112" s="319"/>
      <c r="S112" s="296"/>
      <c r="T112" s="321"/>
      <c r="U112" s="319"/>
      <c r="V112" s="296"/>
      <c r="W112" s="321"/>
      <c r="X112" s="319"/>
      <c r="Y112" s="296"/>
      <c r="Z112" s="300"/>
      <c r="AA112" s="231">
        <f t="shared" ref="AA112" si="19">+C112+F112+I112+L112+O112+R112+U112+X112</f>
        <v>0</v>
      </c>
      <c r="AB112" s="296"/>
      <c r="AC112" s="297"/>
    </row>
    <row r="113" spans="1:29" s="322" customFormat="1" ht="13.5" customHeight="1" x14ac:dyDescent="0.2">
      <c r="A113" s="215" t="s">
        <v>141</v>
      </c>
      <c r="B113" s="258" t="s">
        <v>101</v>
      </c>
      <c r="C113" s="319">
        <f>+C61+C62+C94+C98+C106+C111+C112</f>
        <v>0</v>
      </c>
      <c r="D113" s="298">
        <f>+D61+D62+D94+D98+D106+D111+D112</f>
        <v>0</v>
      </c>
      <c r="E113" s="320"/>
      <c r="F113" s="319">
        <v>42608</v>
      </c>
      <c r="G113" s="296">
        <f>+G61+G62+G94+G98+G106+G111+G112</f>
        <v>49342.66</v>
      </c>
      <c r="H113" s="299"/>
      <c r="I113" s="319">
        <v>38624</v>
      </c>
      <c r="J113" s="296">
        <f>+J61+J62+J94+J98+J106+J111+J112</f>
        <v>42845.91</v>
      </c>
      <c r="K113" s="320"/>
      <c r="L113" s="319">
        <v>27350</v>
      </c>
      <c r="M113" s="296">
        <f>+M61+M62+M94+M98+M106+N111+M112</f>
        <v>32889.83</v>
      </c>
      <c r="N113" s="321"/>
      <c r="O113" s="319">
        <v>22292</v>
      </c>
      <c r="P113" s="296">
        <f>+P61+P62+P94+P98+P106+P111+P112</f>
        <v>28090.48</v>
      </c>
      <c r="Q113" s="320"/>
      <c r="R113" s="319">
        <v>11734</v>
      </c>
      <c r="S113" s="296">
        <f>+S61+S62+S94+S98+S106+S111+S112</f>
        <v>15451.45</v>
      </c>
      <c r="T113" s="321"/>
      <c r="U113" s="319">
        <v>30729</v>
      </c>
      <c r="V113" s="296">
        <f>+V61+V62+V94+V98+V106+V111+V112</f>
        <v>37049.64</v>
      </c>
      <c r="W113" s="321"/>
      <c r="X113" s="319">
        <v>3418</v>
      </c>
      <c r="Y113" s="296">
        <f>+Y61+Y62+Y94+Y98+Y106+Y111+Y112</f>
        <v>6966.89</v>
      </c>
      <c r="Z113" s="300"/>
      <c r="AA113" s="291">
        <f>+AA61+AA62+AA94+AA98+AA106+AA111+AA112</f>
        <v>176755</v>
      </c>
      <c r="AB113" s="296">
        <f>+AB61+AB62+AB94+AB98+AB106+AB111+AB112</f>
        <v>212636.86</v>
      </c>
      <c r="AC113" s="297"/>
    </row>
    <row r="114" spans="1:29" s="322" customFormat="1" ht="13.5" customHeight="1" thickBot="1" x14ac:dyDescent="0.25">
      <c r="A114" s="261" t="s">
        <v>142</v>
      </c>
      <c r="B114" s="262" t="s">
        <v>102</v>
      </c>
      <c r="C114" s="323"/>
      <c r="D114" s="312"/>
      <c r="E114" s="324"/>
      <c r="F114" s="323"/>
      <c r="G114" s="312"/>
      <c r="H114" s="314"/>
      <c r="I114" s="323"/>
      <c r="J114" s="312"/>
      <c r="K114" s="324"/>
      <c r="L114" s="323"/>
      <c r="M114" s="312"/>
      <c r="N114" s="325"/>
      <c r="O114" s="323"/>
      <c r="P114" s="312"/>
      <c r="Q114" s="324"/>
      <c r="R114" s="323"/>
      <c r="S114" s="312"/>
      <c r="T114" s="325"/>
      <c r="U114" s="323"/>
      <c r="V114" s="312"/>
      <c r="W114" s="325"/>
      <c r="X114" s="323"/>
      <c r="Y114" s="312"/>
      <c r="Z114" s="315"/>
      <c r="AA114" s="231">
        <f t="shared" ref="AA114" si="20">+C114+F114+I114+L114+O114+R114+U114+X114</f>
        <v>0</v>
      </c>
      <c r="AB114" s="312"/>
      <c r="AC114" s="313"/>
    </row>
    <row r="115" spans="1:29" s="322" customFormat="1" ht="13.5" customHeight="1" thickBot="1" x14ac:dyDescent="0.25">
      <c r="A115" s="773" t="s">
        <v>237</v>
      </c>
      <c r="B115" s="807"/>
      <c r="C115" s="326">
        <f>+SUM(C113:C114)</f>
        <v>0</v>
      </c>
      <c r="D115" s="309">
        <f>+SUM(D113:D114)</f>
        <v>0</v>
      </c>
      <c r="E115" s="327"/>
      <c r="F115" s="326">
        <v>42608</v>
      </c>
      <c r="G115" s="307">
        <f>+SUM(G113:G114)</f>
        <v>49342.66</v>
      </c>
      <c r="H115" s="310"/>
      <c r="I115" s="326">
        <v>38624</v>
      </c>
      <c r="J115" s="307">
        <f>+SUM(J113:J114)</f>
        <v>42845.91</v>
      </c>
      <c r="K115" s="327"/>
      <c r="L115" s="326">
        <v>27350</v>
      </c>
      <c r="M115" s="307">
        <f>+SUM(M113:M114)</f>
        <v>32889.83</v>
      </c>
      <c r="N115" s="328"/>
      <c r="O115" s="326">
        <v>22292</v>
      </c>
      <c r="P115" s="307">
        <f>+SUM(P113:P114)</f>
        <v>28090.48</v>
      </c>
      <c r="Q115" s="327"/>
      <c r="R115" s="326">
        <v>11734</v>
      </c>
      <c r="S115" s="307">
        <f>+SUM(S113:S114)</f>
        <v>15451.45</v>
      </c>
      <c r="T115" s="328"/>
      <c r="U115" s="326">
        <v>30729</v>
      </c>
      <c r="V115" s="307">
        <f>+SUM(V113:V114)</f>
        <v>37049.64</v>
      </c>
      <c r="W115" s="328"/>
      <c r="X115" s="326">
        <v>3418</v>
      </c>
      <c r="Y115" s="307">
        <f>+SUM(Y113:Y114)</f>
        <v>6966.89</v>
      </c>
      <c r="Z115" s="311"/>
      <c r="AA115" s="306">
        <f>+SUM(AA113:AA114)</f>
        <v>176755</v>
      </c>
      <c r="AB115" s="307">
        <f>+SUM(AB113:AB114)</f>
        <v>212636.86</v>
      </c>
      <c r="AC115" s="308"/>
    </row>
    <row r="116" spans="1:29" ht="13.5" customHeight="1" thickBot="1" x14ac:dyDescent="0.25"/>
    <row r="117" spans="1:29" s="322" customFormat="1" ht="13.5" customHeight="1" thickBot="1" x14ac:dyDescent="0.25">
      <c r="A117" s="771" t="s">
        <v>247</v>
      </c>
      <c r="B117" s="772"/>
      <c r="C117" s="326">
        <f>+C41-C115</f>
        <v>0</v>
      </c>
      <c r="D117" s="326">
        <f>+D41-D115</f>
        <v>0</v>
      </c>
      <c r="E117" s="327"/>
      <c r="F117" s="326">
        <v>0</v>
      </c>
      <c r="G117" s="326">
        <f>+G41-G115</f>
        <v>0.33999999999650754</v>
      </c>
      <c r="H117" s="327"/>
      <c r="I117" s="326">
        <v>0</v>
      </c>
      <c r="J117" s="326">
        <f>+J41-J115</f>
        <v>8.999999999650754E-2</v>
      </c>
      <c r="K117" s="327"/>
      <c r="L117" s="326">
        <v>0</v>
      </c>
      <c r="M117" s="326">
        <f>+M41-M115</f>
        <v>0.16999999999825377</v>
      </c>
      <c r="N117" s="327"/>
      <c r="O117" s="326">
        <v>0</v>
      </c>
      <c r="P117" s="326">
        <f>+P41-P115</f>
        <v>-0.47999999999956344</v>
      </c>
      <c r="Q117" s="327"/>
      <c r="R117" s="326">
        <v>0</v>
      </c>
      <c r="S117" s="326">
        <f>+S41-S115</f>
        <v>-0.4500000000007276</v>
      </c>
      <c r="T117" s="327"/>
      <c r="U117" s="326">
        <v>0</v>
      </c>
      <c r="V117" s="326">
        <f>+V41-V115</f>
        <v>0.36000000000058208</v>
      </c>
      <c r="W117" s="327"/>
      <c r="X117" s="326">
        <v>0</v>
      </c>
      <c r="Y117" s="326">
        <f>+Y41-Y115</f>
        <v>0.10999999999967258</v>
      </c>
      <c r="Z117" s="327"/>
      <c r="AA117" s="326">
        <f>+AA41-AA115</f>
        <v>0</v>
      </c>
      <c r="AB117" s="326">
        <f>+AB41-AB115</f>
        <v>0.14000000001396984</v>
      </c>
      <c r="AC117" s="327"/>
    </row>
    <row r="118" spans="1:29" ht="13.5" customHeight="1" x14ac:dyDescent="0.2"/>
    <row r="119" spans="1:29" ht="13.5" customHeight="1" x14ac:dyDescent="0.2"/>
    <row r="120" spans="1:29" ht="13.5" customHeight="1" x14ac:dyDescent="0.2">
      <c r="B120" s="61" t="s">
        <v>242</v>
      </c>
      <c r="C120" s="332">
        <f>+(C71+C74+C84)*0.27</f>
        <v>0</v>
      </c>
      <c r="F120" s="332">
        <f>+(F71+F74+F84)*0.27</f>
        <v>1160.19</v>
      </c>
      <c r="I120" s="332">
        <f>+(I71+I74+I84)*0.27</f>
        <v>855.09</v>
      </c>
      <c r="J120" s="63"/>
      <c r="K120" s="63"/>
      <c r="L120" s="332">
        <f>+(L71+L74+L84)*0.27</f>
        <v>828.36</v>
      </c>
      <c r="M120" s="63"/>
      <c r="O120" s="332">
        <f>+(O71+O74+O84)*0.27</f>
        <v>1373.49</v>
      </c>
      <c r="R120" s="332">
        <f>+(R71+R74+R84)*0.27</f>
        <v>1256.0400000000002</v>
      </c>
      <c r="S120" s="63"/>
      <c r="U120" s="332">
        <f>+(U71+U74+U84)*0.27</f>
        <v>1281.96</v>
      </c>
      <c r="V120" s="8"/>
      <c r="W120" s="8"/>
      <c r="X120" s="332">
        <f>+(X71+X74+X84)*0.27</f>
        <v>675</v>
      </c>
      <c r="Y120" s="8"/>
      <c r="Z120" s="8"/>
      <c r="AA120" s="8"/>
      <c r="AB120" s="8"/>
      <c r="AC120" s="8"/>
    </row>
    <row r="121" spans="1:29" ht="13.5" customHeight="1" x14ac:dyDescent="0.2">
      <c r="B121" s="61" t="s">
        <v>241</v>
      </c>
      <c r="C121" s="329">
        <v>543</v>
      </c>
      <c r="D121" s="329"/>
      <c r="E121" s="329"/>
      <c r="F121" s="329">
        <v>566</v>
      </c>
      <c r="G121" s="329"/>
      <c r="H121" s="329"/>
      <c r="I121" s="329">
        <v>436</v>
      </c>
      <c r="J121" s="329"/>
      <c r="K121" s="329"/>
      <c r="L121" s="329">
        <v>824</v>
      </c>
      <c r="M121" s="329"/>
      <c r="N121" s="329"/>
      <c r="O121" s="329">
        <v>678</v>
      </c>
      <c r="P121" s="329"/>
      <c r="Q121" s="329"/>
      <c r="R121" s="329">
        <v>476</v>
      </c>
      <c r="S121" s="329"/>
      <c r="T121" s="329"/>
      <c r="U121" s="409">
        <v>66</v>
      </c>
      <c r="V121" s="409"/>
      <c r="W121" s="409"/>
      <c r="X121" s="409">
        <v>66</v>
      </c>
      <c r="Y121" s="409"/>
      <c r="Z121" s="409"/>
      <c r="AA121" s="409"/>
      <c r="AB121" s="409"/>
      <c r="AC121" s="409"/>
    </row>
    <row r="122" spans="1:29" ht="15" customHeight="1" x14ac:dyDescent="0.2">
      <c r="C122" s="329"/>
      <c r="D122" s="329"/>
      <c r="E122" s="329"/>
      <c r="F122" s="329"/>
      <c r="G122" s="329"/>
      <c r="H122" s="329"/>
      <c r="I122" s="329"/>
      <c r="J122" s="329"/>
      <c r="K122" s="329"/>
      <c r="L122" s="329"/>
      <c r="M122" s="329"/>
      <c r="N122" s="329"/>
      <c r="O122" s="329"/>
      <c r="P122" s="329"/>
      <c r="Q122" s="329"/>
      <c r="R122" s="329"/>
      <c r="S122" s="329"/>
      <c r="T122" s="329"/>
      <c r="U122" s="329"/>
      <c r="V122" s="329"/>
      <c r="W122" s="329"/>
      <c r="X122" s="329"/>
      <c r="Y122" s="329"/>
      <c r="Z122" s="329"/>
      <c r="AA122" s="329"/>
      <c r="AB122" s="329"/>
      <c r="AC122" s="329"/>
    </row>
    <row r="124" spans="1:29" ht="15" customHeight="1" x14ac:dyDescent="0.2">
      <c r="I124" s="785" t="s">
        <v>414</v>
      </c>
    </row>
    <row r="125" spans="1:29" ht="15" customHeight="1" x14ac:dyDescent="0.2">
      <c r="B125" s="61" t="s">
        <v>300</v>
      </c>
      <c r="C125" s="62">
        <v>0</v>
      </c>
      <c r="E125" s="330"/>
      <c r="H125" s="633"/>
      <c r="I125" s="785"/>
      <c r="W125" s="330"/>
      <c r="Y125" s="62">
        <f>Y126+Y129</f>
        <v>3195</v>
      </c>
      <c r="Z125" s="330"/>
    </row>
    <row r="126" spans="1:29" ht="15" customHeight="1" x14ac:dyDescent="0.2">
      <c r="B126" s="61" t="s">
        <v>4</v>
      </c>
      <c r="C126" s="62">
        <v>0</v>
      </c>
      <c r="D126" s="331">
        <f>+C126/$C$133</f>
        <v>0</v>
      </c>
      <c r="E126" s="332">
        <f>+$C$125*$D126</f>
        <v>0</v>
      </c>
      <c r="H126" s="633" t="s">
        <v>249</v>
      </c>
      <c r="I126" s="670">
        <v>2897</v>
      </c>
      <c r="V126" s="331"/>
      <c r="W126" s="332"/>
      <c r="Y126" s="734">
        <v>1278</v>
      </c>
      <c r="Z126" s="332"/>
    </row>
    <row r="127" spans="1:29" ht="15" customHeight="1" x14ac:dyDescent="0.2">
      <c r="B127" s="61" t="s">
        <v>6</v>
      </c>
      <c r="C127" s="62">
        <v>0</v>
      </c>
      <c r="D127" s="331">
        <f t="shared" ref="D127:D131" si="21">+C127/$C$133</f>
        <v>0</v>
      </c>
      <c r="E127" s="332">
        <f t="shared" ref="E127:E131" si="22">+$C$125*$D127</f>
        <v>0</v>
      </c>
      <c r="H127" s="633" t="s">
        <v>255</v>
      </c>
      <c r="I127" s="670">
        <v>1344</v>
      </c>
      <c r="V127" s="331"/>
      <c r="W127" s="332"/>
      <c r="Y127" s="331"/>
      <c r="Z127" s="332"/>
    </row>
    <row r="128" spans="1:29" ht="15" customHeight="1" x14ac:dyDescent="0.2">
      <c r="B128" s="61" t="s">
        <v>7</v>
      </c>
      <c r="C128" s="62">
        <v>0</v>
      </c>
      <c r="D128" s="331">
        <f t="shared" si="21"/>
        <v>0</v>
      </c>
      <c r="E128" s="332">
        <f t="shared" si="22"/>
        <v>0</v>
      </c>
      <c r="H128" s="633" t="s">
        <v>251</v>
      </c>
      <c r="I128" s="670">
        <v>1200</v>
      </c>
      <c r="V128" s="331"/>
      <c r="W128" s="332"/>
      <c r="Y128" s="331"/>
      <c r="Z128" s="332"/>
    </row>
    <row r="129" spans="2:27" ht="15" customHeight="1" x14ac:dyDescent="0.2">
      <c r="B129" s="61" t="s">
        <v>8</v>
      </c>
      <c r="C129" s="62">
        <v>1</v>
      </c>
      <c r="D129" s="331">
        <f t="shared" si="21"/>
        <v>1</v>
      </c>
      <c r="E129" s="332">
        <f t="shared" si="22"/>
        <v>0</v>
      </c>
      <c r="F129" s="733"/>
      <c r="H129" s="667" t="s">
        <v>252</v>
      </c>
      <c r="I129" s="670">
        <v>5824</v>
      </c>
      <c r="V129" s="331"/>
      <c r="W129" s="332"/>
      <c r="Y129" s="734">
        <v>1917</v>
      </c>
      <c r="Z129" s="332"/>
    </row>
    <row r="130" spans="2:27" ht="15" customHeight="1" x14ac:dyDescent="0.2">
      <c r="B130" s="61" t="s">
        <v>9</v>
      </c>
      <c r="C130" s="62">
        <v>0</v>
      </c>
      <c r="D130" s="331">
        <f t="shared" si="21"/>
        <v>0</v>
      </c>
      <c r="E130" s="332">
        <f t="shared" si="22"/>
        <v>0</v>
      </c>
      <c r="H130" s="633" t="s">
        <v>371</v>
      </c>
      <c r="I130" s="670">
        <v>3583</v>
      </c>
      <c r="V130" s="331"/>
      <c r="W130" s="332"/>
      <c r="Y130" s="331"/>
      <c r="Z130" s="332"/>
    </row>
    <row r="131" spans="2:27" ht="15" customHeight="1" x14ac:dyDescent="0.2">
      <c r="B131" s="61" t="s">
        <v>10</v>
      </c>
      <c r="C131" s="62">
        <v>0</v>
      </c>
      <c r="D131" s="331">
        <f t="shared" si="21"/>
        <v>0</v>
      </c>
      <c r="E131" s="332">
        <f t="shared" si="22"/>
        <v>0</v>
      </c>
      <c r="H131" s="633" t="s">
        <v>254</v>
      </c>
      <c r="I131" s="670">
        <v>2224</v>
      </c>
      <c r="V131" s="331"/>
      <c r="W131" s="332"/>
      <c r="Y131" s="331"/>
      <c r="Z131" s="332"/>
    </row>
    <row r="132" spans="2:27" ht="15" customHeight="1" x14ac:dyDescent="0.2">
      <c r="B132" s="61" t="s">
        <v>240</v>
      </c>
      <c r="D132" s="331"/>
      <c r="E132" s="332"/>
      <c r="H132" s="633" t="s">
        <v>240</v>
      </c>
      <c r="I132" s="670">
        <v>2687</v>
      </c>
      <c r="V132" s="331"/>
      <c r="W132" s="332"/>
      <c r="Y132" s="331"/>
      <c r="Z132" s="332"/>
    </row>
    <row r="133" spans="2:27" ht="15" customHeight="1" x14ac:dyDescent="0.2">
      <c r="C133" s="62">
        <f>SUM(C126:C132)</f>
        <v>1</v>
      </c>
      <c r="D133" s="335">
        <f>SUM(D126:D132)</f>
        <v>1</v>
      </c>
      <c r="E133" s="332">
        <f>SUM(E126:E132)</f>
        <v>0</v>
      </c>
      <c r="F133" s="332">
        <f>SUM(F126:F132)</f>
        <v>0</v>
      </c>
      <c r="U133" s="62">
        <f t="shared" ref="U133:AA133" si="23">SUM(U126:U132)</f>
        <v>0</v>
      </c>
      <c r="V133" s="416"/>
      <c r="W133" s="332"/>
      <c r="X133" s="62">
        <f t="shared" si="23"/>
        <v>0</v>
      </c>
      <c r="Z133" s="332"/>
      <c r="AA133" s="332">
        <f t="shared" si="23"/>
        <v>0</v>
      </c>
    </row>
    <row r="134" spans="2:27" ht="15" customHeight="1" x14ac:dyDescent="0.2">
      <c r="E134" s="333"/>
    </row>
    <row r="135" spans="2:27" ht="15" customHeight="1" x14ac:dyDescent="0.2">
      <c r="B135" s="61" t="s">
        <v>248</v>
      </c>
      <c r="F135" s="733">
        <v>15980</v>
      </c>
      <c r="I135" s="733">
        <v>8411</v>
      </c>
      <c r="L135" s="733">
        <v>7245</v>
      </c>
      <c r="O135" s="733">
        <v>12037</v>
      </c>
    </row>
    <row r="136" spans="2:27" ht="15" customHeight="1" x14ac:dyDescent="0.2">
      <c r="B136" s="64" t="s">
        <v>4</v>
      </c>
      <c r="C136" s="670">
        <v>2897</v>
      </c>
      <c r="D136" s="331">
        <f>+C136/$C$143</f>
        <v>0.14661673161597247</v>
      </c>
      <c r="F136" s="332">
        <f>+$F$135*D136</f>
        <v>2342.9353712232401</v>
      </c>
      <c r="G136" s="62">
        <v>2343</v>
      </c>
      <c r="I136" s="332">
        <f>+$I$135*D136</f>
        <v>1233.1933296219445</v>
      </c>
      <c r="J136" s="62">
        <v>1233</v>
      </c>
      <c r="L136" s="332">
        <f>+$L$135*D136</f>
        <v>1062.2382205577205</v>
      </c>
      <c r="M136" s="62">
        <v>1062</v>
      </c>
      <c r="O136" s="332">
        <f>+$O$135*D146</f>
        <v>2042.5954194001874</v>
      </c>
      <c r="P136" s="62">
        <v>2043</v>
      </c>
      <c r="S136" s="733">
        <v>9039</v>
      </c>
    </row>
    <row r="137" spans="2:27" ht="15" customHeight="1" x14ac:dyDescent="0.2">
      <c r="B137" s="64" t="s">
        <v>6</v>
      </c>
      <c r="C137" s="670">
        <v>1344</v>
      </c>
      <c r="D137" s="331">
        <f t="shared" ref="D137:D142" si="24">+C137/$C$143</f>
        <v>6.8019636621286503E-2</v>
      </c>
      <c r="F137" s="332">
        <f t="shared" ref="F137:F142" si="25">+$F$135*D137</f>
        <v>1086.9537932081582</v>
      </c>
      <c r="G137" s="62">
        <v>1087</v>
      </c>
      <c r="I137" s="332">
        <f t="shared" ref="I137:I142" si="26">+$I$135*D137</f>
        <v>572.11316362164075</v>
      </c>
      <c r="J137" s="62">
        <v>572</v>
      </c>
      <c r="L137" s="332">
        <f t="shared" ref="L137:L142" si="27">+$L$135*D137</f>
        <v>492.80226732122071</v>
      </c>
      <c r="M137" s="62">
        <v>493</v>
      </c>
      <c r="O137" s="332">
        <f t="shared" ref="O137:O141" si="28">+$O$135*D147</f>
        <v>947.61761949390814</v>
      </c>
      <c r="P137" s="62">
        <v>948</v>
      </c>
    </row>
    <row r="138" spans="2:27" ht="15" customHeight="1" x14ac:dyDescent="0.2">
      <c r="B138" s="64" t="s">
        <v>7</v>
      </c>
      <c r="C138" s="670">
        <v>1200</v>
      </c>
      <c r="D138" s="331">
        <f t="shared" si="24"/>
        <v>6.0731818411862946E-2</v>
      </c>
      <c r="F138" s="332">
        <f t="shared" si="25"/>
        <v>970.49445822156986</v>
      </c>
      <c r="G138" s="62">
        <v>970</v>
      </c>
      <c r="I138" s="332">
        <f t="shared" si="26"/>
        <v>510.81532466217925</v>
      </c>
      <c r="J138" s="62">
        <v>511</v>
      </c>
      <c r="L138" s="332">
        <f t="shared" si="27"/>
        <v>440.00202439394707</v>
      </c>
      <c r="M138" s="62">
        <v>440</v>
      </c>
      <c r="O138" s="332">
        <f t="shared" si="28"/>
        <v>846.08716026241802</v>
      </c>
      <c r="P138" s="62">
        <v>846</v>
      </c>
    </row>
    <row r="139" spans="2:27" ht="15" customHeight="1" x14ac:dyDescent="0.2">
      <c r="B139" s="64" t="s">
        <v>8</v>
      </c>
      <c r="C139" s="670">
        <v>5824</v>
      </c>
      <c r="D139" s="331">
        <f t="shared" si="24"/>
        <v>0.29475175869224152</v>
      </c>
      <c r="F139" s="332">
        <f t="shared" si="25"/>
        <v>4710.1331039020197</v>
      </c>
      <c r="G139" s="62">
        <v>4710</v>
      </c>
      <c r="I139" s="332">
        <f t="shared" si="26"/>
        <v>2479.1570423604435</v>
      </c>
      <c r="J139" s="62">
        <v>2479</v>
      </c>
      <c r="L139" s="332">
        <f t="shared" si="27"/>
        <v>2135.4764917252896</v>
      </c>
      <c r="M139" s="62">
        <v>2136</v>
      </c>
      <c r="O139" s="332">
        <f t="shared" si="28"/>
        <v>4106.3430178069357</v>
      </c>
      <c r="P139" s="62">
        <v>4106</v>
      </c>
    </row>
    <row r="140" spans="2:27" ht="15" customHeight="1" x14ac:dyDescent="0.2">
      <c r="B140" s="64" t="s">
        <v>9</v>
      </c>
      <c r="C140" s="630">
        <v>3583</v>
      </c>
      <c r="D140" s="331">
        <f t="shared" si="24"/>
        <v>0.18133508780808746</v>
      </c>
      <c r="F140" s="332">
        <f t="shared" si="25"/>
        <v>2897.7347031732374</v>
      </c>
      <c r="G140" s="62">
        <v>2898</v>
      </c>
      <c r="I140" s="332">
        <f t="shared" si="26"/>
        <v>1525.2094235538236</v>
      </c>
      <c r="J140" s="62">
        <v>1525</v>
      </c>
      <c r="L140" s="332">
        <f t="shared" si="27"/>
        <v>1313.7727111695938</v>
      </c>
      <c r="M140" s="62">
        <v>1314</v>
      </c>
      <c r="O140" s="332">
        <f t="shared" si="28"/>
        <v>2526.2752460168699</v>
      </c>
      <c r="P140" s="62">
        <v>2526</v>
      </c>
    </row>
    <row r="141" spans="2:27" ht="15" customHeight="1" x14ac:dyDescent="0.2">
      <c r="B141" s="64" t="s">
        <v>10</v>
      </c>
      <c r="C141" s="630">
        <v>2224</v>
      </c>
      <c r="D141" s="331">
        <f t="shared" si="24"/>
        <v>0.11255630345665267</v>
      </c>
      <c r="E141" s="8"/>
      <c r="F141" s="332">
        <f t="shared" si="25"/>
        <v>1798.6497292373097</v>
      </c>
      <c r="G141" s="62">
        <v>1799</v>
      </c>
      <c r="I141" s="332">
        <f t="shared" si="26"/>
        <v>946.71106837390562</v>
      </c>
      <c r="J141" s="62">
        <v>947</v>
      </c>
      <c r="L141" s="332">
        <f t="shared" si="27"/>
        <v>815.47041854344855</v>
      </c>
      <c r="M141" s="62">
        <v>815</v>
      </c>
      <c r="O141" s="332">
        <f t="shared" si="28"/>
        <v>1568.0815370196813</v>
      </c>
      <c r="P141" s="62">
        <v>1568</v>
      </c>
    </row>
    <row r="142" spans="2:27" ht="15" customHeight="1" x14ac:dyDescent="0.2">
      <c r="B142" s="64" t="s">
        <v>240</v>
      </c>
      <c r="C142" s="630">
        <v>2687</v>
      </c>
      <c r="D142" s="331">
        <f t="shared" si="24"/>
        <v>0.13598866339389645</v>
      </c>
      <c r="E142" s="8"/>
      <c r="F142" s="332">
        <f t="shared" si="25"/>
        <v>2173.0988410344653</v>
      </c>
      <c r="G142" s="62">
        <v>2173</v>
      </c>
      <c r="I142" s="332">
        <f t="shared" si="26"/>
        <v>1143.8006478060631</v>
      </c>
      <c r="J142" s="62">
        <v>1144</v>
      </c>
      <c r="L142" s="332">
        <f t="shared" si="27"/>
        <v>985.23786628877986</v>
      </c>
      <c r="M142" s="62">
        <v>985</v>
      </c>
      <c r="O142" s="332"/>
    </row>
    <row r="143" spans="2:27" ht="15" customHeight="1" x14ac:dyDescent="0.2">
      <c r="B143" s="64"/>
      <c r="C143" s="43">
        <f>SUM(C136:C142)</f>
        <v>19759</v>
      </c>
      <c r="D143" s="335">
        <f>SUM(D136:D142)</f>
        <v>1</v>
      </c>
      <c r="E143" s="8"/>
      <c r="F143" s="332">
        <f>SUM(F136:F142)</f>
        <v>15979.999999999998</v>
      </c>
      <c r="G143" s="332">
        <f>SUM(G136:G142)</f>
        <v>15980</v>
      </c>
      <c r="I143" s="332">
        <f>SUM(I136:I142)</f>
        <v>8411</v>
      </c>
      <c r="J143" s="332">
        <f>SUM(J136:J142)</f>
        <v>8411</v>
      </c>
      <c r="L143" s="332">
        <f>SUM(L136:L142)</f>
        <v>7245</v>
      </c>
      <c r="M143" s="332">
        <f>SUM(M136:M142)</f>
        <v>7245</v>
      </c>
      <c r="O143" s="332">
        <f>SUM(O136:O142)</f>
        <v>12037</v>
      </c>
      <c r="P143" s="332">
        <f>SUM(P136:P142)</f>
        <v>12037</v>
      </c>
    </row>
    <row r="145" spans="2:7" ht="15" customHeight="1" x14ac:dyDescent="0.2">
      <c r="B145" s="61" t="s">
        <v>248</v>
      </c>
    </row>
    <row r="146" spans="2:7" ht="15" customHeight="1" x14ac:dyDescent="0.2">
      <c r="B146" s="64" t="s">
        <v>4</v>
      </c>
      <c r="C146" s="630">
        <v>2897</v>
      </c>
      <c r="D146" s="331">
        <f>+C146/$C$152</f>
        <v>0.16969306466729148</v>
      </c>
    </row>
    <row r="147" spans="2:7" ht="15" customHeight="1" x14ac:dyDescent="0.2">
      <c r="B147" s="64" t="s">
        <v>6</v>
      </c>
      <c r="C147" s="630">
        <v>1344</v>
      </c>
      <c r="D147" s="331">
        <f t="shared" ref="D147:D151" si="29">+C147/$C$152</f>
        <v>7.8725398313027176E-2</v>
      </c>
      <c r="F147" s="410"/>
      <c r="G147" s="410"/>
    </row>
    <row r="148" spans="2:7" ht="15" customHeight="1" x14ac:dyDescent="0.2">
      <c r="B148" s="64" t="s">
        <v>7</v>
      </c>
      <c r="C148" s="630">
        <v>1200</v>
      </c>
      <c r="D148" s="331">
        <f t="shared" si="29"/>
        <v>7.0290534208059988E-2</v>
      </c>
      <c r="F148" s="411"/>
      <c r="G148" s="411"/>
    </row>
    <row r="149" spans="2:7" ht="15" customHeight="1" x14ac:dyDescent="0.2">
      <c r="B149" s="64" t="s">
        <v>8</v>
      </c>
      <c r="C149" s="630">
        <v>5824</v>
      </c>
      <c r="D149" s="331">
        <f t="shared" si="29"/>
        <v>0.34114339268978444</v>
      </c>
      <c r="F149" s="410"/>
      <c r="G149" s="410"/>
    </row>
    <row r="150" spans="2:7" ht="15" customHeight="1" x14ac:dyDescent="0.2">
      <c r="B150" s="64" t="s">
        <v>9</v>
      </c>
      <c r="C150" s="630">
        <v>3583</v>
      </c>
      <c r="D150" s="331">
        <f t="shared" si="29"/>
        <v>0.20987582005623243</v>
      </c>
      <c r="F150" s="411"/>
      <c r="G150" s="411"/>
    </row>
    <row r="151" spans="2:7" ht="15" customHeight="1" x14ac:dyDescent="0.2">
      <c r="B151" s="64" t="s">
        <v>10</v>
      </c>
      <c r="C151" s="630">
        <v>2224</v>
      </c>
      <c r="D151" s="331">
        <f t="shared" si="29"/>
        <v>0.13027179006560449</v>
      </c>
      <c r="F151" s="410"/>
      <c r="G151" s="410"/>
    </row>
    <row r="152" spans="2:7" ht="15" customHeight="1" x14ac:dyDescent="0.2">
      <c r="B152" s="64"/>
      <c r="C152" s="43">
        <f>SUM(C146:C151)</f>
        <v>17072</v>
      </c>
      <c r="D152" s="335">
        <f>SUM(D146:D151)</f>
        <v>1</v>
      </c>
      <c r="F152" s="411"/>
      <c r="G152" s="411"/>
    </row>
    <row r="153" spans="2:7" ht="15" customHeight="1" x14ac:dyDescent="0.2">
      <c r="F153" s="410"/>
      <c r="G153" s="410"/>
    </row>
    <row r="154" spans="2:7" ht="15" customHeight="1" x14ac:dyDescent="0.2">
      <c r="F154" s="411"/>
      <c r="G154" s="411"/>
    </row>
    <row r="155" spans="2:7" ht="15" customHeight="1" x14ac:dyDescent="0.2">
      <c r="F155" s="410"/>
      <c r="G155" s="410"/>
    </row>
    <row r="156" spans="2:7" ht="15" customHeight="1" x14ac:dyDescent="0.2">
      <c r="F156" s="411"/>
      <c r="G156" s="411"/>
    </row>
    <row r="157" spans="2:7" ht="15" customHeight="1" x14ac:dyDescent="0.2">
      <c r="F157" s="410"/>
      <c r="G157" s="410"/>
    </row>
    <row r="158" spans="2:7" ht="15" customHeight="1" x14ac:dyDescent="0.2">
      <c r="F158" s="411"/>
      <c r="G158" s="411"/>
    </row>
    <row r="159" spans="2:7" ht="15" customHeight="1" x14ac:dyDescent="0.2">
      <c r="F159" s="410"/>
      <c r="G159" s="410"/>
    </row>
    <row r="160" spans="2:7" ht="15" customHeight="1" x14ac:dyDescent="0.2">
      <c r="F160" s="411"/>
      <c r="G160" s="411"/>
    </row>
    <row r="161" spans="6:7" ht="15" customHeight="1" x14ac:dyDescent="0.2">
      <c r="F161" s="410"/>
      <c r="G161" s="410"/>
    </row>
  </sheetData>
  <mergeCells count="15">
    <mergeCell ref="I124:I125"/>
    <mergeCell ref="A117:B117"/>
    <mergeCell ref="A115:B115"/>
    <mergeCell ref="O1:Q1"/>
    <mergeCell ref="I1:K1"/>
    <mergeCell ref="A41:B41"/>
    <mergeCell ref="AA1:AC1"/>
    <mergeCell ref="R1:T1"/>
    <mergeCell ref="X1:Z1"/>
    <mergeCell ref="L1:N1"/>
    <mergeCell ref="A1:A2"/>
    <mergeCell ref="B1:B2"/>
    <mergeCell ref="F1:H1"/>
    <mergeCell ref="C1:E1"/>
    <mergeCell ref="U1:W1"/>
  </mergeCells>
  <phoneticPr fontId="25" type="noConversion"/>
  <printOptions horizontalCentered="1"/>
  <pageMargins left="0.15748031496062992" right="0.15748031496062992" top="1.3385826771653544" bottom="0.51181102362204722" header="0.35433070866141736" footer="0.15748031496062992"/>
  <pageSetup paperSize="8" scale="60" orientation="landscape" r:id="rId1"/>
  <headerFooter alignWithMargins="0">
    <oddHeader>&amp;L&amp;"Times New Roman,Félkövér"&amp;13Szent László Völgye TKT&amp;C&amp;"Times New Roman,Félkövér"&amp;16 2023. ÉVI KÖLTSÉGVETÉS&amp;R3. sz. táblázat
SEGÍTŐ SZOLGÁLAT
Adatok: eFt</oddHeader>
    <oddFooter>&amp;L&amp;F&amp;R&amp;P</oddFooter>
  </headerFooter>
  <rowBreaks count="1" manualBreakCount="1">
    <brk id="4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339933"/>
    <pageSetUpPr fitToPage="1"/>
  </sheetPr>
  <dimension ref="A1:M85"/>
  <sheetViews>
    <sheetView topLeftCell="A9" zoomScaleNormal="100" zoomScaleSheetLayoutView="85" workbookViewId="0">
      <selection activeCell="E6" sqref="E6"/>
    </sheetView>
  </sheetViews>
  <sheetFormatPr defaultColWidth="8.85546875" defaultRowHeight="15" x14ac:dyDescent="0.2"/>
  <cols>
    <col min="1" max="1" width="67.42578125" style="96" customWidth="1"/>
    <col min="2" max="2" width="17.7109375" style="96" customWidth="1"/>
    <col min="3" max="3" width="17.7109375" style="97" customWidth="1"/>
    <col min="4" max="4" width="13.28515625" style="90" customWidth="1"/>
    <col min="5" max="5" width="12.42578125" style="90" bestFit="1" customWidth="1"/>
    <col min="6" max="7" width="12.5703125" style="90" customWidth="1"/>
    <col min="8" max="8" width="13.85546875" style="110" bestFit="1" customWidth="1"/>
    <col min="9" max="9" width="11.7109375" style="91" customWidth="1"/>
    <col min="10" max="11" width="14" style="91" customWidth="1"/>
    <col min="12" max="12" width="12.85546875" style="91" customWidth="1"/>
    <col min="13" max="16384" width="8.85546875" style="90"/>
  </cols>
  <sheetData>
    <row r="1" spans="1:13" ht="24" customHeight="1" x14ac:dyDescent="0.2">
      <c r="A1" s="641"/>
      <c r="B1" s="647" t="s">
        <v>381</v>
      </c>
      <c r="C1" s="717" t="s">
        <v>411</v>
      </c>
      <c r="D1" s="735" t="s">
        <v>282</v>
      </c>
      <c r="E1" s="586"/>
      <c r="F1" s="586"/>
      <c r="G1" s="586"/>
      <c r="H1" s="88"/>
      <c r="I1" s="89"/>
      <c r="J1" s="89"/>
      <c r="K1" s="89"/>
    </row>
    <row r="2" spans="1:13" ht="34.5" customHeight="1" x14ac:dyDescent="0.2">
      <c r="A2" s="642" t="s">
        <v>51</v>
      </c>
      <c r="B2" s="643"/>
      <c r="C2" s="718"/>
      <c r="D2" s="736"/>
      <c r="E2" s="92" t="s">
        <v>294</v>
      </c>
      <c r="F2" s="586"/>
      <c r="G2" s="586"/>
      <c r="H2" s="586"/>
      <c r="I2" s="88"/>
      <c r="J2" s="89"/>
      <c r="K2" s="587"/>
      <c r="L2" s="587"/>
      <c r="M2" s="91"/>
    </row>
    <row r="3" spans="1:13" x14ac:dyDescent="0.2">
      <c r="A3" s="640" t="s">
        <v>290</v>
      </c>
      <c r="B3" s="660">
        <v>21437200</v>
      </c>
      <c r="C3" s="719">
        <f t="shared" ref="C3:C8" si="0">+E38</f>
        <v>25644700</v>
      </c>
      <c r="D3" s="737">
        <f>(C3/B3)</f>
        <v>1.196270968223462</v>
      </c>
      <c r="E3" s="93">
        <v>25645</v>
      </c>
      <c r="F3" s="94"/>
      <c r="G3" s="94"/>
      <c r="H3" s="94"/>
      <c r="I3" s="86"/>
      <c r="M3" s="91"/>
    </row>
    <row r="4" spans="1:13" x14ac:dyDescent="0.2">
      <c r="A4" s="640" t="s">
        <v>291</v>
      </c>
      <c r="B4" s="660">
        <v>17002788</v>
      </c>
      <c r="C4" s="719">
        <f t="shared" si="0"/>
        <v>21313468</v>
      </c>
      <c r="D4" s="737">
        <f t="shared" ref="D4:D13" si="1">(C4/B4)</f>
        <v>1.253527833200061</v>
      </c>
      <c r="E4" s="93">
        <v>21314</v>
      </c>
      <c r="F4" s="94"/>
      <c r="G4" s="94"/>
      <c r="H4" s="94"/>
      <c r="I4" s="86"/>
      <c r="M4" s="91"/>
    </row>
    <row r="5" spans="1:13" ht="31.9" customHeight="1" x14ac:dyDescent="0.2">
      <c r="A5" s="640" t="s">
        <v>314</v>
      </c>
      <c r="B5" s="660">
        <v>11745572</v>
      </c>
      <c r="C5" s="719">
        <f t="shared" si="0"/>
        <v>12048904</v>
      </c>
      <c r="D5" s="737">
        <f t="shared" si="1"/>
        <v>1.0258252216239447</v>
      </c>
      <c r="E5" s="93">
        <v>12049</v>
      </c>
      <c r="F5" s="671"/>
      <c r="G5" s="813" t="s">
        <v>375</v>
      </c>
      <c r="H5" s="814"/>
      <c r="I5" s="815"/>
      <c r="K5" s="669"/>
      <c r="M5" s="91"/>
    </row>
    <row r="6" spans="1:13" x14ac:dyDescent="0.2">
      <c r="A6" s="640" t="s">
        <v>292</v>
      </c>
      <c r="B6" s="660">
        <v>1342620</v>
      </c>
      <c r="C6" s="719">
        <f t="shared" si="0"/>
        <v>1867370</v>
      </c>
      <c r="D6" s="737">
        <f t="shared" si="1"/>
        <v>1.3908402973291027</v>
      </c>
      <c r="E6" s="93">
        <v>1867</v>
      </c>
      <c r="F6" s="93"/>
      <c r="G6" s="93"/>
      <c r="H6" s="93"/>
      <c r="I6" s="86"/>
      <c r="M6" s="91"/>
    </row>
    <row r="7" spans="1:13" x14ac:dyDescent="0.2">
      <c r="A7" s="640" t="s">
        <v>297</v>
      </c>
      <c r="B7" s="660">
        <v>25000</v>
      </c>
      <c r="C7" s="719">
        <f t="shared" si="0"/>
        <v>25000</v>
      </c>
      <c r="D7" s="737">
        <f t="shared" si="1"/>
        <v>1</v>
      </c>
      <c r="E7" s="93">
        <v>25</v>
      </c>
      <c r="F7" s="93"/>
      <c r="G7" s="93"/>
      <c r="H7" s="93"/>
      <c r="I7" s="672"/>
      <c r="M7" s="91"/>
    </row>
    <row r="8" spans="1:13" x14ac:dyDescent="0.2">
      <c r="A8" s="640" t="s">
        <v>298</v>
      </c>
      <c r="B8" s="660">
        <v>27251400</v>
      </c>
      <c r="C8" s="719">
        <f t="shared" si="0"/>
        <v>31910240</v>
      </c>
      <c r="D8" s="737">
        <f t="shared" si="1"/>
        <v>1.1709578223504113</v>
      </c>
      <c r="E8" s="93">
        <v>31910</v>
      </c>
      <c r="F8" s="93"/>
      <c r="G8" s="93"/>
      <c r="H8" s="93"/>
      <c r="I8" s="672"/>
      <c r="M8" s="91"/>
    </row>
    <row r="9" spans="1:13" x14ac:dyDescent="0.2">
      <c r="A9" s="640" t="s">
        <v>351</v>
      </c>
      <c r="B9" s="660">
        <v>0</v>
      </c>
      <c r="C9" s="719"/>
      <c r="D9" s="737"/>
      <c r="E9" s="93">
        <v>0</v>
      </c>
      <c r="F9" s="93"/>
      <c r="G9" s="183"/>
      <c r="H9" s="183"/>
      <c r="I9" s="672"/>
      <c r="M9" s="91"/>
    </row>
    <row r="10" spans="1:13" x14ac:dyDescent="0.2">
      <c r="A10" s="640" t="s">
        <v>352</v>
      </c>
      <c r="B10" s="660">
        <v>4590600</v>
      </c>
      <c r="C10" s="719">
        <f>+E45</f>
        <v>5142300</v>
      </c>
      <c r="D10" s="737">
        <f t="shared" si="1"/>
        <v>1.1201803685792706</v>
      </c>
      <c r="E10" s="93">
        <v>5142</v>
      </c>
      <c r="F10" s="183"/>
      <c r="G10" s="93"/>
      <c r="H10" s="93"/>
      <c r="I10" s="672"/>
      <c r="M10" s="91"/>
    </row>
    <row r="11" spans="1:13" x14ac:dyDescent="0.2">
      <c r="A11" s="640" t="s">
        <v>299</v>
      </c>
      <c r="B11" s="660">
        <v>16013200</v>
      </c>
      <c r="C11" s="719">
        <f>+E46</f>
        <v>27126000</v>
      </c>
      <c r="D11" s="737">
        <f t="shared" si="1"/>
        <v>1.6939774685884146</v>
      </c>
      <c r="E11" s="93">
        <v>27126</v>
      </c>
      <c r="F11" s="93"/>
      <c r="G11" s="93"/>
      <c r="H11" s="93"/>
      <c r="I11" s="672"/>
      <c r="M11" s="91"/>
    </row>
    <row r="12" spans="1:13" x14ac:dyDescent="0.2">
      <c r="A12" s="644" t="s">
        <v>293</v>
      </c>
      <c r="B12" s="660">
        <v>12603000</v>
      </c>
      <c r="C12" s="720">
        <f>+E47+E48</f>
        <v>14253000</v>
      </c>
      <c r="D12" s="737">
        <f t="shared" si="1"/>
        <v>1.1309212092358962</v>
      </c>
      <c r="E12" s="93">
        <v>14253</v>
      </c>
      <c r="F12" s="93"/>
      <c r="G12" s="93"/>
      <c r="H12" s="93"/>
      <c r="I12" s="672"/>
      <c r="M12" s="91"/>
    </row>
    <row r="13" spans="1:13" ht="24" customHeight="1" thickBot="1" x14ac:dyDescent="0.25">
      <c r="A13" s="645" t="s">
        <v>52</v>
      </c>
      <c r="B13" s="646">
        <f>SUM(B3:B12)</f>
        <v>112011380</v>
      </c>
      <c r="C13" s="721">
        <f>SUM(C3:C12)</f>
        <v>139330982</v>
      </c>
      <c r="D13" s="737">
        <f t="shared" si="1"/>
        <v>1.2439002358510358</v>
      </c>
      <c r="E13" s="91">
        <f>SUM(E3:E12)</f>
        <v>139331</v>
      </c>
      <c r="F13" s="93"/>
      <c r="H13" s="95"/>
      <c r="I13" s="672"/>
    </row>
    <row r="14" spans="1:13" x14ac:dyDescent="0.2">
      <c r="A14" s="682"/>
      <c r="B14" s="683"/>
      <c r="C14" s="722"/>
      <c r="D14" s="738"/>
      <c r="G14" s="95"/>
      <c r="H14" s="91"/>
      <c r="L14" s="90"/>
    </row>
    <row r="15" spans="1:13" x14ac:dyDescent="0.2">
      <c r="A15" s="684" t="s">
        <v>353</v>
      </c>
      <c r="B15" s="660">
        <v>9304400</v>
      </c>
      <c r="C15" s="719"/>
      <c r="D15" s="703"/>
      <c r="E15" s="91"/>
      <c r="G15" s="110"/>
      <c r="H15" s="91" t="s">
        <v>391</v>
      </c>
      <c r="I15" s="91">
        <f>E3+E18</f>
        <v>25645</v>
      </c>
      <c r="L15" s="90"/>
    </row>
    <row r="16" spans="1:13" x14ac:dyDescent="0.2">
      <c r="A16" s="684" t="s">
        <v>354</v>
      </c>
      <c r="B16" s="660">
        <v>4310680</v>
      </c>
      <c r="C16" s="723"/>
      <c r="D16" s="703"/>
      <c r="E16" s="91"/>
      <c r="G16" s="110"/>
      <c r="H16" s="91" t="s">
        <v>392</v>
      </c>
      <c r="I16" s="91">
        <f>E4+E16</f>
        <v>21314</v>
      </c>
      <c r="L16" s="90"/>
    </row>
    <row r="17" spans="1:12" x14ac:dyDescent="0.2">
      <c r="A17" s="684" t="s">
        <v>306</v>
      </c>
      <c r="B17" s="660">
        <v>5863000</v>
      </c>
      <c r="C17" s="723"/>
      <c r="D17" s="703"/>
      <c r="E17" s="91"/>
      <c r="G17" s="110"/>
      <c r="H17" s="91" t="s">
        <v>393</v>
      </c>
      <c r="I17" s="91">
        <f>E5</f>
        <v>12049</v>
      </c>
      <c r="L17" s="90"/>
    </row>
    <row r="18" spans="1:12" x14ac:dyDescent="0.2">
      <c r="A18" s="684" t="s">
        <v>355</v>
      </c>
      <c r="B18" s="660">
        <v>4207500</v>
      </c>
      <c r="C18" s="723"/>
      <c r="D18" s="703"/>
      <c r="E18" s="91"/>
      <c r="G18" s="110"/>
      <c r="H18" s="91" t="s">
        <v>394</v>
      </c>
      <c r="I18" s="91">
        <f>E6+E21</f>
        <v>1867</v>
      </c>
      <c r="L18" s="90"/>
    </row>
    <row r="19" spans="1:12" x14ac:dyDescent="0.2">
      <c r="A19" s="684" t="s">
        <v>356</v>
      </c>
      <c r="B19" s="660">
        <v>1650000</v>
      </c>
      <c r="C19" s="723"/>
      <c r="D19" s="703"/>
      <c r="E19" s="91"/>
      <c r="G19" s="110"/>
      <c r="H19" s="91" t="s">
        <v>395</v>
      </c>
      <c r="I19" s="91">
        <f>E7+E8+E17</f>
        <v>31935</v>
      </c>
      <c r="L19" s="90"/>
    </row>
    <row r="20" spans="1:12" x14ac:dyDescent="0.2">
      <c r="A20" s="685" t="s">
        <v>357</v>
      </c>
      <c r="B20" s="660">
        <v>551700</v>
      </c>
      <c r="C20" s="724"/>
      <c r="D20" s="703"/>
      <c r="E20" s="91"/>
      <c r="G20" s="110"/>
      <c r="H20" s="91" t="s">
        <v>396</v>
      </c>
      <c r="I20" s="91">
        <f>E10+E20</f>
        <v>5142</v>
      </c>
      <c r="L20" s="90"/>
    </row>
    <row r="21" spans="1:12" x14ac:dyDescent="0.2">
      <c r="A21" s="684" t="s">
        <v>403</v>
      </c>
      <c r="B21" s="660">
        <v>118800</v>
      </c>
      <c r="C21" s="725"/>
      <c r="D21" s="739"/>
      <c r="E21" s="91"/>
      <c r="G21" s="110"/>
      <c r="H21" s="91" t="s">
        <v>397</v>
      </c>
      <c r="I21" s="91">
        <f>E11+E15</f>
        <v>27126</v>
      </c>
      <c r="L21" s="90"/>
    </row>
    <row r="22" spans="1:12" x14ac:dyDescent="0.2">
      <c r="A22" s="686" t="s">
        <v>402</v>
      </c>
      <c r="B22" s="687">
        <f>SUM(B15:B21)</f>
        <v>26006080</v>
      </c>
      <c r="C22" s="726">
        <f>SUM(C15:C21)</f>
        <v>0</v>
      </c>
      <c r="D22" s="740"/>
      <c r="E22" s="91">
        <f>SUM(E15:E21)</f>
        <v>0</v>
      </c>
      <c r="G22" s="110"/>
      <c r="H22" s="91" t="s">
        <v>398</v>
      </c>
      <c r="I22" s="91">
        <f>E12+E19</f>
        <v>14253</v>
      </c>
      <c r="L22" s="90"/>
    </row>
    <row r="23" spans="1:12" x14ac:dyDescent="0.2">
      <c r="A23" s="688"/>
      <c r="B23" s="689"/>
      <c r="C23" s="723"/>
      <c r="D23" s="741"/>
      <c r="G23" s="110"/>
      <c r="H23" s="91"/>
      <c r="L23" s="90"/>
    </row>
    <row r="24" spans="1:12" x14ac:dyDescent="0.2">
      <c r="A24" s="684" t="s">
        <v>358</v>
      </c>
      <c r="B24" s="660"/>
      <c r="C24" s="723"/>
      <c r="D24" s="703"/>
      <c r="G24" s="110"/>
      <c r="H24" s="91"/>
      <c r="L24" s="90"/>
    </row>
    <row r="25" spans="1:12" x14ac:dyDescent="0.2">
      <c r="A25" s="684" t="s">
        <v>353</v>
      </c>
      <c r="B25" s="660"/>
      <c r="C25" s="723"/>
      <c r="D25" s="703"/>
      <c r="G25" s="110"/>
      <c r="H25" s="91"/>
      <c r="L25" s="90"/>
    </row>
    <row r="26" spans="1:12" x14ac:dyDescent="0.2">
      <c r="A26" s="684" t="s">
        <v>354</v>
      </c>
      <c r="B26" s="660"/>
      <c r="C26" s="723"/>
      <c r="D26" s="703"/>
      <c r="G26" s="110"/>
      <c r="H26" s="91"/>
      <c r="L26" s="90"/>
    </row>
    <row r="27" spans="1:12" x14ac:dyDescent="0.2">
      <c r="A27" s="684" t="s">
        <v>306</v>
      </c>
      <c r="B27" s="660"/>
      <c r="C27" s="723"/>
      <c r="D27" s="703"/>
      <c r="G27" s="110"/>
      <c r="H27" s="91"/>
      <c r="L27" s="90"/>
    </row>
    <row r="28" spans="1:12" x14ac:dyDescent="0.2">
      <c r="A28" s="684" t="s">
        <v>355</v>
      </c>
      <c r="B28" s="660"/>
      <c r="C28" s="723"/>
      <c r="D28" s="703"/>
      <c r="G28" s="110"/>
      <c r="H28" s="91"/>
      <c r="L28" s="90"/>
    </row>
    <row r="29" spans="1:12" x14ac:dyDescent="0.2">
      <c r="A29" s="684" t="s">
        <v>356</v>
      </c>
      <c r="B29" s="660"/>
      <c r="C29" s="723"/>
      <c r="D29" s="703"/>
      <c r="G29" s="110"/>
      <c r="H29" s="91"/>
      <c r="L29" s="90"/>
    </row>
    <row r="30" spans="1:12" x14ac:dyDescent="0.2">
      <c r="A30" s="685" t="s">
        <v>357</v>
      </c>
      <c r="B30" s="660"/>
      <c r="C30" s="723"/>
      <c r="D30" s="739"/>
      <c r="G30" s="110"/>
      <c r="H30" s="91"/>
      <c r="L30" s="90"/>
    </row>
    <row r="31" spans="1:12" x14ac:dyDescent="0.2">
      <c r="A31" s="686" t="s">
        <v>359</v>
      </c>
      <c r="B31" s="687">
        <f>SUM(B24:B30)</f>
        <v>0</v>
      </c>
      <c r="C31" s="726">
        <f t="shared" ref="C31" si="2">SUM(C24:C30)</f>
        <v>0</v>
      </c>
      <c r="D31" s="740"/>
      <c r="G31" s="110"/>
      <c r="H31" s="91"/>
      <c r="L31" s="90"/>
    </row>
    <row r="32" spans="1:12" ht="15.75" thickBot="1" x14ac:dyDescent="0.25">
      <c r="A32" s="690"/>
      <c r="B32" s="691"/>
      <c r="C32" s="724"/>
      <c r="D32" s="742"/>
      <c r="G32" s="110"/>
      <c r="H32" s="91"/>
      <c r="L32" s="90"/>
    </row>
    <row r="33" spans="1:12" ht="15.75" thickBot="1" x14ac:dyDescent="0.25">
      <c r="A33" s="692" t="s">
        <v>360</v>
      </c>
      <c r="B33" s="693">
        <f>SUM(B13,B22,B31,)</f>
        <v>138017460</v>
      </c>
      <c r="C33" s="727">
        <f>SUM(C13,C22,C31,)</f>
        <v>139330982</v>
      </c>
      <c r="D33" s="743">
        <f t="shared" ref="D33" si="3">(C33/B33)</f>
        <v>1.0095170712459134</v>
      </c>
      <c r="E33" s="91">
        <f>E13+E22</f>
        <v>139331</v>
      </c>
      <c r="G33" s="110"/>
      <c r="H33" s="91"/>
      <c r="L33" s="90"/>
    </row>
    <row r="34" spans="1:12" x14ac:dyDescent="0.2">
      <c r="B34" s="694"/>
    </row>
    <row r="35" spans="1:12" x14ac:dyDescent="0.2">
      <c r="B35" s="694"/>
    </row>
    <row r="36" spans="1:12" ht="15.75" thickBot="1" x14ac:dyDescent="0.25">
      <c r="B36" s="694"/>
    </row>
    <row r="37" spans="1:12" ht="30" x14ac:dyDescent="0.2">
      <c r="A37" s="695" t="s">
        <v>51</v>
      </c>
      <c r="B37" s="696" t="s">
        <v>21</v>
      </c>
      <c r="C37" s="697" t="s">
        <v>361</v>
      </c>
      <c r="D37" s="698" t="s">
        <v>362</v>
      </c>
      <c r="E37" s="699" t="s">
        <v>363</v>
      </c>
    </row>
    <row r="38" spans="1:12" x14ac:dyDescent="0.2">
      <c r="A38" s="640" t="s">
        <v>290</v>
      </c>
      <c r="B38" s="700">
        <v>5</v>
      </c>
      <c r="C38" s="701" t="s">
        <v>364</v>
      </c>
      <c r="D38" s="702">
        <v>5128940</v>
      </c>
      <c r="E38" s="703">
        <f>B38*D38</f>
        <v>25644700</v>
      </c>
    </row>
    <row r="39" spans="1:12" x14ac:dyDescent="0.2">
      <c r="A39" s="640" t="s">
        <v>291</v>
      </c>
      <c r="B39" s="700">
        <v>4.4000000000000004</v>
      </c>
      <c r="C39" s="701" t="s">
        <v>364</v>
      </c>
      <c r="D39" s="702">
        <v>4843970</v>
      </c>
      <c r="E39" s="703">
        <f>B39*D39</f>
        <v>21313468</v>
      </c>
    </row>
    <row r="40" spans="1:12" x14ac:dyDescent="0.2">
      <c r="A40" s="640" t="s">
        <v>314</v>
      </c>
      <c r="B40" s="808" t="s">
        <v>365</v>
      </c>
      <c r="C40" s="809"/>
      <c r="D40" s="810"/>
      <c r="E40" s="703">
        <v>12048904</v>
      </c>
    </row>
    <row r="41" spans="1:12" x14ac:dyDescent="0.2">
      <c r="A41" s="640" t="s">
        <v>292</v>
      </c>
      <c r="B41" s="704">
        <v>23</v>
      </c>
      <c r="C41" s="704" t="s">
        <v>366</v>
      </c>
      <c r="D41" s="702">
        <v>81190</v>
      </c>
      <c r="E41" s="703">
        <f t="shared" ref="E41:E48" si="4">+B41*D41</f>
        <v>1867370</v>
      </c>
    </row>
    <row r="42" spans="1:12" x14ac:dyDescent="0.2">
      <c r="A42" s="640" t="s">
        <v>297</v>
      </c>
      <c r="B42" s="704">
        <v>1</v>
      </c>
      <c r="C42" s="704" t="s">
        <v>366</v>
      </c>
      <c r="D42" s="660">
        <v>25000</v>
      </c>
      <c r="E42" s="703">
        <f t="shared" si="4"/>
        <v>25000</v>
      </c>
    </row>
    <row r="43" spans="1:12" x14ac:dyDescent="0.2">
      <c r="A43" s="640" t="s">
        <v>298</v>
      </c>
      <c r="B43" s="704">
        <v>53</v>
      </c>
      <c r="C43" s="704" t="s">
        <v>366</v>
      </c>
      <c r="D43" s="660">
        <v>602080</v>
      </c>
      <c r="E43" s="703">
        <f t="shared" si="4"/>
        <v>31910240</v>
      </c>
    </row>
    <row r="44" spans="1:12" x14ac:dyDescent="0.2">
      <c r="A44" s="640" t="s">
        <v>367</v>
      </c>
      <c r="B44" s="704">
        <v>0</v>
      </c>
      <c r="C44" s="704" t="s">
        <v>366</v>
      </c>
      <c r="D44" s="660">
        <v>163500</v>
      </c>
      <c r="E44" s="703">
        <f t="shared" si="4"/>
        <v>0</v>
      </c>
    </row>
    <row r="45" spans="1:12" x14ac:dyDescent="0.2">
      <c r="A45" s="640" t="s">
        <v>368</v>
      </c>
      <c r="B45" s="705">
        <v>1</v>
      </c>
      <c r="C45" s="706" t="s">
        <v>369</v>
      </c>
      <c r="D45" s="660">
        <v>5142300</v>
      </c>
      <c r="E45" s="703">
        <f t="shared" si="4"/>
        <v>5142300</v>
      </c>
    </row>
    <row r="46" spans="1:12" x14ac:dyDescent="0.2">
      <c r="A46" s="640" t="s">
        <v>299</v>
      </c>
      <c r="B46" s="704">
        <v>15</v>
      </c>
      <c r="C46" s="704" t="s">
        <v>366</v>
      </c>
      <c r="D46" s="660">
        <v>1808400</v>
      </c>
      <c r="E46" s="703">
        <f t="shared" si="4"/>
        <v>27126000</v>
      </c>
    </row>
    <row r="47" spans="1:12" x14ac:dyDescent="0.2">
      <c r="A47" s="811" t="s">
        <v>293</v>
      </c>
      <c r="B47" s="704">
        <v>1</v>
      </c>
      <c r="C47" s="706" t="s">
        <v>369</v>
      </c>
      <c r="D47" s="660">
        <v>3000000</v>
      </c>
      <c r="E47" s="703">
        <f t="shared" si="4"/>
        <v>3000000</v>
      </c>
    </row>
    <row r="48" spans="1:12" x14ac:dyDescent="0.2">
      <c r="A48" s="812"/>
      <c r="B48" s="707">
        <v>3300</v>
      </c>
      <c r="C48" s="707" t="s">
        <v>370</v>
      </c>
      <c r="D48" s="708">
        <v>3410</v>
      </c>
      <c r="E48" s="709">
        <f t="shared" si="4"/>
        <v>11253000</v>
      </c>
    </row>
    <row r="49" spans="1:5" ht="15.75" thickBot="1" x14ac:dyDescent="0.25">
      <c r="A49" s="645" t="s">
        <v>52</v>
      </c>
      <c r="B49" s="710"/>
      <c r="C49" s="711"/>
      <c r="D49" s="712"/>
      <c r="E49" s="713">
        <f>SUM(E38:E48)</f>
        <v>139330982</v>
      </c>
    </row>
    <row r="67" spans="1:12" x14ac:dyDescent="0.2">
      <c r="A67" s="87"/>
      <c r="B67" s="87"/>
      <c r="C67" s="90"/>
    </row>
    <row r="68" spans="1:12" x14ac:dyDescent="0.2">
      <c r="H68" s="90"/>
      <c r="I68" s="90"/>
      <c r="J68" s="90"/>
      <c r="K68" s="90"/>
      <c r="L68" s="90"/>
    </row>
    <row r="80" spans="1:12" x14ac:dyDescent="0.2">
      <c r="A80" s="98"/>
      <c r="B80" s="98"/>
      <c r="C80" s="99"/>
    </row>
    <row r="81" spans="1:12" x14ac:dyDescent="0.2">
      <c r="A81" s="102"/>
      <c r="B81" s="102"/>
      <c r="C81" s="103"/>
      <c r="D81" s="100"/>
      <c r="E81" s="100"/>
      <c r="F81" s="100"/>
      <c r="G81" s="100"/>
      <c r="H81" s="101"/>
      <c r="I81" s="90"/>
      <c r="J81" s="90"/>
      <c r="K81" s="90"/>
      <c r="L81" s="90"/>
    </row>
    <row r="82" spans="1:12" x14ac:dyDescent="0.2">
      <c r="A82" s="102"/>
      <c r="B82" s="102"/>
      <c r="C82" s="103"/>
      <c r="D82" s="104"/>
      <c r="E82" s="104"/>
      <c r="F82" s="104"/>
      <c r="G82" s="104"/>
      <c r="H82" s="105"/>
      <c r="I82" s="90"/>
      <c r="J82" s="90"/>
      <c r="K82" s="90"/>
      <c r="L82" s="90"/>
    </row>
    <row r="83" spans="1:12" x14ac:dyDescent="0.2">
      <c r="A83" s="102"/>
      <c r="B83" s="102"/>
      <c r="C83" s="103"/>
      <c r="D83" s="104"/>
      <c r="E83" s="104"/>
      <c r="F83" s="104"/>
      <c r="G83" s="104"/>
      <c r="H83" s="105"/>
      <c r="I83" s="90"/>
      <c r="J83" s="90"/>
      <c r="K83" s="90"/>
      <c r="L83" s="90"/>
    </row>
    <row r="84" spans="1:12" x14ac:dyDescent="0.2">
      <c r="A84" s="106"/>
      <c r="B84" s="106"/>
      <c r="C84" s="107"/>
      <c r="D84" s="104"/>
      <c r="E84" s="104"/>
      <c r="F84" s="104"/>
      <c r="G84" s="104"/>
      <c r="H84" s="105"/>
      <c r="I84" s="90"/>
      <c r="J84" s="90"/>
      <c r="K84" s="90"/>
      <c r="L84" s="90"/>
    </row>
    <row r="85" spans="1:12" x14ac:dyDescent="0.2">
      <c r="D85" s="108"/>
      <c r="E85" s="108"/>
      <c r="F85" s="108"/>
      <c r="G85" s="108"/>
      <c r="H85" s="109"/>
      <c r="I85" s="90"/>
      <c r="J85" s="90"/>
      <c r="K85" s="90"/>
      <c r="L85" s="90"/>
    </row>
  </sheetData>
  <mergeCells count="3">
    <mergeCell ref="B40:D40"/>
    <mergeCell ref="A47:A48"/>
    <mergeCell ref="G5:I5"/>
  </mergeCells>
  <phoneticPr fontId="25" type="noConversion"/>
  <printOptions horizontalCentered="1"/>
  <pageMargins left="0.15748031496062992" right="0.15748031496062992" top="1.5748031496062993" bottom="0.51181102362204722" header="0.35433070866141736" footer="0.15748031496062992"/>
  <pageSetup paperSize="9" orientation="landscape" r:id="rId1"/>
  <headerFooter alignWithMargins="0">
    <oddHeader>&amp;L&amp;"Times New Roman,Félkövér"&amp;13Szent László Völgye TKT&amp;C&amp;"Times New Roman,Félkövér"&amp;16 2023. ÉVI KÖLTSÉGVETÉS&amp;R4. sz. táblázat
SZOCIÁLIS NORMATÍVA
Adatok: Ft</oddHeader>
    <oddFooter>&amp;L&amp;F&amp;R&amp;P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339933"/>
  </sheetPr>
  <dimension ref="A1:W87"/>
  <sheetViews>
    <sheetView zoomScaleNormal="100" workbookViewId="0">
      <selection activeCell="O11" sqref="O11"/>
    </sheetView>
  </sheetViews>
  <sheetFormatPr defaultColWidth="8.85546875" defaultRowHeight="12.75" x14ac:dyDescent="0.2"/>
  <cols>
    <col min="1" max="1" width="29.7109375" style="16" customWidth="1"/>
    <col min="2" max="2" width="9.7109375" style="16" customWidth="1"/>
    <col min="3" max="10" width="7.42578125" style="16" customWidth="1"/>
    <col min="11" max="11" width="8.28515625" style="16" customWidth="1"/>
    <col min="12" max="14" width="7.42578125" style="16" customWidth="1"/>
    <col min="15" max="15" width="9.42578125" style="16" customWidth="1"/>
    <col min="16" max="21" width="8.85546875" style="16"/>
    <col min="22" max="22" width="9.28515625" style="16" customWidth="1"/>
    <col min="23" max="16384" width="8.85546875" style="16"/>
  </cols>
  <sheetData>
    <row r="1" spans="1:23" s="26" customFormat="1" ht="27.6" customHeight="1" thickBot="1" x14ac:dyDescent="0.25">
      <c r="A1" s="75"/>
      <c r="B1" s="76" t="s">
        <v>382</v>
      </c>
      <c r="C1" s="47" t="s">
        <v>24</v>
      </c>
      <c r="D1" s="48" t="s">
        <v>25</v>
      </c>
      <c r="E1" s="48" t="s">
        <v>26</v>
      </c>
      <c r="F1" s="49" t="s">
        <v>27</v>
      </c>
      <c r="G1" s="48" t="s">
        <v>28</v>
      </c>
      <c r="H1" s="48" t="s">
        <v>29</v>
      </c>
      <c r="I1" s="48" t="s">
        <v>30</v>
      </c>
      <c r="J1" s="48" t="s">
        <v>31</v>
      </c>
      <c r="K1" s="48" t="s">
        <v>32</v>
      </c>
      <c r="L1" s="48" t="s">
        <v>33</v>
      </c>
      <c r="M1" s="48" t="s">
        <v>34</v>
      </c>
      <c r="N1" s="79" t="s">
        <v>35</v>
      </c>
      <c r="O1" s="76" t="s">
        <v>412</v>
      </c>
    </row>
    <row r="2" spans="1:23" s="26" customFormat="1" ht="34.9" customHeight="1" x14ac:dyDescent="0.2">
      <c r="A2" s="12" t="s">
        <v>36</v>
      </c>
      <c r="B2" s="12"/>
      <c r="C2" s="69"/>
      <c r="D2" s="70"/>
      <c r="E2" s="70"/>
      <c r="F2" s="70"/>
      <c r="G2" s="70"/>
      <c r="H2" s="70"/>
      <c r="I2" s="70"/>
      <c r="J2" s="70"/>
      <c r="K2" s="70"/>
      <c r="L2" s="70"/>
      <c r="M2" s="70"/>
      <c r="N2" s="71"/>
      <c r="O2" s="72"/>
      <c r="Q2" s="77"/>
      <c r="R2" s="61"/>
      <c r="S2" s="61"/>
      <c r="T2" s="61"/>
      <c r="U2" s="61"/>
    </row>
    <row r="3" spans="1:23" x14ac:dyDescent="0.2">
      <c r="A3" s="78" t="s">
        <v>4</v>
      </c>
      <c r="B3" s="50">
        <v>16262</v>
      </c>
      <c r="C3" s="35">
        <f>+$S$3</f>
        <v>1897</v>
      </c>
      <c r="D3" s="34">
        <f t="shared" ref="D3:M3" si="0">+$S$3</f>
        <v>1897</v>
      </c>
      <c r="E3" s="34">
        <f t="shared" si="0"/>
        <v>1897</v>
      </c>
      <c r="F3" s="34">
        <f t="shared" si="0"/>
        <v>1897</v>
      </c>
      <c r="G3" s="34">
        <f t="shared" si="0"/>
        <v>1897</v>
      </c>
      <c r="H3" s="34">
        <f t="shared" si="0"/>
        <v>1897</v>
      </c>
      <c r="I3" s="34">
        <f t="shared" si="0"/>
        <v>1897</v>
      </c>
      <c r="J3" s="34">
        <f t="shared" si="0"/>
        <v>1897</v>
      </c>
      <c r="K3" s="34">
        <f t="shared" si="0"/>
        <v>1897</v>
      </c>
      <c r="L3" s="34">
        <f t="shared" si="0"/>
        <v>1897</v>
      </c>
      <c r="M3" s="34">
        <f t="shared" si="0"/>
        <v>1897</v>
      </c>
      <c r="N3" s="68">
        <f>+U3</f>
        <v>1893</v>
      </c>
      <c r="O3" s="50">
        <f>SUM(C3:N3)</f>
        <v>22760</v>
      </c>
      <c r="P3" s="57"/>
      <c r="Q3" s="15">
        <f>+'2.SZ.TÁBL. BEVÉTELEK'!D5+'2.SZ.TÁBL. BEVÉTELEK'!D14+'2.SZ.TÁBL. BEVÉTELEK'!D22+'2.SZ.TÁBL. BEVÉTELEK'!D31+'2.SZ.TÁBL. BEVÉTELEK'!D41+'2.SZ.TÁBL. BEVÉTELEK'!D48+'2.SZ.TÁBL. BEVÉTELEK'!D55+'2.SZ.TÁBL. BEVÉTELEK'!D64+'2.SZ.TÁBL. BEVÉTELEK'!D76+'2.SZ.TÁBL. BEVÉTELEK'!D86</f>
        <v>22760</v>
      </c>
      <c r="R3" s="17">
        <f>+Q3/12</f>
        <v>1896.6666666666667</v>
      </c>
      <c r="S3" s="40">
        <v>1897</v>
      </c>
      <c r="U3" s="15">
        <f t="shared" ref="U3:U13" si="1">+Q3-SUM(C3:M3)</f>
        <v>1893</v>
      </c>
    </row>
    <row r="4" spans="1:23" x14ac:dyDescent="0.2">
      <c r="A4" s="33" t="s">
        <v>6</v>
      </c>
      <c r="B4" s="50">
        <v>4681</v>
      </c>
      <c r="C4" s="35">
        <f>+$S$4</f>
        <v>501</v>
      </c>
      <c r="D4" s="34">
        <f t="shared" ref="D4:M4" si="2">+$S$4</f>
        <v>501</v>
      </c>
      <c r="E4" s="34">
        <f t="shared" si="2"/>
        <v>501</v>
      </c>
      <c r="F4" s="34">
        <f t="shared" si="2"/>
        <v>501</v>
      </c>
      <c r="G4" s="34">
        <f t="shared" si="2"/>
        <v>501</v>
      </c>
      <c r="H4" s="34">
        <f t="shared" si="2"/>
        <v>501</v>
      </c>
      <c r="I4" s="34">
        <f t="shared" si="2"/>
        <v>501</v>
      </c>
      <c r="J4" s="34">
        <f t="shared" si="2"/>
        <v>501</v>
      </c>
      <c r="K4" s="34">
        <f t="shared" si="2"/>
        <v>501</v>
      </c>
      <c r="L4" s="34">
        <f t="shared" si="2"/>
        <v>501</v>
      </c>
      <c r="M4" s="34">
        <f t="shared" si="2"/>
        <v>501</v>
      </c>
      <c r="N4" s="68">
        <f t="shared" ref="N4:N9" si="3">+U4</f>
        <v>499</v>
      </c>
      <c r="O4" s="50">
        <f t="shared" ref="O4:O9" si="4">SUM(C4:N4)</f>
        <v>6010</v>
      </c>
      <c r="P4" s="15"/>
      <c r="Q4" s="15">
        <f>+'2.SZ.TÁBL. BEVÉTELEK'!D7+'2.SZ.TÁBL. BEVÉTELEK'!D15+'2.SZ.TÁBL. BEVÉTELEK'!D23+'2.SZ.TÁBL. BEVÉTELEK'!D33+'2.SZ.TÁBL. BEVÉTELEK'!D42+'2.SZ.TÁBL. BEVÉTELEK'!D49+'2.SZ.TÁBL. BEVÉTELEK'!D56+'2.SZ.TÁBL. BEVÉTELEK'!D66+'2.SZ.TÁBL. BEVÉTELEK'!D78+'2.SZ.TÁBL. BEVÉTELEK'!D87</f>
        <v>6010</v>
      </c>
      <c r="R4" s="17">
        <f t="shared" ref="R4:R10" si="5">+Q4/12</f>
        <v>500.83333333333331</v>
      </c>
      <c r="S4" s="40">
        <v>501</v>
      </c>
      <c r="U4" s="15">
        <f t="shared" si="1"/>
        <v>499</v>
      </c>
    </row>
    <row r="5" spans="1:23" x14ac:dyDescent="0.2">
      <c r="A5" s="33" t="s">
        <v>5</v>
      </c>
      <c r="B5" s="50">
        <v>12299</v>
      </c>
      <c r="C5" s="35">
        <f>+$S$5</f>
        <v>912</v>
      </c>
      <c r="D5" s="34">
        <f t="shared" ref="D5:M5" si="6">+$S$5</f>
        <v>912</v>
      </c>
      <c r="E5" s="34">
        <f t="shared" si="6"/>
        <v>912</v>
      </c>
      <c r="F5" s="34">
        <f t="shared" si="6"/>
        <v>912</v>
      </c>
      <c r="G5" s="34">
        <f t="shared" si="6"/>
        <v>912</v>
      </c>
      <c r="H5" s="34">
        <f t="shared" si="6"/>
        <v>912</v>
      </c>
      <c r="I5" s="34">
        <f t="shared" si="6"/>
        <v>912</v>
      </c>
      <c r="J5" s="34">
        <f t="shared" si="6"/>
        <v>912</v>
      </c>
      <c r="K5" s="34">
        <f t="shared" si="6"/>
        <v>912</v>
      </c>
      <c r="L5" s="34">
        <f t="shared" si="6"/>
        <v>912</v>
      </c>
      <c r="M5" s="34">
        <f t="shared" si="6"/>
        <v>912</v>
      </c>
      <c r="N5" s="68">
        <f t="shared" si="3"/>
        <v>908</v>
      </c>
      <c r="O5" s="50">
        <f t="shared" si="4"/>
        <v>10940</v>
      </c>
      <c r="Q5" s="15">
        <f>+'2.SZ.TÁBL. BEVÉTELEK'!D6+'2.SZ.TÁBL. BEVÉTELEK'!D32+'2.SZ.TÁBL. BEVÉTELEK'!D65+'2.SZ.TÁBL. BEVÉTELEK'!D77</f>
        <v>10940</v>
      </c>
      <c r="R5" s="17">
        <f t="shared" si="5"/>
        <v>911.66666666666663</v>
      </c>
      <c r="S5" s="40">
        <v>912</v>
      </c>
      <c r="U5" s="15">
        <f t="shared" si="1"/>
        <v>908</v>
      </c>
    </row>
    <row r="6" spans="1:23" x14ac:dyDescent="0.2">
      <c r="A6" s="33" t="s">
        <v>7</v>
      </c>
      <c r="B6" s="50">
        <v>4199</v>
      </c>
      <c r="C6" s="35">
        <f>+$S$6</f>
        <v>440</v>
      </c>
      <c r="D6" s="34">
        <f t="shared" ref="D6:M6" si="7">+$S$6</f>
        <v>440</v>
      </c>
      <c r="E6" s="34">
        <f t="shared" si="7"/>
        <v>440</v>
      </c>
      <c r="F6" s="34">
        <f t="shared" si="7"/>
        <v>440</v>
      </c>
      <c r="G6" s="34">
        <f t="shared" si="7"/>
        <v>440</v>
      </c>
      <c r="H6" s="34">
        <f t="shared" si="7"/>
        <v>440</v>
      </c>
      <c r="I6" s="34">
        <f t="shared" si="7"/>
        <v>440</v>
      </c>
      <c r="J6" s="34">
        <f t="shared" si="7"/>
        <v>440</v>
      </c>
      <c r="K6" s="34">
        <f t="shared" si="7"/>
        <v>440</v>
      </c>
      <c r="L6" s="34">
        <f t="shared" si="7"/>
        <v>440</v>
      </c>
      <c r="M6" s="34">
        <f t="shared" si="7"/>
        <v>440</v>
      </c>
      <c r="N6" s="68">
        <f t="shared" si="3"/>
        <v>447</v>
      </c>
      <c r="O6" s="50">
        <f t="shared" si="4"/>
        <v>5287</v>
      </c>
      <c r="Q6" s="15">
        <f>+'2.SZ.TÁBL. BEVÉTELEK'!D8+'2.SZ.TÁBL. BEVÉTELEK'!D16+'2.SZ.TÁBL. BEVÉTELEK'!D24+'2.SZ.TÁBL. BEVÉTELEK'!D34+'2.SZ.TÁBL. BEVÉTELEK'!D50+'2.SZ.TÁBL. BEVÉTELEK'!D57+'2.SZ.TÁBL. BEVÉTELEK'!D67+'2.SZ.TÁBL. BEVÉTELEK'!D79+'2.SZ.TÁBL. BEVÉTELEK'!D88</f>
        <v>5287</v>
      </c>
      <c r="R6" s="17">
        <f t="shared" si="5"/>
        <v>440.58333333333331</v>
      </c>
      <c r="S6" s="40">
        <v>440</v>
      </c>
      <c r="U6" s="15">
        <f t="shared" si="1"/>
        <v>447</v>
      </c>
    </row>
    <row r="7" spans="1:23" x14ac:dyDescent="0.2">
      <c r="A7" s="33" t="s">
        <v>8</v>
      </c>
      <c r="B7" s="50">
        <v>17805</v>
      </c>
      <c r="C7" s="35">
        <f>+$S$7</f>
        <v>1997</v>
      </c>
      <c r="D7" s="34">
        <f t="shared" ref="D7:M7" si="8">+$S$7</f>
        <v>1997</v>
      </c>
      <c r="E7" s="34">
        <f t="shared" si="8"/>
        <v>1997</v>
      </c>
      <c r="F7" s="34">
        <f t="shared" si="8"/>
        <v>1997</v>
      </c>
      <c r="G7" s="34">
        <f t="shared" si="8"/>
        <v>1997</v>
      </c>
      <c r="H7" s="34">
        <f t="shared" si="8"/>
        <v>1997</v>
      </c>
      <c r="I7" s="34">
        <f t="shared" si="8"/>
        <v>1997</v>
      </c>
      <c r="J7" s="34">
        <f t="shared" si="8"/>
        <v>1997</v>
      </c>
      <c r="K7" s="34">
        <f t="shared" si="8"/>
        <v>1997</v>
      </c>
      <c r="L7" s="34">
        <f t="shared" si="8"/>
        <v>1997</v>
      </c>
      <c r="M7" s="34">
        <f t="shared" si="8"/>
        <v>1997</v>
      </c>
      <c r="N7" s="68">
        <f t="shared" si="3"/>
        <v>1998</v>
      </c>
      <c r="O7" s="50">
        <f t="shared" si="4"/>
        <v>23965</v>
      </c>
      <c r="P7" s="15"/>
      <c r="Q7" s="15">
        <f>+'2.SZ.TÁBL. BEVÉTELEK'!D9+'2.SZ.TÁBL. BEVÉTELEK'!D17+'2.SZ.TÁBL. BEVÉTELEK'!D25+'2.SZ.TÁBL. BEVÉTELEK'!D35+'2.SZ.TÁBL. BEVÉTELEK'!D43+'2.SZ.TÁBL. BEVÉTELEK'!D58+'2.SZ.TÁBL. BEVÉTELEK'!D80</f>
        <v>23965</v>
      </c>
      <c r="R7" s="17">
        <f t="shared" si="5"/>
        <v>1997.0833333333333</v>
      </c>
      <c r="S7" s="40">
        <v>1997</v>
      </c>
      <c r="U7" s="15">
        <f t="shared" si="1"/>
        <v>1998</v>
      </c>
    </row>
    <row r="8" spans="1:23" x14ac:dyDescent="0.2">
      <c r="A8" s="33" t="s">
        <v>9</v>
      </c>
      <c r="B8" s="50">
        <v>12139</v>
      </c>
      <c r="C8" s="35">
        <f>+$S$8</f>
        <v>1218</v>
      </c>
      <c r="D8" s="34">
        <f t="shared" ref="D8:M8" si="9">+$S$8</f>
        <v>1218</v>
      </c>
      <c r="E8" s="34">
        <f t="shared" si="9"/>
        <v>1218</v>
      </c>
      <c r="F8" s="34">
        <f t="shared" si="9"/>
        <v>1218</v>
      </c>
      <c r="G8" s="34">
        <f t="shared" si="9"/>
        <v>1218</v>
      </c>
      <c r="H8" s="34">
        <f t="shared" si="9"/>
        <v>1218</v>
      </c>
      <c r="I8" s="34">
        <f t="shared" si="9"/>
        <v>1218</v>
      </c>
      <c r="J8" s="34">
        <f t="shared" si="9"/>
        <v>1218</v>
      </c>
      <c r="K8" s="34">
        <f t="shared" si="9"/>
        <v>1218</v>
      </c>
      <c r="L8" s="34">
        <f t="shared" si="9"/>
        <v>1218</v>
      </c>
      <c r="M8" s="34">
        <f t="shared" si="9"/>
        <v>1218</v>
      </c>
      <c r="N8" s="68">
        <f t="shared" si="3"/>
        <v>1224</v>
      </c>
      <c r="O8" s="50">
        <f t="shared" si="4"/>
        <v>14622</v>
      </c>
      <c r="P8" s="15"/>
      <c r="Q8" s="15">
        <f>+'2.SZ.TÁBL. BEVÉTELEK'!D10+'2.SZ.TÁBL. BEVÉTELEK'!D26+'2.SZ.TÁBL. BEVÉTELEK'!D36+'2.SZ.TÁBL. BEVÉTELEK'!D44+'2.SZ.TÁBL. BEVÉTELEK'!D59+'2.SZ.TÁBL. BEVÉTELEK'!D68+'2.SZ.TÁBL. BEVÉTELEK'!D81+'2.SZ.TÁBL. BEVÉTELEK'!D89</f>
        <v>14622</v>
      </c>
      <c r="R8" s="17">
        <f t="shared" si="5"/>
        <v>1218.5</v>
      </c>
      <c r="S8" s="40">
        <v>1218</v>
      </c>
      <c r="U8" s="15">
        <f t="shared" si="1"/>
        <v>1224</v>
      </c>
    </row>
    <row r="9" spans="1:23" x14ac:dyDescent="0.2">
      <c r="A9" s="433" t="s">
        <v>10</v>
      </c>
      <c r="B9" s="50">
        <v>7837</v>
      </c>
      <c r="C9" s="434">
        <f>+$S$9</f>
        <v>825</v>
      </c>
      <c r="D9" s="341">
        <f t="shared" ref="D9:M9" si="10">+$S$9</f>
        <v>825</v>
      </c>
      <c r="E9" s="341">
        <f t="shared" si="10"/>
        <v>825</v>
      </c>
      <c r="F9" s="341">
        <f t="shared" si="10"/>
        <v>825</v>
      </c>
      <c r="G9" s="341">
        <f t="shared" si="10"/>
        <v>825</v>
      </c>
      <c r="H9" s="341">
        <f t="shared" si="10"/>
        <v>825</v>
      </c>
      <c r="I9" s="341">
        <f t="shared" si="10"/>
        <v>825</v>
      </c>
      <c r="J9" s="341">
        <f t="shared" si="10"/>
        <v>825</v>
      </c>
      <c r="K9" s="341">
        <f t="shared" si="10"/>
        <v>825</v>
      </c>
      <c r="L9" s="341">
        <f t="shared" si="10"/>
        <v>825</v>
      </c>
      <c r="M9" s="341">
        <f t="shared" si="10"/>
        <v>825</v>
      </c>
      <c r="N9" s="342">
        <f t="shared" si="3"/>
        <v>826</v>
      </c>
      <c r="O9" s="51">
        <f t="shared" si="4"/>
        <v>9901</v>
      </c>
      <c r="P9" s="15"/>
      <c r="Q9" s="15">
        <f>+'2.SZ.TÁBL. BEVÉTELEK'!D11+'2.SZ.TÁBL. BEVÉTELEK'!D18+'2.SZ.TÁBL. BEVÉTELEK'!D27+'2.SZ.TÁBL. BEVÉTELEK'!D37+'2.SZ.TÁBL. BEVÉTELEK'!D45+'2.SZ.TÁBL. BEVÉTELEK'!D51+'2.SZ.TÁBL. BEVÉTELEK'!D60+'2.SZ.TÁBL. BEVÉTELEK'!D82+'2.SZ.TÁBL. BEVÉTELEK'!D69+'2.SZ.TÁBL. BEVÉTELEK'!D90</f>
        <v>9901</v>
      </c>
      <c r="R9" s="17">
        <f t="shared" si="5"/>
        <v>825.08333333333337</v>
      </c>
      <c r="S9" s="40">
        <v>825</v>
      </c>
      <c r="U9" s="15">
        <f t="shared" si="1"/>
        <v>826</v>
      </c>
    </row>
    <row r="10" spans="1:23" ht="13.5" thickBot="1" x14ac:dyDescent="0.25">
      <c r="A10" s="36" t="s">
        <v>240</v>
      </c>
      <c r="B10" s="50">
        <v>5548</v>
      </c>
      <c r="C10" s="434">
        <f>+$S$10</f>
        <v>622</v>
      </c>
      <c r="D10" s="341">
        <f t="shared" ref="D10:M10" si="11">+$S$10</f>
        <v>622</v>
      </c>
      <c r="E10" s="341">
        <f t="shared" si="11"/>
        <v>622</v>
      </c>
      <c r="F10" s="341">
        <f t="shared" si="11"/>
        <v>622</v>
      </c>
      <c r="G10" s="341">
        <f t="shared" si="11"/>
        <v>622</v>
      </c>
      <c r="H10" s="341">
        <f t="shared" si="11"/>
        <v>622</v>
      </c>
      <c r="I10" s="341">
        <f t="shared" si="11"/>
        <v>622</v>
      </c>
      <c r="J10" s="341">
        <f t="shared" si="11"/>
        <v>622</v>
      </c>
      <c r="K10" s="341">
        <f t="shared" si="11"/>
        <v>622</v>
      </c>
      <c r="L10" s="341">
        <f t="shared" si="11"/>
        <v>622</v>
      </c>
      <c r="M10" s="341">
        <f t="shared" si="11"/>
        <v>622</v>
      </c>
      <c r="N10" s="342">
        <f t="shared" ref="N10" si="12">+U10</f>
        <v>626</v>
      </c>
      <c r="O10" s="432">
        <f t="shared" ref="O10" si="13">SUM(C10:N10)</f>
        <v>7468</v>
      </c>
      <c r="P10" s="15"/>
      <c r="Q10" s="15">
        <f>+'2.SZ.TÁBL. BEVÉTELEK'!D19+'2.SZ.TÁBL. BEVÉTELEK'!D28+'2.SZ.TÁBL. BEVÉTELEK'!D38+'2.SZ.TÁBL. BEVÉTELEK'!D52+'2.SZ.TÁBL. BEVÉTELEK'!D61+'2.SZ.TÁBL. BEVÉTELEK'!D70+'2.SZ.TÁBL. BEVÉTELEK'!D83+'2.SZ.TÁBL. BEVÉTELEK'!D91</f>
        <v>7468</v>
      </c>
      <c r="R10" s="17">
        <f t="shared" si="5"/>
        <v>622.33333333333337</v>
      </c>
      <c r="S10" s="40">
        <v>622</v>
      </c>
      <c r="U10" s="15">
        <f t="shared" si="1"/>
        <v>626</v>
      </c>
    </row>
    <row r="11" spans="1:23" ht="13.5" thickBot="1" x14ac:dyDescent="0.25">
      <c r="A11" s="37" t="s">
        <v>17</v>
      </c>
      <c r="B11" s="52">
        <f>SUM(B3:B10)</f>
        <v>80770</v>
      </c>
      <c r="C11" s="39">
        <f>SUM(C3:C10)</f>
        <v>8412</v>
      </c>
      <c r="D11" s="38">
        <f t="shared" ref="D11:N11" si="14">SUM(D3:D10)</f>
        <v>8412</v>
      </c>
      <c r="E11" s="38">
        <f t="shared" si="14"/>
        <v>8412</v>
      </c>
      <c r="F11" s="38">
        <f t="shared" si="14"/>
        <v>8412</v>
      </c>
      <c r="G11" s="38">
        <f t="shared" si="14"/>
        <v>8412</v>
      </c>
      <c r="H11" s="38">
        <f t="shared" si="14"/>
        <v>8412</v>
      </c>
      <c r="I11" s="38">
        <f t="shared" si="14"/>
        <v>8412</v>
      </c>
      <c r="J11" s="38">
        <f t="shared" si="14"/>
        <v>8412</v>
      </c>
      <c r="K11" s="38">
        <f t="shared" si="14"/>
        <v>8412</v>
      </c>
      <c r="L11" s="38">
        <f t="shared" si="14"/>
        <v>8412</v>
      </c>
      <c r="M11" s="38">
        <f t="shared" si="14"/>
        <v>8412</v>
      </c>
      <c r="N11" s="38">
        <f t="shared" si="14"/>
        <v>8421</v>
      </c>
      <c r="O11" s="52">
        <f>SUM(O3:O10)</f>
        <v>100953</v>
      </c>
      <c r="Q11" s="17"/>
      <c r="R11" s="17"/>
      <c r="S11" s="17"/>
      <c r="T11" s="17"/>
      <c r="U11" s="17"/>
    </row>
    <row r="12" spans="1:23" s="579" customFormat="1" ht="17.45" customHeight="1" x14ac:dyDescent="0.2">
      <c r="A12" s="623" t="s">
        <v>295</v>
      </c>
      <c r="B12" s="624">
        <v>0</v>
      </c>
      <c r="C12" s="625"/>
      <c r="D12" s="626"/>
      <c r="E12" s="626"/>
      <c r="F12" s="626"/>
      <c r="G12" s="626"/>
      <c r="H12" s="626"/>
      <c r="I12" s="626"/>
      <c r="J12" s="626"/>
      <c r="K12" s="626"/>
      <c r="L12" s="626"/>
      <c r="M12" s="626"/>
      <c r="N12" s="627"/>
      <c r="O12" s="628">
        <f t="shared" ref="O12:O13" si="15">SUM(C12:N12)</f>
        <v>0</v>
      </c>
      <c r="Q12" s="588"/>
      <c r="R12" s="588"/>
      <c r="S12" s="588"/>
      <c r="T12" s="588"/>
      <c r="U12" s="588"/>
    </row>
    <row r="13" spans="1:23" s="405" customFormat="1" ht="19.149999999999999" customHeight="1" x14ac:dyDescent="0.2">
      <c r="A13" s="435" t="s">
        <v>266</v>
      </c>
      <c r="B13" s="50">
        <v>138017</v>
      </c>
      <c r="C13" s="445">
        <f>+$S$13</f>
        <v>11611</v>
      </c>
      <c r="D13" s="446">
        <f t="shared" ref="D13:M13" si="16">+$S$13</f>
        <v>11611</v>
      </c>
      <c r="E13" s="446">
        <f t="shared" si="16"/>
        <v>11611</v>
      </c>
      <c r="F13" s="446">
        <f t="shared" si="16"/>
        <v>11611</v>
      </c>
      <c r="G13" s="446">
        <f t="shared" si="16"/>
        <v>11611</v>
      </c>
      <c r="H13" s="446">
        <f t="shared" si="16"/>
        <v>11611</v>
      </c>
      <c r="I13" s="446">
        <f t="shared" si="16"/>
        <v>11611</v>
      </c>
      <c r="J13" s="446">
        <f t="shared" si="16"/>
        <v>11611</v>
      </c>
      <c r="K13" s="446">
        <f t="shared" si="16"/>
        <v>11611</v>
      </c>
      <c r="L13" s="446">
        <f t="shared" si="16"/>
        <v>11611</v>
      </c>
      <c r="M13" s="446">
        <f t="shared" si="16"/>
        <v>11611</v>
      </c>
      <c r="N13" s="447">
        <f>+U13</f>
        <v>11610</v>
      </c>
      <c r="O13" s="444">
        <f t="shared" si="15"/>
        <v>139331</v>
      </c>
      <c r="Q13" s="45">
        <f>+'2.SZ.TÁBL. BEVÉTELEK'!D72</f>
        <v>139331</v>
      </c>
      <c r="R13" s="46">
        <f>+Q13/12</f>
        <v>11610.916666666666</v>
      </c>
      <c r="S13" s="405">
        <v>11611</v>
      </c>
      <c r="U13" s="44">
        <f t="shared" si="1"/>
        <v>11610</v>
      </c>
      <c r="V13" s="45"/>
    </row>
    <row r="14" spans="1:23" ht="21" customHeight="1" thickBot="1" x14ac:dyDescent="0.25">
      <c r="A14" s="436" t="s">
        <v>267</v>
      </c>
      <c r="B14" s="437">
        <f t="shared" ref="B14:O14" si="17">SUM(B13)</f>
        <v>138017</v>
      </c>
      <c r="C14" s="438">
        <f t="shared" si="17"/>
        <v>11611</v>
      </c>
      <c r="D14" s="438">
        <f t="shared" si="17"/>
        <v>11611</v>
      </c>
      <c r="E14" s="438">
        <f t="shared" si="17"/>
        <v>11611</v>
      </c>
      <c r="F14" s="438">
        <f t="shared" si="17"/>
        <v>11611</v>
      </c>
      <c r="G14" s="438">
        <f t="shared" si="17"/>
        <v>11611</v>
      </c>
      <c r="H14" s="438">
        <f t="shared" si="17"/>
        <v>11611</v>
      </c>
      <c r="I14" s="438">
        <f t="shared" si="17"/>
        <v>11611</v>
      </c>
      <c r="J14" s="438">
        <f t="shared" si="17"/>
        <v>11611</v>
      </c>
      <c r="K14" s="438">
        <f t="shared" si="17"/>
        <v>11611</v>
      </c>
      <c r="L14" s="438">
        <f t="shared" si="17"/>
        <v>11611</v>
      </c>
      <c r="M14" s="438">
        <f t="shared" si="17"/>
        <v>11611</v>
      </c>
      <c r="N14" s="438">
        <f t="shared" si="17"/>
        <v>11610</v>
      </c>
      <c r="O14" s="437">
        <f t="shared" si="17"/>
        <v>139331</v>
      </c>
      <c r="Q14" s="45"/>
      <c r="R14" s="46"/>
      <c r="S14" s="405"/>
      <c r="T14" s="405"/>
      <c r="U14" s="44"/>
      <c r="V14" s="45"/>
      <c r="W14" s="405"/>
    </row>
    <row r="15" spans="1:23" ht="22.5" customHeight="1" thickBot="1" x14ac:dyDescent="0.25">
      <c r="A15" s="439" t="s">
        <v>268</v>
      </c>
      <c r="B15" s="440">
        <f>+B11+B14+B12</f>
        <v>218787</v>
      </c>
      <c r="C15" s="441">
        <f>+C11+C14+C12</f>
        <v>20023</v>
      </c>
      <c r="D15" s="442">
        <f t="shared" ref="D15:N15" si="18">+D11+D14+D12</f>
        <v>20023</v>
      </c>
      <c r="E15" s="442">
        <f t="shared" si="18"/>
        <v>20023</v>
      </c>
      <c r="F15" s="442">
        <f t="shared" si="18"/>
        <v>20023</v>
      </c>
      <c r="G15" s="442">
        <f t="shared" si="18"/>
        <v>20023</v>
      </c>
      <c r="H15" s="442">
        <f t="shared" si="18"/>
        <v>20023</v>
      </c>
      <c r="I15" s="442">
        <f t="shared" si="18"/>
        <v>20023</v>
      </c>
      <c r="J15" s="442">
        <f t="shared" si="18"/>
        <v>20023</v>
      </c>
      <c r="K15" s="442">
        <f t="shared" si="18"/>
        <v>20023</v>
      </c>
      <c r="L15" s="442">
        <f t="shared" si="18"/>
        <v>20023</v>
      </c>
      <c r="M15" s="442">
        <f t="shared" si="18"/>
        <v>20023</v>
      </c>
      <c r="N15" s="443">
        <f t="shared" si="18"/>
        <v>20031</v>
      </c>
      <c r="O15" s="440">
        <f>+O11+O14+O12</f>
        <v>240284</v>
      </c>
      <c r="Q15" s="45"/>
      <c r="R15" s="46"/>
      <c r="S15" s="405"/>
      <c r="T15" s="405"/>
      <c r="U15" s="44"/>
      <c r="V15" s="45"/>
      <c r="W15" s="405"/>
    </row>
    <row r="16" spans="1:23" ht="28.5" customHeight="1" thickBot="1" x14ac:dyDescent="0.25">
      <c r="A16" s="117"/>
      <c r="B16" s="116"/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Q16" s="45"/>
      <c r="R16" s="46"/>
      <c r="S16" s="405"/>
      <c r="T16" s="405"/>
      <c r="U16" s="44"/>
      <c r="V16" s="45"/>
      <c r="W16" s="405"/>
    </row>
    <row r="17" spans="1:22" ht="37.5" customHeight="1" x14ac:dyDescent="0.2">
      <c r="A17" s="111" t="s">
        <v>37</v>
      </c>
      <c r="B17" s="12"/>
      <c r="C17" s="115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113"/>
      <c r="O17" s="74"/>
    </row>
    <row r="18" spans="1:22" ht="13.5" thickBot="1" x14ac:dyDescent="0.25">
      <c r="A18" s="112" t="s">
        <v>54</v>
      </c>
      <c r="B18" s="50">
        <v>7000</v>
      </c>
      <c r="C18" s="35">
        <f>+$S$18</f>
        <v>583</v>
      </c>
      <c r="D18" s="34">
        <f t="shared" ref="D18:M18" si="19">+$S$18</f>
        <v>583</v>
      </c>
      <c r="E18" s="34">
        <f t="shared" si="19"/>
        <v>583</v>
      </c>
      <c r="F18" s="34">
        <f t="shared" si="19"/>
        <v>583</v>
      </c>
      <c r="G18" s="34">
        <f t="shared" si="19"/>
        <v>583</v>
      </c>
      <c r="H18" s="34">
        <f t="shared" si="19"/>
        <v>583</v>
      </c>
      <c r="I18" s="34">
        <f t="shared" si="19"/>
        <v>583</v>
      </c>
      <c r="J18" s="34">
        <f t="shared" si="19"/>
        <v>583</v>
      </c>
      <c r="K18" s="34">
        <f t="shared" si="19"/>
        <v>583</v>
      </c>
      <c r="L18" s="34">
        <f t="shared" si="19"/>
        <v>583</v>
      </c>
      <c r="M18" s="34">
        <f t="shared" si="19"/>
        <v>583</v>
      </c>
      <c r="N18" s="114">
        <f>+U18</f>
        <v>587</v>
      </c>
      <c r="O18" s="50">
        <f>SUM(C18:N18)</f>
        <v>7000</v>
      </c>
      <c r="Q18" s="18">
        <f>+'1.1.SZ.TÁBL. BEV - KIAD'!H86</f>
        <v>7000</v>
      </c>
      <c r="R18" s="17">
        <f>+Q18/12</f>
        <v>583.33333333333337</v>
      </c>
      <c r="S18" s="15">
        <v>583</v>
      </c>
      <c r="T18" s="15"/>
      <c r="U18" s="15">
        <f>+Q18-SUM(C18:M18)</f>
        <v>587</v>
      </c>
    </row>
    <row r="19" spans="1:22" ht="13.5" thickBot="1" x14ac:dyDescent="0.25">
      <c r="A19" s="37" t="s">
        <v>17</v>
      </c>
      <c r="B19" s="52">
        <f>SUM(B18)</f>
        <v>7000</v>
      </c>
      <c r="C19" s="39">
        <f>SUM(C18)</f>
        <v>583</v>
      </c>
      <c r="D19" s="38">
        <f t="shared" ref="D19:N19" si="20">SUM(D18)</f>
        <v>583</v>
      </c>
      <c r="E19" s="38">
        <f t="shared" si="20"/>
        <v>583</v>
      </c>
      <c r="F19" s="38">
        <f t="shared" si="20"/>
        <v>583</v>
      </c>
      <c r="G19" s="38">
        <f t="shared" si="20"/>
        <v>583</v>
      </c>
      <c r="H19" s="38">
        <f t="shared" si="20"/>
        <v>583</v>
      </c>
      <c r="I19" s="38">
        <f t="shared" si="20"/>
        <v>583</v>
      </c>
      <c r="J19" s="38">
        <f t="shared" si="20"/>
        <v>583</v>
      </c>
      <c r="K19" s="38">
        <f t="shared" si="20"/>
        <v>583</v>
      </c>
      <c r="L19" s="38">
        <f t="shared" si="20"/>
        <v>583</v>
      </c>
      <c r="M19" s="38">
        <f t="shared" si="20"/>
        <v>583</v>
      </c>
      <c r="N19" s="80">
        <f t="shared" si="20"/>
        <v>587</v>
      </c>
      <c r="O19" s="52">
        <f>SUM(O18)</f>
        <v>7000</v>
      </c>
      <c r="Q19" s="18"/>
      <c r="R19" s="15"/>
      <c r="S19" s="15"/>
      <c r="T19" s="15"/>
      <c r="U19" s="15"/>
      <c r="V19" s="15"/>
    </row>
    <row r="87" spans="1:5" x14ac:dyDescent="0.2">
      <c r="A87" s="21"/>
      <c r="B87" s="21"/>
      <c r="C87" s="21"/>
      <c r="D87" s="21"/>
      <c r="E87" s="21"/>
    </row>
  </sheetData>
  <phoneticPr fontId="34" type="noConversion"/>
  <printOptions horizontalCentered="1"/>
  <pageMargins left="0.15748031496062992" right="0.15748031496062992" top="1.5748031496062993" bottom="0.51181102362204722" header="0.35433070866141736" footer="0.15748031496062992"/>
  <pageSetup paperSize="9" scale="90" orientation="landscape" r:id="rId1"/>
  <headerFooter alignWithMargins="0">
    <oddHeader>&amp;L&amp;"Times New Roman,Félkövér"&amp;13Szent László Völgye TKT&amp;C&amp;"Times New Roman,Félkövér"&amp;16 2023. ÉVI KÖLTSÉGVETÉS&amp;R5. sz. táblázat
PÉNZESZKÖZ ÁTADÁS - ÁTVÉTEL
Adatok: eFt</oddHeader>
    <oddFooter>&amp;L&amp;F&amp;R&amp;P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339933"/>
    <pageSetUpPr fitToPage="1"/>
  </sheetPr>
  <dimension ref="A1:Q90"/>
  <sheetViews>
    <sheetView tabSelected="1" showWhiteSpace="0" topLeftCell="A4" zoomScaleNormal="100" workbookViewId="0">
      <selection activeCell="H21" sqref="H21"/>
    </sheetView>
  </sheetViews>
  <sheetFormatPr defaultColWidth="9.140625" defaultRowHeight="15" x14ac:dyDescent="0.25"/>
  <cols>
    <col min="1" max="1" width="32.42578125" style="23" customWidth="1"/>
    <col min="2" max="2" width="9.7109375" style="478" customWidth="1"/>
    <col min="3" max="10" width="8" style="478" bestFit="1" customWidth="1"/>
    <col min="11" max="11" width="10.140625" style="478" bestFit="1" customWidth="1"/>
    <col min="12" max="12" width="8" style="478" bestFit="1" customWidth="1"/>
    <col min="13" max="13" width="8.7109375" style="478" customWidth="1"/>
    <col min="14" max="14" width="8.85546875" style="479" bestFit="1" customWidth="1"/>
    <col min="15" max="15" width="9.7109375" style="478" customWidth="1"/>
    <col min="16" max="16" width="11.5703125" style="23" bestFit="1" customWidth="1"/>
    <col min="17" max="16384" width="9.140625" style="23"/>
  </cols>
  <sheetData>
    <row r="1" spans="1:17" ht="24.75" customHeight="1" x14ac:dyDescent="0.25">
      <c r="A1" s="456" t="s">
        <v>126</v>
      </c>
      <c r="B1" s="449" t="s">
        <v>269</v>
      </c>
      <c r="C1" s="469" t="s">
        <v>39</v>
      </c>
      <c r="D1" s="448" t="s">
        <v>40</v>
      </c>
      <c r="E1" s="448" t="s">
        <v>41</v>
      </c>
      <c r="F1" s="448" t="s">
        <v>42</v>
      </c>
      <c r="G1" s="448" t="s">
        <v>43</v>
      </c>
      <c r="H1" s="448" t="s">
        <v>44</v>
      </c>
      <c r="I1" s="448" t="s">
        <v>45</v>
      </c>
      <c r="J1" s="448" t="s">
        <v>270</v>
      </c>
      <c r="K1" s="448" t="s">
        <v>46</v>
      </c>
      <c r="L1" s="448" t="s">
        <v>47</v>
      </c>
      <c r="M1" s="448" t="s">
        <v>48</v>
      </c>
      <c r="N1" s="473" t="s">
        <v>49</v>
      </c>
      <c r="O1" s="450" t="s">
        <v>271</v>
      </c>
    </row>
    <row r="2" spans="1:17" ht="23.25" customHeight="1" x14ac:dyDescent="0.25">
      <c r="A2" s="457" t="s">
        <v>22</v>
      </c>
      <c r="B2" s="472"/>
      <c r="C2" s="470"/>
      <c r="D2" s="454"/>
      <c r="E2" s="454"/>
      <c r="F2" s="454"/>
      <c r="G2" s="454"/>
      <c r="H2" s="454"/>
      <c r="I2" s="454"/>
      <c r="J2" s="454"/>
      <c r="K2" s="454"/>
      <c r="L2" s="454"/>
      <c r="M2" s="454"/>
      <c r="N2" s="474"/>
      <c r="O2" s="476"/>
    </row>
    <row r="3" spans="1:17" ht="15" customHeight="1" x14ac:dyDescent="0.25">
      <c r="A3" s="458" t="s">
        <v>278</v>
      </c>
      <c r="B3" s="484">
        <f>+'1.1.SZ.TÁBL. BEV - KIAD'!L6</f>
        <v>240284</v>
      </c>
      <c r="C3" s="485">
        <v>20024</v>
      </c>
      <c r="D3" s="485">
        <v>20024</v>
      </c>
      <c r="E3" s="485">
        <v>20024</v>
      </c>
      <c r="F3" s="485">
        <v>20024</v>
      </c>
      <c r="G3" s="485">
        <v>20024</v>
      </c>
      <c r="H3" s="485">
        <v>20024</v>
      </c>
      <c r="I3" s="485">
        <v>20024</v>
      </c>
      <c r="J3" s="485">
        <v>20024</v>
      </c>
      <c r="K3" s="485">
        <v>20024</v>
      </c>
      <c r="L3" s="485">
        <v>20024</v>
      </c>
      <c r="M3" s="485">
        <v>20024</v>
      </c>
      <c r="N3" s="485">
        <v>20020</v>
      </c>
      <c r="O3" s="486">
        <f>SUM(C3:N3)</f>
        <v>240284</v>
      </c>
      <c r="P3" s="24"/>
    </row>
    <row r="4" spans="1:17" ht="15" customHeight="1" x14ac:dyDescent="0.25">
      <c r="A4" s="458" t="s">
        <v>81</v>
      </c>
      <c r="B4" s="484">
        <f>+'1.1.SZ.TÁBL. BEV - KIAD'!L21</f>
        <v>19468</v>
      </c>
      <c r="C4" s="485">
        <v>1622</v>
      </c>
      <c r="D4" s="485">
        <v>1622</v>
      </c>
      <c r="E4" s="485">
        <v>1622</v>
      </c>
      <c r="F4" s="485">
        <v>1622</v>
      </c>
      <c r="G4" s="485">
        <v>1622</v>
      </c>
      <c r="H4" s="485">
        <v>1622</v>
      </c>
      <c r="I4" s="485">
        <v>1622</v>
      </c>
      <c r="J4" s="485">
        <v>1622</v>
      </c>
      <c r="K4" s="485">
        <v>1622</v>
      </c>
      <c r="L4" s="485">
        <v>1622</v>
      </c>
      <c r="M4" s="485">
        <v>1622</v>
      </c>
      <c r="N4" s="485">
        <v>1626</v>
      </c>
      <c r="O4" s="486">
        <f t="shared" ref="O4:O5" si="0">SUM(C4:N4)</f>
        <v>19468</v>
      </c>
    </row>
    <row r="5" spans="1:17" ht="15" customHeight="1" x14ac:dyDescent="0.25">
      <c r="A5" s="459" t="s">
        <v>348</v>
      </c>
      <c r="B5" s="489"/>
      <c r="C5" s="490"/>
      <c r="D5" s="491"/>
      <c r="E5" s="491"/>
      <c r="F5" s="491"/>
      <c r="G5" s="491"/>
      <c r="H5" s="491"/>
      <c r="I5" s="491"/>
      <c r="J5" s="491"/>
      <c r="K5" s="491"/>
      <c r="L5" s="491"/>
      <c r="M5" s="491"/>
      <c r="N5" s="492"/>
      <c r="O5" s="493">
        <f t="shared" si="0"/>
        <v>0</v>
      </c>
    </row>
    <row r="6" spans="1:17" ht="15" customHeight="1" x14ac:dyDescent="0.25">
      <c r="A6" s="460" t="s">
        <v>277</v>
      </c>
      <c r="B6" s="494">
        <f>+SUM(B3:B5)</f>
        <v>259752</v>
      </c>
      <c r="C6" s="495">
        <f t="shared" ref="C6:O6" si="1">+SUM(C3:C5)</f>
        <v>21646</v>
      </c>
      <c r="D6" s="496">
        <f t="shared" si="1"/>
        <v>21646</v>
      </c>
      <c r="E6" s="496">
        <f t="shared" si="1"/>
        <v>21646</v>
      </c>
      <c r="F6" s="496">
        <f t="shared" si="1"/>
        <v>21646</v>
      </c>
      <c r="G6" s="496">
        <f t="shared" si="1"/>
        <v>21646</v>
      </c>
      <c r="H6" s="496">
        <f t="shared" si="1"/>
        <v>21646</v>
      </c>
      <c r="I6" s="496">
        <f t="shared" si="1"/>
        <v>21646</v>
      </c>
      <c r="J6" s="496">
        <f t="shared" si="1"/>
        <v>21646</v>
      </c>
      <c r="K6" s="496">
        <f t="shared" si="1"/>
        <v>21646</v>
      </c>
      <c r="L6" s="496">
        <f t="shared" si="1"/>
        <v>21646</v>
      </c>
      <c r="M6" s="496">
        <f t="shared" si="1"/>
        <v>21646</v>
      </c>
      <c r="N6" s="497">
        <f t="shared" si="1"/>
        <v>21646</v>
      </c>
      <c r="O6" s="498">
        <f t="shared" si="1"/>
        <v>259752</v>
      </c>
    </row>
    <row r="7" spans="1:17" s="53" customFormat="1" ht="15" customHeight="1" x14ac:dyDescent="0.2">
      <c r="A7" s="461" t="s">
        <v>276</v>
      </c>
      <c r="B7" s="499">
        <f>+'1.SZ.TÁBL. TÁRSULÁS KON. MÉRLEG'!C11</f>
        <v>0</v>
      </c>
      <c r="C7" s="500"/>
      <c r="D7" s="501"/>
      <c r="E7" s="501"/>
      <c r="F7" s="501"/>
      <c r="G7" s="501"/>
      <c r="H7" s="501"/>
      <c r="I7" s="501"/>
      <c r="J7" s="501"/>
      <c r="K7" s="501"/>
      <c r="L7" s="501"/>
      <c r="M7" s="501"/>
      <c r="N7" s="502"/>
      <c r="O7" s="503">
        <f>SUM(C7:N7)</f>
        <v>0</v>
      </c>
    </row>
    <row r="8" spans="1:17" ht="15" customHeight="1" x14ac:dyDescent="0.25">
      <c r="A8" s="458" t="s">
        <v>82</v>
      </c>
      <c r="B8" s="484"/>
      <c r="C8" s="485"/>
      <c r="D8" s="487"/>
      <c r="E8" s="487"/>
      <c r="F8" s="487"/>
      <c r="G8" s="487"/>
      <c r="H8" s="487"/>
      <c r="I8" s="487"/>
      <c r="J8" s="487"/>
      <c r="K8" s="487"/>
      <c r="L8" s="487"/>
      <c r="M8" s="487"/>
      <c r="N8" s="488"/>
      <c r="O8" s="504">
        <f t="shared" ref="O8:O9" si="2">SUM(C8:N8)</f>
        <v>0</v>
      </c>
      <c r="P8" s="24"/>
    </row>
    <row r="9" spans="1:17" ht="15" customHeight="1" x14ac:dyDescent="0.25">
      <c r="A9" s="459" t="s">
        <v>325</v>
      </c>
      <c r="B9" s="489"/>
      <c r="C9" s="490"/>
      <c r="D9" s="491"/>
      <c r="E9" s="491"/>
      <c r="F9" s="491"/>
      <c r="G9" s="491"/>
      <c r="H9" s="491"/>
      <c r="I9" s="491"/>
      <c r="J9" s="491"/>
      <c r="K9" s="491"/>
      <c r="L9" s="491"/>
      <c r="M9" s="491"/>
      <c r="N9" s="492"/>
      <c r="O9" s="505">
        <f t="shared" si="2"/>
        <v>0</v>
      </c>
      <c r="P9" s="24"/>
      <c r="Q9" s="24"/>
    </row>
    <row r="10" spans="1:17" ht="15" customHeight="1" x14ac:dyDescent="0.25">
      <c r="A10" s="460" t="s">
        <v>279</v>
      </c>
      <c r="B10" s="494">
        <f>+SUM(B7:B9)</f>
        <v>0</v>
      </c>
      <c r="C10" s="495">
        <f t="shared" ref="C10:N10" si="3">+SUM(C7:C9)</f>
        <v>0</v>
      </c>
      <c r="D10" s="496">
        <f t="shared" si="3"/>
        <v>0</v>
      </c>
      <c r="E10" s="496">
        <f t="shared" si="3"/>
        <v>0</v>
      </c>
      <c r="F10" s="496">
        <f t="shared" si="3"/>
        <v>0</v>
      </c>
      <c r="G10" s="496">
        <f t="shared" si="3"/>
        <v>0</v>
      </c>
      <c r="H10" s="496">
        <f t="shared" si="3"/>
        <v>0</v>
      </c>
      <c r="I10" s="496">
        <f t="shared" si="3"/>
        <v>0</v>
      </c>
      <c r="J10" s="496">
        <f t="shared" si="3"/>
        <v>0</v>
      </c>
      <c r="K10" s="496">
        <f t="shared" si="3"/>
        <v>0</v>
      </c>
      <c r="L10" s="496">
        <f t="shared" si="3"/>
        <v>0</v>
      </c>
      <c r="M10" s="496">
        <f t="shared" si="3"/>
        <v>0</v>
      </c>
      <c r="N10" s="497">
        <f t="shared" si="3"/>
        <v>0</v>
      </c>
      <c r="O10" s="498">
        <f>+SUM(O7:O9)</f>
        <v>0</v>
      </c>
      <c r="Q10" s="24"/>
    </row>
    <row r="11" spans="1:17" ht="28.15" customHeight="1" x14ac:dyDescent="0.25">
      <c r="A11" s="461" t="s">
        <v>272</v>
      </c>
      <c r="B11" s="499"/>
      <c r="C11" s="500"/>
      <c r="D11" s="501"/>
      <c r="E11" s="501"/>
      <c r="F11" s="501"/>
      <c r="G11" s="501"/>
      <c r="H11" s="501"/>
      <c r="I11" s="501"/>
      <c r="J11" s="501"/>
      <c r="K11" s="501"/>
      <c r="L11" s="501"/>
      <c r="M11" s="501"/>
      <c r="N11" s="502"/>
      <c r="O11" s="503"/>
      <c r="P11" s="24"/>
      <c r="Q11" s="24"/>
    </row>
    <row r="12" spans="1:17" ht="15" customHeight="1" x14ac:dyDescent="0.25">
      <c r="A12" s="458" t="s">
        <v>86</v>
      </c>
      <c r="B12" s="484">
        <f>+'1.1.SZ.TÁBL. BEV - KIAD'!L28</f>
        <v>0</v>
      </c>
      <c r="C12" s="485"/>
      <c r="D12" s="487"/>
      <c r="E12" s="487"/>
      <c r="F12" s="487"/>
      <c r="G12" s="487"/>
      <c r="H12" s="487"/>
      <c r="I12" s="487"/>
      <c r="J12" s="487"/>
      <c r="K12" s="487"/>
      <c r="L12" s="487"/>
      <c r="M12" s="487"/>
      <c r="N12" s="488"/>
      <c r="O12" s="504">
        <f>SUM(C12:N12)</f>
        <v>0</v>
      </c>
      <c r="P12" s="24"/>
    </row>
    <row r="13" spans="1:17" ht="15" customHeight="1" x14ac:dyDescent="0.25">
      <c r="A13" s="459"/>
      <c r="B13" s="489"/>
      <c r="C13" s="490"/>
      <c r="D13" s="491"/>
      <c r="E13" s="491"/>
      <c r="F13" s="491"/>
      <c r="G13" s="491"/>
      <c r="H13" s="491"/>
      <c r="I13" s="491"/>
      <c r="J13" s="491"/>
      <c r="K13" s="491"/>
      <c r="L13" s="491"/>
      <c r="M13" s="491"/>
      <c r="N13" s="492"/>
      <c r="O13" s="505">
        <f>SUM(C13:N13)</f>
        <v>0</v>
      </c>
      <c r="P13" s="24"/>
    </row>
    <row r="14" spans="1:17" ht="15" customHeight="1" x14ac:dyDescent="0.25">
      <c r="A14" s="171" t="s">
        <v>86</v>
      </c>
      <c r="B14" s="494">
        <f>+B13+B12</f>
        <v>0</v>
      </c>
      <c r="C14" s="495">
        <f t="shared" ref="C14:O14" si="4">+C13+C12</f>
        <v>0</v>
      </c>
      <c r="D14" s="496">
        <f t="shared" si="4"/>
        <v>0</v>
      </c>
      <c r="E14" s="496">
        <f t="shared" si="4"/>
        <v>0</v>
      </c>
      <c r="F14" s="496">
        <f t="shared" si="4"/>
        <v>0</v>
      </c>
      <c r="G14" s="496">
        <f t="shared" si="4"/>
        <v>0</v>
      </c>
      <c r="H14" s="496">
        <f t="shared" si="4"/>
        <v>0</v>
      </c>
      <c r="I14" s="496">
        <f t="shared" si="4"/>
        <v>0</v>
      </c>
      <c r="J14" s="496">
        <f t="shared" si="4"/>
        <v>0</v>
      </c>
      <c r="K14" s="496">
        <f t="shared" si="4"/>
        <v>0</v>
      </c>
      <c r="L14" s="496">
        <f t="shared" si="4"/>
        <v>0</v>
      </c>
      <c r="M14" s="496">
        <f t="shared" si="4"/>
        <v>0</v>
      </c>
      <c r="N14" s="497">
        <f t="shared" si="4"/>
        <v>0</v>
      </c>
      <c r="O14" s="498">
        <f t="shared" si="4"/>
        <v>0</v>
      </c>
    </row>
    <row r="15" spans="1:17" s="53" customFormat="1" ht="15" customHeight="1" x14ac:dyDescent="0.2">
      <c r="A15" s="171" t="s">
        <v>273</v>
      </c>
      <c r="B15" s="494">
        <f>+B14</f>
        <v>0</v>
      </c>
      <c r="C15" s="495">
        <f t="shared" ref="C15:O15" si="5">+C14</f>
        <v>0</v>
      </c>
      <c r="D15" s="496">
        <f t="shared" si="5"/>
        <v>0</v>
      </c>
      <c r="E15" s="496">
        <f t="shared" si="5"/>
        <v>0</v>
      </c>
      <c r="F15" s="496">
        <f t="shared" si="5"/>
        <v>0</v>
      </c>
      <c r="G15" s="496">
        <f t="shared" si="5"/>
        <v>0</v>
      </c>
      <c r="H15" s="496">
        <f t="shared" si="5"/>
        <v>0</v>
      </c>
      <c r="I15" s="496">
        <f t="shared" si="5"/>
        <v>0</v>
      </c>
      <c r="J15" s="496">
        <f t="shared" si="5"/>
        <v>0</v>
      </c>
      <c r="K15" s="496">
        <f t="shared" si="5"/>
        <v>0</v>
      </c>
      <c r="L15" s="496">
        <f t="shared" si="5"/>
        <v>0</v>
      </c>
      <c r="M15" s="496">
        <f t="shared" si="5"/>
        <v>0</v>
      </c>
      <c r="N15" s="497">
        <f t="shared" si="5"/>
        <v>0</v>
      </c>
      <c r="O15" s="498">
        <f t="shared" si="5"/>
        <v>0</v>
      </c>
    </row>
    <row r="16" spans="1:17" ht="16.5" customHeight="1" x14ac:dyDescent="0.25">
      <c r="A16" s="462" t="s">
        <v>0</v>
      </c>
      <c r="B16" s="506">
        <f>+B15+B10+B6</f>
        <v>259752</v>
      </c>
      <c r="C16" s="507">
        <f t="shared" ref="C16:O16" si="6">+C15+C10+C6</f>
        <v>21646</v>
      </c>
      <c r="D16" s="508">
        <f t="shared" si="6"/>
        <v>21646</v>
      </c>
      <c r="E16" s="508">
        <f t="shared" si="6"/>
        <v>21646</v>
      </c>
      <c r="F16" s="508">
        <f t="shared" si="6"/>
        <v>21646</v>
      </c>
      <c r="G16" s="508">
        <f t="shared" si="6"/>
        <v>21646</v>
      </c>
      <c r="H16" s="508">
        <f t="shared" si="6"/>
        <v>21646</v>
      </c>
      <c r="I16" s="508">
        <f t="shared" si="6"/>
        <v>21646</v>
      </c>
      <c r="J16" s="508">
        <f t="shared" si="6"/>
        <v>21646</v>
      </c>
      <c r="K16" s="508">
        <f t="shared" si="6"/>
        <v>21646</v>
      </c>
      <c r="L16" s="508">
        <f t="shared" si="6"/>
        <v>21646</v>
      </c>
      <c r="M16" s="508">
        <f t="shared" si="6"/>
        <v>21646</v>
      </c>
      <c r="N16" s="509">
        <f t="shared" si="6"/>
        <v>21646</v>
      </c>
      <c r="O16" s="510">
        <f t="shared" si="6"/>
        <v>259752</v>
      </c>
    </row>
    <row r="17" spans="1:15" ht="23.25" customHeight="1" x14ac:dyDescent="0.25">
      <c r="A17" s="457" t="s">
        <v>53</v>
      </c>
      <c r="B17" s="511"/>
      <c r="C17" s="512"/>
      <c r="D17" s="513"/>
      <c r="E17" s="513"/>
      <c r="F17" s="513"/>
      <c r="G17" s="513"/>
      <c r="H17" s="513"/>
      <c r="I17" s="513"/>
      <c r="J17" s="513"/>
      <c r="K17" s="513"/>
      <c r="L17" s="513"/>
      <c r="M17" s="513"/>
      <c r="N17" s="514"/>
      <c r="O17" s="515"/>
    </row>
    <row r="18" spans="1:15" s="25" customFormat="1" x14ac:dyDescent="0.25">
      <c r="A18" s="463" t="s">
        <v>90</v>
      </c>
      <c r="B18" s="484">
        <f>+'1.SZ.TÁBL. TÁRSULÁS KON. MÉRLEG'!I2</f>
        <v>138088</v>
      </c>
      <c r="C18" s="485">
        <v>11507</v>
      </c>
      <c r="D18" s="485">
        <v>11507</v>
      </c>
      <c r="E18" s="485">
        <v>11507</v>
      </c>
      <c r="F18" s="485">
        <v>11507</v>
      </c>
      <c r="G18" s="485">
        <v>11507</v>
      </c>
      <c r="H18" s="485">
        <v>11507</v>
      </c>
      <c r="I18" s="485">
        <v>11507</v>
      </c>
      <c r="J18" s="485">
        <v>11507</v>
      </c>
      <c r="K18" s="485">
        <v>11507</v>
      </c>
      <c r="L18" s="485">
        <v>11507</v>
      </c>
      <c r="M18" s="485">
        <v>11507</v>
      </c>
      <c r="N18" s="488">
        <v>11511</v>
      </c>
      <c r="O18" s="486">
        <f>SUM(C18:N18)</f>
        <v>138088</v>
      </c>
    </row>
    <row r="19" spans="1:15" s="25" customFormat="1" ht="25.5" x14ac:dyDescent="0.25">
      <c r="A19" s="463" t="s">
        <v>91</v>
      </c>
      <c r="B19" s="484">
        <f>+'1.SZ.TÁBL. TÁRSULÁS KON. MÉRLEG'!I3</f>
        <v>22006</v>
      </c>
      <c r="C19" s="485">
        <v>1834</v>
      </c>
      <c r="D19" s="485">
        <v>1834</v>
      </c>
      <c r="E19" s="485">
        <v>1834</v>
      </c>
      <c r="F19" s="485">
        <v>1834</v>
      </c>
      <c r="G19" s="485">
        <v>1834</v>
      </c>
      <c r="H19" s="485">
        <v>1834</v>
      </c>
      <c r="I19" s="485">
        <v>1834</v>
      </c>
      <c r="J19" s="485">
        <v>1834</v>
      </c>
      <c r="K19" s="485">
        <v>1834</v>
      </c>
      <c r="L19" s="485">
        <v>1834</v>
      </c>
      <c r="M19" s="485">
        <v>1834</v>
      </c>
      <c r="N19" s="487">
        <v>1832</v>
      </c>
      <c r="O19" s="486">
        <f t="shared" ref="O19:O23" si="7">SUM(C19:N19)</f>
        <v>22006</v>
      </c>
    </row>
    <row r="20" spans="1:15" s="25" customFormat="1" x14ac:dyDescent="0.25">
      <c r="A20" s="463" t="s">
        <v>97</v>
      </c>
      <c r="B20" s="484">
        <f>+'1.SZ.TÁBL. TÁRSULÁS KON. MÉRLEG'!I4</f>
        <v>83736.86</v>
      </c>
      <c r="C20" s="485">
        <v>7503</v>
      </c>
      <c r="D20" s="485">
        <v>7503</v>
      </c>
      <c r="E20" s="485">
        <v>7503</v>
      </c>
      <c r="F20" s="485">
        <v>7503</v>
      </c>
      <c r="G20" s="485">
        <v>7503</v>
      </c>
      <c r="H20" s="485">
        <v>4357</v>
      </c>
      <c r="I20" s="485">
        <v>7503</v>
      </c>
      <c r="J20" s="485">
        <v>7503</v>
      </c>
      <c r="K20" s="485">
        <v>7503</v>
      </c>
      <c r="L20" s="485">
        <v>7503</v>
      </c>
      <c r="M20" s="485">
        <v>7503</v>
      </c>
      <c r="N20" s="487">
        <v>4350</v>
      </c>
      <c r="O20" s="486">
        <f t="shared" si="7"/>
        <v>83737</v>
      </c>
    </row>
    <row r="21" spans="1:15" x14ac:dyDescent="0.25">
      <c r="A21" s="464" t="s">
        <v>274</v>
      </c>
      <c r="B21" s="484"/>
      <c r="C21" s="485"/>
      <c r="D21" s="487"/>
      <c r="E21" s="487"/>
      <c r="F21" s="487"/>
      <c r="G21" s="487"/>
      <c r="H21" s="487"/>
      <c r="I21" s="487"/>
      <c r="J21" s="487"/>
      <c r="K21" s="487"/>
      <c r="L21" s="487"/>
      <c r="M21" s="487"/>
      <c r="N21" s="488"/>
      <c r="O21" s="486">
        <f t="shared" si="7"/>
        <v>0</v>
      </c>
    </row>
    <row r="22" spans="1:15" x14ac:dyDescent="0.25">
      <c r="A22" s="463" t="s">
        <v>98</v>
      </c>
      <c r="B22" s="484">
        <f>+'1.SZ.TÁBL. TÁRSULÁS KON. MÉRLEG'!I6</f>
        <v>9628</v>
      </c>
      <c r="C22" s="485">
        <v>802</v>
      </c>
      <c r="D22" s="485">
        <v>802</v>
      </c>
      <c r="E22" s="485">
        <v>802</v>
      </c>
      <c r="F22" s="485">
        <v>802</v>
      </c>
      <c r="G22" s="485">
        <v>802</v>
      </c>
      <c r="H22" s="485">
        <v>802</v>
      </c>
      <c r="I22" s="485">
        <v>802</v>
      </c>
      <c r="J22" s="485">
        <v>802</v>
      </c>
      <c r="K22" s="485">
        <v>802</v>
      </c>
      <c r="L22" s="485">
        <v>802</v>
      </c>
      <c r="M22" s="485">
        <v>802</v>
      </c>
      <c r="N22" s="487">
        <v>806</v>
      </c>
      <c r="O22" s="486">
        <f t="shared" si="7"/>
        <v>9628</v>
      </c>
    </row>
    <row r="23" spans="1:15" x14ac:dyDescent="0.25">
      <c r="A23" s="465" t="s">
        <v>23</v>
      </c>
      <c r="B23" s="489">
        <f>+'1.SZ.TÁBL. TÁRSULÁS KON. MÉRLEG'!I7</f>
        <v>4893</v>
      </c>
      <c r="C23" s="490"/>
      <c r="D23" s="491"/>
      <c r="E23" s="491"/>
      <c r="F23" s="491"/>
      <c r="G23" s="491"/>
      <c r="H23" s="491">
        <v>2446</v>
      </c>
      <c r="I23" s="491"/>
      <c r="J23" s="491"/>
      <c r="K23" s="491"/>
      <c r="L23" s="491"/>
      <c r="M23" s="491"/>
      <c r="N23" s="492">
        <v>2447</v>
      </c>
      <c r="O23" s="493">
        <f t="shared" si="7"/>
        <v>4893</v>
      </c>
    </row>
    <row r="24" spans="1:15" x14ac:dyDescent="0.25">
      <c r="A24" s="460" t="s">
        <v>280</v>
      </c>
      <c r="B24" s="452">
        <f>SUM(B18:B23)</f>
        <v>258351.86</v>
      </c>
      <c r="C24" s="471">
        <f>SUM(C18:C23)</f>
        <v>21646</v>
      </c>
      <c r="D24" s="455">
        <f t="shared" ref="D24:N24" si="8">SUM(D18:D23)</f>
        <v>21646</v>
      </c>
      <c r="E24" s="455">
        <f t="shared" si="8"/>
        <v>21646</v>
      </c>
      <c r="F24" s="455">
        <f t="shared" si="8"/>
        <v>21646</v>
      </c>
      <c r="G24" s="455">
        <f t="shared" si="8"/>
        <v>21646</v>
      </c>
      <c r="H24" s="455">
        <f t="shared" si="8"/>
        <v>20946</v>
      </c>
      <c r="I24" s="455">
        <f t="shared" si="8"/>
        <v>21646</v>
      </c>
      <c r="J24" s="455">
        <f t="shared" si="8"/>
        <v>21646</v>
      </c>
      <c r="K24" s="455">
        <f t="shared" si="8"/>
        <v>21646</v>
      </c>
      <c r="L24" s="455">
        <f t="shared" si="8"/>
        <v>21646</v>
      </c>
      <c r="M24" s="455">
        <f t="shared" si="8"/>
        <v>21646</v>
      </c>
      <c r="N24" s="475">
        <f t="shared" si="8"/>
        <v>20946</v>
      </c>
      <c r="O24" s="453">
        <f>SUM(O18:O23)</f>
        <v>258352</v>
      </c>
    </row>
    <row r="25" spans="1:15" x14ac:dyDescent="0.25">
      <c r="A25" s="466" t="s">
        <v>60</v>
      </c>
      <c r="B25" s="499">
        <f>+'1.SZ.TÁBL. TÁRSULÁS KON. MÉRLEG'!I11</f>
        <v>1400</v>
      </c>
      <c r="C25" s="500"/>
      <c r="D25" s="501"/>
      <c r="E25" s="501"/>
      <c r="F25" s="501"/>
      <c r="G25" s="501"/>
      <c r="H25" s="501">
        <v>700</v>
      </c>
      <c r="I25" s="501"/>
      <c r="J25" s="501"/>
      <c r="K25" s="501"/>
      <c r="L25" s="501"/>
      <c r="M25" s="501"/>
      <c r="N25" s="502">
        <v>700</v>
      </c>
      <c r="O25" s="515">
        <f>SUM(C25:N25)</f>
        <v>1400</v>
      </c>
    </row>
    <row r="26" spans="1:15" x14ac:dyDescent="0.25">
      <c r="A26" s="463" t="s">
        <v>99</v>
      </c>
      <c r="B26" s="484"/>
      <c r="C26" s="485"/>
      <c r="D26" s="487"/>
      <c r="E26" s="487"/>
      <c r="F26" s="487"/>
      <c r="G26" s="487"/>
      <c r="H26" s="487"/>
      <c r="I26" s="487"/>
      <c r="J26" s="487"/>
      <c r="K26" s="487"/>
      <c r="L26" s="487"/>
      <c r="M26" s="487"/>
      <c r="N26" s="488"/>
      <c r="O26" s="486">
        <f>SUM(C26:N26)</f>
        <v>0</v>
      </c>
    </row>
    <row r="27" spans="1:15" x14ac:dyDescent="0.25">
      <c r="A27" s="465" t="s">
        <v>100</v>
      </c>
      <c r="B27" s="489"/>
      <c r="C27" s="490"/>
      <c r="D27" s="491"/>
      <c r="E27" s="491"/>
      <c r="F27" s="491"/>
      <c r="G27" s="491"/>
      <c r="H27" s="491"/>
      <c r="I27" s="491"/>
      <c r="J27" s="491"/>
      <c r="K27" s="491"/>
      <c r="L27" s="491"/>
      <c r="M27" s="491"/>
      <c r="N27" s="492"/>
      <c r="O27" s="493">
        <f>SUM(C27:N27)</f>
        <v>0</v>
      </c>
    </row>
    <row r="28" spans="1:15" x14ac:dyDescent="0.25">
      <c r="A28" s="460" t="s">
        <v>281</v>
      </c>
      <c r="B28" s="494">
        <f>SUM(B25:B27)</f>
        <v>1400</v>
      </c>
      <c r="C28" s="495">
        <f t="shared" ref="C28:O28" si="9">SUM(C25:C27)</f>
        <v>0</v>
      </c>
      <c r="D28" s="496">
        <f t="shared" si="9"/>
        <v>0</v>
      </c>
      <c r="E28" s="496">
        <f t="shared" si="9"/>
        <v>0</v>
      </c>
      <c r="F28" s="496">
        <f t="shared" si="9"/>
        <v>0</v>
      </c>
      <c r="G28" s="496">
        <f t="shared" si="9"/>
        <v>0</v>
      </c>
      <c r="H28" s="496">
        <f t="shared" si="9"/>
        <v>700</v>
      </c>
      <c r="I28" s="496">
        <f t="shared" si="9"/>
        <v>0</v>
      </c>
      <c r="J28" s="496">
        <f t="shared" si="9"/>
        <v>0</v>
      </c>
      <c r="K28" s="496">
        <f t="shared" si="9"/>
        <v>0</v>
      </c>
      <c r="L28" s="496">
        <f t="shared" si="9"/>
        <v>0</v>
      </c>
      <c r="M28" s="496">
        <f t="shared" si="9"/>
        <v>0</v>
      </c>
      <c r="N28" s="497">
        <f t="shared" si="9"/>
        <v>700</v>
      </c>
      <c r="O28" s="498">
        <f t="shared" si="9"/>
        <v>1400</v>
      </c>
    </row>
    <row r="29" spans="1:15" x14ac:dyDescent="0.25">
      <c r="A29" s="467" t="s">
        <v>102</v>
      </c>
      <c r="B29" s="494"/>
      <c r="C29" s="516"/>
      <c r="D29" s="517"/>
      <c r="E29" s="517"/>
      <c r="F29" s="517"/>
      <c r="G29" s="517"/>
      <c r="H29" s="517"/>
      <c r="I29" s="517"/>
      <c r="J29" s="517"/>
      <c r="K29" s="517"/>
      <c r="L29" s="517"/>
      <c r="M29" s="517"/>
      <c r="N29" s="518"/>
      <c r="O29" s="510">
        <f>SUM(C29:N29)</f>
        <v>0</v>
      </c>
    </row>
    <row r="30" spans="1:15" ht="15.75" thickBot="1" x14ac:dyDescent="0.3">
      <c r="A30" s="468" t="s">
        <v>237</v>
      </c>
      <c r="B30" s="519">
        <f>+B29+B28+B24</f>
        <v>259751.86</v>
      </c>
      <c r="C30" s="520">
        <f>+C29+C28+C24</f>
        <v>21646</v>
      </c>
      <c r="D30" s="521">
        <f t="shared" ref="D30:O30" si="10">+D29+D28+D24</f>
        <v>21646</v>
      </c>
      <c r="E30" s="521">
        <f t="shared" si="10"/>
        <v>21646</v>
      </c>
      <c r="F30" s="521">
        <f t="shared" si="10"/>
        <v>21646</v>
      </c>
      <c r="G30" s="521">
        <f t="shared" si="10"/>
        <v>21646</v>
      </c>
      <c r="H30" s="521">
        <f t="shared" si="10"/>
        <v>21646</v>
      </c>
      <c r="I30" s="521">
        <f t="shared" si="10"/>
        <v>21646</v>
      </c>
      <c r="J30" s="521">
        <f t="shared" si="10"/>
        <v>21646</v>
      </c>
      <c r="K30" s="521">
        <f t="shared" si="10"/>
        <v>21646</v>
      </c>
      <c r="L30" s="521">
        <f t="shared" si="10"/>
        <v>21646</v>
      </c>
      <c r="M30" s="521">
        <f t="shared" si="10"/>
        <v>21646</v>
      </c>
      <c r="N30" s="522">
        <f t="shared" si="10"/>
        <v>21646</v>
      </c>
      <c r="O30" s="523">
        <f t="shared" si="10"/>
        <v>259752</v>
      </c>
    </row>
    <row r="31" spans="1:15" x14ac:dyDescent="0.25">
      <c r="A31" s="451"/>
      <c r="B31" s="524"/>
      <c r="C31" s="524"/>
      <c r="D31" s="524"/>
      <c r="E31" s="524"/>
      <c r="F31" s="524"/>
      <c r="G31" s="524"/>
      <c r="H31" s="524"/>
      <c r="I31" s="524"/>
      <c r="J31" s="524"/>
      <c r="K31" s="524"/>
      <c r="L31" s="524"/>
      <c r="M31" s="524"/>
      <c r="N31" s="524"/>
      <c r="O31" s="524"/>
    </row>
    <row r="32" spans="1:15" x14ac:dyDescent="0.25">
      <c r="A32" s="477" t="s">
        <v>275</v>
      </c>
      <c r="B32" s="506">
        <f t="shared" ref="B32:O32" si="11">+B16-B30</f>
        <v>0.14000000001396984</v>
      </c>
      <c r="C32" s="506">
        <f t="shared" si="11"/>
        <v>0</v>
      </c>
      <c r="D32" s="506">
        <f t="shared" si="11"/>
        <v>0</v>
      </c>
      <c r="E32" s="506">
        <f t="shared" si="11"/>
        <v>0</v>
      </c>
      <c r="F32" s="506">
        <f t="shared" si="11"/>
        <v>0</v>
      </c>
      <c r="G32" s="506">
        <f t="shared" si="11"/>
        <v>0</v>
      </c>
      <c r="H32" s="506">
        <f t="shared" si="11"/>
        <v>0</v>
      </c>
      <c r="I32" s="506">
        <f t="shared" si="11"/>
        <v>0</v>
      </c>
      <c r="J32" s="506">
        <f t="shared" si="11"/>
        <v>0</v>
      </c>
      <c r="K32" s="506">
        <f t="shared" si="11"/>
        <v>0</v>
      </c>
      <c r="L32" s="506">
        <f t="shared" si="11"/>
        <v>0</v>
      </c>
      <c r="M32" s="506">
        <f t="shared" si="11"/>
        <v>0</v>
      </c>
      <c r="N32" s="506">
        <f t="shared" si="11"/>
        <v>0</v>
      </c>
      <c r="O32" s="506">
        <f t="shared" si="11"/>
        <v>0</v>
      </c>
    </row>
    <row r="73" spans="1:4" x14ac:dyDescent="0.25">
      <c r="A73" s="25"/>
      <c r="B73" s="480"/>
      <c r="C73" s="480"/>
      <c r="D73" s="480"/>
    </row>
    <row r="86" spans="1:8" x14ac:dyDescent="0.25">
      <c r="A86" s="54"/>
      <c r="B86" s="481"/>
      <c r="C86" s="481"/>
      <c r="D86" s="481"/>
      <c r="E86" s="481"/>
      <c r="F86" s="481"/>
      <c r="G86" s="481"/>
      <c r="H86" s="481"/>
    </row>
    <row r="87" spans="1:8" x14ac:dyDescent="0.25">
      <c r="A87" s="55"/>
      <c r="B87" s="482"/>
      <c r="C87" s="482"/>
      <c r="D87" s="482"/>
      <c r="E87" s="482"/>
      <c r="F87" s="482"/>
      <c r="G87" s="482"/>
      <c r="H87" s="482"/>
    </row>
    <row r="88" spans="1:8" x14ac:dyDescent="0.25">
      <c r="A88" s="55"/>
      <c r="B88" s="482"/>
      <c r="C88" s="482"/>
      <c r="D88" s="482"/>
      <c r="E88" s="482"/>
      <c r="F88" s="482"/>
      <c r="G88" s="482"/>
      <c r="H88" s="482"/>
    </row>
    <row r="89" spans="1:8" x14ac:dyDescent="0.25">
      <c r="A89" s="55"/>
      <c r="B89" s="482"/>
      <c r="C89" s="482"/>
      <c r="D89" s="482"/>
      <c r="E89" s="482"/>
      <c r="F89" s="482"/>
      <c r="G89" s="482"/>
      <c r="H89" s="482"/>
    </row>
    <row r="90" spans="1:8" x14ac:dyDescent="0.25">
      <c r="A90" s="56"/>
      <c r="B90" s="483"/>
      <c r="C90" s="483"/>
      <c r="D90" s="483"/>
      <c r="E90" s="483"/>
      <c r="F90" s="483"/>
      <c r="G90" s="483"/>
      <c r="H90" s="483"/>
    </row>
  </sheetData>
  <phoneticPr fontId="25" type="noConversion"/>
  <printOptions horizontalCentered="1"/>
  <pageMargins left="0.15748031496062992" right="0.15748031496062992" top="1.2598425196850394" bottom="0.51181102362204722" header="0.35433070866141736" footer="0.15748031496062992"/>
  <pageSetup paperSize="9" scale="96" orientation="landscape" r:id="rId1"/>
  <headerFooter alignWithMargins="0">
    <oddHeader>&amp;L&amp;"Times New Roman,Félkövér"&amp;13Szent László Völgye TKT&amp;C&amp;"Times New Roman,Félkövér"&amp;16 2023. ÉVI KÖLTSÉGVETÉS&amp;R6. sz. táblázat
ELŐIRÁNYZAT FELHASZNÁLÁS
Adatok: eFt</oddHeader>
    <oddFooter>&amp;L&amp;F&amp;R&amp;P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339933"/>
  </sheetPr>
  <dimension ref="A1:C65"/>
  <sheetViews>
    <sheetView zoomScaleNormal="100" workbookViewId="0">
      <selection activeCell="F13" sqref="F13"/>
    </sheetView>
  </sheetViews>
  <sheetFormatPr defaultColWidth="9.140625" defaultRowHeight="15" x14ac:dyDescent="0.25"/>
  <cols>
    <col min="1" max="1" width="30.28515625" style="22" customWidth="1"/>
    <col min="2" max="3" width="14" style="22" customWidth="1"/>
    <col min="4" max="16384" width="9.140625" style="22"/>
  </cols>
  <sheetData>
    <row r="1" spans="1:3" s="29" customFormat="1" ht="45" customHeight="1" x14ac:dyDescent="0.2">
      <c r="A1" s="580" t="s">
        <v>16</v>
      </c>
      <c r="B1" s="816" t="s">
        <v>286</v>
      </c>
      <c r="C1" s="817"/>
    </row>
    <row r="2" spans="1:3" s="29" customFormat="1" ht="21.6" customHeight="1" x14ac:dyDescent="0.2">
      <c r="A2" s="581" t="s">
        <v>18</v>
      </c>
      <c r="B2" s="584" t="s">
        <v>381</v>
      </c>
      <c r="C2" s="636" t="s">
        <v>413</v>
      </c>
    </row>
    <row r="3" spans="1:3" s="29" customFormat="1" ht="16.5" customHeight="1" x14ac:dyDescent="0.2">
      <c r="A3" s="582" t="s">
        <v>19</v>
      </c>
      <c r="B3" s="585"/>
      <c r="C3" s="637"/>
    </row>
    <row r="4" spans="1:3" s="29" customFormat="1" ht="16.5" customHeight="1" x14ac:dyDescent="0.2">
      <c r="A4" s="583" t="s">
        <v>304</v>
      </c>
      <c r="B4" s="658">
        <v>0</v>
      </c>
      <c r="C4" s="658">
        <v>0</v>
      </c>
    </row>
    <row r="5" spans="1:3" s="29" customFormat="1" ht="16.5" customHeight="1" x14ac:dyDescent="0.2">
      <c r="A5" s="583" t="s">
        <v>305</v>
      </c>
      <c r="B5" s="658">
        <v>7</v>
      </c>
      <c r="C5" s="658">
        <v>7</v>
      </c>
    </row>
    <row r="6" spans="1:3" s="29" customFormat="1" ht="16.5" customHeight="1" x14ac:dyDescent="0.2">
      <c r="A6" s="583" t="s">
        <v>306</v>
      </c>
      <c r="B6" s="658">
        <v>9</v>
      </c>
      <c r="C6" s="658">
        <v>8.5</v>
      </c>
    </row>
    <row r="7" spans="1:3" s="29" customFormat="1" ht="16.5" customHeight="1" x14ac:dyDescent="0.2">
      <c r="A7" s="583" t="s">
        <v>307</v>
      </c>
      <c r="B7" s="658">
        <v>6</v>
      </c>
      <c r="C7" s="658">
        <v>6</v>
      </c>
    </row>
    <row r="8" spans="1:3" s="29" customFormat="1" ht="16.5" customHeight="1" x14ac:dyDescent="0.2">
      <c r="A8" s="583" t="s">
        <v>308</v>
      </c>
      <c r="B8" s="658">
        <v>3.5</v>
      </c>
      <c r="C8" s="658">
        <v>3.5</v>
      </c>
    </row>
    <row r="9" spans="1:3" s="29" customFormat="1" ht="16.5" customHeight="1" x14ac:dyDescent="0.2">
      <c r="A9" s="583" t="s">
        <v>309</v>
      </c>
      <c r="B9" s="658">
        <v>1</v>
      </c>
      <c r="C9" s="658">
        <v>1</v>
      </c>
    </row>
    <row r="10" spans="1:3" s="29" customFormat="1" ht="16.5" customHeight="1" x14ac:dyDescent="0.2">
      <c r="A10" s="583" t="s">
        <v>310</v>
      </c>
      <c r="B10" s="658">
        <v>6</v>
      </c>
      <c r="C10" s="658">
        <v>6.5</v>
      </c>
    </row>
    <row r="11" spans="1:3" s="29" customFormat="1" ht="16.5" customHeight="1" thickBot="1" x14ac:dyDescent="0.25">
      <c r="A11" s="638" t="s">
        <v>20</v>
      </c>
      <c r="B11" s="639">
        <f>SUM(B4:B10)</f>
        <v>32.5</v>
      </c>
      <c r="C11" s="659">
        <f>SUM(C4:C10)</f>
        <v>32.5</v>
      </c>
    </row>
    <row r="61" spans="1:3" x14ac:dyDescent="0.25">
      <c r="A61" s="30"/>
      <c r="B61" s="30"/>
      <c r="C61" s="30"/>
    </row>
    <row r="62" spans="1:3" x14ac:dyDescent="0.25">
      <c r="A62" s="31"/>
      <c r="B62" s="31"/>
      <c r="C62" s="31"/>
    </row>
    <row r="63" spans="1:3" x14ac:dyDescent="0.25">
      <c r="A63" s="31"/>
      <c r="B63" s="31"/>
      <c r="C63" s="31"/>
    </row>
    <row r="64" spans="1:3" x14ac:dyDescent="0.25">
      <c r="A64" s="31"/>
      <c r="B64" s="31"/>
      <c r="C64" s="31"/>
    </row>
    <row r="65" spans="1:3" x14ac:dyDescent="0.25">
      <c r="A65" s="32"/>
      <c r="B65" s="32"/>
      <c r="C65" s="32"/>
    </row>
  </sheetData>
  <mergeCells count="1">
    <mergeCell ref="B1:C1"/>
  </mergeCells>
  <phoneticPr fontId="25" type="noConversion"/>
  <printOptions horizontalCentered="1"/>
  <pageMargins left="0.15748031496062992" right="0.15748031496062992" top="1.5748031496062993" bottom="0.51181102362204722" header="0.35433070866141736" footer="0.15748031496062992"/>
  <pageSetup paperSize="9" scale="85" orientation="portrait" r:id="rId1"/>
  <headerFooter alignWithMargins="0">
    <oddHeader>&amp;L&amp;"Times New Roman,Félkövér"&amp;13Szent László Völgye TKT&amp;C&amp;"Times New Roman,Félkövér"&amp;16 2023. ÉVI KÖLTSÉGVETÉS&amp;R
7. sz. táblázat
LÉTSZÁMADATOK
Adatok: fő</oddHeader>
    <oddFooter>&amp;L&amp;F&amp;R&amp;P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8</vt:i4>
      </vt:variant>
      <vt:variant>
        <vt:lpstr>Névvel ellátott tartományok</vt:lpstr>
      </vt:variant>
      <vt:variant>
        <vt:i4>11</vt:i4>
      </vt:variant>
    </vt:vector>
  </HeadingPairs>
  <TitlesOfParts>
    <vt:vector size="19" baseType="lpstr">
      <vt:lpstr>1.SZ.TÁBL. TÁRSULÁS KON. MÉRLEG</vt:lpstr>
      <vt:lpstr>1.1.SZ.TÁBL. BEV - KIAD</vt:lpstr>
      <vt:lpstr>2.SZ.TÁBL. BEVÉTELEK</vt:lpstr>
      <vt:lpstr>3.SZ.TÁBL. SEGÍTŐ SZOLGÁLAT</vt:lpstr>
      <vt:lpstr>4.SZ.TÁBL. SZOCIÁLIS NORMATÍVA</vt:lpstr>
      <vt:lpstr>5.SZ.TÁBL. PÉNZE. ÁTAD - ÁTVÉT</vt:lpstr>
      <vt:lpstr>6.SZ.TÁBL. ELŐIRÁNYZAT FELHASZN</vt:lpstr>
      <vt:lpstr>7.SZ.TÁBL. LÉTSZÁMADATOK</vt:lpstr>
      <vt:lpstr>'1.1.SZ.TÁBL. BEV - KIAD'!Nyomtatási_cím</vt:lpstr>
      <vt:lpstr>'2.SZ.TÁBL. BEVÉTELEK'!Nyomtatási_cím</vt:lpstr>
      <vt:lpstr>'3.SZ.TÁBL. SEGÍTŐ SZOLGÁLAT'!Nyomtatási_cím</vt:lpstr>
      <vt:lpstr>'1.1.SZ.TÁBL. BEV - KIAD'!Nyomtatási_terület</vt:lpstr>
      <vt:lpstr>'1.SZ.TÁBL. TÁRSULÁS KON. MÉRLEG'!Nyomtatási_terület</vt:lpstr>
      <vt:lpstr>'2.SZ.TÁBL. BEVÉTELEK'!Nyomtatási_terület</vt:lpstr>
      <vt:lpstr>'3.SZ.TÁBL. SEGÍTŐ SZOLGÁLAT'!Nyomtatási_terület</vt:lpstr>
      <vt:lpstr>'4.SZ.TÁBL. SZOCIÁLIS NORMATÍVA'!Nyomtatási_terület</vt:lpstr>
      <vt:lpstr>'5.SZ.TÁBL. PÉNZE. ÁTAD - ÁTVÉT'!Nyomtatási_terület</vt:lpstr>
      <vt:lpstr>'6.SZ.TÁBL. ELŐIRÁNYZAT FELHASZN'!Nyomtatási_terület</vt:lpstr>
      <vt:lpstr>'7.SZ.TÁBL. LÉTSZÁMADATOK'!Nyomtatási_terület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Hajnalka</dc:creator>
  <cp:lastModifiedBy>SzSKatalinE</cp:lastModifiedBy>
  <cp:lastPrinted>2022-12-12T08:58:26Z</cp:lastPrinted>
  <dcterms:created xsi:type="dcterms:W3CDTF">2011-02-23T07:11:55Z</dcterms:created>
  <dcterms:modified xsi:type="dcterms:W3CDTF">2023-02-17T07:32:17Z</dcterms:modified>
</cp:coreProperties>
</file>